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NL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C62" i="119" l="1"/>
  <c r="C63" i="119"/>
  <c r="B20" i="149"/>
  <c r="B34" i="149"/>
  <c r="B65" i="149"/>
  <c r="B58" i="149"/>
  <c r="B56" i="149"/>
  <c r="B81" i="149"/>
  <c r="B48" i="149"/>
  <c r="B29" i="149"/>
  <c r="B49" i="149"/>
  <c r="B33" i="149"/>
  <c r="B76" i="149"/>
  <c r="B51" i="149"/>
  <c r="B35" i="149"/>
  <c r="B31" i="149"/>
  <c r="B72" i="149"/>
  <c r="B43" i="149"/>
  <c r="B90" i="149"/>
  <c r="B19" i="149"/>
  <c r="B73" i="149"/>
  <c r="B8" i="149"/>
  <c r="B40" i="149"/>
  <c r="B70" i="149"/>
  <c r="B64" i="149"/>
  <c r="B63" i="149"/>
  <c r="B4" i="149"/>
  <c r="B53" i="149"/>
  <c r="B93" i="149"/>
  <c r="B6" i="149"/>
  <c r="B86" i="149"/>
  <c r="B88" i="149"/>
  <c r="B59" i="149"/>
  <c r="B57" i="149"/>
  <c r="B85" i="149"/>
  <c r="B54" i="149"/>
  <c r="B5" i="149"/>
  <c r="B11" i="149"/>
  <c r="B7" i="149"/>
  <c r="B89" i="149"/>
  <c r="B32" i="149"/>
  <c r="B50" i="149"/>
  <c r="B78" i="149"/>
  <c r="B26" i="149"/>
  <c r="B77" i="149"/>
  <c r="B12" i="149"/>
  <c r="B79" i="149"/>
  <c r="B67" i="149"/>
  <c r="B82" i="149"/>
  <c r="B23" i="149"/>
  <c r="B75" i="149"/>
  <c r="B39" i="149"/>
  <c r="B68" i="149"/>
  <c r="B41" i="149"/>
  <c r="B25" i="149"/>
  <c r="B91" i="149"/>
  <c r="B13" i="149"/>
  <c r="B83" i="149"/>
  <c r="B30" i="149"/>
  <c r="B66" i="149"/>
  <c r="B94" i="149"/>
  <c r="B17" i="149"/>
  <c r="B45" i="149"/>
  <c r="B74" i="149"/>
  <c r="B46" i="149"/>
  <c r="B28" i="149"/>
  <c r="B47" i="149"/>
  <c r="B9" i="149"/>
  <c r="B42" i="149"/>
  <c r="B38" i="149"/>
  <c r="B44" i="149"/>
  <c r="B27" i="149"/>
  <c r="B10" i="149"/>
  <c r="B84" i="149"/>
  <c r="B18" i="149"/>
  <c r="B15" i="149"/>
  <c r="B80" i="149"/>
  <c r="B14" i="149"/>
  <c r="B60" i="149"/>
  <c r="B69" i="149"/>
  <c r="B92" i="149"/>
  <c r="B24" i="149"/>
  <c r="B52" i="149"/>
  <c r="B21" i="149"/>
  <c r="B55" i="149"/>
  <c r="B62" i="149"/>
  <c r="B61" i="149"/>
  <c r="B37" i="149"/>
  <c r="B95" i="149"/>
  <c r="B22" i="149"/>
  <c r="B87" i="149"/>
  <c r="B71" i="149"/>
  <c r="B16" i="149"/>
  <c r="B36" i="149"/>
  <c r="C5" i="119" l="1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R4" i="161" l="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W11" i="161"/>
  <c r="O11" i="170"/>
  <c r="G11" i="161"/>
  <c r="T11" i="204"/>
  <c r="T11" i="170"/>
  <c r="L11" i="161"/>
  <c r="D11" i="170"/>
  <c r="Q11" i="161"/>
  <c r="Q3" i="161" s="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R3" i="161" l="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X54" i="8" l="1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X3" i="164" l="1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X2" i="162" l="1"/>
  <c r="X2" i="164"/>
  <c r="X69" i="149" s="1"/>
  <c r="X67" i="149"/>
  <c r="X3" i="120"/>
  <c r="X3" i="8"/>
  <c r="X3" i="118"/>
  <c r="X3" i="119"/>
  <c r="X3" i="10"/>
  <c r="W4" i="204" l="1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E3" i="204" l="1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Q11" i="118" l="1"/>
  <c r="I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N3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V3" i="8" l="1"/>
  <c r="E3" i="8"/>
  <c r="M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V52" i="120" s="1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U52" i="120" l="1"/>
  <c r="T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M54" i="117"/>
  <c r="M54" i="116" s="1"/>
  <c r="U54" i="117"/>
  <c r="U54" i="116" s="1"/>
  <c r="C4" i="165"/>
  <c r="K4" i="165"/>
  <c r="S4" i="165"/>
  <c r="I35" i="120"/>
  <c r="I35" i="116" s="1"/>
  <c r="Q35" i="120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K65" i="120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N10" i="124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T24" i="124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T30" i="124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L35" i="124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H41" i="124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F44" i="124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P49" i="124"/>
  <c r="X49" i="124"/>
  <c r="J50" i="124"/>
  <c r="J50" i="123" s="1"/>
  <c r="R50" i="124"/>
  <c r="D51" i="124"/>
  <c r="D51" i="123" s="1"/>
  <c r="L51" i="124"/>
  <c r="L51" i="123" s="1"/>
  <c r="T51" i="124"/>
  <c r="T51" i="123" s="1"/>
  <c r="F62" i="124"/>
  <c r="N62" i="124"/>
  <c r="V62" i="124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T65" i="124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R68" i="124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P71" i="124"/>
  <c r="X71" i="124"/>
  <c r="J72" i="124"/>
  <c r="R72" i="124"/>
  <c r="R72" i="123" s="1"/>
  <c r="F54" i="124"/>
  <c r="F54" i="123" s="1"/>
  <c r="N54" i="124"/>
  <c r="N54" i="123" s="1"/>
  <c r="V54" i="124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P19" i="105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P30" i="105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X43" i="105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T49" i="105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K21" i="106"/>
  <c r="S21" i="106"/>
  <c r="S21" i="102" s="1"/>
  <c r="G24" i="106"/>
  <c r="O24" i="106"/>
  <c r="W24" i="106"/>
  <c r="I25" i="106"/>
  <c r="Q25" i="106"/>
  <c r="E29" i="106"/>
  <c r="M29" i="106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C37" i="106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W39" i="106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E46" i="106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T39" i="106"/>
  <c r="T39" i="102" s="1"/>
  <c r="F40" i="106"/>
  <c r="N40" i="106"/>
  <c r="V40" i="106"/>
  <c r="V40" i="102" s="1"/>
  <c r="H41" i="106"/>
  <c r="H41" i="102" s="1"/>
  <c r="P41" i="106"/>
  <c r="P41" i="102" s="1"/>
  <c r="X41" i="106"/>
  <c r="J42" i="106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F26" i="81" s="1"/>
  <c r="N27" i="81"/>
  <c r="N26" i="81" s="1"/>
  <c r="V27" i="81"/>
  <c r="V26" i="81" s="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V3" i="88" s="1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D26" i="86" s="1"/>
  <c r="L27" i="86"/>
  <c r="T27" i="86"/>
  <c r="T26" i="86" s="1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L33" i="112"/>
  <c r="T33" i="112"/>
  <c r="T26" i="112" s="1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T26" i="173" s="1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M3" i="121" s="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L26" i="107" s="1"/>
  <c r="T27" i="107"/>
  <c r="T26" i="107" s="1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N3" i="186" s="1"/>
  <c r="V11" i="186"/>
  <c r="F4" i="110"/>
  <c r="N4" i="110"/>
  <c r="V4" i="110"/>
  <c r="H11" i="110"/>
  <c r="H3" i="110" s="1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N3" i="109" s="1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L3" i="113" s="1"/>
  <c r="T11" i="113"/>
  <c r="F17" i="113"/>
  <c r="N17" i="113"/>
  <c r="V17" i="113"/>
  <c r="D27" i="113"/>
  <c r="L27" i="113"/>
  <c r="T27" i="113"/>
  <c r="F33" i="113"/>
  <c r="N33" i="113"/>
  <c r="V33" i="113"/>
  <c r="V26" i="113" s="1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G15" i="124"/>
  <c r="O15" i="124"/>
  <c r="W15" i="124"/>
  <c r="I16" i="124"/>
  <c r="Q16" i="124"/>
  <c r="E19" i="124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U30" i="124"/>
  <c r="G31" i="124"/>
  <c r="O31" i="124"/>
  <c r="W31" i="124"/>
  <c r="I32" i="124"/>
  <c r="Q32" i="124"/>
  <c r="E35" i="124"/>
  <c r="M35" i="124"/>
  <c r="U35" i="124"/>
  <c r="G36" i="124"/>
  <c r="O36" i="124"/>
  <c r="W36" i="124"/>
  <c r="I37" i="124"/>
  <c r="Q37" i="124"/>
  <c r="Q37" i="123" s="1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U43" i="124"/>
  <c r="G44" i="124"/>
  <c r="O44" i="124"/>
  <c r="W44" i="124"/>
  <c r="I45" i="124"/>
  <c r="Q45" i="124"/>
  <c r="C46" i="124"/>
  <c r="K46" i="124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F26" i="173" s="1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X48" i="123" s="1"/>
  <c r="J49" i="124"/>
  <c r="R49" i="124"/>
  <c r="D50" i="124"/>
  <c r="L50" i="124"/>
  <c r="T50" i="124"/>
  <c r="F51" i="124"/>
  <c r="N51" i="124"/>
  <c r="V51" i="124"/>
  <c r="V51" i="123" s="1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N13" i="124"/>
  <c r="V13" i="124"/>
  <c r="H14" i="124"/>
  <c r="P14" i="124"/>
  <c r="X14" i="124"/>
  <c r="J15" i="124"/>
  <c r="R15" i="124"/>
  <c r="D16" i="124"/>
  <c r="L16" i="124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X30" i="124"/>
  <c r="J31" i="124"/>
  <c r="R31" i="124"/>
  <c r="D32" i="124"/>
  <c r="L32" i="124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H43" i="124"/>
  <c r="P43" i="124"/>
  <c r="X43" i="124"/>
  <c r="J44" i="124"/>
  <c r="R44" i="124"/>
  <c r="D45" i="124"/>
  <c r="L45" i="124"/>
  <c r="T45" i="124"/>
  <c r="F46" i="124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R62" i="123" s="1"/>
  <c r="D63" i="124"/>
  <c r="L63" i="124"/>
  <c r="T63" i="124"/>
  <c r="F64" i="124"/>
  <c r="F64" i="123" s="1"/>
  <c r="N64" i="124"/>
  <c r="V64" i="124"/>
  <c r="H65" i="124"/>
  <c r="P65" i="124"/>
  <c r="P65" i="123" s="1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F72" i="123" s="1"/>
  <c r="N72" i="124"/>
  <c r="N72" i="123" s="1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K3" i="203" s="1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V26" i="203" s="1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O26" i="19" s="1"/>
  <c r="W27" i="19"/>
  <c r="W26" i="19" s="1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G26" i="186" s="1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N3" i="19" s="1"/>
  <c r="V4" i="19"/>
  <c r="D8" i="19"/>
  <c r="L8" i="19"/>
  <c r="T8" i="19"/>
  <c r="H11" i="19"/>
  <c r="P11" i="19"/>
  <c r="X11" i="19"/>
  <c r="J17" i="19"/>
  <c r="R17" i="19"/>
  <c r="J22" i="19"/>
  <c r="R22" i="19"/>
  <c r="H27" i="19"/>
  <c r="H26" i="19" s="1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M31" i="102" s="1"/>
  <c r="U31" i="103"/>
  <c r="U31" i="102" s="1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C39" i="102" s="1"/>
  <c r="K39" i="103"/>
  <c r="K39" i="102" s="1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U44" i="102" s="1"/>
  <c r="G45" i="103"/>
  <c r="O45" i="103"/>
  <c r="W45" i="103"/>
  <c r="I46" i="103"/>
  <c r="Q46" i="103"/>
  <c r="C47" i="103"/>
  <c r="K47" i="103"/>
  <c r="S47" i="103"/>
  <c r="S47" i="102" s="1"/>
  <c r="E48" i="103"/>
  <c r="E48" i="102" s="1"/>
  <c r="M48" i="103"/>
  <c r="U48" i="103"/>
  <c r="G49" i="103"/>
  <c r="O49" i="103"/>
  <c r="W49" i="103"/>
  <c r="I50" i="103"/>
  <c r="Q50" i="103"/>
  <c r="Q50" i="102" s="1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M68" i="102" s="1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H3" i="19" s="1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O26" i="188" s="1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W26" i="190" s="1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M26" i="186" s="1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E26" i="190" s="1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J26" i="189" s="1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F26" i="190" s="1"/>
  <c r="N33" i="190"/>
  <c r="N26" i="190" s="1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L26" i="193" s="1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P3" i="192" s="1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M26" i="192" s="1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I26" i="193" s="1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O31" i="102" s="1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F24" i="106"/>
  <c r="N24" i="106"/>
  <c r="V24" i="106"/>
  <c r="H25" i="106"/>
  <c r="P25" i="106"/>
  <c r="X25" i="106"/>
  <c r="D29" i="106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J32" i="102" s="1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R41" i="106"/>
  <c r="R41" i="102" s="1"/>
  <c r="D42" i="106"/>
  <c r="D42" i="102" s="1"/>
  <c r="L42" i="106"/>
  <c r="L42" i="102" s="1"/>
  <c r="T42" i="106"/>
  <c r="F43" i="106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L46" i="106"/>
  <c r="L46" i="102" s="1"/>
  <c r="T46" i="106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V51" i="106"/>
  <c r="V51" i="102" s="1"/>
  <c r="D62" i="106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P64" i="102" s="1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Q26" i="195" s="1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R26" i="195" s="1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F26" i="196" s="1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G38" i="116" s="1"/>
  <c r="O38" i="118"/>
  <c r="O38" i="116" s="1"/>
  <c r="W38" i="118"/>
  <c r="I39" i="118"/>
  <c r="Q39" i="118"/>
  <c r="Q39" i="116" s="1"/>
  <c r="C40" i="118"/>
  <c r="C40" i="116" s="1"/>
  <c r="K40" i="118"/>
  <c r="S40" i="118"/>
  <c r="E41" i="118"/>
  <c r="E41" i="116" s="1"/>
  <c r="M41" i="118"/>
  <c r="M41" i="116" s="1"/>
  <c r="U41" i="118"/>
  <c r="G42" i="118"/>
  <c r="O42" i="118"/>
  <c r="O42" i="116" s="1"/>
  <c r="W42" i="118"/>
  <c r="E67" i="118"/>
  <c r="M67" i="118"/>
  <c r="M67" i="116" s="1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Q43" i="118"/>
  <c r="Q43" i="116" s="1"/>
  <c r="C44" i="118"/>
  <c r="C44" i="116" s="1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J71" i="118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I38" i="116" s="1"/>
  <c r="Q38" i="118"/>
  <c r="Q38" i="116" s="1"/>
  <c r="C39" i="118"/>
  <c r="C39" i="116" s="1"/>
  <c r="K39" i="118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U36" i="116" s="1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K70" i="116" s="1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N46" i="118"/>
  <c r="N46" i="116" s="1"/>
  <c r="V46" i="118"/>
  <c r="H47" i="118"/>
  <c r="P47" i="118"/>
  <c r="P47" i="116" s="1"/>
  <c r="X47" i="118"/>
  <c r="X47" i="116" s="1"/>
  <c r="J48" i="118"/>
  <c r="J48" i="116" s="1"/>
  <c r="R48" i="118"/>
  <c r="R48" i="116" s="1"/>
  <c r="D49" i="118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K48" i="116" s="1"/>
  <c r="S48" i="118"/>
  <c r="S48" i="116" s="1"/>
  <c r="E49" i="118"/>
  <c r="M49" i="118"/>
  <c r="M49" i="116" s="1"/>
  <c r="U49" i="118"/>
  <c r="U49" i="116" s="1"/>
  <c r="G50" i="118"/>
  <c r="O50" i="118"/>
  <c r="O50" i="116" s="1"/>
  <c r="W50" i="118"/>
  <c r="W50" i="116" s="1"/>
  <c r="I51" i="118"/>
  <c r="Q51" i="118"/>
  <c r="I68" i="118"/>
  <c r="Q68" i="118"/>
  <c r="Q68" i="116" s="1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M42" i="116" s="1"/>
  <c r="U42" i="120"/>
  <c r="U42" i="116" s="1"/>
  <c r="I44" i="120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V51" i="116" s="1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O26" i="115" s="1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E3" i="109" s="1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U26" i="186" s="1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L26" i="188" s="1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U50" i="116" s="1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R8" i="75" s="1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6" i="77" s="1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U3" i="83" s="1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S3" i="84" s="1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G8" i="125" s="1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U17" i="125" s="1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W65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6" s="1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M52" i="16" s="1"/>
  <c r="U53" i="16"/>
  <c r="U52" i="17"/>
  <c r="I61" i="18"/>
  <c r="Q61" i="18"/>
  <c r="Q4" i="185"/>
  <c r="Q5" i="103"/>
  <c r="C6" i="103"/>
  <c r="C6" i="102" s="1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E13" i="102" s="1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C21" i="102"/>
  <c r="K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E29" i="102"/>
  <c r="M29" i="102"/>
  <c r="W30" i="102"/>
  <c r="C32" i="102"/>
  <c r="E33" i="185"/>
  <c r="E34" i="103"/>
  <c r="M33" i="185"/>
  <c r="M34" i="103"/>
  <c r="U33" i="185"/>
  <c r="U34" i="103"/>
  <c r="W35" i="102"/>
  <c r="Q36" i="102"/>
  <c r="C37" i="102"/>
  <c r="U38" i="102"/>
  <c r="O39" i="102"/>
  <c r="W39" i="102"/>
  <c r="S41" i="102"/>
  <c r="E42" i="102"/>
  <c r="Q44" i="102"/>
  <c r="C45" i="102"/>
  <c r="S45" i="102"/>
  <c r="E46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O54" i="102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K17" i="105" s="1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O52" i="106" s="1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C17" i="111" s="1"/>
  <c r="K17" i="197"/>
  <c r="K18" i="111"/>
  <c r="K17" i="111" s="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I42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25" s="1"/>
  <c r="L52" i="171"/>
  <c r="T53" i="125"/>
  <c r="T52" i="171"/>
  <c r="D92" i="149"/>
  <c r="L92" i="149"/>
  <c r="T92" i="149"/>
  <c r="J5" i="124"/>
  <c r="J4" i="201"/>
  <c r="R5" i="124"/>
  <c r="R4" i="201"/>
  <c r="N7" i="123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N13" i="123"/>
  <c r="P14" i="123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P30" i="123"/>
  <c r="D32" i="123"/>
  <c r="F33" i="201"/>
  <c r="F34" i="124"/>
  <c r="N33" i="201"/>
  <c r="N34" i="124"/>
  <c r="V34" i="124"/>
  <c r="V33" i="201"/>
  <c r="P35" i="123"/>
  <c r="N38" i="123"/>
  <c r="L41" i="123"/>
  <c r="J44" i="123"/>
  <c r="H47" i="123"/>
  <c r="F50" i="123"/>
  <c r="D63" i="123"/>
  <c r="X65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X4" i="16" s="1"/>
  <c r="F8" i="17"/>
  <c r="F9" i="16"/>
  <c r="N9" i="16"/>
  <c r="N8" i="17"/>
  <c r="V9" i="16"/>
  <c r="V8" i="17"/>
  <c r="J12" i="16"/>
  <c r="J11" i="17"/>
  <c r="R12" i="16"/>
  <c r="R11" i="16" s="1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6" s="1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F7" i="102" s="1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H14" i="102" s="1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H19" i="102"/>
  <c r="P19" i="102"/>
  <c r="T21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H30" i="102"/>
  <c r="P30" i="102"/>
  <c r="F33" i="185"/>
  <c r="F34" i="103"/>
  <c r="N33" i="185"/>
  <c r="N34" i="103"/>
  <c r="V33" i="185"/>
  <c r="V34" i="103"/>
  <c r="H35" i="102"/>
  <c r="F38" i="102"/>
  <c r="D41" i="102"/>
  <c r="P43" i="102"/>
  <c r="X43" i="102"/>
  <c r="V46" i="102"/>
  <c r="X47" i="102"/>
  <c r="L49" i="102"/>
  <c r="T49" i="102"/>
  <c r="J61" i="185"/>
  <c r="R61" i="185"/>
  <c r="X63" i="102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H4" i="104" s="1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R27" i="104" s="1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W26" i="80" s="1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U26" i="81" s="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C26" i="82" s="1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O26" i="84" s="1"/>
  <c r="W33" i="84"/>
  <c r="C61" i="84"/>
  <c r="K61" i="84"/>
  <c r="S61" i="84"/>
  <c r="C11" i="85"/>
  <c r="K11" i="85"/>
  <c r="S11" i="85"/>
  <c r="E17" i="85"/>
  <c r="M17" i="85"/>
  <c r="U17" i="85"/>
  <c r="C27" i="85"/>
  <c r="K27" i="85"/>
  <c r="K26" i="85" s="1"/>
  <c r="S27" i="85"/>
  <c r="E33" i="85"/>
  <c r="E26" i="85" s="1"/>
  <c r="M33" i="85"/>
  <c r="M26" i="85" s="1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W26" i="88" s="1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W26" i="107" s="1"/>
  <c r="I33" i="107"/>
  <c r="I26" i="107" s="1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G26" i="108" s="1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M26" i="18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U11" i="125" s="1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25" s="1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6" i="185" s="1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6" i="187" s="1"/>
  <c r="C28" i="105"/>
  <c r="K27" i="187"/>
  <c r="K28" i="105"/>
  <c r="S27" i="187"/>
  <c r="S26" i="187" s="1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E17" i="104" s="1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6" i="191" s="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6" i="194" s="1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K27" i="197"/>
  <c r="K28" i="11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6" i="163" s="1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Q65" i="116"/>
  <c r="C52" i="163"/>
  <c r="C53" i="117"/>
  <c r="K52" i="163"/>
  <c r="K53" i="117"/>
  <c r="S52" i="163"/>
  <c r="S53" i="117"/>
  <c r="E54" i="116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I44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D26" i="114" s="1"/>
  <c r="L27" i="114"/>
  <c r="L26" i="114" s="1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V26" i="115" s="1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X22" i="125" s="1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D20" i="123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D36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N37" i="102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N17" i="104" s="1"/>
  <c r="V17" i="191"/>
  <c r="V18" i="104"/>
  <c r="V17" i="104" s="1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6" i="191" s="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70" i="116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6" i="17" s="1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G6" i="102" s="1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I13" i="102" s="1"/>
  <c r="Q13" i="103"/>
  <c r="C14" i="103"/>
  <c r="K14" i="103"/>
  <c r="S14" i="103"/>
  <c r="E15" i="103"/>
  <c r="M15" i="103"/>
  <c r="U15" i="103"/>
  <c r="G16" i="103"/>
  <c r="G16" i="102" s="1"/>
  <c r="O16" i="103"/>
  <c r="W16" i="103"/>
  <c r="I17" i="185"/>
  <c r="I18" i="103"/>
  <c r="Q17" i="185"/>
  <c r="Q18" i="103"/>
  <c r="U20" i="102"/>
  <c r="I22" i="185"/>
  <c r="I23" i="103"/>
  <c r="Q22" i="185"/>
  <c r="Q23" i="103"/>
  <c r="C24" i="103"/>
  <c r="K24" i="103"/>
  <c r="S24" i="103"/>
  <c r="E25" i="103"/>
  <c r="M25" i="103"/>
  <c r="M25" i="102" s="1"/>
  <c r="U25" i="103"/>
  <c r="G27" i="185"/>
  <c r="G28" i="103"/>
  <c r="O27" i="185"/>
  <c r="O28" i="103"/>
  <c r="W27" i="185"/>
  <c r="W28" i="103"/>
  <c r="I33" i="185"/>
  <c r="I34" i="103"/>
  <c r="Q33" i="185"/>
  <c r="Q34" i="103"/>
  <c r="W41" i="102"/>
  <c r="E61" i="185"/>
  <c r="M61" i="185"/>
  <c r="U61" i="185"/>
  <c r="U68" i="102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C17" i="106" s="1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G43" i="116"/>
  <c r="O43" i="116"/>
  <c r="W43" i="116"/>
  <c r="G51" i="116"/>
  <c r="O51" i="116"/>
  <c r="W51" i="116"/>
  <c r="I61" i="163"/>
  <c r="Q61" i="163"/>
  <c r="G63" i="116"/>
  <c r="O63" i="116"/>
  <c r="W63" i="116"/>
  <c r="C65" i="116"/>
  <c r="K65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R26" i="108" s="1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P26" i="114" s="1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25" s="1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X11" i="125" s="1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F10" i="123"/>
  <c r="N10" i="123"/>
  <c r="H11" i="201"/>
  <c r="H12" i="124"/>
  <c r="P12" i="124"/>
  <c r="P11" i="201"/>
  <c r="X12" i="124"/>
  <c r="X11" i="201"/>
  <c r="F15" i="123"/>
  <c r="V15" i="123"/>
  <c r="P16" i="123"/>
  <c r="J17" i="201"/>
  <c r="J18" i="124"/>
  <c r="R17" i="201"/>
  <c r="R18" i="124"/>
  <c r="T19" i="123"/>
  <c r="V20" i="123"/>
  <c r="J22" i="201"/>
  <c r="J23" i="124"/>
  <c r="R23" i="124"/>
  <c r="R22" i="201"/>
  <c r="L24" i="123"/>
  <c r="T24" i="123"/>
  <c r="H27" i="201"/>
  <c r="H28" i="124"/>
  <c r="P28" i="124"/>
  <c r="P27" i="201"/>
  <c r="X28" i="124"/>
  <c r="X27" i="201"/>
  <c r="L30" i="123"/>
  <c r="T30" i="123"/>
  <c r="V31" i="123"/>
  <c r="J34" i="124"/>
  <c r="J33" i="201"/>
  <c r="R34" i="124"/>
  <c r="R33" i="201"/>
  <c r="D35" i="123"/>
  <c r="L35" i="123"/>
  <c r="X37" i="123"/>
  <c r="J38" i="123"/>
  <c r="V40" i="123"/>
  <c r="H41" i="123"/>
  <c r="X41" i="123"/>
  <c r="T43" i="123"/>
  <c r="F44" i="123"/>
  <c r="V44" i="123"/>
  <c r="H45" i="123"/>
  <c r="R46" i="123"/>
  <c r="T47" i="123"/>
  <c r="F48" i="123"/>
  <c r="H49" i="123"/>
  <c r="P49" i="123"/>
  <c r="X49" i="123"/>
  <c r="R50" i="123"/>
  <c r="F62" i="123"/>
  <c r="N62" i="123"/>
  <c r="V62" i="123"/>
  <c r="P63" i="123"/>
  <c r="L65" i="123"/>
  <c r="T65" i="123"/>
  <c r="J68" i="123"/>
  <c r="R68" i="123"/>
  <c r="H71" i="123"/>
  <c r="P71" i="123"/>
  <c r="X71" i="123"/>
  <c r="J72" i="123"/>
  <c r="D52" i="201"/>
  <c r="D53" i="124"/>
  <c r="L53" i="124"/>
  <c r="L52" i="201"/>
  <c r="T52" i="201"/>
  <c r="T53" i="124"/>
  <c r="V54" i="123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P17" i="16" s="1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D19" i="102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6" i="185" s="1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L39" i="102"/>
  <c r="F40" i="102"/>
  <c r="N40" i="102"/>
  <c r="X41" i="102"/>
  <c r="J42" i="102"/>
  <c r="D43" i="102"/>
  <c r="L43" i="102"/>
  <c r="T43" i="102"/>
  <c r="H45" i="102"/>
  <c r="X45" i="102"/>
  <c r="J46" i="102"/>
  <c r="F48" i="102"/>
  <c r="V48" i="102"/>
  <c r="H49" i="102"/>
  <c r="R50" i="102"/>
  <c r="T51" i="102"/>
  <c r="F61" i="185"/>
  <c r="N61" i="185"/>
  <c r="V61" i="185"/>
  <c r="R62" i="102"/>
  <c r="D63" i="102"/>
  <c r="P65" i="102"/>
  <c r="X65" i="102"/>
  <c r="J66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H17" i="105" s="1"/>
  <c r="P17" i="187"/>
  <c r="P18" i="105"/>
  <c r="P17" i="105" s="1"/>
  <c r="X17" i="187"/>
  <c r="X18" i="105"/>
  <c r="H22" i="187"/>
  <c r="H23" i="105"/>
  <c r="H22" i="105" s="1"/>
  <c r="P22" i="187"/>
  <c r="P23" i="105"/>
  <c r="P22" i="105" s="1"/>
  <c r="X22" i="187"/>
  <c r="X23" i="105"/>
  <c r="F27" i="187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V11" i="104" s="1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N27" i="104" s="1"/>
  <c r="V27" i="191"/>
  <c r="V28" i="104"/>
  <c r="V27" i="104" s="1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D17" i="106" s="1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6" i="197" s="1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D37" i="116"/>
  <c r="P39" i="116"/>
  <c r="X39" i="116"/>
  <c r="F42" i="116"/>
  <c r="N42" i="116"/>
  <c r="V42" i="116"/>
  <c r="H43" i="116"/>
  <c r="P43" i="116"/>
  <c r="D45" i="116"/>
  <c r="L45" i="116"/>
  <c r="T45" i="116"/>
  <c r="F46" i="116"/>
  <c r="V46" i="116"/>
  <c r="H47" i="116"/>
  <c r="D49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F66" i="116" s="1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J74" i="149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C26" i="79" s="1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O3" i="80" s="1"/>
  <c r="W4" i="80"/>
  <c r="E8" i="80"/>
  <c r="M8" i="80"/>
  <c r="U8" i="80"/>
  <c r="I11" i="80"/>
  <c r="I3" i="80" s="1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G3" i="84" s="1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S3" i="85" s="1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E26" i="86" s="1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C26" i="87" s="1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G26" i="110" s="1"/>
  <c r="O33" i="110"/>
  <c r="W33" i="110"/>
  <c r="C61" i="110"/>
  <c r="K61" i="110"/>
  <c r="S61" i="110"/>
  <c r="G52" i="110"/>
  <c r="O52" i="110"/>
  <c r="W52" i="110"/>
  <c r="I4" i="107"/>
  <c r="I3" i="107" s="1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M3" i="114" s="1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W26" i="112" s="1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U24" i="123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Q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6" i="17" s="1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M14" i="102" s="1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C33" i="185"/>
  <c r="C34" i="103"/>
  <c r="K33" i="185"/>
  <c r="K34" i="103"/>
  <c r="S33" i="185"/>
  <c r="S34" i="103"/>
  <c r="O36" i="102"/>
  <c r="Q37" i="102"/>
  <c r="K38" i="102"/>
  <c r="G44" i="102"/>
  <c r="I45" i="102"/>
  <c r="I49" i="102"/>
  <c r="G61" i="185"/>
  <c r="O61" i="185"/>
  <c r="W61" i="185"/>
  <c r="M63" i="102"/>
  <c r="U63" i="102"/>
  <c r="U67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O3" i="190" s="1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I4" i="194"/>
  <c r="I5" i="106"/>
  <c r="Q4" i="194"/>
  <c r="Q5" i="106"/>
  <c r="G8" i="194"/>
  <c r="G9" i="106"/>
  <c r="O8" i="194"/>
  <c r="O9" i="106"/>
  <c r="W8" i="194"/>
  <c r="W9" i="106"/>
  <c r="W8" i="106" s="1"/>
  <c r="C11" i="194"/>
  <c r="C12" i="106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U22" i="106" s="1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S8" i="197"/>
  <c r="S9" i="111"/>
  <c r="S8" i="111" s="1"/>
  <c r="G11" i="197"/>
  <c r="G12" i="111"/>
  <c r="O11" i="197"/>
  <c r="O12" i="111"/>
  <c r="W11" i="197"/>
  <c r="W12" i="111"/>
  <c r="I17" i="197"/>
  <c r="I18" i="111"/>
  <c r="I17" i="111" s="1"/>
  <c r="Q17" i="197"/>
  <c r="Q18" i="111"/>
  <c r="I22" i="197"/>
  <c r="I23" i="111"/>
  <c r="I22" i="111" s="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I52" i="111" s="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Q35" i="116"/>
  <c r="I43" i="116"/>
  <c r="U45" i="116"/>
  <c r="E49" i="116"/>
  <c r="G50" i="116"/>
  <c r="I51" i="116"/>
  <c r="C61" i="163"/>
  <c r="K61" i="163"/>
  <c r="S61" i="163"/>
  <c r="E65" i="116"/>
  <c r="M65" i="116"/>
  <c r="U65" i="116"/>
  <c r="C68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Q2" i="119" s="1"/>
  <c r="K39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T3" i="79"/>
  <c r="V26" i="83"/>
  <c r="V26" i="87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D33" i="125" s="1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X70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6" s="1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R22" i="16" s="1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P25" i="103"/>
  <c r="X25" i="103"/>
  <c r="J27" i="185"/>
  <c r="J28" i="103"/>
  <c r="R27" i="185"/>
  <c r="R28" i="103"/>
  <c r="D29" i="102"/>
  <c r="N30" i="102"/>
  <c r="V30" i="102"/>
  <c r="X31" i="102"/>
  <c r="D33" i="185"/>
  <c r="D34" i="103"/>
  <c r="L33" i="185"/>
  <c r="L34" i="103"/>
  <c r="T33" i="185"/>
  <c r="T34" i="103"/>
  <c r="N35" i="102"/>
  <c r="V35" i="102"/>
  <c r="X36" i="102"/>
  <c r="L38" i="102"/>
  <c r="T38" i="102"/>
  <c r="F39" i="102"/>
  <c r="V39" i="102"/>
  <c r="J41" i="102"/>
  <c r="T42" i="102"/>
  <c r="F43" i="102"/>
  <c r="H44" i="102"/>
  <c r="P44" i="102"/>
  <c r="R45" i="102"/>
  <c r="D46" i="102"/>
  <c r="T46" i="102"/>
  <c r="F47" i="102"/>
  <c r="N47" i="102"/>
  <c r="P48" i="102"/>
  <c r="D50" i="102"/>
  <c r="L50" i="102"/>
  <c r="N51" i="102"/>
  <c r="H61" i="185"/>
  <c r="P61" i="185"/>
  <c r="X61" i="185"/>
  <c r="D62" i="102"/>
  <c r="T62" i="102"/>
  <c r="D66" i="102"/>
  <c r="T66" i="102"/>
  <c r="F67" i="102"/>
  <c r="R69" i="102"/>
  <c r="D70" i="102"/>
  <c r="P72" i="102"/>
  <c r="X72" i="102"/>
  <c r="D52" i="185"/>
  <c r="D53" i="103"/>
  <c r="L52" i="185"/>
  <c r="L53" i="103"/>
  <c r="T52" i="185"/>
  <c r="T53" i="103"/>
  <c r="V54" i="102"/>
  <c r="F4" i="187"/>
  <c r="F5" i="105"/>
  <c r="F4" i="105" s="1"/>
  <c r="N4" i="187"/>
  <c r="N5" i="105"/>
  <c r="N4" i="105" s="1"/>
  <c r="V4" i="187"/>
  <c r="V5" i="105"/>
  <c r="V4" i="105" s="1"/>
  <c r="D8" i="187"/>
  <c r="D9" i="105"/>
  <c r="D8" i="105" s="1"/>
  <c r="L8" i="187"/>
  <c r="L9" i="105"/>
  <c r="T8" i="187"/>
  <c r="T9" i="105"/>
  <c r="H11" i="187"/>
  <c r="H12" i="105"/>
  <c r="H11" i="105" s="1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H27" i="105" s="1"/>
  <c r="P27" i="187"/>
  <c r="P28" i="105"/>
  <c r="P27" i="105" s="1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T26" i="188" s="1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X11" i="104" s="1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X27" i="104" s="1"/>
  <c r="J33" i="191"/>
  <c r="J34" i="104"/>
  <c r="R33" i="191"/>
  <c r="R34" i="104"/>
  <c r="F61" i="191"/>
  <c r="N61" i="191"/>
  <c r="V61" i="191"/>
  <c r="J52" i="191"/>
  <c r="J53" i="104"/>
  <c r="R52" i="191"/>
  <c r="R53" i="104"/>
  <c r="R52" i="104" s="1"/>
  <c r="J4" i="194"/>
  <c r="J5" i="106"/>
  <c r="R4" i="194"/>
  <c r="R5" i="106"/>
  <c r="H8" i="194"/>
  <c r="H9" i="106"/>
  <c r="H8" i="106" s="1"/>
  <c r="P8" i="194"/>
  <c r="P9" i="106"/>
  <c r="X8" i="194"/>
  <c r="X9" i="106"/>
  <c r="X8" i="106" s="1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D27" i="106" s="1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V45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J71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S26" i="114" l="1"/>
  <c r="L27" i="125"/>
  <c r="P26" i="77"/>
  <c r="O66" i="116"/>
  <c r="D7" i="102"/>
  <c r="K71" i="102"/>
  <c r="O4" i="16"/>
  <c r="C27" i="111"/>
  <c r="G8" i="106"/>
  <c r="Q52" i="104"/>
  <c r="K20" i="102"/>
  <c r="F46" i="123"/>
  <c r="H43" i="123"/>
  <c r="L32" i="123"/>
  <c r="L16" i="123"/>
  <c r="T26" i="78"/>
  <c r="W26" i="201"/>
  <c r="L26" i="78"/>
  <c r="T3" i="186"/>
  <c r="D50" i="123"/>
  <c r="S27" i="103"/>
  <c r="W26" i="171"/>
  <c r="X51" i="123"/>
  <c r="N29" i="123"/>
  <c r="K27" i="111"/>
  <c r="I26" i="201"/>
  <c r="K26" i="197"/>
  <c r="R70" i="123"/>
  <c r="J40" i="123"/>
  <c r="L6" i="123"/>
  <c r="M26" i="108"/>
  <c r="E26" i="108"/>
  <c r="U3" i="88"/>
  <c r="N26" i="187"/>
  <c r="L26" i="187"/>
  <c r="S26" i="17"/>
  <c r="P26" i="163"/>
  <c r="T26" i="194"/>
  <c r="P51" i="123"/>
  <c r="T45" i="123"/>
  <c r="V42" i="123"/>
  <c r="F29" i="123"/>
  <c r="D16" i="123"/>
  <c r="F13" i="123"/>
  <c r="R49" i="123"/>
  <c r="E47" i="123"/>
  <c r="G44" i="123"/>
  <c r="M35" i="123"/>
  <c r="M30" i="123"/>
  <c r="U19" i="123"/>
  <c r="U14" i="123"/>
  <c r="K26" i="188"/>
  <c r="D26" i="187"/>
  <c r="K26" i="191"/>
  <c r="S71" i="102"/>
  <c r="C36" i="116"/>
  <c r="V68" i="123"/>
  <c r="L17" i="106"/>
  <c r="V4" i="16"/>
  <c r="H3" i="201"/>
  <c r="C51" i="102"/>
  <c r="M3" i="17"/>
  <c r="K8" i="105"/>
  <c r="V3" i="183"/>
  <c r="M26" i="191"/>
  <c r="D71" i="123"/>
  <c r="C11" i="106"/>
  <c r="K3" i="190"/>
  <c r="J70" i="123"/>
  <c r="X39" i="123"/>
  <c r="D6" i="123"/>
  <c r="I41" i="123"/>
  <c r="G10" i="123"/>
  <c r="X3" i="107"/>
  <c r="Q22" i="104"/>
  <c r="S3" i="115"/>
  <c r="X69" i="123"/>
  <c r="R26" i="191"/>
  <c r="U14" i="102"/>
  <c r="M26" i="187"/>
  <c r="N26" i="108"/>
  <c r="C26" i="17"/>
  <c r="E36" i="102"/>
  <c r="P69" i="123"/>
  <c r="J26" i="86"/>
  <c r="F26" i="108"/>
  <c r="H69" i="123"/>
  <c r="D49" i="123"/>
  <c r="L21" i="123"/>
  <c r="H25" i="102"/>
  <c r="R48" i="123"/>
  <c r="D21" i="123"/>
  <c r="C50" i="123"/>
  <c r="J3" i="107"/>
  <c r="R26" i="91"/>
  <c r="S26" i="186"/>
  <c r="N68" i="123"/>
  <c r="J26" i="109"/>
  <c r="T3" i="83"/>
  <c r="K11" i="105"/>
  <c r="X26" i="193"/>
  <c r="K26" i="186"/>
  <c r="F68" i="123"/>
  <c r="K8" i="111"/>
  <c r="L4" i="125"/>
  <c r="U3" i="91"/>
  <c r="P26" i="193"/>
  <c r="L37" i="123"/>
  <c r="L3" i="163"/>
  <c r="I26" i="89"/>
  <c r="H3" i="112"/>
  <c r="U26" i="171"/>
  <c r="K37" i="116"/>
  <c r="K37" i="93" s="1"/>
  <c r="K37" i="11" s="1"/>
  <c r="K37" i="9" s="1"/>
  <c r="K37" i="7" s="1"/>
  <c r="H26" i="193"/>
  <c r="D37" i="123"/>
  <c r="K38" i="123"/>
  <c r="J26" i="171"/>
  <c r="Q26" i="82"/>
  <c r="D67" i="123"/>
  <c r="F26" i="187"/>
  <c r="X3" i="85"/>
  <c r="T26" i="91"/>
  <c r="D3" i="87"/>
  <c r="I26" i="19"/>
  <c r="R26" i="107"/>
  <c r="I49" i="123"/>
  <c r="K46" i="123"/>
  <c r="M43" i="123"/>
  <c r="M43" i="93" s="1"/>
  <c r="M43" i="11" s="1"/>
  <c r="M43" i="9" s="1"/>
  <c r="M43" i="7" s="1"/>
  <c r="O40" i="123"/>
  <c r="Q32" i="123"/>
  <c r="E24" i="123"/>
  <c r="E19" i="123"/>
  <c r="D26" i="112"/>
  <c r="D3" i="83"/>
  <c r="D2" i="83" s="1"/>
  <c r="N3" i="86"/>
  <c r="L3" i="79"/>
  <c r="E26" i="173"/>
  <c r="G3" i="198"/>
  <c r="C3" i="193"/>
  <c r="C2" i="193" s="1"/>
  <c r="W26" i="189"/>
  <c r="R3" i="18"/>
  <c r="P46" i="102"/>
  <c r="R43" i="102"/>
  <c r="X29" i="102"/>
  <c r="J49" i="123"/>
  <c r="M47" i="123"/>
  <c r="O10" i="123"/>
  <c r="F3" i="174"/>
  <c r="C63" i="123"/>
  <c r="W26" i="173"/>
  <c r="N51" i="123"/>
  <c r="P48" i="123"/>
  <c r="T26" i="113"/>
  <c r="V26" i="107"/>
  <c r="Q3" i="19"/>
  <c r="C2" i="204"/>
  <c r="T3" i="115"/>
  <c r="T2" i="115" s="1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K36" i="116"/>
  <c r="J33" i="104"/>
  <c r="F4" i="104"/>
  <c r="T7" i="102"/>
  <c r="Q16" i="102"/>
  <c r="O10" i="102"/>
  <c r="E3" i="78"/>
  <c r="E2" i="78" s="1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S46" i="123"/>
  <c r="U43" i="123"/>
  <c r="W40" i="123"/>
  <c r="W40" i="93" s="1"/>
  <c r="W40" i="11" s="1"/>
  <c r="W40" i="9" s="1"/>
  <c r="W40" i="7" s="1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4" i="123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V16" i="102"/>
  <c r="X13" i="102"/>
  <c r="S3" i="88"/>
  <c r="W4" i="111"/>
  <c r="E3" i="91"/>
  <c r="L3" i="192"/>
  <c r="X26" i="121"/>
  <c r="M3" i="83"/>
  <c r="K63" i="123"/>
  <c r="V3" i="17"/>
  <c r="G15" i="102"/>
  <c r="M26" i="112"/>
  <c r="G26" i="78"/>
  <c r="K3" i="78"/>
  <c r="Q3" i="114"/>
  <c r="G3" i="86"/>
  <c r="F22" i="75"/>
  <c r="C69" i="116"/>
  <c r="O26" i="165"/>
  <c r="O26" i="199"/>
  <c r="U67" i="116"/>
  <c r="L26" i="186"/>
  <c r="P29" i="102"/>
  <c r="U51" i="123"/>
  <c r="W48" i="123"/>
  <c r="C46" i="123"/>
  <c r="E43" i="123"/>
  <c r="G40" i="123"/>
  <c r="G40" i="93" s="1"/>
  <c r="G40" i="11" s="1"/>
  <c r="G40" i="9" s="1"/>
  <c r="G40" i="7" s="1"/>
  <c r="I37" i="123"/>
  <c r="I32" i="123"/>
  <c r="K29" i="123"/>
  <c r="Q21" i="123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S11" i="111"/>
  <c r="S3" i="111" s="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T2" i="113" s="1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N2" i="108" s="1"/>
  <c r="G26" i="84"/>
  <c r="G2" i="84" s="1"/>
  <c r="T16" i="102"/>
  <c r="V13" i="102"/>
  <c r="D17" i="16"/>
  <c r="K22" i="16"/>
  <c r="W3" i="165"/>
  <c r="V26" i="19"/>
  <c r="G3" i="18"/>
  <c r="L3" i="121"/>
  <c r="W21" i="102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V3" i="104" s="1"/>
  <c r="F14" i="102"/>
  <c r="P25" i="102"/>
  <c r="R16" i="102"/>
  <c r="R16" i="93" s="1"/>
  <c r="R16" i="11" s="1"/>
  <c r="R16" i="9" s="1"/>
  <c r="R16" i="7" s="1"/>
  <c r="W11" i="111"/>
  <c r="C8" i="104"/>
  <c r="G27" i="105"/>
  <c r="S23" i="102"/>
  <c r="S7" i="102"/>
  <c r="M3" i="85"/>
  <c r="M2" i="85" s="1"/>
  <c r="C3" i="78"/>
  <c r="F26" i="111"/>
  <c r="N11" i="104"/>
  <c r="V11" i="105"/>
  <c r="U11" i="111"/>
  <c r="N26" i="201"/>
  <c r="M26" i="81"/>
  <c r="C52" i="105"/>
  <c r="D8" i="75"/>
  <c r="S3" i="199"/>
  <c r="S2" i="199" s="1"/>
  <c r="I26" i="189"/>
  <c r="H26" i="190"/>
  <c r="I3" i="19"/>
  <c r="O65" i="102"/>
  <c r="Q62" i="102"/>
  <c r="M26" i="78"/>
  <c r="S15" i="102"/>
  <c r="S15" i="93" s="1"/>
  <c r="S15" i="11" s="1"/>
  <c r="S15" i="9" s="1"/>
  <c r="S15" i="7" s="1"/>
  <c r="E26" i="171"/>
  <c r="O26" i="80"/>
  <c r="O2" i="80" s="1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E3" i="111" s="1"/>
  <c r="M3" i="187"/>
  <c r="L27" i="106"/>
  <c r="X11" i="105"/>
  <c r="W27" i="111"/>
  <c r="Q17" i="104"/>
  <c r="C3" i="114"/>
  <c r="I3" i="82"/>
  <c r="U3" i="81"/>
  <c r="U2" i="81" s="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F26" i="171"/>
  <c r="J22" i="75"/>
  <c r="X26" i="198"/>
  <c r="N3" i="196"/>
  <c r="D64" i="102"/>
  <c r="X43" i="123"/>
  <c r="X43" i="93" s="1"/>
  <c r="X43" i="11" s="1"/>
  <c r="X43" i="9" s="1"/>
  <c r="X43" i="7" s="1"/>
  <c r="P26" i="80"/>
  <c r="J3" i="84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X10" i="102"/>
  <c r="X11" i="16"/>
  <c r="X3" i="16" s="1"/>
  <c r="F3" i="17"/>
  <c r="O11" i="111"/>
  <c r="W11" i="105"/>
  <c r="I52" i="125"/>
  <c r="I52" i="75"/>
  <c r="O6" i="102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G39" i="11" s="1"/>
  <c r="G39" i="9" s="1"/>
  <c r="G39" i="7" s="1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R13" i="93" s="1"/>
  <c r="R13" i="11" s="1"/>
  <c r="R13" i="9" s="1"/>
  <c r="R13" i="7" s="1"/>
  <c r="G17" i="104"/>
  <c r="V17" i="16"/>
  <c r="D26" i="115"/>
  <c r="M3" i="186"/>
  <c r="M2" i="186" s="1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U24" i="93" s="1"/>
  <c r="U24" i="11" s="1"/>
  <c r="U24" i="9" s="1"/>
  <c r="U24" i="7" s="1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Q51" i="116"/>
  <c r="U40" i="102"/>
  <c r="U40" i="93" s="1"/>
  <c r="U40" i="11" s="1"/>
  <c r="U40" i="9" s="1"/>
  <c r="U40" i="7" s="1"/>
  <c r="K30" i="102"/>
  <c r="S19" i="102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O2" i="190" s="1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V7" i="123"/>
  <c r="P3" i="85"/>
  <c r="P2" i="85" s="1"/>
  <c r="N26" i="188"/>
  <c r="M52" i="106"/>
  <c r="U17" i="106"/>
  <c r="W3" i="171"/>
  <c r="W2" i="171" s="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G2" i="110" s="1"/>
  <c r="N52" i="16"/>
  <c r="H4" i="16"/>
  <c r="P4" i="75"/>
  <c r="G3" i="115"/>
  <c r="J3" i="193"/>
  <c r="O3" i="18"/>
  <c r="N26" i="18"/>
  <c r="R3" i="173"/>
  <c r="F26" i="115"/>
  <c r="F2" i="115" s="1"/>
  <c r="Q68" i="93"/>
  <c r="Q68" i="11" s="1"/>
  <c r="Q68" i="9" s="1"/>
  <c r="Q68" i="7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W65" i="93" s="1"/>
  <c r="W65" i="11" s="1"/>
  <c r="W65" i="9" s="1"/>
  <c r="W65" i="7" s="1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I29" i="102"/>
  <c r="I29" i="93" s="1"/>
  <c r="I29" i="11" s="1"/>
  <c r="I29" i="9" s="1"/>
  <c r="I29" i="7" s="1"/>
  <c r="O21" i="102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C2" i="82" s="1"/>
  <c r="K70" i="93"/>
  <c r="K70" i="11" s="1"/>
  <c r="K70" i="9" s="1"/>
  <c r="K70" i="7" s="1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R2" i="195" s="1"/>
  <c r="W26" i="165"/>
  <c r="L26" i="165"/>
  <c r="C26" i="195"/>
  <c r="K3" i="193"/>
  <c r="T26" i="193"/>
  <c r="W26" i="192"/>
  <c r="C26" i="186"/>
  <c r="X26" i="190"/>
  <c r="J3" i="189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M2" i="114" s="1"/>
  <c r="Q26" i="110"/>
  <c r="T4" i="106"/>
  <c r="P24" i="102"/>
  <c r="P24" i="93" s="1"/>
  <c r="P24" i="11" s="1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X35" i="123"/>
  <c r="X35" i="93" s="1"/>
  <c r="X35" i="11" s="1"/>
  <c r="X35" i="9" s="1"/>
  <c r="X35" i="7" s="1"/>
  <c r="X30" i="123"/>
  <c r="X24" i="123"/>
  <c r="X14" i="123"/>
  <c r="P3" i="121"/>
  <c r="U25" i="102"/>
  <c r="V3" i="198"/>
  <c r="D11" i="16"/>
  <c r="T26" i="114"/>
  <c r="C26" i="90"/>
  <c r="W3" i="90"/>
  <c r="O26" i="79"/>
  <c r="L17" i="16"/>
  <c r="R3" i="108"/>
  <c r="R2" i="108" s="1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D2" i="119"/>
  <c r="F11" i="106"/>
  <c r="P14" i="102"/>
  <c r="V52" i="16"/>
  <c r="S2" i="119"/>
  <c r="G52" i="106"/>
  <c r="M27" i="106"/>
  <c r="I8" i="106"/>
  <c r="I27" i="105"/>
  <c r="S17" i="105"/>
  <c r="I11" i="105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J2" i="84"/>
  <c r="N3" i="82"/>
  <c r="N2" i="82" s="1"/>
  <c r="X2" i="81"/>
  <c r="J3" i="199"/>
  <c r="J2" i="199" s="1"/>
  <c r="K19" i="102"/>
  <c r="C71" i="102"/>
  <c r="C71" i="93" s="1"/>
  <c r="C71" i="11" s="1"/>
  <c r="C71" i="9" s="1"/>
  <c r="C71" i="7" s="1"/>
  <c r="M20" i="102"/>
  <c r="M20" i="93" s="1"/>
  <c r="M20" i="11" s="1"/>
  <c r="M20" i="9" s="1"/>
  <c r="M20" i="7" s="1"/>
  <c r="W16" i="102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N26" i="165"/>
  <c r="J51" i="102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U49" i="93" s="1"/>
  <c r="U49" i="11" s="1"/>
  <c r="U49" i="9" s="1"/>
  <c r="U49" i="7" s="1"/>
  <c r="G38" i="102"/>
  <c r="G38" i="93" s="1"/>
  <c r="G38" i="11" s="1"/>
  <c r="G38" i="9" s="1"/>
  <c r="G38" i="7" s="1"/>
  <c r="I30" i="102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E44" i="93" s="1"/>
  <c r="E44" i="11" s="1"/>
  <c r="E44" i="9" s="1"/>
  <c r="E44" i="7" s="1"/>
  <c r="G41" i="102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D6" i="93" s="1"/>
  <c r="D6" i="11" s="1"/>
  <c r="D6" i="9" s="1"/>
  <c r="D6" i="7" s="1"/>
  <c r="H26" i="198"/>
  <c r="I3" i="109"/>
  <c r="F61" i="104"/>
  <c r="P3" i="125"/>
  <c r="E3" i="108"/>
  <c r="T11" i="104"/>
  <c r="I16" i="102"/>
  <c r="O11" i="16"/>
  <c r="O3" i="16" s="1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K3" i="165"/>
  <c r="O70" i="102"/>
  <c r="O70" i="93" s="1"/>
  <c r="O70" i="11" s="1"/>
  <c r="O70" i="9" s="1"/>
  <c r="O70" i="7" s="1"/>
  <c r="P3" i="203"/>
  <c r="Q26" i="203"/>
  <c r="C26" i="203"/>
  <c r="P26" i="183"/>
  <c r="P3" i="113"/>
  <c r="P2" i="113" s="1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N3" i="114"/>
  <c r="Q27" i="106"/>
  <c r="M15" i="102"/>
  <c r="H27" i="106"/>
  <c r="N33" i="104"/>
  <c r="N26" i="104" s="1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W3" i="104" s="1"/>
  <c r="G3" i="190"/>
  <c r="E26" i="188"/>
  <c r="E24" i="102"/>
  <c r="K3" i="112"/>
  <c r="O3" i="108"/>
  <c r="G3" i="186"/>
  <c r="G2" i="186" s="1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C3" i="88"/>
  <c r="C26" i="78"/>
  <c r="C2" i="78" s="1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C4" i="106"/>
  <c r="C3" i="106" s="1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M2" i="17"/>
  <c r="I2" i="10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J3" i="125" s="1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" i="195" s="1"/>
  <c r="I26" i="196"/>
  <c r="J3" i="19"/>
  <c r="T3" i="18"/>
  <c r="J3" i="174"/>
  <c r="J2" i="174" s="1"/>
  <c r="T26" i="203"/>
  <c r="F3" i="110"/>
  <c r="F2" i="110" s="1"/>
  <c r="V3" i="115"/>
  <c r="V2" i="115" s="1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C61" i="111"/>
  <c r="W22" i="16"/>
  <c r="O27" i="125"/>
  <c r="J61" i="104"/>
  <c r="T27" i="104"/>
  <c r="D11" i="105"/>
  <c r="D3" i="105" s="1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S42" i="123"/>
  <c r="S42" i="93" s="1"/>
  <c r="S42" i="11" s="1"/>
  <c r="S42" i="9" s="1"/>
  <c r="S42" i="7" s="1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16" i="123"/>
  <c r="K13" i="123"/>
  <c r="X26" i="183"/>
  <c r="E64" i="123"/>
  <c r="T26" i="186"/>
  <c r="T2" i="186" s="1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I51" i="93" s="1"/>
  <c r="I51" i="11" s="1"/>
  <c r="I51" i="9" s="1"/>
  <c r="I51" i="7" s="1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L64" i="102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S2" i="204"/>
  <c r="F2" i="204"/>
  <c r="T49" i="123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X3" i="19"/>
  <c r="X2" i="19" s="1"/>
  <c r="T2" i="110"/>
  <c r="W26" i="195"/>
  <c r="J26" i="186"/>
  <c r="J2" i="186" s="1"/>
  <c r="E68" i="116"/>
  <c r="T2" i="83"/>
  <c r="P2" i="199"/>
  <c r="P3" i="87"/>
  <c r="L3" i="91"/>
  <c r="E68" i="102"/>
  <c r="G65" i="102"/>
  <c r="I50" i="102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Q7" i="93" s="1"/>
  <c r="Q7" i="11" s="1"/>
  <c r="Q7" i="9" s="1"/>
  <c r="Q7" i="7" s="1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R43" i="93"/>
  <c r="R43" i="11" s="1"/>
  <c r="R43" i="9" s="1"/>
  <c r="R43" i="7" s="1"/>
  <c r="J61" i="106"/>
  <c r="H27" i="16"/>
  <c r="N4" i="16"/>
  <c r="S2" i="168"/>
  <c r="I61" i="106"/>
  <c r="W25" i="102"/>
  <c r="X2" i="158"/>
  <c r="N11" i="105"/>
  <c r="N3" i="105" s="1"/>
  <c r="H16" i="102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R3" i="19"/>
  <c r="C67" i="102"/>
  <c r="C67" i="93" s="1"/>
  <c r="C67" i="11" s="1"/>
  <c r="C67" i="9" s="1"/>
  <c r="C67" i="7" s="1"/>
  <c r="E64" i="102"/>
  <c r="G49" i="102"/>
  <c r="I46" i="102"/>
  <c r="I46" i="93" s="1"/>
  <c r="I46" i="11" s="1"/>
  <c r="I46" i="9" s="1"/>
  <c r="I46" i="7" s="1"/>
  <c r="K43" i="102"/>
  <c r="M40" i="102"/>
  <c r="W32" i="102"/>
  <c r="W32" i="93" s="1"/>
  <c r="W32" i="11" s="1"/>
  <c r="W32" i="9" s="1"/>
  <c r="W32" i="7" s="1"/>
  <c r="C30" i="102"/>
  <c r="C30" i="93" s="1"/>
  <c r="C30" i="11" s="1"/>
  <c r="C30" i="9" s="1"/>
  <c r="C30" i="7" s="1"/>
  <c r="J2" i="204"/>
  <c r="J3" i="173"/>
  <c r="J2" i="115"/>
  <c r="I2" i="155"/>
  <c r="U54" i="93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N61" i="75"/>
  <c r="I33" i="118"/>
  <c r="I26" i="118" s="1"/>
  <c r="I2" i="118" s="1"/>
  <c r="M4" i="111"/>
  <c r="U2" i="151"/>
  <c r="K2" i="89"/>
  <c r="P2" i="158"/>
  <c r="H43" i="93"/>
  <c r="H43" i="11" s="1"/>
  <c r="H43" i="9" s="1"/>
  <c r="H43" i="7" s="1"/>
  <c r="L37" i="93"/>
  <c r="L37" i="11" s="1"/>
  <c r="L37" i="9" s="1"/>
  <c r="L37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T2" i="79"/>
  <c r="M61" i="120"/>
  <c r="I2" i="166"/>
  <c r="D33" i="106"/>
  <c r="D26" i="106" s="1"/>
  <c r="N27" i="106"/>
  <c r="T33" i="105"/>
  <c r="U2" i="160"/>
  <c r="R2" i="158"/>
  <c r="V17" i="106"/>
  <c r="V3" i="105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O2" i="115"/>
  <c r="R2" i="169"/>
  <c r="L2" i="204"/>
  <c r="K2" i="204"/>
  <c r="F2" i="174"/>
  <c r="X3" i="183"/>
  <c r="D3" i="121"/>
  <c r="P3" i="81"/>
  <c r="P2" i="81" s="1"/>
  <c r="H2" i="199"/>
  <c r="T2" i="199"/>
  <c r="I70" i="102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" i="198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L6" i="93" s="1"/>
  <c r="L6" i="11" s="1"/>
  <c r="L6" i="9" s="1"/>
  <c r="L6" i="7" s="1"/>
  <c r="G24" i="102"/>
  <c r="E7" i="102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P66" i="102"/>
  <c r="R63" i="102"/>
  <c r="R51" i="102"/>
  <c r="X42" i="102"/>
  <c r="X42" i="93" s="1"/>
  <c r="X42" i="11" s="1"/>
  <c r="X42" i="9" s="1"/>
  <c r="X42" i="7" s="1"/>
  <c r="D40" i="102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V26" i="18"/>
  <c r="T2" i="154"/>
  <c r="D2" i="153"/>
  <c r="Q2" i="153"/>
  <c r="P2" i="202"/>
  <c r="H30" i="123"/>
  <c r="H30" i="93" s="1"/>
  <c r="H30" i="11" s="1"/>
  <c r="H30" i="9" s="1"/>
  <c r="H30" i="7" s="1"/>
  <c r="H19" i="123"/>
  <c r="H19" i="93" s="1"/>
  <c r="H19" i="11" s="1"/>
  <c r="H19" i="9" s="1"/>
  <c r="H19" i="7" s="1"/>
  <c r="D3" i="173"/>
  <c r="S2" i="202"/>
  <c r="R2" i="202"/>
  <c r="N2" i="186"/>
  <c r="N2" i="86"/>
  <c r="D2" i="199"/>
  <c r="R2" i="160"/>
  <c r="O2" i="168"/>
  <c r="O27" i="106"/>
  <c r="G11" i="106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D2" i="91" s="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J2" i="189"/>
  <c r="N26" i="19"/>
  <c r="N2" i="19" s="1"/>
  <c r="X26" i="18"/>
  <c r="X2" i="18" s="1"/>
  <c r="E3" i="203"/>
  <c r="R2" i="204"/>
  <c r="I2" i="204"/>
  <c r="T2" i="161"/>
  <c r="O2" i="202"/>
  <c r="N2" i="204"/>
  <c r="R3" i="183"/>
  <c r="V3" i="107"/>
  <c r="V2" i="107" s="1"/>
  <c r="J2" i="109"/>
  <c r="W3" i="183"/>
  <c r="M2" i="121"/>
  <c r="V3" i="90"/>
  <c r="V2" i="90" s="1"/>
  <c r="H3" i="85"/>
  <c r="H2" i="85" s="1"/>
  <c r="X2" i="199"/>
  <c r="N26" i="163"/>
  <c r="S45" i="116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X2" i="201" s="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W2" i="201" s="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K39" i="93"/>
  <c r="K39" i="11" s="1"/>
  <c r="K39" i="9" s="1"/>
  <c r="K39" i="7" s="1"/>
  <c r="M3" i="191"/>
  <c r="M2" i="191" s="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L2" i="113" s="1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H2" i="183" s="1"/>
  <c r="N26" i="109"/>
  <c r="N2" i="109" s="1"/>
  <c r="K41" i="93"/>
  <c r="K41" i="11" s="1"/>
  <c r="K41" i="9" s="1"/>
  <c r="K41" i="7" s="1"/>
  <c r="W29" i="102"/>
  <c r="W29" i="93" s="1"/>
  <c r="W29" i="11" s="1"/>
  <c r="W29" i="9" s="1"/>
  <c r="W29" i="7" s="1"/>
  <c r="K72" i="102"/>
  <c r="J54" i="102"/>
  <c r="J54" i="93" s="1"/>
  <c r="J54" i="11" s="1"/>
  <c r="J71" i="102"/>
  <c r="J71" i="93" s="1"/>
  <c r="J71" i="11" s="1"/>
  <c r="J71" i="9" s="1"/>
  <c r="J71" i="7" s="1"/>
  <c r="N65" i="102"/>
  <c r="N65" i="93" s="1"/>
  <c r="N65" i="11" s="1"/>
  <c r="N65" i="9" s="1"/>
  <c r="N65" i="7" s="1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K68" i="93" s="1"/>
  <c r="K68" i="11" s="1"/>
  <c r="K68" i="9" s="1"/>
  <c r="K68" i="7" s="1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W38" i="102"/>
  <c r="C36" i="102"/>
  <c r="C36" i="93" s="1"/>
  <c r="C36" i="11" s="1"/>
  <c r="C36" i="9" s="1"/>
  <c r="C36" i="7" s="1"/>
  <c r="C31" i="102"/>
  <c r="E87" i="149"/>
  <c r="U26" i="173"/>
  <c r="G87" i="149"/>
  <c r="V3" i="191"/>
  <c r="W26" i="114"/>
  <c r="K3" i="81"/>
  <c r="I49" i="116"/>
  <c r="I49" i="93" s="1"/>
  <c r="I49" i="11" s="1"/>
  <c r="I49" i="9" s="1"/>
  <c r="I49" i="7" s="1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E41" i="102"/>
  <c r="I35" i="102"/>
  <c r="I19" i="102"/>
  <c r="I19" i="93" s="1"/>
  <c r="I19" i="11" s="1"/>
  <c r="T3" i="203"/>
  <c r="I65" i="93"/>
  <c r="I65" i="11" s="1"/>
  <c r="I65" i="9" s="1"/>
  <c r="I65" i="7" s="1"/>
  <c r="V26" i="193"/>
  <c r="U32" i="102"/>
  <c r="U32" i="93" s="1"/>
  <c r="U32" i="11" s="1"/>
  <c r="U32" i="9" s="1"/>
  <c r="U32" i="7" s="1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P7" i="93" s="1"/>
  <c r="P7" i="11" s="1"/>
  <c r="P7" i="9" s="1"/>
  <c r="P7" i="7" s="1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S61" i="104"/>
  <c r="W17" i="104"/>
  <c r="S39" i="93"/>
  <c r="S39" i="11" s="1"/>
  <c r="S39" i="9" s="1"/>
  <c r="S39" i="7" s="1"/>
  <c r="I7" i="102"/>
  <c r="I7" i="93" s="1"/>
  <c r="I7" i="11" s="1"/>
  <c r="I7" i="9" s="1"/>
  <c r="I7" i="7" s="1"/>
  <c r="W27" i="125"/>
  <c r="F27" i="125"/>
  <c r="M33" i="111"/>
  <c r="U17" i="111"/>
  <c r="M33" i="104"/>
  <c r="U17" i="104"/>
  <c r="K11" i="104"/>
  <c r="U33" i="105"/>
  <c r="S11" i="105"/>
  <c r="C26" i="110"/>
  <c r="S26" i="90"/>
  <c r="S2" i="90" s="1"/>
  <c r="R11" i="104"/>
  <c r="R3" i="104" s="1"/>
  <c r="T3" i="188"/>
  <c r="T2" i="188" s="1"/>
  <c r="V8" i="16"/>
  <c r="K61" i="106"/>
  <c r="I27" i="104"/>
  <c r="O61" i="105"/>
  <c r="C33" i="105"/>
  <c r="M7" i="102"/>
  <c r="D33" i="75"/>
  <c r="T11" i="75"/>
  <c r="I22" i="75"/>
  <c r="Q61" i="16"/>
  <c r="X61" i="16"/>
  <c r="C3" i="115"/>
  <c r="C2" i="115" s="1"/>
  <c r="D26" i="195"/>
  <c r="Q66" i="102"/>
  <c r="S63" i="102"/>
  <c r="S51" i="102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C43" i="93" s="1"/>
  <c r="C43" i="11" s="1"/>
  <c r="C43" i="9" s="1"/>
  <c r="C43" i="7" s="1"/>
  <c r="E40" i="102"/>
  <c r="E40" i="93" s="1"/>
  <c r="E40" i="11" s="1"/>
  <c r="E40" i="9" s="1"/>
  <c r="E40" i="7" s="1"/>
  <c r="G37" i="102"/>
  <c r="O32" i="102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3" i="111" s="1"/>
  <c r="O14" i="102"/>
  <c r="Q4" i="125"/>
  <c r="Q3" i="125" s="1"/>
  <c r="I26" i="113"/>
  <c r="K26" i="109"/>
  <c r="S26" i="196"/>
  <c r="O66" i="102"/>
  <c r="Q63" i="102"/>
  <c r="Q51" i="102"/>
  <c r="S26" i="193"/>
  <c r="F3" i="19"/>
  <c r="G26" i="203"/>
  <c r="X3" i="173"/>
  <c r="S3" i="174"/>
  <c r="S2" i="174" s="1"/>
  <c r="J3" i="89"/>
  <c r="N3" i="85"/>
  <c r="H26" i="79"/>
  <c r="F68" i="93"/>
  <c r="F68" i="11" s="1"/>
  <c r="F68" i="9" s="1"/>
  <c r="F68" i="7" s="1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F3" i="125" s="1"/>
  <c r="U61" i="106"/>
  <c r="C27" i="105"/>
  <c r="M26" i="171"/>
  <c r="I26" i="82"/>
  <c r="G3" i="82"/>
  <c r="L61" i="106"/>
  <c r="P61" i="105"/>
  <c r="D33" i="105"/>
  <c r="D33" i="16"/>
  <c r="D26" i="16" s="1"/>
  <c r="D52" i="125"/>
  <c r="D27" i="125"/>
  <c r="D26" i="125" s="1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L14" i="93" s="1"/>
  <c r="L14" i="11" s="1"/>
  <c r="L14" i="9" s="1"/>
  <c r="L14" i="7" s="1"/>
  <c r="X33" i="16"/>
  <c r="X26" i="16" s="1"/>
  <c r="N26" i="17"/>
  <c r="J33" i="125"/>
  <c r="H52" i="75"/>
  <c r="K61" i="111"/>
  <c r="G33" i="111"/>
  <c r="W33" i="105"/>
  <c r="W26" i="105" s="1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I2" i="91" s="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" i="115" s="1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I17" i="125"/>
  <c r="L26" i="19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S26" i="105" s="1"/>
  <c r="T17" i="75"/>
  <c r="X8" i="75"/>
  <c r="Q3" i="196"/>
  <c r="F3" i="198"/>
  <c r="F2" i="198" s="1"/>
  <c r="U3" i="174"/>
  <c r="N26" i="196"/>
  <c r="N2" i="196" s="1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D4" i="125"/>
  <c r="C41" i="93"/>
  <c r="C41" i="11" s="1"/>
  <c r="C41" i="9" s="1"/>
  <c r="C41" i="7" s="1"/>
  <c r="S10" i="102"/>
  <c r="S10" i="93" s="1"/>
  <c r="S10" i="11" s="1"/>
  <c r="D4" i="106"/>
  <c r="D11" i="125"/>
  <c r="H61" i="75"/>
  <c r="K27" i="125"/>
  <c r="S11" i="125"/>
  <c r="T8" i="75"/>
  <c r="P17" i="75"/>
  <c r="L4" i="75"/>
  <c r="Q69" i="116"/>
  <c r="E26" i="109"/>
  <c r="E2" i="109" s="1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H2" i="203" s="1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G32" i="93"/>
  <c r="G32" i="11" s="1"/>
  <c r="G32" i="9" s="1"/>
  <c r="G32" i="7" s="1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I45" i="123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W25" i="123"/>
  <c r="W25" i="93" s="1"/>
  <c r="W25" i="11" s="1"/>
  <c r="W25" i="9" s="1"/>
  <c r="W25" i="7" s="1"/>
  <c r="W20" i="123"/>
  <c r="W20" i="93" s="1"/>
  <c r="W20" i="11" s="1"/>
  <c r="W20" i="9" s="1"/>
  <c r="W20" i="7" s="1"/>
  <c r="W15" i="123"/>
  <c r="W15" i="93" s="1"/>
  <c r="W15" i="11" s="1"/>
  <c r="W15" i="9" s="1"/>
  <c r="W15" i="7" s="1"/>
  <c r="C13" i="123"/>
  <c r="I6" i="123"/>
  <c r="I6" i="93" s="1"/>
  <c r="I6" i="11" s="1"/>
  <c r="I6" i="9" s="1"/>
  <c r="I6" i="7" s="1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C2" i="165" s="1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R26" i="198"/>
  <c r="R2" i="198" s="1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U14" i="93"/>
  <c r="U14" i="11" s="1"/>
  <c r="U14" i="9" s="1"/>
  <c r="U14" i="7" s="1"/>
  <c r="G3" i="199"/>
  <c r="O26" i="195"/>
  <c r="R54" i="102"/>
  <c r="R71" i="102"/>
  <c r="T68" i="102"/>
  <c r="T68" i="93" s="1"/>
  <c r="T68" i="11" s="1"/>
  <c r="T68" i="9" s="1"/>
  <c r="T68" i="7" s="1"/>
  <c r="X62" i="102"/>
  <c r="X50" i="102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S68" i="93" s="1"/>
  <c r="S68" i="11" s="1"/>
  <c r="S68" i="9" s="1"/>
  <c r="S68" i="7" s="1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C48" i="93" s="1"/>
  <c r="C48" i="11" s="1"/>
  <c r="C48" i="9" s="1"/>
  <c r="C48" i="7" s="1"/>
  <c r="G42" i="102"/>
  <c r="G42" i="93" s="1"/>
  <c r="G42" i="11" s="1"/>
  <c r="G42" i="9" s="1"/>
  <c r="G42" i="7" s="1"/>
  <c r="I39" i="102"/>
  <c r="I39" i="93" s="1"/>
  <c r="I39" i="11" s="1"/>
  <c r="I39" i="9" s="1"/>
  <c r="I39" i="7" s="1"/>
  <c r="K36" i="102"/>
  <c r="K36" i="93" s="1"/>
  <c r="K36" i="11" s="1"/>
  <c r="K36" i="9" s="1"/>
  <c r="K36" i="7" s="1"/>
  <c r="K31" i="102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T13" i="93"/>
  <c r="T13" i="11" s="1"/>
  <c r="T13" i="9" s="1"/>
  <c r="T13" i="7" s="1"/>
  <c r="I26" i="115"/>
  <c r="K26" i="165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J26" i="105" s="1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D89" i="149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M3" i="104" s="1"/>
  <c r="W3" i="190"/>
  <c r="W2" i="190" s="1"/>
  <c r="E71" i="93"/>
  <c r="E71" i="11" s="1"/>
  <c r="E71" i="9" s="1"/>
  <c r="E71" i="7" s="1"/>
  <c r="W3" i="91"/>
  <c r="E26" i="90"/>
  <c r="S3" i="89"/>
  <c r="I3" i="88"/>
  <c r="H33" i="16"/>
  <c r="I64" i="11"/>
  <c r="I64" i="9" s="1"/>
  <c r="S61" i="105"/>
  <c r="M11" i="105"/>
  <c r="M3" i="105" s="1"/>
  <c r="F26" i="185"/>
  <c r="X7" i="102"/>
  <c r="X7" i="93" s="1"/>
  <c r="X7" i="11" s="1"/>
  <c r="X7" i="9" s="1"/>
  <c r="X7" i="7" s="1"/>
  <c r="E33" i="105"/>
  <c r="M17" i="105"/>
  <c r="V26" i="198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C63" i="93"/>
  <c r="C63" i="11" s="1"/>
  <c r="C63" i="9" s="1"/>
  <c r="C63" i="7" s="1"/>
  <c r="N61" i="106"/>
  <c r="X27" i="106"/>
  <c r="P11" i="106"/>
  <c r="R61" i="75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T3" i="108"/>
  <c r="C26" i="104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Q15" i="93" s="1"/>
  <c r="Q15" i="11" s="1"/>
  <c r="Q15" i="9" s="1"/>
  <c r="Q15" i="7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W2" i="112" s="1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H2" i="201" s="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72" i="93" s="1"/>
  <c r="U72" i="11" s="1"/>
  <c r="U72" i="9" s="1"/>
  <c r="U72" i="7" s="1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2" i="194" s="1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W70" i="93" s="1"/>
  <c r="W70" i="11" s="1"/>
  <c r="W70" i="9" s="1"/>
  <c r="W70" i="7" s="1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F69" i="102"/>
  <c r="F69" i="93" s="1"/>
  <c r="F69" i="11" s="1"/>
  <c r="F69" i="9" s="1"/>
  <c r="F69" i="7" s="1"/>
  <c r="H66" i="102"/>
  <c r="J63" i="102"/>
  <c r="J63" i="93" s="1"/>
  <c r="J63" i="11" s="1"/>
  <c r="J63" i="9" s="1"/>
  <c r="J63" i="7" s="1"/>
  <c r="T31" i="102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I2" i="192" s="1"/>
  <c r="P3" i="193"/>
  <c r="P2" i="193" s="1"/>
  <c r="F3" i="188"/>
  <c r="G26" i="190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S48" i="93" s="1"/>
  <c r="S48" i="11" s="1"/>
  <c r="S48" i="9" s="1"/>
  <c r="S48" i="7" s="1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O3" i="196"/>
  <c r="L3" i="196"/>
  <c r="F19" i="93"/>
  <c r="F19" i="11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S40" i="93" s="1"/>
  <c r="S40" i="11" s="1"/>
  <c r="S40" i="9" s="1"/>
  <c r="S40" i="7" s="1"/>
  <c r="U37" i="102"/>
  <c r="U37" i="93" s="1"/>
  <c r="U37" i="11" s="1"/>
  <c r="U37" i="9" s="1"/>
  <c r="U37" i="7" s="1"/>
  <c r="U21" i="102"/>
  <c r="U21" i="93" s="1"/>
  <c r="U21" i="11" s="1"/>
  <c r="U21" i="9" s="1"/>
  <c r="U21" i="7" s="1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J10" i="93" s="1"/>
  <c r="J10" i="11" s="1"/>
  <c r="J10" i="9" s="1"/>
  <c r="J10" i="7" s="1"/>
  <c r="N22" i="124"/>
  <c r="M26" i="173"/>
  <c r="G3" i="203"/>
  <c r="G2" i="203" s="1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G3" i="125"/>
  <c r="D67" i="93"/>
  <c r="D67" i="11" s="1"/>
  <c r="D67" i="9" s="1"/>
  <c r="D67" i="7" s="1"/>
  <c r="N26" i="114"/>
  <c r="O33" i="118"/>
  <c r="O26" i="118" s="1"/>
  <c r="O2" i="118" s="1"/>
  <c r="F17" i="104"/>
  <c r="K4" i="106"/>
  <c r="K3" i="106" s="1"/>
  <c r="R3" i="83"/>
  <c r="I4" i="185"/>
  <c r="I3" i="185" s="1"/>
  <c r="I5" i="103"/>
  <c r="I4" i="103" s="1"/>
  <c r="T69" i="93"/>
  <c r="T69" i="11" s="1"/>
  <c r="T69" i="9" s="1"/>
  <c r="T69" i="7" s="1"/>
  <c r="L64" i="93"/>
  <c r="L64" i="11" s="1"/>
  <c r="L64" i="9" s="1"/>
  <c r="L64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U26" i="106" s="1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I21" i="93"/>
  <c r="I21" i="11" s="1"/>
  <c r="I21" i="9" s="1"/>
  <c r="I21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F26" i="114"/>
  <c r="O33" i="120"/>
  <c r="O26" i="120" s="1"/>
  <c r="O2" i="120" s="1"/>
  <c r="S33" i="106"/>
  <c r="S3" i="189"/>
  <c r="C61" i="105"/>
  <c r="G49" i="93"/>
  <c r="G49" i="11" s="1"/>
  <c r="G49" i="9" s="1"/>
  <c r="G49" i="7" s="1"/>
  <c r="M31" i="93"/>
  <c r="M31" i="11" s="1"/>
  <c r="M31" i="9" s="1"/>
  <c r="M31" i="7" s="1"/>
  <c r="O21" i="93"/>
  <c r="O21" i="11" s="1"/>
  <c r="O21" i="9" s="1"/>
  <c r="O21" i="7" s="1"/>
  <c r="M15" i="93"/>
  <c r="M15" i="11" s="1"/>
  <c r="M15" i="9" s="1"/>
  <c r="M15" i="7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L33" i="125"/>
  <c r="L26" i="125" s="1"/>
  <c r="H61" i="106"/>
  <c r="R33" i="125"/>
  <c r="O33" i="104"/>
  <c r="O26" i="104" s="1"/>
  <c r="P61" i="118"/>
  <c r="D64" i="93"/>
  <c r="D64" i="11" s="1"/>
  <c r="D64" i="9" s="1"/>
  <c r="D64" i="7" s="1"/>
  <c r="T3" i="163"/>
  <c r="X26" i="187"/>
  <c r="N71" i="93"/>
  <c r="N71" i="11" s="1"/>
  <c r="N71" i="9" s="1"/>
  <c r="N71" i="7" s="1"/>
  <c r="R65" i="93"/>
  <c r="R65" i="11" s="1"/>
  <c r="R65" i="9" s="1"/>
  <c r="R65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M47" i="93"/>
  <c r="M47" i="11" s="1"/>
  <c r="M47" i="9" s="1"/>
  <c r="M47" i="7" s="1"/>
  <c r="G15" i="93"/>
  <c r="G15" i="11" s="1"/>
  <c r="G15" i="9" s="1"/>
  <c r="G15" i="7" s="1"/>
  <c r="I33" i="16"/>
  <c r="G3" i="201"/>
  <c r="Q26" i="171"/>
  <c r="C61" i="125"/>
  <c r="K3" i="114"/>
  <c r="Q3" i="186"/>
  <c r="I3" i="83"/>
  <c r="S3" i="82"/>
  <c r="M3" i="81"/>
  <c r="M2" i="81" s="1"/>
  <c r="O3" i="79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V26" i="104" s="1"/>
  <c r="F6" i="102"/>
  <c r="F6" i="93" s="1"/>
  <c r="F6" i="11" s="1"/>
  <c r="X61" i="8"/>
  <c r="N89" i="149"/>
  <c r="U33" i="111"/>
  <c r="U26" i="111" s="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C54" i="93"/>
  <c r="C54" i="11" s="1"/>
  <c r="C54" i="9" s="1"/>
  <c r="C54" i="7" s="1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M26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U54" i="11"/>
  <c r="U54" i="9" s="1"/>
  <c r="U54" i="7" s="1"/>
  <c r="G68" i="93"/>
  <c r="G68" i="11" s="1"/>
  <c r="G68" i="9" s="1"/>
  <c r="G68" i="7" s="1"/>
  <c r="E9" i="102"/>
  <c r="I3" i="112"/>
  <c r="W3" i="107"/>
  <c r="W3" i="88"/>
  <c r="C26" i="83"/>
  <c r="L33" i="106"/>
  <c r="L26" i="106" s="1"/>
  <c r="F26" i="191"/>
  <c r="D61" i="105"/>
  <c r="P65" i="93"/>
  <c r="P65" i="11" s="1"/>
  <c r="P65" i="9" s="1"/>
  <c r="P65" i="7" s="1"/>
  <c r="X26" i="108"/>
  <c r="E41" i="93"/>
  <c r="E41" i="11" s="1"/>
  <c r="E41" i="9" s="1"/>
  <c r="E41" i="7" s="1"/>
  <c r="U27" i="104"/>
  <c r="E48" i="93"/>
  <c r="E48" i="11" s="1"/>
  <c r="E48" i="9" s="1"/>
  <c r="E48" i="7" s="1"/>
  <c r="M36" i="93"/>
  <c r="M36" i="11" s="1"/>
  <c r="M36" i="9" s="1"/>
  <c r="M36" i="7" s="1"/>
  <c r="K30" i="93"/>
  <c r="K30" i="11" s="1"/>
  <c r="K30" i="9" s="1"/>
  <c r="K30" i="7" s="1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W3" i="105" s="1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V13" i="123"/>
  <c r="T6" i="123"/>
  <c r="T6" i="93" s="1"/>
  <c r="T6" i="11" s="1"/>
  <c r="T6" i="9" s="1"/>
  <c r="T6" i="7" s="1"/>
  <c r="U3" i="173"/>
  <c r="R26" i="203"/>
  <c r="S3" i="121"/>
  <c r="V26" i="89"/>
  <c r="F3" i="89"/>
  <c r="K19" i="93"/>
  <c r="K19" i="11" s="1"/>
  <c r="K19" i="9" s="1"/>
  <c r="K19" i="7" s="1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R51" i="93"/>
  <c r="R51" i="11" s="1"/>
  <c r="R51" i="9" s="1"/>
  <c r="R51" i="7" s="1"/>
  <c r="J16" i="102"/>
  <c r="J16" i="93" s="1"/>
  <c r="J16" i="11" s="1"/>
  <c r="J16" i="9" s="1"/>
  <c r="J16" i="7" s="1"/>
  <c r="D74" i="149"/>
  <c r="H27" i="104"/>
  <c r="H26" i="104" s="1"/>
  <c r="N4" i="104"/>
  <c r="V3" i="187"/>
  <c r="X48" i="93"/>
  <c r="X48" i="11" s="1"/>
  <c r="X48" i="9" s="1"/>
  <c r="X48" i="7" s="1"/>
  <c r="R21" i="93"/>
  <c r="R21" i="11" s="1"/>
  <c r="R21" i="9" s="1"/>
  <c r="R21" i="7" s="1"/>
  <c r="D7" i="93"/>
  <c r="D7" i="11" s="1"/>
  <c r="D7" i="9" s="1"/>
  <c r="D7" i="7" s="1"/>
  <c r="T33" i="125"/>
  <c r="G61" i="118"/>
  <c r="G52" i="116"/>
  <c r="G26" i="163"/>
  <c r="E33" i="106"/>
  <c r="Q33" i="104"/>
  <c r="Q26" i="104" s="1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W2" i="108" s="1"/>
  <c r="E3" i="89"/>
  <c r="C3" i="85"/>
  <c r="M3" i="84"/>
  <c r="F64" i="93"/>
  <c r="F64" i="11" s="1"/>
  <c r="F64" i="9" s="1"/>
  <c r="L61" i="104"/>
  <c r="F11" i="104"/>
  <c r="F3" i="104" s="1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F25" i="93"/>
  <c r="F25" i="11" s="1"/>
  <c r="F25" i="9" s="1"/>
  <c r="F25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" i="112" s="1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J51" i="93"/>
  <c r="J51" i="11" s="1"/>
  <c r="J51" i="9" s="1"/>
  <c r="J51" i="7" s="1"/>
  <c r="R61" i="106"/>
  <c r="R4" i="106"/>
  <c r="R33" i="105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P48" i="93"/>
  <c r="P48" i="11" s="1"/>
  <c r="P48" i="9" s="1"/>
  <c r="P48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W48" i="93"/>
  <c r="W48" i="11" s="1"/>
  <c r="W48" i="9" s="1"/>
  <c r="W48" i="7" s="1"/>
  <c r="C46" i="93"/>
  <c r="C46" i="11" s="1"/>
  <c r="C46" i="9" s="1"/>
  <c r="C46" i="7" s="1"/>
  <c r="O31" i="93"/>
  <c r="O31" i="11" s="1"/>
  <c r="O31" i="9" s="1"/>
  <c r="O31" i="7" s="1"/>
  <c r="Q17" i="16"/>
  <c r="C3" i="90"/>
  <c r="G3" i="88"/>
  <c r="Q3" i="87"/>
  <c r="I3" i="86"/>
  <c r="E3" i="84"/>
  <c r="G26" i="81"/>
  <c r="I26" i="80"/>
  <c r="I2" i="80" s="1"/>
  <c r="K26" i="79"/>
  <c r="D40" i="93"/>
  <c r="D40" i="11" s="1"/>
  <c r="D40" i="9" s="1"/>
  <c r="D40" i="7" s="1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I2" i="110" s="1"/>
  <c r="D33" i="118"/>
  <c r="D26" i="118" s="1"/>
  <c r="D2" i="118" s="1"/>
  <c r="O61" i="111"/>
  <c r="C33" i="111"/>
  <c r="C26" i="111" s="1"/>
  <c r="S33" i="104"/>
  <c r="S26" i="104" s="1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N2" i="112" s="1"/>
  <c r="K33" i="120"/>
  <c r="K26" i="120" s="1"/>
  <c r="K2" i="120" s="1"/>
  <c r="S33" i="16"/>
  <c r="S17" i="16"/>
  <c r="I11" i="16"/>
  <c r="I3" i="16" s="1"/>
  <c r="H3" i="77"/>
  <c r="E61" i="16"/>
  <c r="T61" i="16"/>
  <c r="X33" i="75"/>
  <c r="V11" i="75"/>
  <c r="J8" i="75"/>
  <c r="R61" i="16"/>
  <c r="F33" i="75"/>
  <c r="I4" i="75"/>
  <c r="K3" i="174"/>
  <c r="S3" i="113"/>
  <c r="G26" i="115"/>
  <c r="G2" i="115" s="1"/>
  <c r="G3" i="109"/>
  <c r="E26" i="203"/>
  <c r="I3" i="165"/>
  <c r="J26" i="196"/>
  <c r="J2" i="196" s="1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T26" i="125" s="1"/>
  <c r="F3" i="112"/>
  <c r="F3" i="114"/>
  <c r="X3" i="108"/>
  <c r="I61" i="118"/>
  <c r="K33" i="118"/>
  <c r="K26" i="118" s="1"/>
  <c r="K2" i="118" s="1"/>
  <c r="K3" i="198"/>
  <c r="W61" i="111"/>
  <c r="K33" i="111"/>
  <c r="S61" i="106"/>
  <c r="O33" i="106"/>
  <c r="E27" i="106"/>
  <c r="W17" i="106"/>
  <c r="M11" i="106"/>
  <c r="S4" i="106"/>
  <c r="W61" i="104"/>
  <c r="K33" i="104"/>
  <c r="K26" i="104" s="1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S2" i="86" s="1"/>
  <c r="W26" i="84"/>
  <c r="W2" i="84" s="1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17" i="16"/>
  <c r="G4" i="16"/>
  <c r="G3" i="16" s="1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F26" i="106" s="1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26" i="111" s="1"/>
  <c r="Q11" i="111"/>
  <c r="Q3" i="111" s="1"/>
  <c r="C61" i="106"/>
  <c r="G61" i="104"/>
  <c r="G61" i="105"/>
  <c r="Q27" i="105"/>
  <c r="Q11" i="105"/>
  <c r="Q27" i="16"/>
  <c r="Q26" i="16" s="1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P25" i="93"/>
  <c r="P25" i="11" s="1"/>
  <c r="P25" i="9" s="1"/>
  <c r="P25" i="7" s="1"/>
  <c r="V19" i="93"/>
  <c r="V19" i="11" s="1"/>
  <c r="V19" i="9" s="1"/>
  <c r="V19" i="7" s="1"/>
  <c r="F14" i="93"/>
  <c r="F14" i="11" s="1"/>
  <c r="F14" i="9" s="1"/>
  <c r="F14" i="7" s="1"/>
  <c r="X10" i="93"/>
  <c r="X10" i="11" s="1"/>
  <c r="X10" i="9" s="1"/>
  <c r="X10" i="7" s="1"/>
  <c r="W41" i="93"/>
  <c r="W41" i="11" s="1"/>
  <c r="W41" i="9" s="1"/>
  <c r="W41" i="7" s="1"/>
  <c r="Q49" i="93"/>
  <c r="Q49" i="11" s="1"/>
  <c r="Q49" i="9" s="1"/>
  <c r="Q49" i="7" s="1"/>
  <c r="S46" i="93"/>
  <c r="S46" i="11" s="1"/>
  <c r="S46" i="9" s="1"/>
  <c r="S46" i="7" s="1"/>
  <c r="I32" i="93"/>
  <c r="I32" i="11" s="1"/>
  <c r="I32" i="9" s="1"/>
  <c r="I32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K29" i="93"/>
  <c r="K29" i="11" s="1"/>
  <c r="K29" i="9" s="1"/>
  <c r="K29" i="7" s="1"/>
  <c r="U19" i="93"/>
  <c r="U19" i="11" s="1"/>
  <c r="U19" i="9" s="1"/>
  <c r="U19" i="7" s="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M41" i="93"/>
  <c r="M41" i="11" s="1"/>
  <c r="M41" i="9" s="1"/>
  <c r="M41" i="7" s="1"/>
  <c r="I70" i="93"/>
  <c r="I70" i="11" s="1"/>
  <c r="I70" i="9" s="1"/>
  <c r="I70" i="7" s="1"/>
  <c r="V38" i="93"/>
  <c r="V38" i="11" s="1"/>
  <c r="V38" i="9" s="1"/>
  <c r="V38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G25" i="93"/>
  <c r="G25" i="11" s="1"/>
  <c r="G25" i="9" s="1"/>
  <c r="G25" i="7" s="1"/>
  <c r="M19" i="93"/>
  <c r="M19" i="11" s="1"/>
  <c r="M19" i="9" s="1"/>
  <c r="M19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H26" i="171"/>
  <c r="H2" i="171" s="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48" i="93"/>
  <c r="G48" i="11" s="1"/>
  <c r="G48" i="9" s="1"/>
  <c r="G48" i="7" s="1"/>
  <c r="G3" i="185"/>
  <c r="K75" i="149"/>
  <c r="Q50" i="93"/>
  <c r="Q50" i="11" s="1"/>
  <c r="Q50" i="9" s="1"/>
  <c r="Q50" i="7" s="1"/>
  <c r="S47" i="93"/>
  <c r="S47" i="11" s="1"/>
  <c r="S47" i="9" s="1"/>
  <c r="S47" i="7" s="1"/>
  <c r="W16" i="93"/>
  <c r="W16" i="11" s="1"/>
  <c r="W16" i="9" s="1"/>
  <c r="W16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Q26" i="125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G41" i="93"/>
  <c r="G41" i="11" s="1"/>
  <c r="G41" i="9" s="1"/>
  <c r="G41" i="7" s="1"/>
  <c r="J26" i="163"/>
  <c r="X46" i="93"/>
  <c r="X46" i="11" s="1"/>
  <c r="X46" i="9" s="1"/>
  <c r="X46" i="7" s="1"/>
  <c r="X3" i="112"/>
  <c r="G82" i="149"/>
  <c r="I61" i="120"/>
  <c r="Q40" i="93"/>
  <c r="Q40" i="11" s="1"/>
  <c r="Q40" i="9" s="1"/>
  <c r="Q40" i="7" s="1"/>
  <c r="E3" i="198"/>
  <c r="C26" i="114"/>
  <c r="C3" i="108"/>
  <c r="W51" i="11"/>
  <c r="W51" i="9" s="1"/>
  <c r="W51" i="7" s="1"/>
  <c r="T26" i="77"/>
  <c r="K3" i="195"/>
  <c r="W3" i="188"/>
  <c r="S26" i="115"/>
  <c r="E26" i="113"/>
  <c r="L61" i="125"/>
  <c r="M40" i="93"/>
  <c r="M40" i="11" s="1"/>
  <c r="M40" i="9" s="1"/>
  <c r="M40" i="7" s="1"/>
  <c r="W66" i="116"/>
  <c r="C3" i="89"/>
  <c r="M3" i="88"/>
  <c r="W3" i="80"/>
  <c r="W2" i="80" s="1"/>
  <c r="D37" i="93"/>
  <c r="D37" i="11" s="1"/>
  <c r="D37" i="9" s="1"/>
  <c r="D37" i="7" s="1"/>
  <c r="V26" i="111"/>
  <c r="U31" i="93"/>
  <c r="U31" i="11" s="1"/>
  <c r="U31" i="9" s="1"/>
  <c r="U31" i="7" s="1"/>
  <c r="W21" i="93"/>
  <c r="W21" i="11" s="1"/>
  <c r="W21" i="9" s="1"/>
  <c r="W21" i="7" s="1"/>
  <c r="G26" i="201"/>
  <c r="O26" i="171"/>
  <c r="T61" i="118"/>
  <c r="M52" i="75"/>
  <c r="U17" i="75"/>
  <c r="C3" i="195"/>
  <c r="O3" i="188"/>
  <c r="O73" i="149"/>
  <c r="L73" i="149"/>
  <c r="V73" i="149"/>
  <c r="F19" i="9"/>
  <c r="F19" i="7" s="1"/>
  <c r="G73" i="149"/>
  <c r="Q56" i="149"/>
  <c r="D73" i="149"/>
  <c r="X73" i="149"/>
  <c r="X32" i="149"/>
  <c r="N73" i="149"/>
  <c r="U73" i="149"/>
  <c r="S73" i="149"/>
  <c r="P73" i="149"/>
  <c r="F73" i="149"/>
  <c r="M73" i="149"/>
  <c r="K73" i="149"/>
  <c r="W73" i="149"/>
  <c r="T73" i="149"/>
  <c r="V58" i="149"/>
  <c r="H73" i="149"/>
  <c r="E73" i="149"/>
  <c r="C73" i="149"/>
  <c r="N33" i="10"/>
  <c r="N26" i="10" s="1"/>
  <c r="L17" i="124"/>
  <c r="L18" i="123"/>
  <c r="L17" i="123" s="1"/>
  <c r="X24" i="149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N3" i="125"/>
  <c r="P61" i="124"/>
  <c r="M67" i="93"/>
  <c r="M67" i="11" s="1"/>
  <c r="M67" i="9" s="1"/>
  <c r="M67" i="7" s="1"/>
  <c r="G52" i="117"/>
  <c r="C12" i="116"/>
  <c r="C11" i="116" s="1"/>
  <c r="C11" i="117"/>
  <c r="G8" i="117"/>
  <c r="G9" i="116"/>
  <c r="G8" i="116" s="1"/>
  <c r="Q4" i="117"/>
  <c r="Q5" i="116"/>
  <c r="Q4" i="116" s="1"/>
  <c r="K3" i="111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Q17" i="123" s="1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P62" i="93"/>
  <c r="P62" i="11" s="1"/>
  <c r="P62" i="9" s="1"/>
  <c r="P62" i="7" s="1"/>
  <c r="P29" i="93"/>
  <c r="P29" i="11" s="1"/>
  <c r="P29" i="9" s="1"/>
  <c r="P29" i="7" s="1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X22" i="123" s="1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I30" i="93"/>
  <c r="I30" i="11" s="1"/>
  <c r="I30" i="9" s="1"/>
  <c r="I30" i="7" s="1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S4" i="123" s="1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X51" i="93"/>
  <c r="X51" i="11" s="1"/>
  <c r="X51" i="9" s="1"/>
  <c r="X51" i="7" s="1"/>
  <c r="D49" i="93"/>
  <c r="D49" i="11" s="1"/>
  <c r="D49" i="9" s="1"/>
  <c r="D49" i="7" s="1"/>
  <c r="F46" i="93"/>
  <c r="F46" i="11" s="1"/>
  <c r="F46" i="9" s="1"/>
  <c r="F46" i="7" s="1"/>
  <c r="V26" i="185"/>
  <c r="T27" i="103"/>
  <c r="T28" i="102"/>
  <c r="X24" i="93"/>
  <c r="X24" i="11" s="1"/>
  <c r="X24" i="9" s="1"/>
  <c r="X24" i="7" s="1"/>
  <c r="V7" i="93"/>
  <c r="V7" i="11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51" i="93"/>
  <c r="C51" i="11" s="1"/>
  <c r="C51" i="9" s="1"/>
  <c r="C51" i="7" s="1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W8" i="123" s="1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04"/>
  <c r="L3" i="187"/>
  <c r="J52" i="103"/>
  <c r="J53" i="102"/>
  <c r="X65" i="93"/>
  <c r="X65" i="11" s="1"/>
  <c r="X65" i="9" s="1"/>
  <c r="X65" i="7" s="1"/>
  <c r="N61" i="103"/>
  <c r="J22" i="103"/>
  <c r="J23" i="102"/>
  <c r="N4" i="103"/>
  <c r="N5" i="102"/>
  <c r="N27" i="16"/>
  <c r="N26" i="16" s="1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U33" i="116" s="1"/>
  <c r="E22" i="117"/>
  <c r="E23" i="116"/>
  <c r="E22" i="116" s="1"/>
  <c r="Q3" i="163"/>
  <c r="C3" i="197"/>
  <c r="W3" i="194"/>
  <c r="S3" i="191"/>
  <c r="K3" i="187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O26" i="16" s="1"/>
  <c r="W17" i="16"/>
  <c r="M11" i="16"/>
  <c r="M3" i="16" s="1"/>
  <c r="K13" i="149"/>
  <c r="C10" i="149"/>
  <c r="C53" i="123"/>
  <c r="C52" i="123" s="1"/>
  <c r="C52" i="124"/>
  <c r="O27" i="124"/>
  <c r="O28" i="123"/>
  <c r="K8" i="124"/>
  <c r="K9" i="123"/>
  <c r="K8" i="123" s="1"/>
  <c r="U3" i="171"/>
  <c r="V79" i="149"/>
  <c r="N77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J2" i="105" s="1"/>
  <c r="R54" i="93"/>
  <c r="R54" i="11" s="1"/>
  <c r="R54" i="9" s="1"/>
  <c r="R54" i="7" s="1"/>
  <c r="D61" i="103"/>
  <c r="P46" i="93"/>
  <c r="P46" i="11" s="1"/>
  <c r="P46" i="9" s="1"/>
  <c r="P46" i="7" s="1"/>
  <c r="X33" i="103"/>
  <c r="X34" i="102"/>
  <c r="H29" i="93"/>
  <c r="H29" i="11" s="1"/>
  <c r="H29" i="9" s="1"/>
  <c r="H29" i="7" s="1"/>
  <c r="H22" i="103"/>
  <c r="H23" i="102"/>
  <c r="V16" i="93"/>
  <c r="V16" i="11" s="1"/>
  <c r="V16" i="9" s="1"/>
  <c r="V16" i="7" s="1"/>
  <c r="X13" i="93"/>
  <c r="X13" i="11" s="1"/>
  <c r="X13" i="9" s="1"/>
  <c r="X13" i="7" s="1"/>
  <c r="L4" i="103"/>
  <c r="L5" i="102"/>
  <c r="H3" i="17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E43" i="93"/>
  <c r="E43" i="11" s="1"/>
  <c r="E43" i="9" s="1"/>
  <c r="E43" i="7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I3" i="105"/>
  <c r="G52" i="103"/>
  <c r="G53" i="102"/>
  <c r="K61" i="103"/>
  <c r="G50" i="93"/>
  <c r="G50" i="11" s="1"/>
  <c r="G50" i="9" s="1"/>
  <c r="G50" i="7" s="1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T45" i="93"/>
  <c r="T45" i="11" s="1"/>
  <c r="T45" i="9" s="1"/>
  <c r="T45" i="7" s="1"/>
  <c r="V42" i="93"/>
  <c r="V42" i="11" s="1"/>
  <c r="V42" i="9" s="1"/>
  <c r="V42" i="7" s="1"/>
  <c r="X39" i="93"/>
  <c r="X39" i="11" s="1"/>
  <c r="X39" i="9" s="1"/>
  <c r="X39" i="7" s="1"/>
  <c r="N33" i="103"/>
  <c r="N34" i="102"/>
  <c r="T26" i="185"/>
  <c r="T21" i="93"/>
  <c r="T21" i="11" s="1"/>
  <c r="T21" i="9" s="1"/>
  <c r="T21" i="7" s="1"/>
  <c r="V17" i="103"/>
  <c r="V18" i="102"/>
  <c r="D16" i="93"/>
  <c r="D16" i="11" s="1"/>
  <c r="D16" i="9" s="1"/>
  <c r="D16" i="7" s="1"/>
  <c r="J3" i="185"/>
  <c r="R26" i="16"/>
  <c r="P13" i="149"/>
  <c r="T7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C69" i="93"/>
  <c r="C69" i="11" s="1"/>
  <c r="C69" i="9" s="1"/>
  <c r="C69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O14" i="93"/>
  <c r="O14" i="11" s="1"/>
  <c r="C6" i="93"/>
  <c r="C6" i="11" s="1"/>
  <c r="C6" i="9" s="1"/>
  <c r="C6" i="7" s="1"/>
  <c r="Q26" i="17"/>
  <c r="O13" i="149"/>
  <c r="C7" i="149"/>
  <c r="O6" i="149"/>
  <c r="C26" i="201"/>
  <c r="M17" i="124"/>
  <c r="M18" i="123"/>
  <c r="M17" i="123" s="1"/>
  <c r="K11" i="124"/>
  <c r="K12" i="123"/>
  <c r="K11" i="123" s="1"/>
  <c r="M61" i="125"/>
  <c r="M3" i="112"/>
  <c r="Q26" i="114"/>
  <c r="Q2" i="114" s="1"/>
  <c r="O3" i="114"/>
  <c r="O2" i="114" s="1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C50" i="93"/>
  <c r="C50" i="11" s="1"/>
  <c r="C50" i="9" s="1"/>
  <c r="C50" i="7" s="1"/>
  <c r="E47" i="93"/>
  <c r="E47" i="11" s="1"/>
  <c r="E47" i="9" s="1"/>
  <c r="E47" i="7" s="1"/>
  <c r="M35" i="93"/>
  <c r="M35" i="11" s="1"/>
  <c r="M35" i="9" s="1"/>
  <c r="M35" i="7" s="1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K88" i="149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P81" i="149"/>
  <c r="V61" i="118"/>
  <c r="F33" i="117"/>
  <c r="F34" i="116"/>
  <c r="F33" i="116" s="1"/>
  <c r="N17" i="117"/>
  <c r="N18" i="116"/>
  <c r="N17" i="116" s="1"/>
  <c r="L3" i="197"/>
  <c r="H3" i="194"/>
  <c r="L3" i="19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H16" i="93"/>
  <c r="H16" i="11" s="1"/>
  <c r="H16" i="9" s="1"/>
  <c r="H16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K3" i="10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11" i="16"/>
  <c r="S3" i="17"/>
  <c r="E61" i="10"/>
  <c r="S6" i="149"/>
  <c r="I33" i="124"/>
  <c r="I34" i="123"/>
  <c r="Q22" i="124"/>
  <c r="Q23" i="123"/>
  <c r="Q22" i="123" s="1"/>
  <c r="I18" i="123"/>
  <c r="I17" i="123" s="1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H46" i="93"/>
  <c r="H46" i="11" s="1"/>
  <c r="H46" i="9" s="1"/>
  <c r="H46" i="7" s="1"/>
  <c r="T31" i="93"/>
  <c r="T31" i="11" s="1"/>
  <c r="T31" i="9" s="1"/>
  <c r="T31" i="7" s="1"/>
  <c r="V27" i="103"/>
  <c r="V28" i="102"/>
  <c r="L3" i="185"/>
  <c r="R3" i="17"/>
  <c r="J11" i="149"/>
  <c r="R33" i="10"/>
  <c r="R26" i="10" s="1"/>
  <c r="R2" i="10" s="1"/>
  <c r="F27" i="124"/>
  <c r="F28" i="123"/>
  <c r="F27" i="123" s="1"/>
  <c r="P22" i="124"/>
  <c r="P23" i="123"/>
  <c r="P22" i="123" s="1"/>
  <c r="J8" i="124"/>
  <c r="J9" i="123"/>
  <c r="T3" i="201"/>
  <c r="L3" i="171"/>
  <c r="N33" i="149"/>
  <c r="O69" i="93"/>
  <c r="O69" i="11" s="1"/>
  <c r="O69" i="9" s="1"/>
  <c r="O69" i="7" s="1"/>
  <c r="G64" i="116"/>
  <c r="G64" i="93" s="1"/>
  <c r="G64" i="11" s="1"/>
  <c r="G61" i="117"/>
  <c r="K33" i="117"/>
  <c r="K34" i="116"/>
  <c r="Q11" i="117"/>
  <c r="Q12" i="116"/>
  <c r="Q11" i="116" s="1"/>
  <c r="I3" i="191"/>
  <c r="I3" i="187"/>
  <c r="W46" i="93"/>
  <c r="W46" i="11" s="1"/>
  <c r="W46" i="9" s="1"/>
  <c r="W46" i="7" s="1"/>
  <c r="I35" i="93"/>
  <c r="I35" i="11" s="1"/>
  <c r="I35" i="9" s="1"/>
  <c r="I35" i="7" s="1"/>
  <c r="O29" i="93"/>
  <c r="O29" i="11" s="1"/>
  <c r="O29" i="9" s="1"/>
  <c r="O29" i="7" s="1"/>
  <c r="G17" i="103"/>
  <c r="G18" i="102"/>
  <c r="Q14" i="93"/>
  <c r="Q14" i="11" s="1"/>
  <c r="Q14" i="9" s="1"/>
  <c r="Q14" i="7" s="1"/>
  <c r="I8" i="103"/>
  <c r="I9" i="102"/>
  <c r="S4" i="103"/>
  <c r="S5" i="102"/>
  <c r="K61" i="10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R26" i="10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X30" i="93"/>
  <c r="X30" i="11" s="1"/>
  <c r="X30" i="9" s="1"/>
  <c r="X30" i="7" s="1"/>
  <c r="L27" i="103"/>
  <c r="L28" i="102"/>
  <c r="H24" i="93"/>
  <c r="H24" i="11" s="1"/>
  <c r="H24" i="9" s="1"/>
  <c r="H24" i="7" s="1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M61" i="117"/>
  <c r="K43" i="93"/>
  <c r="K43" i="11" s="1"/>
  <c r="K43" i="9" s="1"/>
  <c r="K43" i="7" s="1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4" i="93"/>
  <c r="M14" i="11" s="1"/>
  <c r="M14" i="9" s="1"/>
  <c r="M14" i="7" s="1"/>
  <c r="M13" i="149"/>
  <c r="U10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C3" i="105"/>
  <c r="O27" i="103"/>
  <c r="O28" i="102"/>
  <c r="E11" i="103"/>
  <c r="E15" i="102"/>
  <c r="E15" i="93" s="1"/>
  <c r="E15" i="11" s="1"/>
  <c r="E15" i="9" s="1"/>
  <c r="E15" i="7" s="1"/>
  <c r="O11" i="103"/>
  <c r="O12" i="102"/>
  <c r="O6" i="93"/>
  <c r="O6" i="11" s="1"/>
  <c r="O6" i="9" s="1"/>
  <c r="O6" i="7" s="1"/>
  <c r="O17" i="16"/>
  <c r="S12" i="149"/>
  <c r="K33" i="8"/>
  <c r="K26" i="8" s="1"/>
  <c r="G27" i="124"/>
  <c r="G28" i="123"/>
  <c r="G11" i="124"/>
  <c r="G12" i="123"/>
  <c r="G11" i="123" s="1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P64" i="93" s="1"/>
  <c r="P64" i="11" s="1"/>
  <c r="P64" i="9" s="1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J67" i="93"/>
  <c r="J67" i="11" s="1"/>
  <c r="J67" i="9" s="1"/>
  <c r="J67" i="7" s="1"/>
  <c r="V45" i="93"/>
  <c r="V45" i="11" s="1"/>
  <c r="V45" i="9" s="1"/>
  <c r="V45" i="7" s="1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S67" i="93"/>
  <c r="S67" i="11" s="1"/>
  <c r="S67" i="9" s="1"/>
  <c r="S67" i="7" s="1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C61" i="103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V3" i="163"/>
  <c r="V2" i="163" s="1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G37" i="116"/>
  <c r="O27" i="117"/>
  <c r="O28" i="116"/>
  <c r="O27" i="116" s="1"/>
  <c r="O11" i="117"/>
  <c r="O12" i="116"/>
  <c r="O11" i="116" s="1"/>
  <c r="U26" i="194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6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I81" i="149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3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Q69" i="93"/>
  <c r="Q69" i="11" s="1"/>
  <c r="Q69" i="9" s="1"/>
  <c r="Q69" i="7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G3" i="106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9" i="93"/>
  <c r="R39" i="11" s="1"/>
  <c r="R39" i="9" s="1"/>
  <c r="R39" i="7" s="1"/>
  <c r="D31" i="93"/>
  <c r="D31" i="11" s="1"/>
  <c r="D31" i="9" s="1"/>
  <c r="D31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H22" i="123" s="1"/>
  <c r="F11" i="124"/>
  <c r="F12" i="123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W17" i="123" s="1"/>
  <c r="C5" i="123"/>
  <c r="C4" i="123" s="1"/>
  <c r="C4" i="124"/>
  <c r="I61" i="123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V26" i="194"/>
  <c r="D3" i="106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P47" i="93"/>
  <c r="P47" i="11" s="1"/>
  <c r="P47" i="9" s="1"/>
  <c r="P47" i="7" s="1"/>
  <c r="D27" i="103"/>
  <c r="D28" i="102"/>
  <c r="X14" i="93"/>
  <c r="X14" i="11" s="1"/>
  <c r="X14" i="9" s="1"/>
  <c r="X14" i="7" s="1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G44" i="93"/>
  <c r="G44" i="11" s="1"/>
  <c r="G44" i="9" s="1"/>
  <c r="G44" i="7" s="1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Q10" i="93"/>
  <c r="Q10" i="11" s="1"/>
  <c r="Q10" i="9" s="1"/>
  <c r="Q10" i="7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E22" i="123" s="1"/>
  <c r="C12" i="123"/>
  <c r="C11" i="123" s="1"/>
  <c r="C11" i="124"/>
  <c r="G8" i="124"/>
  <c r="G9" i="123"/>
  <c r="G8" i="123" s="1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D8" i="116"/>
  <c r="J49" i="93"/>
  <c r="J49" i="11" s="1"/>
  <c r="J49" i="9" s="1"/>
  <c r="J49" i="7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I27" i="123" s="1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N3" i="16" s="1"/>
  <c r="L3" i="17"/>
  <c r="L12" i="149"/>
  <c r="T33" i="8"/>
  <c r="T26" i="8" s="1"/>
  <c r="T2" i="8" s="1"/>
  <c r="J33" i="124"/>
  <c r="J34" i="123"/>
  <c r="H27" i="124"/>
  <c r="H28" i="123"/>
  <c r="H11" i="124"/>
  <c r="H12" i="123"/>
  <c r="L8" i="124"/>
  <c r="L9" i="123"/>
  <c r="L8" i="123" s="1"/>
  <c r="V3" i="201"/>
  <c r="V3" i="171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G55" i="149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X50" i="93"/>
  <c r="X50" i="11" s="1"/>
  <c r="X50" i="9" s="1"/>
  <c r="X50" i="7" s="1"/>
  <c r="H42" i="93"/>
  <c r="H42" i="11" s="1"/>
  <c r="H42" i="9" s="1"/>
  <c r="H42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O33" i="103"/>
  <c r="O34" i="102"/>
  <c r="K31" i="93"/>
  <c r="K31" i="11" s="1"/>
  <c r="K31" i="9" s="1"/>
  <c r="K31" i="7" s="1"/>
  <c r="Q22" i="103"/>
  <c r="Q24" i="102"/>
  <c r="Q24" i="93" s="1"/>
  <c r="Q24" i="11" s="1"/>
  <c r="I17" i="103"/>
  <c r="K3" i="185"/>
  <c r="S27" i="16"/>
  <c r="S11" i="16"/>
  <c r="I13" i="149"/>
  <c r="Q10" i="149"/>
  <c r="M27" i="124"/>
  <c r="M28" i="123"/>
  <c r="M27" i="123" s="1"/>
  <c r="O17" i="124"/>
  <c r="O18" i="123"/>
  <c r="O17" i="123" s="1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14" i="93"/>
  <c r="P14" i="11" s="1"/>
  <c r="P14" i="9" s="1"/>
  <c r="P14" i="7" s="1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Q41" i="93"/>
  <c r="Q41" i="11" s="1"/>
  <c r="Q41" i="9" s="1"/>
  <c r="Q41" i="7" s="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S45" i="93"/>
  <c r="S45" i="11" s="1"/>
  <c r="S45" i="9" s="1"/>
  <c r="S45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M7" i="93"/>
  <c r="M7" i="11" s="1"/>
  <c r="M7" i="9" s="1"/>
  <c r="M7" i="7" s="1"/>
  <c r="G12" i="149"/>
  <c r="G33" i="10"/>
  <c r="G26" i="10" s="1"/>
  <c r="M33" i="124"/>
  <c r="M34" i="123"/>
  <c r="S27" i="124"/>
  <c r="S26" i="124" s="1"/>
  <c r="S28" i="123"/>
  <c r="S27" i="123" s="1"/>
  <c r="I3" i="201"/>
  <c r="C26" i="125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R27" i="123" s="1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Q45" i="93"/>
  <c r="Q45" i="11" s="1"/>
  <c r="Q45" i="9" s="1"/>
  <c r="Q45" i="7" s="1"/>
  <c r="K33" i="103"/>
  <c r="K34" i="102"/>
  <c r="K11" i="103"/>
  <c r="K13" i="102"/>
  <c r="K13" i="93" s="1"/>
  <c r="K13" i="11" s="1"/>
  <c r="K13" i="9" s="1"/>
  <c r="K13" i="7" s="1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F22" i="117"/>
  <c r="F23" i="116"/>
  <c r="F22" i="116" s="1"/>
  <c r="R3" i="163"/>
  <c r="X3" i="106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H18" i="149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G78" i="149"/>
  <c r="C28" i="116"/>
  <c r="C27" i="116" s="1"/>
  <c r="C27" i="117"/>
  <c r="K11" i="117"/>
  <c r="K12" i="116"/>
  <c r="K11" i="116" s="1"/>
  <c r="O8" i="117"/>
  <c r="O9" i="116"/>
  <c r="O8" i="116" s="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W61" i="123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D72" i="93"/>
  <c r="D72" i="11" s="1"/>
  <c r="D72" i="9" s="1"/>
  <c r="D72" i="7" s="1"/>
  <c r="F27" i="103"/>
  <c r="F28" i="102"/>
  <c r="N11" i="103"/>
  <c r="N12" i="102"/>
  <c r="N18" i="149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E51" i="93"/>
  <c r="E51" i="11" s="1"/>
  <c r="E51" i="9" s="1"/>
  <c r="E51" i="7" s="1"/>
  <c r="I45" i="93"/>
  <c r="I45" i="11" s="1"/>
  <c r="I45" i="9" s="1"/>
  <c r="I45" i="7" s="1"/>
  <c r="O4" i="117"/>
  <c r="O5" i="116"/>
  <c r="O4" i="116" s="1"/>
  <c r="M55" i="149"/>
  <c r="E3" i="194"/>
  <c r="Q39" i="93"/>
  <c r="Q39" i="11" s="1"/>
  <c r="Q39" i="9" s="1"/>
  <c r="Q39" i="7" s="1"/>
  <c r="C31" i="93"/>
  <c r="C31" i="11" s="1"/>
  <c r="C31" i="9" s="1"/>
  <c r="C31" i="7" s="1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T49" i="93"/>
  <c r="T49" i="11" s="1"/>
  <c r="T49" i="9" s="1"/>
  <c r="T49" i="7" s="1"/>
  <c r="L32" i="93"/>
  <c r="L32" i="11" s="1"/>
  <c r="L32" i="9" s="1"/>
  <c r="L32" i="7" s="1"/>
  <c r="N29" i="93"/>
  <c r="N29" i="11" s="1"/>
  <c r="N29" i="9" s="1"/>
  <c r="N29" i="7" s="1"/>
  <c r="X19" i="93"/>
  <c r="X19" i="11" s="1"/>
  <c r="X19" i="9" s="1"/>
  <c r="X1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I41" i="93"/>
  <c r="I41" i="11" s="1"/>
  <c r="I41" i="9" s="1"/>
  <c r="I41" i="7" s="1"/>
  <c r="U74" i="149"/>
  <c r="S51" i="93"/>
  <c r="S51" i="11" s="1"/>
  <c r="S51" i="9" s="1"/>
  <c r="S51" i="7" s="1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G24" i="93"/>
  <c r="G24" i="11" s="1"/>
  <c r="G24" i="9" s="1"/>
  <c r="G24" i="7" s="1"/>
  <c r="K21" i="93"/>
  <c r="K21" i="11" s="1"/>
  <c r="K21" i="9" s="1"/>
  <c r="K21" i="7" s="1"/>
  <c r="S12" i="102"/>
  <c r="W9" i="102"/>
  <c r="E7" i="93"/>
  <c r="E7" i="11" s="1"/>
  <c r="E7" i="9" s="1"/>
  <c r="E7" i="7" s="1"/>
  <c r="G3" i="17"/>
  <c r="W11" i="149"/>
  <c r="K26" i="201"/>
  <c r="U17" i="124"/>
  <c r="U18" i="123"/>
  <c r="U17" i="123" s="1"/>
  <c r="I4" i="124"/>
  <c r="I5" i="123"/>
  <c r="Q3" i="171"/>
  <c r="K61" i="124"/>
  <c r="K61" i="123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J27" i="123" s="1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C7" i="93"/>
  <c r="C7" i="11" s="1"/>
  <c r="C7" i="9" s="1"/>
  <c r="C7" i="7" s="1"/>
  <c r="M16" i="149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X80" i="149"/>
  <c r="H79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D3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7" i="93"/>
  <c r="U67" i="11" s="1"/>
  <c r="U67" i="9" s="1"/>
  <c r="U67" i="7" s="1"/>
  <c r="U61" i="118"/>
  <c r="M22" i="117"/>
  <c r="M23" i="116"/>
  <c r="M22" i="116" s="1"/>
  <c r="E17" i="117"/>
  <c r="E18" i="116"/>
  <c r="E17" i="116" s="1"/>
  <c r="K3" i="197"/>
  <c r="S3" i="187"/>
  <c r="I53" i="102"/>
  <c r="M61" i="103"/>
  <c r="I50" i="93"/>
  <c r="I50" i="11" s="1"/>
  <c r="I50" i="9" s="1"/>
  <c r="I50" i="7" s="1"/>
  <c r="K47" i="93"/>
  <c r="K47" i="11" s="1"/>
  <c r="K47" i="9" s="1"/>
  <c r="K47" i="7" s="1"/>
  <c r="S35" i="93"/>
  <c r="S35" i="11" s="1"/>
  <c r="S35" i="9" s="1"/>
  <c r="S35" i="7" s="1"/>
  <c r="O32" i="93"/>
  <c r="O32" i="11" s="1"/>
  <c r="O32" i="9" s="1"/>
  <c r="O32" i="7" s="1"/>
  <c r="U25" i="93"/>
  <c r="U25" i="11" s="1"/>
  <c r="U25" i="9" s="1"/>
  <c r="U25" i="7" s="1"/>
  <c r="I22" i="103"/>
  <c r="I23" i="102"/>
  <c r="S19" i="93"/>
  <c r="S19" i="11" s="1"/>
  <c r="S19" i="9" s="1"/>
  <c r="S19" i="7" s="1"/>
  <c r="U8" i="103"/>
  <c r="U10" i="102"/>
  <c r="U10" i="93" s="1"/>
  <c r="U10" i="11" s="1"/>
  <c r="U10" i="9" s="1"/>
  <c r="U10" i="7" s="1"/>
  <c r="M5" i="102"/>
  <c r="W33" i="16"/>
  <c r="U26" i="17"/>
  <c r="U11" i="16"/>
  <c r="U3" i="16" s="1"/>
  <c r="C3" i="17"/>
  <c r="K11" i="149"/>
  <c r="K10" i="149"/>
  <c r="Q33" i="124"/>
  <c r="Q34" i="123"/>
  <c r="Q33" i="123" s="1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V3" i="106"/>
  <c r="J3" i="191"/>
  <c r="R3" i="105"/>
  <c r="H53" i="102"/>
  <c r="R71" i="93"/>
  <c r="R71" i="11" s="1"/>
  <c r="R71" i="9" s="1"/>
  <c r="R71" i="7" s="1"/>
  <c r="V65" i="93"/>
  <c r="V65" i="11" s="1"/>
  <c r="V65" i="9" s="1"/>
  <c r="V65" i="7" s="1"/>
  <c r="L61" i="103"/>
  <c r="H50" i="93"/>
  <c r="H50" i="11" s="1"/>
  <c r="H50" i="9" s="1"/>
  <c r="H50" i="7" s="1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D4" i="123" s="1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U43" i="93"/>
  <c r="U43" i="11" s="1"/>
  <c r="U43" i="9" s="1"/>
  <c r="U43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K72" i="93"/>
  <c r="K72" i="11" s="1"/>
  <c r="K72" i="9" s="1"/>
  <c r="K72" i="7" s="1"/>
  <c r="O66" i="93"/>
  <c r="O66" i="11" s="1"/>
  <c r="O66" i="9" s="1"/>
  <c r="O66" i="7" s="1"/>
  <c r="Q63" i="93"/>
  <c r="Q63" i="11" s="1"/>
  <c r="Q63" i="9" s="1"/>
  <c r="Q63" i="7" s="1"/>
  <c r="S61" i="103"/>
  <c r="G33" i="103"/>
  <c r="G34" i="102"/>
  <c r="W22" i="103"/>
  <c r="W23" i="102"/>
  <c r="E21" i="93"/>
  <c r="E21" i="11" s="1"/>
  <c r="E21" i="9" s="1"/>
  <c r="E21" i="7" s="1"/>
  <c r="U12" i="102"/>
  <c r="C10" i="93"/>
  <c r="C10" i="11" s="1"/>
  <c r="C10" i="9" s="1"/>
  <c r="C10" i="7" s="1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E27" i="123" s="1"/>
  <c r="O22" i="124"/>
  <c r="O23" i="123"/>
  <c r="O22" i="123" s="1"/>
  <c r="S3" i="201"/>
  <c r="K3" i="171"/>
  <c r="U33" i="75"/>
  <c r="N69" i="93"/>
  <c r="N69" i="11" s="1"/>
  <c r="N69" i="9" s="1"/>
  <c r="N69" i="7" s="1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T3" i="106"/>
  <c r="P3" i="191"/>
  <c r="R26" i="105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9" i="93"/>
  <c r="F29" i="11" s="1"/>
  <c r="F29" i="9" s="1"/>
  <c r="F29" i="7" s="1"/>
  <c r="F22" i="103"/>
  <c r="F23" i="102"/>
  <c r="P19" i="93"/>
  <c r="P19" i="11" s="1"/>
  <c r="P19" i="9" s="1"/>
  <c r="P19" i="7" s="1"/>
  <c r="T16" i="93"/>
  <c r="T16" i="11" s="1"/>
  <c r="T16" i="9" s="1"/>
  <c r="T16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M74" i="149"/>
  <c r="I22" i="117"/>
  <c r="I23" i="116"/>
  <c r="I22" i="116" s="1"/>
  <c r="M4" i="117"/>
  <c r="M5" i="116"/>
  <c r="M4" i="116" s="1"/>
  <c r="K26" i="111"/>
  <c r="O26" i="194"/>
  <c r="E26" i="194"/>
  <c r="S3" i="194"/>
  <c r="O3" i="191"/>
  <c r="Q72" i="93"/>
  <c r="Q72" i="11" s="1"/>
  <c r="Q72" i="9" s="1"/>
  <c r="Q72" i="7" s="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K27" i="123" s="1"/>
  <c r="S11" i="124"/>
  <c r="S12" i="123"/>
  <c r="S11" i="123" s="1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D26" i="149" l="1"/>
  <c r="V2" i="193"/>
  <c r="I2" i="112"/>
  <c r="M3" i="111"/>
  <c r="M26" i="103"/>
  <c r="V33" i="116"/>
  <c r="H33" i="116"/>
  <c r="S2" i="113"/>
  <c r="X2" i="121"/>
  <c r="S3" i="105"/>
  <c r="X2" i="115"/>
  <c r="I2" i="82"/>
  <c r="V3" i="75"/>
  <c r="P63" i="149"/>
  <c r="T61" i="149"/>
  <c r="E62" i="149"/>
  <c r="E7" i="149"/>
  <c r="M3" i="106"/>
  <c r="O11" i="123"/>
  <c r="K63" i="93"/>
  <c r="K63" i="11" s="1"/>
  <c r="K63" i="9" s="1"/>
  <c r="K63" i="7" s="1"/>
  <c r="R3" i="125"/>
  <c r="E26" i="16"/>
  <c r="E2" i="108"/>
  <c r="O27" i="123"/>
  <c r="V2" i="19"/>
  <c r="V18" i="149" s="1"/>
  <c r="C26" i="16"/>
  <c r="H2" i="121"/>
  <c r="W26" i="124"/>
  <c r="E93" i="149"/>
  <c r="K40" i="93"/>
  <c r="K40" i="11" s="1"/>
  <c r="K40" i="9" s="1"/>
  <c r="K40" i="7" s="1"/>
  <c r="U26" i="105"/>
  <c r="G2" i="185"/>
  <c r="K2" i="104"/>
  <c r="D2" i="18"/>
  <c r="K3" i="105"/>
  <c r="F13" i="93"/>
  <c r="F13" i="11" s="1"/>
  <c r="F13" i="9" s="1"/>
  <c r="F13" i="7" s="1"/>
  <c r="T11" i="123"/>
  <c r="J2" i="192"/>
  <c r="R2" i="109"/>
  <c r="H2" i="113"/>
  <c r="N2" i="188"/>
  <c r="Q2" i="82"/>
  <c r="O26" i="103"/>
  <c r="K2" i="189"/>
  <c r="R66" i="93"/>
  <c r="R66" i="11" s="1"/>
  <c r="R66" i="9" s="1"/>
  <c r="R66" i="7" s="1"/>
  <c r="H2" i="108"/>
  <c r="G26" i="117"/>
  <c r="F11" i="123"/>
  <c r="H2" i="17"/>
  <c r="P51" i="93"/>
  <c r="P51" i="11" s="1"/>
  <c r="P51" i="9" s="1"/>
  <c r="P51" i="7" s="1"/>
  <c r="I2" i="19"/>
  <c r="H2" i="173"/>
  <c r="H93" i="149" s="1"/>
  <c r="Q2" i="19"/>
  <c r="Q18" i="149" s="1"/>
  <c r="O10" i="93"/>
  <c r="O10" i="11" s="1"/>
  <c r="O10" i="9" s="1"/>
  <c r="O10" i="7" s="1"/>
  <c r="G2" i="183"/>
  <c r="T2" i="163"/>
  <c r="P39" i="149"/>
  <c r="K26" i="125"/>
  <c r="E3" i="105"/>
  <c r="O3" i="125"/>
  <c r="M26" i="16"/>
  <c r="K26" i="117"/>
  <c r="G2" i="81"/>
  <c r="H88" i="149"/>
  <c r="Q4" i="123"/>
  <c r="D2" i="108"/>
  <c r="C2" i="111"/>
  <c r="K32" i="149"/>
  <c r="I25" i="149"/>
  <c r="E2" i="201"/>
  <c r="H2" i="197"/>
  <c r="N61" i="102"/>
  <c r="I2" i="186"/>
  <c r="G2" i="190"/>
  <c r="E24" i="93"/>
  <c r="E24" i="11" s="1"/>
  <c r="E24" i="9" s="1"/>
  <c r="E24" i="7" s="1"/>
  <c r="F2" i="111"/>
  <c r="J2" i="17"/>
  <c r="L2" i="191"/>
  <c r="E26" i="105"/>
  <c r="Q16" i="93"/>
  <c r="Q16" i="11" s="1"/>
  <c r="Q16" i="9" s="1"/>
  <c r="Q16" i="7" s="1"/>
  <c r="M26" i="111"/>
  <c r="M2" i="111" s="1"/>
  <c r="F2" i="91"/>
  <c r="H2" i="112"/>
  <c r="X18" i="149"/>
  <c r="O61" i="102"/>
  <c r="H27" i="123"/>
  <c r="Q2" i="197"/>
  <c r="H26" i="125"/>
  <c r="H2" i="125" s="1"/>
  <c r="M2" i="187"/>
  <c r="J26" i="125"/>
  <c r="J2" i="125" s="1"/>
  <c r="I3" i="125"/>
  <c r="I2" i="125" s="1"/>
  <c r="V2" i="191"/>
  <c r="V46" i="149" s="1"/>
  <c r="C26" i="117"/>
  <c r="D2" i="194"/>
  <c r="O87" i="149"/>
  <c r="G3" i="104"/>
  <c r="Q82" i="149"/>
  <c r="X66" i="93"/>
  <c r="X66" i="11" s="1"/>
  <c r="X66" i="9" s="1"/>
  <c r="X66" i="7" s="1"/>
  <c r="X2" i="183"/>
  <c r="W3" i="16"/>
  <c r="V26" i="106"/>
  <c r="V2" i="106" s="1"/>
  <c r="F2" i="17"/>
  <c r="R33" i="116"/>
  <c r="R26" i="116" s="1"/>
  <c r="G26" i="103"/>
  <c r="F26" i="124"/>
  <c r="C2" i="86"/>
  <c r="M51" i="93"/>
  <c r="M51" i="11" s="1"/>
  <c r="M51" i="9" s="1"/>
  <c r="M51" i="7" s="1"/>
  <c r="X26" i="75"/>
  <c r="X2" i="75" s="1"/>
  <c r="K2" i="165"/>
  <c r="U41" i="93"/>
  <c r="U41" i="11" s="1"/>
  <c r="U41" i="9" s="1"/>
  <c r="U41" i="7" s="1"/>
  <c r="K50" i="93"/>
  <c r="K50" i="11" s="1"/>
  <c r="K50" i="9" s="1"/>
  <c r="K50" i="7" s="1"/>
  <c r="O48" i="93"/>
  <c r="O48" i="11" s="1"/>
  <c r="O48" i="9" s="1"/>
  <c r="O48" i="7" s="1"/>
  <c r="S7" i="93"/>
  <c r="S7" i="11" s="1"/>
  <c r="S7" i="9" s="1"/>
  <c r="S7" i="7" s="1"/>
  <c r="L2" i="19"/>
  <c r="D60" i="149"/>
  <c r="U47" i="93"/>
  <c r="U47" i="11" s="1"/>
  <c r="U47" i="9" s="1"/>
  <c r="U47" i="7" s="1"/>
  <c r="I2" i="79"/>
  <c r="H3" i="16"/>
  <c r="O2" i="186"/>
  <c r="L6" i="149"/>
  <c r="R2" i="18"/>
  <c r="V2" i="198"/>
  <c r="J3" i="16"/>
  <c r="F2" i="109"/>
  <c r="X64" i="149"/>
  <c r="R89" i="149"/>
  <c r="F87" i="149"/>
  <c r="I87" i="149"/>
  <c r="T87" i="149"/>
  <c r="D82" i="149"/>
  <c r="D56" i="149"/>
  <c r="W44" i="149"/>
  <c r="W87" i="149"/>
  <c r="C87" i="149"/>
  <c r="V42" i="149"/>
  <c r="V87" i="149"/>
  <c r="P87" i="149"/>
  <c r="V63" i="149"/>
  <c r="O44" i="149"/>
  <c r="D87" i="149"/>
  <c r="L87" i="149"/>
  <c r="U87" i="149"/>
  <c r="D57" i="149"/>
  <c r="J2" i="193"/>
  <c r="N87" i="149"/>
  <c r="X87" i="149"/>
  <c r="H74" i="149"/>
  <c r="K95" i="149"/>
  <c r="Q89" i="149"/>
  <c r="G26" i="125"/>
  <c r="G2" i="125" s="1"/>
  <c r="R87" i="149"/>
  <c r="N41" i="149"/>
  <c r="P74" i="149"/>
  <c r="J87" i="149"/>
  <c r="S87" i="149"/>
  <c r="L82" i="149"/>
  <c r="M76" i="149"/>
  <c r="K89" i="149"/>
  <c r="R64" i="149"/>
  <c r="Q87" i="149"/>
  <c r="T82" i="149"/>
  <c r="T56" i="149"/>
  <c r="L89" i="149"/>
  <c r="O39" i="149"/>
  <c r="N57" i="149"/>
  <c r="V57" i="149"/>
  <c r="H95" i="149"/>
  <c r="I89" i="149"/>
  <c r="M87" i="149"/>
  <c r="K87" i="149"/>
  <c r="L56" i="149"/>
  <c r="J89" i="149"/>
  <c r="F17" i="149"/>
  <c r="V26" i="105"/>
  <c r="V2" i="105" s="1"/>
  <c r="C2" i="192"/>
  <c r="E26" i="106"/>
  <c r="X2" i="87"/>
  <c r="G2" i="19"/>
  <c r="K2" i="109"/>
  <c r="I66" i="93"/>
  <c r="I66" i="11" s="1"/>
  <c r="I66" i="9" s="1"/>
  <c r="I66" i="7" s="1"/>
  <c r="E72" i="93"/>
  <c r="E72" i="11" s="1"/>
  <c r="E72" i="9" s="1"/>
  <c r="E72" i="7" s="1"/>
  <c r="J26" i="104"/>
  <c r="D2" i="81"/>
  <c r="V3" i="16"/>
  <c r="Q26" i="106"/>
  <c r="M72" i="93"/>
  <c r="M72" i="11" s="1"/>
  <c r="M72" i="9" s="1"/>
  <c r="M72" i="7" s="1"/>
  <c r="U3" i="111"/>
  <c r="U2" i="111" s="1"/>
  <c r="I2" i="87"/>
  <c r="D26" i="105"/>
  <c r="I2" i="109"/>
  <c r="J2" i="195"/>
  <c r="H29" i="149"/>
  <c r="X2" i="104"/>
  <c r="X3" i="75"/>
  <c r="G26" i="111"/>
  <c r="M26" i="104"/>
  <c r="M2" i="104" s="1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23" s="1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V3" i="123" s="1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R10" i="9" s="1"/>
  <c r="R10" i="7" s="1"/>
  <c r="Q2" i="196"/>
  <c r="O3" i="106"/>
  <c r="G26" i="104"/>
  <c r="M24" i="93"/>
  <c r="M24" i="11" s="1"/>
  <c r="M24" i="9" s="1"/>
  <c r="M24" i="7" s="1"/>
  <c r="L3" i="16"/>
  <c r="L2" i="16" s="1"/>
  <c r="I2" i="194"/>
  <c r="V94" i="149"/>
  <c r="I2" i="188"/>
  <c r="E33" i="123"/>
  <c r="E26" i="123" s="1"/>
  <c r="W11" i="123"/>
  <c r="W3" i="123" s="1"/>
  <c r="D13" i="149"/>
  <c r="C12" i="102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75" s="1"/>
  <c r="P2" i="198"/>
  <c r="F26" i="105"/>
  <c r="F2" i="105" s="1"/>
  <c r="Q3" i="104"/>
  <c r="Q2" i="104" s="1"/>
  <c r="U64" i="93"/>
  <c r="U64" i="11" s="1"/>
  <c r="U64" i="9" s="1"/>
  <c r="U64" i="7" s="1"/>
  <c r="K2" i="110"/>
  <c r="L26" i="104"/>
  <c r="L2" i="104" s="1"/>
  <c r="O26" i="106"/>
  <c r="S94" i="149"/>
  <c r="Q61" i="102"/>
  <c r="C3" i="103"/>
  <c r="W27" i="123"/>
  <c r="I78" i="149"/>
  <c r="T17" i="123"/>
  <c r="R26" i="103"/>
  <c r="I5" i="102"/>
  <c r="I5" i="93" s="1"/>
  <c r="I61" i="116"/>
  <c r="M8" i="102"/>
  <c r="G2" i="77"/>
  <c r="O2" i="185"/>
  <c r="G2" i="189"/>
  <c r="T2" i="114"/>
  <c r="E76" i="149"/>
  <c r="N26" i="105"/>
  <c r="N2" i="105" s="1"/>
  <c r="Q2" i="183"/>
  <c r="C2" i="112"/>
  <c r="R2" i="189"/>
  <c r="H3" i="75"/>
  <c r="X26" i="105"/>
  <c r="C3" i="125"/>
  <c r="C2" i="125" s="1"/>
  <c r="T3" i="75"/>
  <c r="P26" i="104"/>
  <c r="C3" i="104"/>
  <c r="C2" i="104" s="1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D2" i="105"/>
  <c r="T36" i="93"/>
  <c r="T36" i="11" s="1"/>
  <c r="T36" i="9" s="1"/>
  <c r="T36" i="7" s="1"/>
  <c r="G2" i="165"/>
  <c r="R72" i="149"/>
  <c r="M3" i="117"/>
  <c r="Q26" i="123"/>
  <c r="J81" i="149"/>
  <c r="H26" i="116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K2" i="106" s="1"/>
  <c r="N2" i="192"/>
  <c r="S2" i="104"/>
  <c r="I16" i="93"/>
  <c r="I16" i="11" s="1"/>
  <c r="I16" i="9" s="1"/>
  <c r="I16" i="7" s="1"/>
  <c r="W2" i="165"/>
  <c r="P3" i="104"/>
  <c r="F4" i="123"/>
  <c r="F3" i="123" s="1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L2" i="105" s="1"/>
  <c r="I2" i="189"/>
  <c r="R25" i="93"/>
  <c r="R25" i="11" s="1"/>
  <c r="R25" i="9" s="1"/>
  <c r="R25" i="7" s="1"/>
  <c r="I2" i="196"/>
  <c r="L2" i="109"/>
  <c r="O26" i="111"/>
  <c r="O2" i="111" s="1"/>
  <c r="R2" i="185"/>
  <c r="S2" i="201"/>
  <c r="T26" i="149"/>
  <c r="M26" i="75"/>
  <c r="P26" i="103"/>
  <c r="I26" i="75"/>
  <c r="M33" i="116"/>
  <c r="K33" i="116"/>
  <c r="K26" i="116" s="1"/>
  <c r="N4" i="102"/>
  <c r="U52" i="149"/>
  <c r="C26" i="106"/>
  <c r="C2" i="106" s="1"/>
  <c r="N3" i="104"/>
  <c r="W26" i="106"/>
  <c r="W2" i="106" s="1"/>
  <c r="P2" i="125"/>
  <c r="I26" i="16"/>
  <c r="I2" i="16" s="1"/>
  <c r="S2" i="110"/>
  <c r="N3" i="106"/>
  <c r="V26" i="75"/>
  <c r="P2" i="19"/>
  <c r="T2" i="165"/>
  <c r="S2" i="10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E2" i="106" s="1"/>
  <c r="P26" i="16"/>
  <c r="P2" i="16" s="1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E2" i="16" s="1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K2" i="105" s="1"/>
  <c r="F26" i="104"/>
  <c r="F2" i="104" s="1"/>
  <c r="T26" i="16"/>
  <c r="T2" i="16" s="1"/>
  <c r="R26" i="125"/>
  <c r="X2" i="186"/>
  <c r="D2" i="163"/>
  <c r="O3" i="75"/>
  <c r="X17" i="149"/>
  <c r="H6" i="149"/>
  <c r="H26" i="124"/>
  <c r="G26" i="16"/>
  <c r="G2" i="16" s="1"/>
  <c r="C26" i="103"/>
  <c r="H33" i="123"/>
  <c r="M26" i="105"/>
  <c r="M2" i="105" s="1"/>
  <c r="H2" i="87"/>
  <c r="F26" i="75"/>
  <c r="X74" i="149"/>
  <c r="D2" i="173"/>
  <c r="M26" i="106"/>
  <c r="M2" i="106" s="1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O2" i="16"/>
  <c r="J2" i="77"/>
  <c r="P2" i="105"/>
  <c r="Q3" i="16"/>
  <c r="Q2" i="16" s="1"/>
  <c r="J2" i="90"/>
  <c r="J2" i="79"/>
  <c r="C26" i="105"/>
  <c r="C2" i="105" s="1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U2" i="105" s="1"/>
  <c r="N26" i="106"/>
  <c r="I26" i="104"/>
  <c r="F3" i="116"/>
  <c r="S33" i="123"/>
  <c r="S26" i="123" s="1"/>
  <c r="Q26" i="105"/>
  <c r="N2" i="114"/>
  <c r="J2" i="121"/>
  <c r="N26" i="75"/>
  <c r="N2" i="75" s="1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F2" i="106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P26" i="106"/>
  <c r="H17" i="149"/>
  <c r="I77" i="149"/>
  <c r="G33" i="123"/>
  <c r="P26" i="124"/>
  <c r="U26" i="103"/>
  <c r="O55" i="149"/>
  <c r="F3" i="103"/>
  <c r="F33" i="123"/>
  <c r="F26" i="123" s="1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X86" i="149"/>
  <c r="J76" i="149"/>
  <c r="T39" i="149"/>
  <c r="C93" i="149"/>
  <c r="U9" i="93"/>
  <c r="U9" i="11" s="1"/>
  <c r="E61" i="123"/>
  <c r="G2" i="114"/>
  <c r="V78" i="149"/>
  <c r="O8" i="103"/>
  <c r="O3" i="103" s="1"/>
  <c r="O2" i="103" s="1"/>
  <c r="O9" i="102"/>
  <c r="O8" i="102" s="1"/>
  <c r="T2" i="82"/>
  <c r="O26" i="125"/>
  <c r="O74" i="149"/>
  <c r="T13" i="149"/>
  <c r="X81" i="149"/>
  <c r="J56" i="149"/>
  <c r="J15" i="93"/>
  <c r="J15" i="11" s="1"/>
  <c r="J15" i="9" s="1"/>
  <c r="J15" i="7" s="1"/>
  <c r="I61" i="149"/>
  <c r="J77" i="149"/>
  <c r="I58" i="149"/>
  <c r="K3" i="124"/>
  <c r="G2" i="163"/>
  <c r="C2" i="77"/>
  <c r="Q42" i="149"/>
  <c r="J3" i="75"/>
  <c r="W80" i="149"/>
  <c r="M77" i="149"/>
  <c r="R6" i="149"/>
  <c r="S2" i="188"/>
  <c r="F26" i="103"/>
  <c r="U26" i="16"/>
  <c r="U2" i="16" s="1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J11" i="123"/>
  <c r="F3" i="75"/>
  <c r="K2" i="82"/>
  <c r="M2" i="188"/>
  <c r="L2" i="108"/>
  <c r="H2" i="198"/>
  <c r="H26" i="16"/>
  <c r="I2" i="90"/>
  <c r="O2" i="108"/>
  <c r="O33" i="123"/>
  <c r="O26" i="123" s="1"/>
  <c r="M2" i="125"/>
  <c r="U33" i="123"/>
  <c r="E11" i="102"/>
  <c r="N61" i="123"/>
  <c r="N64" i="93"/>
  <c r="N64" i="11" s="1"/>
  <c r="N64" i="9" s="1"/>
  <c r="N64" i="7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V2" i="104"/>
  <c r="H57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I2" i="85"/>
  <c r="G2" i="86"/>
  <c r="Q2" i="77"/>
  <c r="C2" i="84"/>
  <c r="O2" i="112"/>
  <c r="R2" i="105"/>
  <c r="T2" i="77"/>
  <c r="W2" i="77"/>
  <c r="M2" i="110"/>
  <c r="I2" i="10"/>
  <c r="G2" i="194"/>
  <c r="N2" i="16"/>
  <c r="N2" i="77"/>
  <c r="U2" i="78"/>
  <c r="K2" i="87"/>
  <c r="D2" i="191"/>
  <c r="I2" i="78"/>
  <c r="S2" i="185"/>
  <c r="R2" i="114"/>
  <c r="U2" i="77"/>
  <c r="Q2" i="88"/>
  <c r="S2" i="107"/>
  <c r="U2" i="106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G2" i="105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W2" i="105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X2" i="16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M2" i="16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W2" i="16"/>
  <c r="L2" i="125"/>
  <c r="P2" i="163"/>
  <c r="O2" i="81"/>
  <c r="G2" i="8"/>
  <c r="C2" i="194"/>
  <c r="R2" i="171"/>
  <c r="P2" i="197"/>
  <c r="W2" i="81"/>
  <c r="R2" i="16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C70" i="149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J2" i="10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N2" i="104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O2" i="113"/>
  <c r="C2" i="110"/>
  <c r="K2" i="81"/>
  <c r="R2" i="183"/>
  <c r="G2" i="18"/>
  <c r="H2" i="107"/>
  <c r="J2" i="198"/>
  <c r="L2" i="112"/>
  <c r="O2" i="107"/>
  <c r="S2" i="190"/>
  <c r="V2" i="17"/>
  <c r="O95" i="149"/>
  <c r="E21" i="149"/>
  <c r="O64" i="149"/>
  <c r="S63" i="149"/>
  <c r="N22" i="149"/>
  <c r="O25" i="93"/>
  <c r="O25" i="11" s="1"/>
  <c r="O25" i="9" s="1"/>
  <c r="O25" i="7" s="1"/>
  <c r="J94" i="149"/>
  <c r="F39" i="149"/>
  <c r="R28" i="149"/>
  <c r="G3" i="111"/>
  <c r="O3" i="124"/>
  <c r="L23" i="149"/>
  <c r="L31" i="149"/>
  <c r="K79" i="149"/>
  <c r="O33" i="116"/>
  <c r="O26" i="116" s="1"/>
  <c r="S42" i="149"/>
  <c r="X95" i="149"/>
  <c r="P33" i="149"/>
  <c r="G95" i="149"/>
  <c r="U77" i="149"/>
  <c r="P77" i="149"/>
  <c r="F77" i="149"/>
  <c r="N94" i="149"/>
  <c r="K42" i="149"/>
  <c r="X28" i="149"/>
  <c r="O80" i="149"/>
  <c r="D30" i="149"/>
  <c r="W86" i="149"/>
  <c r="D59" i="149"/>
  <c r="R26" i="106"/>
  <c r="R2" i="106" s="1"/>
  <c r="T57" i="149"/>
  <c r="I39" i="149"/>
  <c r="T3" i="125"/>
  <c r="T2" i="125" s="1"/>
  <c r="T21" i="149"/>
  <c r="P56" i="149"/>
  <c r="L63" i="149"/>
  <c r="C32" i="149"/>
  <c r="W64" i="149"/>
  <c r="I57" i="149"/>
  <c r="P21" i="149"/>
  <c r="G88" i="149"/>
  <c r="H59" i="149"/>
  <c r="T60" i="149"/>
  <c r="L57" i="149"/>
  <c r="N62" i="149"/>
  <c r="J31" i="149"/>
  <c r="F94" i="149"/>
  <c r="F76" i="149"/>
  <c r="R11" i="123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K6" i="149"/>
  <c r="W76" i="149"/>
  <c r="D17" i="149"/>
  <c r="X26" i="103"/>
  <c r="Q33" i="116"/>
  <c r="Q26" i="116" s="1"/>
  <c r="Q61" i="116"/>
  <c r="M23" i="102"/>
  <c r="M23" i="93" s="1"/>
  <c r="M11" i="102"/>
  <c r="K82" i="149"/>
  <c r="V27" i="123"/>
  <c r="M11" i="103"/>
  <c r="M3" i="103" s="1"/>
  <c r="M2" i="103" s="1"/>
  <c r="V30" i="149"/>
  <c r="O3" i="105"/>
  <c r="J61" i="123"/>
  <c r="C5" i="149"/>
  <c r="L61" i="116"/>
  <c r="H3" i="124"/>
  <c r="L18" i="149"/>
  <c r="D26" i="103"/>
  <c r="T3" i="124"/>
  <c r="R33" i="123"/>
  <c r="R26" i="123" s="1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I3" i="123" s="1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V26" i="116"/>
  <c r="L93" i="149"/>
  <c r="E26" i="75"/>
  <c r="I73" i="149"/>
  <c r="G74" i="149"/>
  <c r="D22" i="149"/>
  <c r="E8" i="102"/>
  <c r="E3" i="75"/>
  <c r="O61" i="123"/>
  <c r="S26" i="125"/>
  <c r="S2" i="125" s="1"/>
  <c r="W75" i="149"/>
  <c r="S3" i="117"/>
  <c r="J33" i="123"/>
  <c r="J26" i="123" s="1"/>
  <c r="F95" i="149"/>
  <c r="V26" i="125"/>
  <c r="V2" i="125" s="1"/>
  <c r="J3" i="117"/>
  <c r="L61" i="123"/>
  <c r="I6" i="149"/>
  <c r="G27" i="123"/>
  <c r="G26" i="123" s="1"/>
  <c r="K3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G26" i="75"/>
  <c r="X13" i="149"/>
  <c r="U11" i="102"/>
  <c r="X61" i="123"/>
  <c r="T93" i="149"/>
  <c r="M3" i="75"/>
  <c r="Q78" i="149"/>
  <c r="W26" i="103"/>
  <c r="T4" i="123"/>
  <c r="T3" i="123" s="1"/>
  <c r="R17" i="123"/>
  <c r="U89" i="149"/>
  <c r="V56" i="149"/>
  <c r="K26" i="124"/>
  <c r="K2" i="124" s="1"/>
  <c r="T27" i="123"/>
  <c r="X3" i="103"/>
  <c r="G44" i="149"/>
  <c r="E44" i="149"/>
  <c r="H83" i="149"/>
  <c r="E89" i="149"/>
  <c r="W89" i="149"/>
  <c r="W7" i="149"/>
  <c r="F75" i="149"/>
  <c r="C82" i="149"/>
  <c r="H26" i="75"/>
  <c r="F62" i="149"/>
  <c r="V76" i="149"/>
  <c r="P44" i="149"/>
  <c r="F31" i="149"/>
  <c r="Q94" i="149"/>
  <c r="C75" i="149"/>
  <c r="T26" i="106"/>
  <c r="X26" i="106"/>
  <c r="V75" i="149"/>
  <c r="R3" i="103"/>
  <c r="X63" i="149"/>
  <c r="P94" i="149"/>
  <c r="O89" i="149"/>
  <c r="E26" i="104"/>
  <c r="M83" i="149"/>
  <c r="G80" i="149"/>
  <c r="H64" i="149"/>
  <c r="U18" i="149"/>
  <c r="O17" i="149"/>
  <c r="I71" i="149"/>
  <c r="Q88" i="149"/>
  <c r="W17" i="149"/>
  <c r="J52" i="149"/>
  <c r="G64" i="149"/>
  <c r="R17" i="149"/>
  <c r="J27" i="149"/>
  <c r="K70" i="149"/>
  <c r="O76" i="149"/>
  <c r="H28" i="149"/>
  <c r="I75" i="149"/>
  <c r="L22" i="149"/>
  <c r="H34" i="149"/>
  <c r="L70" i="149"/>
  <c r="C48" i="149"/>
  <c r="P70" i="149"/>
  <c r="J47" i="149"/>
  <c r="H75" i="149"/>
  <c r="F25" i="149"/>
  <c r="V39" i="149"/>
  <c r="I56" i="149"/>
  <c r="F89" i="149"/>
  <c r="X33" i="149"/>
  <c r="N75" i="149"/>
  <c r="L94" i="149"/>
  <c r="R48" i="149"/>
  <c r="O70" i="149"/>
  <c r="Q52" i="149"/>
  <c r="X83" i="149"/>
  <c r="J83" i="149"/>
  <c r="P75" i="149"/>
  <c r="N31" i="149"/>
  <c r="T94" i="149"/>
  <c r="L26" i="149"/>
  <c r="L62" i="149"/>
  <c r="I83" i="149"/>
  <c r="T32" i="149"/>
  <c r="V48" i="149"/>
  <c r="X47" i="149"/>
  <c r="K56" i="149"/>
  <c r="T74" i="149"/>
  <c r="F21" i="149"/>
  <c r="L32" i="149"/>
  <c r="V33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S82" i="149"/>
  <c r="M43" i="149"/>
  <c r="F74" i="149"/>
  <c r="V47" i="149"/>
  <c r="M70" i="149"/>
  <c r="G76" i="149"/>
  <c r="R51" i="149"/>
  <c r="X39" i="149"/>
  <c r="H24" i="149"/>
  <c r="V29" i="149"/>
  <c r="R62" i="149"/>
  <c r="X29" i="149"/>
  <c r="J23" i="149"/>
  <c r="X75" i="149"/>
  <c r="P48" i="149"/>
  <c r="U56" i="149"/>
  <c r="O56" i="149"/>
  <c r="U26" i="104"/>
  <c r="H47" i="149"/>
  <c r="I51" i="149"/>
  <c r="R55" i="149"/>
  <c r="P27" i="149"/>
  <c r="F29" i="149"/>
  <c r="H63" i="149"/>
  <c r="G89" i="149"/>
  <c r="H76" i="149"/>
  <c r="D31" i="149"/>
  <c r="T31" i="149"/>
  <c r="I47" i="149"/>
  <c r="T63" i="149"/>
  <c r="J58" i="149"/>
  <c r="V21" i="149"/>
  <c r="E61" i="116"/>
  <c r="H32" i="149"/>
  <c r="V89" i="149"/>
  <c r="J48" i="149"/>
  <c r="V25" i="149"/>
  <c r="J43" i="149"/>
  <c r="X7" i="149"/>
  <c r="J62" i="149"/>
  <c r="U75" i="149"/>
  <c r="V24" i="149"/>
  <c r="O83" i="149"/>
  <c r="H94" i="149"/>
  <c r="N47" i="149"/>
  <c r="N29" i="149"/>
  <c r="N25" i="149"/>
  <c r="D34" i="149"/>
  <c r="D94" i="149"/>
  <c r="P47" i="149"/>
  <c r="R27" i="149"/>
  <c r="D32" i="149"/>
  <c r="C89" i="149"/>
  <c r="L27" i="149"/>
  <c r="D70" i="149"/>
  <c r="N39" i="149"/>
  <c r="P24" i="149"/>
  <c r="N52" i="149"/>
  <c r="J39" i="149"/>
  <c r="I80" i="149"/>
  <c r="O5" i="149"/>
  <c r="O3" i="117"/>
  <c r="I74" i="149"/>
  <c r="N82" i="149"/>
  <c r="H61" i="123"/>
  <c r="E75" i="149"/>
  <c r="K76" i="149"/>
  <c r="V82" i="149"/>
  <c r="M26" i="124"/>
  <c r="I62" i="149"/>
  <c r="F55" i="149"/>
  <c r="G61" i="123"/>
  <c r="N3" i="123"/>
  <c r="Q74" i="149"/>
  <c r="F82" i="149"/>
  <c r="J82" i="149"/>
  <c r="S76" i="149"/>
  <c r="W63" i="149"/>
  <c r="P3" i="123"/>
  <c r="C76" i="149"/>
  <c r="R82" i="149"/>
  <c r="E26" i="124"/>
  <c r="D3" i="124"/>
  <c r="O82" i="149"/>
  <c r="W42" i="149"/>
  <c r="M75" i="149"/>
  <c r="P55" i="149"/>
  <c r="S75" i="149"/>
  <c r="C64" i="149"/>
  <c r="L3" i="124"/>
  <c r="W82" i="149"/>
  <c r="F71" i="149"/>
  <c r="E71" i="149"/>
  <c r="K71" i="149"/>
  <c r="D71" i="149"/>
  <c r="V5" i="149"/>
  <c r="L46" i="149"/>
  <c r="U71" i="149"/>
  <c r="F5" i="149"/>
  <c r="K16" i="9"/>
  <c r="K16" i="7" s="1"/>
  <c r="N5" i="149"/>
  <c r="K72" i="149"/>
  <c r="V34" i="93"/>
  <c r="V33" i="102"/>
  <c r="U54" i="149"/>
  <c r="K28" i="93"/>
  <c r="K27" i="102"/>
  <c r="R5" i="93"/>
  <c r="R4" i="102"/>
  <c r="L80" i="149"/>
  <c r="U24" i="149"/>
  <c r="G5" i="93"/>
  <c r="G4" i="102"/>
  <c r="J71" i="149"/>
  <c r="V61" i="102"/>
  <c r="P9" i="149"/>
  <c r="W61" i="102"/>
  <c r="W53" i="93"/>
  <c r="W52" i="102"/>
  <c r="X23" i="93"/>
  <c r="X22" i="102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C12" i="93"/>
  <c r="C11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Q59" i="149"/>
  <c r="E18" i="93"/>
  <c r="E17" i="102"/>
  <c r="C72" i="149"/>
  <c r="N7" i="9"/>
  <c r="N7" i="7" s="1"/>
  <c r="L49" i="149"/>
  <c r="O23" i="93"/>
  <c r="O22" i="102"/>
  <c r="H23" i="93"/>
  <c r="H22" i="102"/>
  <c r="W28" i="93"/>
  <c r="W27" i="102"/>
  <c r="U26" i="116"/>
  <c r="L26" i="117"/>
  <c r="I26" i="103"/>
  <c r="K3" i="116"/>
  <c r="J12" i="93"/>
  <c r="J11" i="102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T14" i="9"/>
  <c r="T14" i="7" s="1"/>
  <c r="P72" i="149"/>
  <c r="G3" i="103"/>
  <c r="H16" i="149"/>
  <c r="R28" i="93"/>
  <c r="R27" i="102"/>
  <c r="L18" i="93"/>
  <c r="L17" i="102"/>
  <c r="S72" i="149"/>
  <c r="R3" i="116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H2" i="116" s="1"/>
  <c r="I34" i="93"/>
  <c r="I33" i="102"/>
  <c r="J26" i="103"/>
  <c r="L77" i="149"/>
  <c r="I26" i="117"/>
  <c r="J16" i="149"/>
  <c r="T26" i="116"/>
  <c r="U3" i="124"/>
  <c r="K24" i="9"/>
  <c r="K24" i="7" s="1"/>
  <c r="C3" i="117"/>
  <c r="P3" i="103"/>
  <c r="P23" i="93"/>
  <c r="P22" i="116"/>
  <c r="O41" i="149"/>
  <c r="M61" i="116"/>
  <c r="V3" i="117"/>
  <c r="K26" i="75"/>
  <c r="W61" i="149"/>
  <c r="U26" i="124"/>
  <c r="I9" i="93"/>
  <c r="I8" i="102"/>
  <c r="G61" i="116"/>
  <c r="P61" i="116"/>
  <c r="Q18" i="93"/>
  <c r="Q17" i="102"/>
  <c r="X3" i="123"/>
  <c r="D53" i="93"/>
  <c r="D52" i="102"/>
  <c r="X6" i="149"/>
  <c r="Q26" i="117"/>
  <c r="E5" i="93"/>
  <c r="E4" i="102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33" i="149"/>
  <c r="U23" i="93"/>
  <c r="U22" i="102"/>
  <c r="U22" i="149"/>
  <c r="C5" i="93"/>
  <c r="C4" i="102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P41" i="149"/>
  <c r="N28" i="93"/>
  <c r="N27" i="102"/>
  <c r="H3" i="117"/>
  <c r="H64" i="9"/>
  <c r="M86" i="149"/>
  <c r="Q64" i="7"/>
  <c r="R18" i="93"/>
  <c r="R17" i="102"/>
  <c r="C21" i="149"/>
  <c r="Q58" i="149"/>
  <c r="G6" i="149"/>
  <c r="U34" i="93"/>
  <c r="U33" i="102"/>
  <c r="V23" i="93"/>
  <c r="V22" i="102"/>
  <c r="I32" i="149"/>
  <c r="D5" i="93"/>
  <c r="D4" i="102"/>
  <c r="V80" i="149"/>
  <c r="O28" i="93"/>
  <c r="O27" i="102"/>
  <c r="G72" i="149"/>
  <c r="J61" i="102"/>
  <c r="K21" i="149"/>
  <c r="C33" i="149"/>
  <c r="K23" i="93"/>
  <c r="K22" i="102"/>
  <c r="C3" i="116"/>
  <c r="F26" i="116"/>
  <c r="W59" i="149"/>
  <c r="S61" i="116"/>
  <c r="X3" i="124"/>
  <c r="D18" i="93"/>
  <c r="D17" i="102"/>
  <c r="G3" i="75"/>
  <c r="E33" i="149"/>
  <c r="O60" i="149"/>
  <c r="W9" i="149"/>
  <c r="C77" i="149"/>
  <c r="N34" i="93"/>
  <c r="N33" i="102"/>
  <c r="D72" i="149"/>
  <c r="U81" i="149"/>
  <c r="L5" i="93"/>
  <c r="L4" i="102"/>
  <c r="E10" i="9"/>
  <c r="E10" i="7" s="1"/>
  <c r="O26" i="75"/>
  <c r="M9" i="93"/>
  <c r="D61" i="102"/>
  <c r="D61" i="116"/>
  <c r="C26" i="124"/>
  <c r="K12" i="93"/>
  <c r="K11" i="102"/>
  <c r="T28" i="93"/>
  <c r="T27" i="102"/>
  <c r="T50" i="149"/>
  <c r="O61" i="116"/>
  <c r="O23" i="149"/>
  <c r="Q12" i="93"/>
  <c r="Q11" i="102"/>
  <c r="I34" i="149"/>
  <c r="S26" i="149"/>
  <c r="W6" i="149"/>
  <c r="K78" i="149"/>
  <c r="F23" i="93"/>
  <c r="F22" i="102"/>
  <c r="L72" i="149"/>
  <c r="F80" i="149"/>
  <c r="R23" i="93"/>
  <c r="R22" i="102"/>
  <c r="M24" i="149"/>
  <c r="U8" i="102"/>
  <c r="W9" i="93"/>
  <c r="W8" i="102"/>
  <c r="P54" i="9"/>
  <c r="P54" i="7" s="1"/>
  <c r="N12" i="93"/>
  <c r="N11" i="102"/>
  <c r="U9" i="149"/>
  <c r="C29" i="149"/>
  <c r="T53" i="93"/>
  <c r="T52" i="102"/>
  <c r="U18" i="93"/>
  <c r="U17" i="102"/>
  <c r="F18" i="93"/>
  <c r="F17" i="102"/>
  <c r="H40" i="149"/>
  <c r="D77" i="149"/>
  <c r="H34" i="93"/>
  <c r="H33" i="102"/>
  <c r="G12" i="93"/>
  <c r="G11" i="102"/>
  <c r="I64" i="7"/>
  <c r="P12" i="93"/>
  <c r="P11" i="102"/>
  <c r="G3" i="124"/>
  <c r="O10" i="149"/>
  <c r="G54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P5" i="149"/>
  <c r="G64" i="9"/>
  <c r="M60" i="149"/>
  <c r="X33" i="116"/>
  <c r="X26" i="116" s="1"/>
  <c r="U3" i="75"/>
  <c r="E3" i="103"/>
  <c r="L3" i="103"/>
  <c r="O26" i="124"/>
  <c r="K18" i="93"/>
  <c r="K17" i="102"/>
  <c r="D34" i="93"/>
  <c r="D33" i="102"/>
  <c r="J5" i="93"/>
  <c r="J4" i="102"/>
  <c r="T26" i="103"/>
  <c r="G3" i="116"/>
  <c r="S45" i="149"/>
  <c r="C61" i="102"/>
  <c r="R59" i="149"/>
  <c r="G34" i="93"/>
  <c r="G33" i="102"/>
  <c r="Q54" i="149"/>
  <c r="T5" i="93"/>
  <c r="T4" i="102"/>
  <c r="Q27" i="149"/>
  <c r="S12" i="93"/>
  <c r="S11" i="102"/>
  <c r="U68" i="149"/>
  <c r="K77" i="149"/>
  <c r="C38" i="149"/>
  <c r="V72" i="149"/>
  <c r="H38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M28" i="149"/>
  <c r="C61" i="149"/>
  <c r="S34" i="93"/>
  <c r="S33" i="102"/>
  <c r="U12" i="93"/>
  <c r="U11" i="116"/>
  <c r="U3" i="116" s="1"/>
  <c r="Q71" i="149"/>
  <c r="X9" i="149"/>
  <c r="W34" i="93"/>
  <c r="W33" i="102"/>
  <c r="R60" i="149"/>
  <c r="G3" i="123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S61" i="149"/>
  <c r="L23" i="93"/>
  <c r="L22" i="102"/>
  <c r="N53" i="149"/>
  <c r="I61" i="102"/>
  <c r="M61" i="149"/>
  <c r="K80" i="149"/>
  <c r="V18" i="93"/>
  <c r="V17" i="102"/>
  <c r="T77" i="149"/>
  <c r="G53" i="93"/>
  <c r="G52" i="102"/>
  <c r="O64" i="7"/>
  <c r="H61" i="102"/>
  <c r="W12" i="93"/>
  <c r="W11" i="102"/>
  <c r="R61" i="102"/>
  <c r="J53" i="93"/>
  <c r="J52" i="102"/>
  <c r="Q22" i="149"/>
  <c r="W91" i="149"/>
  <c r="W33" i="116"/>
  <c r="W26" i="116" s="1"/>
  <c r="U61" i="102"/>
  <c r="C78" i="149"/>
  <c r="V7" i="9"/>
  <c r="V7" i="7" s="1"/>
  <c r="R31" i="9"/>
  <c r="R31" i="7" s="1"/>
  <c r="N61" i="116"/>
  <c r="S26" i="75"/>
  <c r="S3" i="123"/>
  <c r="E28" i="93"/>
  <c r="E27" i="102"/>
  <c r="G3" i="117"/>
  <c r="F81" i="149"/>
  <c r="J64" i="149"/>
  <c r="S6" i="9"/>
  <c r="S6" i="7" s="1"/>
  <c r="L81" i="149"/>
  <c r="K91" i="149"/>
  <c r="H28" i="93"/>
  <c r="H27" i="102"/>
  <c r="T41" i="149"/>
  <c r="Q3" i="75"/>
  <c r="W5" i="149"/>
  <c r="P10" i="149"/>
  <c r="N81" i="149"/>
  <c r="N59" i="149"/>
  <c r="H91" i="149"/>
  <c r="V9" i="93"/>
  <c r="V8" i="102"/>
  <c r="F53" i="149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P64" i="7"/>
  <c r="M26" i="116"/>
  <c r="E9" i="93"/>
  <c r="G60" i="149"/>
  <c r="G5" i="149"/>
  <c r="L26" i="103"/>
  <c r="F72" i="149"/>
  <c r="Q34" i="93"/>
  <c r="Q33" i="102"/>
  <c r="G71" i="149"/>
  <c r="O31" i="149"/>
  <c r="W5" i="93"/>
  <c r="W4" i="102"/>
  <c r="R71" i="149"/>
  <c r="E3" i="117"/>
  <c r="D81" i="149"/>
  <c r="U39" i="149"/>
  <c r="X34" i="93"/>
  <c r="X33" i="102"/>
  <c r="X3" i="116"/>
  <c r="O72" i="149"/>
  <c r="G23" i="149"/>
  <c r="M46" i="149"/>
  <c r="J50" i="149"/>
  <c r="T3" i="116"/>
  <c r="U61" i="93"/>
  <c r="H10" i="149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G26" i="149"/>
  <c r="J9" i="93"/>
  <c r="J8" i="102"/>
  <c r="G10" i="149"/>
  <c r="D78" i="149"/>
  <c r="M28" i="93"/>
  <c r="M27" i="102"/>
  <c r="M71" i="149"/>
  <c r="C9" i="93"/>
  <c r="C8" i="102"/>
  <c r="R61" i="116"/>
  <c r="U5" i="149"/>
  <c r="S53" i="93"/>
  <c r="S52" i="102"/>
  <c r="P33" i="116"/>
  <c r="P26" i="116" s="1"/>
  <c r="X20" i="149"/>
  <c r="N22" i="102"/>
  <c r="N23" i="93"/>
  <c r="M3" i="124"/>
  <c r="L16" i="149"/>
  <c r="H3" i="103"/>
  <c r="J3" i="103"/>
  <c r="D28" i="93"/>
  <c r="D27" i="102"/>
  <c r="C26" i="75"/>
  <c r="C3" i="124"/>
  <c r="V3" i="103"/>
  <c r="R37" i="9"/>
  <c r="R37" i="7" s="1"/>
  <c r="K9" i="93"/>
  <c r="K8" i="102"/>
  <c r="R34" i="93"/>
  <c r="R33" i="102"/>
  <c r="X72" i="149"/>
  <c r="U26" i="75"/>
  <c r="F34" i="93"/>
  <c r="F33" i="102"/>
  <c r="G21" i="149"/>
  <c r="M81" i="149"/>
  <c r="Q26" i="124"/>
  <c r="I50" i="149"/>
  <c r="M61" i="102"/>
  <c r="G8" i="102"/>
  <c r="G9" i="93"/>
  <c r="E53" i="93"/>
  <c r="E52" i="102"/>
  <c r="X8" i="102"/>
  <c r="X9" i="93"/>
  <c r="M80" i="149"/>
  <c r="V28" i="93"/>
  <c r="V27" i="102"/>
  <c r="J54" i="9"/>
  <c r="J54" i="7" s="1"/>
  <c r="P3" i="116"/>
  <c r="I3" i="116"/>
  <c r="W3" i="103"/>
  <c r="W24" i="149"/>
  <c r="L26" i="124"/>
  <c r="T42" i="149"/>
  <c r="J33" i="116"/>
  <c r="J26" i="116" s="1"/>
  <c r="G61" i="102"/>
  <c r="Q54" i="9"/>
  <c r="Q54" i="7" s="1"/>
  <c r="X3" i="117"/>
  <c r="U91" i="149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C28" i="93"/>
  <c r="C27" i="102"/>
  <c r="U61" i="116"/>
  <c r="S81" i="149"/>
  <c r="J3" i="124"/>
  <c r="Q9" i="93"/>
  <c r="Q8" i="102"/>
  <c r="Q3" i="116"/>
  <c r="P20" i="149"/>
  <c r="M18" i="93"/>
  <c r="M17" i="102"/>
  <c r="S80" i="149"/>
  <c r="O53" i="93"/>
  <c r="O52" i="102"/>
  <c r="O68" i="149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K20" i="149"/>
  <c r="C30" i="149"/>
  <c r="G57" i="149"/>
  <c r="S10" i="9"/>
  <c r="S10" i="7" s="1"/>
  <c r="O34" i="93"/>
  <c r="O33" i="102"/>
  <c r="U72" i="149"/>
  <c r="L59" i="149"/>
  <c r="P53" i="93"/>
  <c r="P52" i="102"/>
  <c r="G50" i="149"/>
  <c r="L53" i="93"/>
  <c r="L52" i="102"/>
  <c r="S28" i="93"/>
  <c r="S27" i="102"/>
  <c r="T71" i="149"/>
  <c r="C3" i="123"/>
  <c r="W3" i="116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W10" i="149"/>
  <c r="T12" i="93"/>
  <c r="T11" i="102"/>
  <c r="H26" i="117"/>
  <c r="M39" i="149"/>
  <c r="S5" i="93"/>
  <c r="S4" i="102"/>
  <c r="V26" i="103"/>
  <c r="P3" i="117"/>
  <c r="S9" i="93"/>
  <c r="S8" i="102"/>
  <c r="I3" i="117"/>
  <c r="X26" i="124"/>
  <c r="K33" i="149"/>
  <c r="I11" i="102"/>
  <c r="L3" i="116"/>
  <c r="O14" i="9"/>
  <c r="O14" i="7" s="1"/>
  <c r="J38" i="149"/>
  <c r="P24" i="9"/>
  <c r="P24" i="7" s="1"/>
  <c r="E72" i="149"/>
  <c r="J23" i="93"/>
  <c r="J22" i="102"/>
  <c r="I28" i="93"/>
  <c r="I27" i="102"/>
  <c r="M54" i="149"/>
  <c r="T68" i="149"/>
  <c r="N9" i="93"/>
  <c r="N8" i="102"/>
  <c r="K6" i="9"/>
  <c r="K6" i="7" s="1"/>
  <c r="N3" i="124"/>
  <c r="X61" i="116"/>
  <c r="Q3" i="117"/>
  <c r="N26" i="116"/>
  <c r="U32" i="149"/>
  <c r="E12" i="93"/>
  <c r="E11" i="116"/>
  <c r="E3" i="116" s="1"/>
  <c r="Q43" i="149"/>
  <c r="X19" i="149" l="1"/>
  <c r="W68" i="149"/>
  <c r="R2" i="125"/>
  <c r="L17" i="149"/>
  <c r="F2" i="75"/>
  <c r="D2" i="104"/>
  <c r="E2" i="105"/>
  <c r="R50" i="149"/>
  <c r="G40" i="149"/>
  <c r="K83" i="149"/>
  <c r="I59" i="149"/>
  <c r="R46" i="149"/>
  <c r="V2" i="75"/>
  <c r="W2" i="111"/>
  <c r="E46" i="149"/>
  <c r="J5" i="149"/>
  <c r="E59" i="149"/>
  <c r="J46" i="149"/>
  <c r="K43" i="149"/>
  <c r="J45" i="149"/>
  <c r="O2" i="125"/>
  <c r="R2" i="103"/>
  <c r="O21" i="149"/>
  <c r="G43" i="149"/>
  <c r="O30" i="149"/>
  <c r="T70" i="149"/>
  <c r="D88" i="149"/>
  <c r="S46" i="149"/>
  <c r="Q28" i="149"/>
  <c r="N32" i="149"/>
  <c r="V55" i="149"/>
  <c r="I22" i="149"/>
  <c r="W41" i="149"/>
  <c r="W22" i="149"/>
  <c r="D51" i="149"/>
  <c r="R3" i="123"/>
  <c r="J61" i="93"/>
  <c r="L47" i="149"/>
  <c r="V44" i="149"/>
  <c r="S2" i="16"/>
  <c r="C2" i="16"/>
  <c r="I18" i="149"/>
  <c r="F91" i="149"/>
  <c r="D48" i="149"/>
  <c r="L88" i="149"/>
  <c r="P83" i="149"/>
  <c r="I9" i="149"/>
  <c r="K48" i="149"/>
  <c r="Q33" i="149"/>
  <c r="J88" i="149"/>
  <c r="S2" i="116"/>
  <c r="G24" i="149"/>
  <c r="H26" i="123"/>
  <c r="H2" i="123" s="1"/>
  <c r="F2" i="116"/>
  <c r="X41" i="149"/>
  <c r="P93" i="149"/>
  <c r="H2" i="16"/>
  <c r="M41" i="149"/>
  <c r="J3" i="123"/>
  <c r="Q26" i="149"/>
  <c r="C31" i="149"/>
  <c r="R70" i="149"/>
  <c r="Q2" i="106"/>
  <c r="U44" i="149"/>
  <c r="J61" i="149"/>
  <c r="I4" i="102"/>
  <c r="T59" i="149"/>
  <c r="I64" i="149"/>
  <c r="V54" i="149"/>
  <c r="K9" i="149"/>
  <c r="C47" i="149"/>
  <c r="N56" i="149"/>
  <c r="C80" i="149"/>
  <c r="D52" i="149"/>
  <c r="D28" i="149"/>
  <c r="T83" i="149"/>
  <c r="F2" i="16"/>
  <c r="E2" i="124"/>
  <c r="T2" i="105"/>
  <c r="K2" i="16"/>
  <c r="U46" i="149"/>
  <c r="G32" i="149"/>
  <c r="P25" i="149"/>
  <c r="T54" i="149"/>
  <c r="X46" i="149"/>
  <c r="H42" i="149"/>
  <c r="O9" i="93"/>
  <c r="I38" i="149"/>
  <c r="W32" i="149"/>
  <c r="N2" i="124"/>
  <c r="W28" i="149"/>
  <c r="R25" i="149"/>
  <c r="C86" i="149"/>
  <c r="C16" i="149"/>
  <c r="D39" i="149"/>
  <c r="Q29" i="149"/>
  <c r="D64" i="149"/>
  <c r="E91" i="149"/>
  <c r="P50" i="149"/>
  <c r="O59" i="149"/>
  <c r="H68" i="149"/>
  <c r="J95" i="149"/>
  <c r="U26" i="123"/>
  <c r="U2" i="123" s="1"/>
  <c r="M29" i="149"/>
  <c r="M26" i="149"/>
  <c r="X55" i="149"/>
  <c r="R34" i="149"/>
  <c r="O29" i="149"/>
  <c r="V32" i="149"/>
  <c r="P61" i="149"/>
  <c r="N3" i="102"/>
  <c r="T47" i="149"/>
  <c r="F40" i="149"/>
  <c r="V49" i="149"/>
  <c r="K49" i="149"/>
  <c r="S2" i="75"/>
  <c r="O54" i="149"/>
  <c r="X88" i="149"/>
  <c r="C41" i="149"/>
  <c r="G30" i="149"/>
  <c r="D23" i="149"/>
  <c r="J90" i="149"/>
  <c r="I2" i="106"/>
  <c r="F32" i="149"/>
  <c r="O91" i="149"/>
  <c r="N54" i="149"/>
  <c r="N48" i="149"/>
  <c r="I2" i="104"/>
  <c r="R2" i="116"/>
  <c r="I17" i="149"/>
  <c r="C54" i="149"/>
  <c r="K68" i="149"/>
  <c r="M94" i="149"/>
  <c r="I30" i="149"/>
  <c r="E47" i="149"/>
  <c r="T17" i="149"/>
  <c r="J51" i="149"/>
  <c r="F38" i="149"/>
  <c r="V9" i="149"/>
  <c r="V45" i="149"/>
  <c r="D90" i="149"/>
  <c r="K17" i="149"/>
  <c r="J33" i="149"/>
  <c r="H90" i="149"/>
  <c r="S83" i="149"/>
  <c r="Q45" i="149"/>
  <c r="S70" i="149"/>
  <c r="J34" i="149"/>
  <c r="V2" i="16"/>
  <c r="O57" i="149"/>
  <c r="N55" i="149"/>
  <c r="F43" i="149"/>
  <c r="U2" i="117"/>
  <c r="I2" i="75"/>
  <c r="H53" i="149"/>
  <c r="I21" i="149"/>
  <c r="J22" i="149"/>
  <c r="J28" i="149"/>
  <c r="D83" i="149"/>
  <c r="P91" i="149"/>
  <c r="J2" i="16"/>
  <c r="G2" i="104"/>
  <c r="K26" i="149"/>
  <c r="U21" i="149"/>
  <c r="G47" i="149"/>
  <c r="N83" i="149"/>
  <c r="F42" i="149"/>
  <c r="G18" i="149"/>
  <c r="X45" i="149"/>
  <c r="P2" i="123"/>
  <c r="P95" i="149"/>
  <c r="F16" i="149"/>
  <c r="L50" i="149"/>
  <c r="M18" i="149"/>
  <c r="L68" i="149"/>
  <c r="X43" i="149"/>
  <c r="R30" i="149"/>
  <c r="L43" i="149"/>
  <c r="J30" i="149"/>
  <c r="O2" i="106"/>
  <c r="P19" i="149"/>
  <c r="Q41" i="149"/>
  <c r="F86" i="149"/>
  <c r="M15" i="149"/>
  <c r="E24" i="149"/>
  <c r="M22" i="149"/>
  <c r="V16" i="149"/>
  <c r="O93" i="149"/>
  <c r="T2" i="75"/>
  <c r="X91" i="149"/>
  <c r="V59" i="149"/>
  <c r="P61" i="93"/>
  <c r="D54" i="149"/>
  <c r="M30" i="149"/>
  <c r="J44" i="149"/>
  <c r="L24" i="149"/>
  <c r="U40" i="149"/>
  <c r="F19" i="149"/>
  <c r="M62" i="149"/>
  <c r="U29" i="149"/>
  <c r="X53" i="149"/>
  <c r="P90" i="149"/>
  <c r="K62" i="149"/>
  <c r="L54" i="149"/>
  <c r="H30" i="149"/>
  <c r="K24" i="149"/>
  <c r="X48" i="149"/>
  <c r="G2" i="111"/>
  <c r="V61" i="149"/>
  <c r="Q9" i="149"/>
  <c r="J68" i="149"/>
  <c r="D86" i="149"/>
  <c r="E57" i="149"/>
  <c r="P52" i="149"/>
  <c r="P30" i="149"/>
  <c r="J32" i="149"/>
  <c r="T18" i="149"/>
  <c r="N45" i="149"/>
  <c r="W18" i="149"/>
  <c r="U23" i="149"/>
  <c r="V22" i="149"/>
  <c r="F18" i="149"/>
  <c r="E63" i="149"/>
  <c r="R57" i="149"/>
  <c r="D45" i="149"/>
  <c r="C63" i="149"/>
  <c r="P58" i="149"/>
  <c r="W48" i="149"/>
  <c r="R29" i="149"/>
  <c r="X21" i="149"/>
  <c r="P23" i="149"/>
  <c r="L64" i="149"/>
  <c r="D95" i="149"/>
  <c r="H46" i="149"/>
  <c r="J18" i="149"/>
  <c r="J20" i="149"/>
  <c r="X27" i="149"/>
  <c r="L25" i="149"/>
  <c r="E27" i="149"/>
  <c r="W58" i="149"/>
  <c r="U94" i="149"/>
  <c r="S43" i="149"/>
  <c r="X31" i="149"/>
  <c r="E23" i="149"/>
  <c r="K93" i="149"/>
  <c r="P16" i="149"/>
  <c r="F93" i="149"/>
  <c r="L83" i="149"/>
  <c r="G70" i="149"/>
  <c r="G51" i="149"/>
  <c r="R26" i="149"/>
  <c r="Q47" i="149"/>
  <c r="U93" i="149"/>
  <c r="F61" i="149"/>
  <c r="U47" i="149"/>
  <c r="O52" i="149"/>
  <c r="R56" i="149"/>
  <c r="C43" i="149"/>
  <c r="V27" i="149"/>
  <c r="Q57" i="149"/>
  <c r="U64" i="149"/>
  <c r="W93" i="149"/>
  <c r="O22" i="149"/>
  <c r="X57" i="149"/>
  <c r="L60" i="149"/>
  <c r="E55" i="149"/>
  <c r="M91" i="149"/>
  <c r="K25" i="149"/>
  <c r="N24" i="149"/>
  <c r="V60" i="149"/>
  <c r="P38" i="149"/>
  <c r="P31" i="149"/>
  <c r="S93" i="149"/>
  <c r="R22" i="149"/>
  <c r="D15" i="149"/>
  <c r="R38" i="149"/>
  <c r="T88" i="149"/>
  <c r="P42" i="149"/>
  <c r="G42" i="149"/>
  <c r="J25" i="149"/>
  <c r="J17" i="149"/>
  <c r="Q64" i="149"/>
  <c r="F60" i="149"/>
  <c r="X59" i="149"/>
  <c r="K31" i="149"/>
  <c r="X34" i="149"/>
  <c r="P86" i="149"/>
  <c r="M31" i="149"/>
  <c r="P17" i="149"/>
  <c r="L55" i="149"/>
  <c r="O88" i="149"/>
  <c r="C55" i="149"/>
  <c r="D47" i="149"/>
  <c r="S60" i="149"/>
  <c r="D27" i="149"/>
  <c r="H21" i="149"/>
  <c r="Q55" i="149"/>
  <c r="L52" i="149"/>
  <c r="U95" i="149"/>
  <c r="W16" i="149"/>
  <c r="C83" i="149"/>
  <c r="D25" i="149"/>
  <c r="G93" i="149"/>
  <c r="D26" i="102"/>
  <c r="J24" i="149"/>
  <c r="J2" i="75"/>
  <c r="I42" i="149"/>
  <c r="R18" i="149"/>
  <c r="X42" i="149"/>
  <c r="X2" i="105"/>
  <c r="P2" i="104"/>
  <c r="J93" i="149"/>
  <c r="W2" i="75"/>
  <c r="I2" i="124"/>
  <c r="X30" i="149"/>
  <c r="P2" i="117"/>
  <c r="F24" i="149"/>
  <c r="W30" i="149"/>
  <c r="T2" i="104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N19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2" i="123" s="1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C40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V19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E1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C45" i="149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G2" i="123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F2" i="123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R49" i="149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M45" i="149"/>
  <c r="W26" i="149"/>
  <c r="F56" i="149"/>
  <c r="F45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J2" i="123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K2" i="117"/>
  <c r="V2" i="117"/>
  <c r="P2" i="103"/>
  <c r="R2" i="123"/>
  <c r="R24" i="149"/>
  <c r="H31" i="149"/>
  <c r="G56" i="149"/>
  <c r="T23" i="149"/>
  <c r="U62" i="149"/>
  <c r="F30" i="149"/>
  <c r="D61" i="149"/>
  <c r="W51" i="149"/>
  <c r="S55" i="149"/>
  <c r="U31" i="149"/>
  <c r="K2" i="116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I2" i="123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53" i="149"/>
  <c r="W29" i="149"/>
  <c r="T15" i="149"/>
  <c r="H20" i="149"/>
  <c r="S47" i="149"/>
  <c r="E53" i="149"/>
  <c r="R90" i="149"/>
  <c r="S15" i="149"/>
  <c r="K40" i="149"/>
  <c r="M40" i="149"/>
  <c r="F34" i="149"/>
  <c r="H54" i="149"/>
  <c r="C53" i="149"/>
  <c r="E90" i="149"/>
  <c r="L15" i="149"/>
  <c r="E20" i="149"/>
  <c r="Q62" i="149"/>
  <c r="C59" i="149"/>
  <c r="X90" i="149"/>
  <c r="Q53" i="149"/>
  <c r="G34" i="149"/>
  <c r="D55" i="149"/>
  <c r="I53" i="149"/>
  <c r="W90" i="149"/>
  <c r="I15" i="149"/>
  <c r="D40" i="149"/>
  <c r="M34" i="149"/>
  <c r="L44" i="149"/>
  <c r="N40" i="149"/>
  <c r="S49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L40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S19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D19" i="149"/>
  <c r="X15" i="149"/>
  <c r="C18" i="11"/>
  <c r="C17" i="93"/>
  <c r="X17" i="93"/>
  <c r="X18" i="11"/>
  <c r="W53" i="11"/>
  <c r="W52" i="93"/>
  <c r="V34" i="11"/>
  <c r="V33" i="93"/>
  <c r="F9" i="149"/>
  <c r="I5" i="149"/>
  <c r="W15" i="149"/>
  <c r="R12" i="11"/>
  <c r="R11" i="93"/>
  <c r="F61" i="93"/>
  <c r="F34" i="11"/>
  <c r="F33" i="93"/>
  <c r="K9" i="11"/>
  <c r="K8" i="93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E49" i="149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U15" i="149"/>
  <c r="O9" i="11"/>
  <c r="O8" i="93"/>
  <c r="O37" i="149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S90" i="149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D9" i="11"/>
  <c r="D8" i="93"/>
  <c r="M61" i="11"/>
  <c r="E61" i="11"/>
  <c r="H5" i="11"/>
  <c r="H4" i="93"/>
  <c r="H28" i="11"/>
  <c r="H27" i="93"/>
  <c r="W12" i="11"/>
  <c r="W11" i="93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H65" i="149"/>
  <c r="T61" i="11"/>
  <c r="W61" i="93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K85" i="149"/>
  <c r="V20" i="149"/>
  <c r="I3" i="102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T40" i="149" l="1"/>
  <c r="E85" i="149"/>
  <c r="R37" i="149"/>
  <c r="O90" i="149"/>
  <c r="I49" i="149"/>
  <c r="C15" i="149"/>
  <c r="K84" i="149"/>
  <c r="F15" i="149"/>
  <c r="W19" i="149"/>
  <c r="Q49" i="149"/>
  <c r="F66" i="149"/>
  <c r="I85" i="149"/>
  <c r="I19" i="149"/>
  <c r="P84" i="149"/>
  <c r="K15" i="149"/>
  <c r="I45" i="149"/>
  <c r="H84" i="149"/>
  <c r="P49" i="149"/>
  <c r="G45" i="149"/>
  <c r="J15" i="149"/>
  <c r="X37" i="149"/>
  <c r="T19" i="149"/>
  <c r="U66" i="149"/>
  <c r="I37" i="149"/>
  <c r="N49" i="149"/>
  <c r="L19" i="149"/>
  <c r="F37" i="149"/>
  <c r="U2" i="102"/>
  <c r="V15" i="149"/>
  <c r="X84" i="149"/>
  <c r="C84" i="149"/>
  <c r="S37" i="149"/>
  <c r="G53" i="149"/>
  <c r="N66" i="149"/>
  <c r="O49" i="149"/>
  <c r="E19" i="149"/>
  <c r="G19" i="149"/>
  <c r="H19" i="149"/>
  <c r="W85" i="149"/>
  <c r="P45" i="149"/>
  <c r="G85" i="149"/>
  <c r="T45" i="149"/>
  <c r="J66" i="149"/>
  <c r="C19" i="149"/>
  <c r="H49" i="149"/>
  <c r="D85" i="149"/>
  <c r="E45" i="149"/>
  <c r="X49" i="149"/>
  <c r="X40" i="149"/>
  <c r="M66" i="149"/>
  <c r="J19" i="149"/>
  <c r="R19" i="149"/>
  <c r="T37" i="149"/>
  <c r="C37" i="149"/>
  <c r="G84" i="149"/>
  <c r="L85" i="149"/>
  <c r="O84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I36" i="14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K2" i="93" s="1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F36" i="149" l="1"/>
  <c r="W36" i="149"/>
  <c r="R2" i="93"/>
  <c r="V26" i="11"/>
  <c r="G36" i="149"/>
  <c r="H36" i="149"/>
  <c r="K36" i="149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S2" i="11" s="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V35" i="149" l="1"/>
  <c r="N35" i="149"/>
  <c r="M35" i="149"/>
  <c r="I35" i="149"/>
  <c r="J26" i="9"/>
  <c r="W35" i="149"/>
  <c r="D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L14" i="149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J2" i="9" l="1"/>
  <c r="Q14" i="149"/>
  <c r="R2" i="9"/>
  <c r="R8" i="149" s="1"/>
  <c r="E14" i="14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<sst xmlns="http://schemas.openxmlformats.org/spreadsheetml/2006/main" count="12477" uniqueCount="330">
  <si>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</si>
  <si>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</si>
  <si>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</si>
  <si>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</si>
  <si>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</si>
  <si>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</si>
  <si>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</si>
  <si>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</si>
  <si>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</si>
  <si>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</si>
  <si>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</si>
  <si>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</si>
  <si>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</si>
  <si>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</si>
  <si>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</si>
  <si>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</si>
  <si>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</si>
  <si>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</si>
  <si>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</si>
  <si>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</si>
  <si>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</si>
  <si>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</si>
  <si>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</si>
  <si>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</si>
  <si>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</si>
  <si>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</si>
  <si>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</si>
  <si>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</si>
  <si>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</si>
  <si>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</si>
  <si>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</si>
  <si>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</si>
  <si>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</si>
  <si>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</si>
  <si>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</si>
  <si>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</si>
  <si>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</si>
  <si>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</si>
  <si>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</si>
  <si>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</si>
  <si>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</si>
  <si>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</si>
  <si>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</si>
  <si>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</si>
  <si>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</si>
  <si>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</si>
  <si>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</si>
  <si>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</si>
  <si>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</si>
  <si>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</si>
  <si>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</si>
  <si>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</si>
  <si>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</si>
  <si>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</si>
  <si>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</si>
  <si>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</si>
  <si>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</si>
  <si>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</si>
  <si>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</si>
  <si>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</si>
  <si>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</si>
  <si>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</si>
  <si>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</si>
  <si>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</si>
  <si>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</si>
  <si>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</si>
  <si>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</si>
  <si>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</si>
  <si>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</si>
  <si>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</si>
  <si>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</si>
  <si>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</si>
  <si>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</si>
  <si>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</si>
  <si>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</si>
  <si>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</si>
  <si>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</si>
  <si>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</si>
  <si>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</si>
  <si>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</si>
  <si>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</si>
  <si>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</si>
  <si>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</si>
  <si>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</si>
  <si>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</si>
  <si>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</si>
  <si>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</si>
  <si>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</si>
  <si>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</si>
  <si>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</si>
  <si>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</si>
  <si>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</si>
  <si>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</si>
  <si>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</si>
  <si>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</si>
  <si>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</si>
  <si>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</si>
  <si>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</si>
  <si>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</si>
  <si>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</si>
  <si>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</si>
  <si>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</si>
  <si>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</si>
  <si>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</si>
  <si>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</si>
  <si>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</si>
  <si>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</si>
  <si>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</si>
  <si>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</si>
  <si>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</si>
  <si>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</si>
  <si>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</si>
  <si>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</si>
  <si>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</si>
  <si>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</si>
  <si>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</si>
  <si>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</si>
  <si>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</si>
  <si>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</si>
  <si>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</si>
  <si>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</si>
  <si>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</si>
  <si>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</si>
  <si>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</si>
  <si>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</si>
  <si>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</si>
  <si>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</si>
  <si>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</si>
  <si>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</si>
  <si>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</si>
  <si>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</si>
  <si>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</si>
  <si>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</si>
  <si>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</si>
  <si>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</si>
  <si>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</si>
  <si>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</si>
  <si>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</si>
  <si>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</si>
  <si>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</si>
  <si>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</si>
  <si>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</si>
  <si>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</si>
  <si>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</si>
  <si>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</si>
  <si>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</si>
  <si>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</si>
  <si>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</si>
  <si>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</si>
  <si>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</si>
  <si>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</si>
  <si>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</si>
  <si>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</si>
  <si>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</si>
  <si>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</si>
  <si>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</si>
  <si>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</si>
  <si>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</si>
  <si>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</si>
  <si>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</si>
  <si>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</si>
  <si>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</si>
  <si>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</si>
  <si>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</si>
  <si>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</si>
  <si>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</si>
  <si>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</si>
  <si>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</si>
  <si>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</si>
  <si>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</si>
  <si>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</si>
  <si>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</si>
  <si>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</si>
  <si>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</si>
  <si>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</si>
  <si>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</si>
  <si>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</si>
  <si>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</si>
  <si>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</si>
  <si>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</si>
  <si>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</si>
  <si>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</si>
  <si>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</si>
  <si>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</si>
  <si>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</si>
  <si>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</si>
  <si>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</si>
  <si>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</si>
  <si>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</si>
  <si>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</si>
  <si>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</si>
  <si>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</si>
  <si>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</si>
  <si>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</si>
  <si>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</si>
  <si>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</si>
  <si>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</si>
  <si>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</si>
  <si>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</si>
  <si>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</si>
  <si>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</si>
  <si>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</si>
  <si>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</si>
  <si>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</si>
  <si>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</si>
  <si>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</si>
  <si>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</si>
  <si>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</si>
  <si>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</si>
  <si>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</si>
  <si>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</si>
  <si>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</si>
  <si>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</si>
  <si>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</si>
  <si>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</si>
  <si>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</si>
  <si>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</si>
  <si>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</si>
  <si>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</si>
  <si>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</si>
  <si>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</si>
  <si>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</si>
  <si>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</si>
  <si>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</si>
  <si>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</si>
  <si>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</si>
  <si>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</si>
  <si>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</si>
  <si>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</si>
  <si>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</si>
  <si>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</si>
  <si>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</si>
  <si>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</si>
  <si>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</si>
  <si>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</si>
  <si>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</si>
  <si>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</si>
  <si>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</si>
  <si>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</si>
  <si>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</si>
  <si>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</si>
  <si>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</si>
  <si>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</si>
  <si>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</si>
  <si>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</si>
  <si>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</si>
  <si>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</si>
  <si>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</si>
  <si>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</si>
  <si>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</si>
  <si>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</si>
  <si>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</si>
  <si>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</si>
  <si>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</si>
  <si>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</si>
  <si>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</si>
  <si>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</si>
  <si>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</si>
  <si>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</si>
  <si>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</si>
  <si>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</si>
  <si>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</si>
  <si>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</si>
  <si>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</si>
  <si>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</si>
  <si>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</si>
  <si>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</si>
  <si>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</si>
  <si>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</si>
  <si>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</si>
  <si>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</si>
  <si>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</si>
  <si>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</si>
  <si>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</si>
  <si>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</si>
  <si>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</si>
  <si>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</si>
  <si>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</si>
  <si>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</si>
  <si>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</si>
  <si>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</si>
  <si>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</si>
  <si>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</si>
  <si>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</si>
  <si>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</si>
  <si>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</si>
  <si>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</si>
  <si>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</si>
  <si>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</si>
  <si>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</si>
  <si>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</si>
  <si>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</si>
  <si>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</si>
  <si>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</si>
  <si>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</si>
  <si>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</si>
  <si>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</si>
  <si>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</si>
  <si>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</si>
  <si>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</si>
  <si>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</si>
  <si>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</si>
  <si>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</si>
  <si>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</si>
  <si>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</si>
  <si>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</si>
  <si>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</si>
  <si>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</si>
  <si>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</si>
  <si>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</si>
  <si>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</si>
  <si>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</si>
  <si>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</si>
  <si>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</si>
  <si>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</si>
  <si>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</si>
  <si>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</si>
  <si>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</si>
  <si>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</si>
  <si>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</si>
  <si>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</si>
  <si>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</si>
  <si>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</si>
  <si>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</si>
  <si>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</si>
  <si>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</si>
  <si>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</si>
  <si>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</si>
  <si>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Netherlands</t>
  </si>
  <si>
    <t>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</si>
</sst>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69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</row>
    <row r="6" spans="1:23" ht="31.5" x14ac:dyDescent="0.25">
      <c r="A6" s="59"/>
      <c r="B6" s="60" t="s">
        <v>321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325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45432.787789351853</v>
      </c>
      <c r="M30" s="68"/>
      <c r="N30" s="68"/>
      <c r="O30" s="68"/>
      <c r="V30" s="57"/>
    </row>
    <row r="31" spans="12:32" ht="15" customHeight="1" x14ac:dyDescent="0.25">
      <c r="L31" s="63" t="s">
        <v>308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95"/>
  <sheetViews>
    <sheetView showGridLines="0" workbookViewId="0">
      <pane xSplit="2" ySplit="1" topLeftCell="D2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229</v>
      </c>
    </row>
    <row r="3" spans="1:24" ht="11.25" customHeight="1" x14ac:dyDescent="0.2">
      <c r="A3" s="2" t="s">
        <v>0</v>
      </c>
      <c r="B3" s="2" t="s">
        <v>327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120</v>
      </c>
      <c r="B4" s="7" t="str">
        <f ca="1">HYPERLINK("#"&amp;CELL("address",GAE!$X$2),"GAE")</f>
        <v>GAE</v>
      </c>
      <c r="C4" s="8">
        <f>GAE!C$2</f>
        <v>212046.70537490639</v>
      </c>
      <c r="D4" s="8">
        <f>GAE!D$2</f>
        <v>220717.88855479902</v>
      </c>
      <c r="E4" s="8">
        <f>GAE!E$2</f>
        <v>220783.47903163027</v>
      </c>
      <c r="F4" s="8">
        <f>GAE!F$2</f>
        <v>220580.80143479173</v>
      </c>
      <c r="G4" s="8">
        <f>GAE!G$2</f>
        <v>227219.94169015752</v>
      </c>
      <c r="H4" s="8">
        <f>GAE!H$2</f>
        <v>227130.75178900556</v>
      </c>
      <c r="I4" s="8">
        <f>GAE!I$2</f>
        <v>227173.57389748082</v>
      </c>
      <c r="J4" s="8">
        <f>GAE!J$2</f>
        <v>228872.92434082215</v>
      </c>
      <c r="K4" s="8">
        <f>GAE!K$2</f>
        <v>228190.21124821322</v>
      </c>
      <c r="L4" s="8">
        <f>GAE!L$2</f>
        <v>217022.53437745676</v>
      </c>
      <c r="M4" s="8">
        <f>GAE!M$2</f>
        <v>225359.2583050266</v>
      </c>
      <c r="N4" s="8">
        <f>GAE!N$2</f>
        <v>216572.17421516997</v>
      </c>
      <c r="O4" s="8">
        <f>GAE!O$2</f>
        <v>210869.46833806596</v>
      </c>
      <c r="P4" s="8">
        <f>GAE!P$2</f>
        <v>207707.24188034839</v>
      </c>
      <c r="Q4" s="8">
        <f>GAE!Q$2</f>
        <v>199842.58133234488</v>
      </c>
      <c r="R4" s="8">
        <f>GAE!R$2</f>
        <v>205776.72715584718</v>
      </c>
      <c r="S4" s="8">
        <f>GAE!S$2</f>
        <v>206673.02387674243</v>
      </c>
      <c r="T4" s="8">
        <f>GAE!T$2</f>
        <v>203434.69586511466</v>
      </c>
      <c r="U4" s="8">
        <f>GAE!U$2</f>
        <v>198025.60705105544</v>
      </c>
      <c r="V4" s="8">
        <f>GAE!V$2</f>
        <v>192643.66681715392</v>
      </c>
      <c r="W4" s="8">
        <f>GAE!W$2</f>
        <v>172833.97725390462</v>
      </c>
      <c r="X4" s="8">
        <f>GAE!X$2</f>
        <v>176091.80121174798</v>
      </c>
    </row>
    <row r="5" spans="1:24" ht="11.25" customHeight="1" x14ac:dyDescent="0.2">
      <c r="A5" s="30" t="s">
        <v>121</v>
      </c>
      <c r="B5" s="9" t="str">
        <f ca="1">HYPERLINK("#"&amp;CELL("address",INTMARB!$X$2),"INTMARB")</f>
        <v>INTMARB</v>
      </c>
      <c r="C5" s="10">
        <f>INTMARB!C$2</f>
        <v>42379.803333360011</v>
      </c>
      <c r="D5" s="10">
        <f>INTMARB!D$2</f>
        <v>46355.416924320001</v>
      </c>
      <c r="E5" s="10">
        <f>INTMARB!E$2</f>
        <v>45974.598690240011</v>
      </c>
      <c r="F5" s="10">
        <f>INTMARB!F$2</f>
        <v>43142.152084919995</v>
      </c>
      <c r="G5" s="10">
        <f>INTMARB!G$2</f>
        <v>47023.958070719986</v>
      </c>
      <c r="H5" s="10">
        <f>INTMARB!H$2</f>
        <v>50372.932830840029</v>
      </c>
      <c r="I5" s="10">
        <f>INTMARB!I$2</f>
        <v>53738.354703240009</v>
      </c>
      <c r="J5" s="10">
        <f>INTMARB!J$2</f>
        <v>55083.563188919987</v>
      </c>
      <c r="K5" s="10">
        <f>INTMARB!K$2</f>
        <v>52909.295909040025</v>
      </c>
      <c r="L5" s="10">
        <f>INTMARB!L$2</f>
        <v>47220.085861919986</v>
      </c>
      <c r="M5" s="10">
        <f>INTMARB!M$2</f>
        <v>44683.499463840017</v>
      </c>
      <c r="N5" s="10">
        <f>INTMARB!N$2</f>
        <v>48127.251121920002</v>
      </c>
      <c r="O5" s="10">
        <f>INTMARB!O$2</f>
        <v>44598.1734</v>
      </c>
      <c r="P5" s="10">
        <f>INTMARB!P$2</f>
        <v>42369.244789680015</v>
      </c>
      <c r="Q5" s="10">
        <f>INTMARB!Q$2</f>
        <v>41730.955840799987</v>
      </c>
      <c r="R5" s="10">
        <f>INTMARB!R$2</f>
        <v>38424.201957360005</v>
      </c>
      <c r="S5" s="10">
        <f>INTMARB!S$2</f>
        <v>38161.584008999998</v>
      </c>
      <c r="T5" s="10">
        <f>INTMARB!T$2</f>
        <v>37452.774648959989</v>
      </c>
      <c r="U5" s="10">
        <f>INTMARB!U$2</f>
        <v>35976.81771612</v>
      </c>
      <c r="V5" s="10">
        <f>INTMARB!V$2</f>
        <v>36523.851495119998</v>
      </c>
      <c r="W5" s="10">
        <f>INTMARB!W$2</f>
        <v>37354.414506840003</v>
      </c>
      <c r="X5" s="10">
        <f>INTMARB!X$2</f>
        <v>36084.675244680002</v>
      </c>
    </row>
    <row r="6" spans="1:24" ht="11.25" customHeight="1" x14ac:dyDescent="0.2">
      <c r="A6" s="31" t="s">
        <v>309</v>
      </c>
      <c r="B6" s="11" t="str">
        <f ca="1">HYPERLINK("#"&amp;CELL("address",INTMARB_IN!$X$2),"INTMARB_IN")</f>
        <v>INTMARB_IN</v>
      </c>
      <c r="C6" s="12">
        <f>INTMARB_IN!C$2</f>
        <v>8365.4912444010752</v>
      </c>
      <c r="D6" s="12">
        <f>INTMARB_IN!D$2</f>
        <v>9101.7304953914063</v>
      </c>
      <c r="E6" s="12">
        <f>INTMARB_IN!E$2</f>
        <v>9137.0880983678853</v>
      </c>
      <c r="F6" s="12">
        <f>INTMARB_IN!F$2</f>
        <v>8331.2983777599402</v>
      </c>
      <c r="G6" s="12">
        <f>INTMARB_IN!G$2</f>
        <v>9066.2419148813824</v>
      </c>
      <c r="H6" s="12">
        <f>INTMARB_IN!H$2</f>
        <v>8800.1103209545545</v>
      </c>
      <c r="I6" s="12">
        <f>INTMARB_IN!I$2</f>
        <v>8956.3437995738841</v>
      </c>
      <c r="J6" s="12">
        <f>INTMARB_IN!J$2</f>
        <v>9043.2142488872196</v>
      </c>
      <c r="K6" s="12">
        <f>INTMARB_IN!K$2</f>
        <v>8171.1414935331431</v>
      </c>
      <c r="L6" s="12">
        <f>INTMARB_IN!L$2</f>
        <v>8545.9388144360619</v>
      </c>
      <c r="M6" s="12">
        <f>INTMARB_IN!M$2</f>
        <v>8502.8863033840244</v>
      </c>
      <c r="N6" s="12">
        <f>INTMARB_IN!N$2</f>
        <v>8345.3051925483469</v>
      </c>
      <c r="O6" s="12">
        <f>INTMARB_IN!O$2</f>
        <v>7720.0518316525086</v>
      </c>
      <c r="P6" s="12">
        <f>INTMARB_IN!P$2</f>
        <v>7441.232018052774</v>
      </c>
      <c r="Q6" s="12">
        <f>INTMARB_IN!Q$2</f>
        <v>7454.9002031337868</v>
      </c>
      <c r="R6" s="12">
        <f>INTMARB_IN!R$2</f>
        <v>6531.9751664171763</v>
      </c>
      <c r="S6" s="12">
        <f>INTMARB_IN!S$2</f>
        <v>6325.9637258278535</v>
      </c>
      <c r="T6" s="12">
        <f>INTMARB_IN!T$2</f>
        <v>6135.2747577073396</v>
      </c>
      <c r="U6" s="12">
        <f>INTMARB_IN!U$2</f>
        <v>6175.9761034051489</v>
      </c>
      <c r="V6" s="12">
        <f>INTMARB_IN!V$2</f>
        <v>6446.6281235709284</v>
      </c>
      <c r="W6" s="12">
        <f>INTMARB_IN!W$2</f>
        <v>5876.951419067901</v>
      </c>
      <c r="X6" s="12">
        <f>INTMARB_IN!X$2</f>
        <v>5721.4543625291944</v>
      </c>
    </row>
    <row r="7" spans="1:24" ht="11.25" customHeight="1" x14ac:dyDescent="0.2">
      <c r="A7" s="31" t="s">
        <v>310</v>
      </c>
      <c r="B7" s="11" t="str">
        <f ca="1">HYPERLINK("#"&amp;CELL("address",INTMARB_EX!$X$2),"INTMARB_EX")</f>
        <v>INTMARB_EX</v>
      </c>
      <c r="C7" s="12">
        <f>INTMARB_EX!C$2</f>
        <v>34014.312088958941</v>
      </c>
      <c r="D7" s="12">
        <f>INTMARB_EX!D$2</f>
        <v>37253.686428928595</v>
      </c>
      <c r="E7" s="12">
        <f>INTMARB_EX!E$2</f>
        <v>36837.510591872116</v>
      </c>
      <c r="F7" s="12">
        <f>INTMARB_EX!F$2</f>
        <v>34810.853707160059</v>
      </c>
      <c r="G7" s="12">
        <f>INTMARB_EX!G$2</f>
        <v>37957.716155838607</v>
      </c>
      <c r="H7" s="12">
        <f>INTMARB_EX!H$2</f>
        <v>41572.822509885475</v>
      </c>
      <c r="I7" s="12">
        <f>INTMARB_EX!I$2</f>
        <v>44782.010903666131</v>
      </c>
      <c r="J7" s="12">
        <f>INTMARB_EX!J$2</f>
        <v>46040.348940032774</v>
      </c>
      <c r="K7" s="12">
        <f>INTMARB_EX!K$2</f>
        <v>44738.154415506884</v>
      </c>
      <c r="L7" s="12">
        <f>INTMARB_EX!L$2</f>
        <v>38674.147047483923</v>
      </c>
      <c r="M7" s="12">
        <f>INTMARB_EX!M$2</f>
        <v>36180.613160455992</v>
      </c>
      <c r="N7" s="12">
        <f>INTMARB_EX!N$2</f>
        <v>39781.945929371657</v>
      </c>
      <c r="O7" s="12">
        <f>INTMARB_EX!O$2</f>
        <v>36878.121568347487</v>
      </c>
      <c r="P7" s="12">
        <f>INTMARB_EX!P$2</f>
        <v>34928.012771627233</v>
      </c>
      <c r="Q7" s="12">
        <f>INTMARB_EX!Q$2</f>
        <v>34276.055637666206</v>
      </c>
      <c r="R7" s="12">
        <f>INTMARB_EX!R$2</f>
        <v>31892.226790942823</v>
      </c>
      <c r="S7" s="12">
        <f>INTMARB_EX!S$2</f>
        <v>31835.620283172146</v>
      </c>
      <c r="T7" s="12">
        <f>INTMARB_EX!T$2</f>
        <v>31317.49989125265</v>
      </c>
      <c r="U7" s="12">
        <f>INTMARB_EX!U$2</f>
        <v>29800.841612714852</v>
      </c>
      <c r="V7" s="12">
        <f>INTMARB_EX!V$2</f>
        <v>30077.223371549069</v>
      </c>
      <c r="W7" s="12">
        <f>INTMARB_EX!W$2</f>
        <v>31477.463087772099</v>
      </c>
      <c r="X7" s="12">
        <f>INTMARB_EX!X$2</f>
        <v>30363.220882150803</v>
      </c>
    </row>
    <row r="8" spans="1:24" ht="11.25" customHeight="1" x14ac:dyDescent="0.2">
      <c r="A8" s="34" t="s">
        <v>122</v>
      </c>
      <c r="B8" s="7" t="str">
        <f ca="1">HYPERLINK("#"&amp;CELL("address",GIC!$X$2),"GIC")</f>
        <v>GIC</v>
      </c>
      <c r="C8" s="8">
        <f>GIC!C$2</f>
        <v>169666.90204154639</v>
      </c>
      <c r="D8" s="8">
        <f>GIC!D$2</f>
        <v>174362.47163047903</v>
      </c>
      <c r="E8" s="8">
        <f>GIC!E$2</f>
        <v>174808.88034139026</v>
      </c>
      <c r="F8" s="8">
        <f>GIC!F$2</f>
        <v>177438.6493498717</v>
      </c>
      <c r="G8" s="8">
        <f>GIC!G$2</f>
        <v>180195.98361943749</v>
      </c>
      <c r="H8" s="8">
        <f>GIC!H$2</f>
        <v>176757.81895816553</v>
      </c>
      <c r="I8" s="8">
        <f>GIC!I$2</f>
        <v>173435.21919424081</v>
      </c>
      <c r="J8" s="8">
        <f>GIC!J$2</f>
        <v>173789.36115190218</v>
      </c>
      <c r="K8" s="8">
        <f>GIC!K$2</f>
        <v>175280.9153391732</v>
      </c>
      <c r="L8" s="8">
        <f>GIC!L$2</f>
        <v>169802.44851553679</v>
      </c>
      <c r="M8" s="8">
        <f>GIC!M$2</f>
        <v>180675.75884118656</v>
      </c>
      <c r="N8" s="8">
        <f>GIC!N$2</f>
        <v>168444.92309324996</v>
      </c>
      <c r="O8" s="8">
        <f>GIC!O$2</f>
        <v>166271.29493806596</v>
      </c>
      <c r="P8" s="8">
        <f>GIC!P$2</f>
        <v>165337.99709066836</v>
      </c>
      <c r="Q8" s="8">
        <f>GIC!Q$2</f>
        <v>158111.6254915449</v>
      </c>
      <c r="R8" s="8">
        <f>GIC!R$2</f>
        <v>167352.52519848722</v>
      </c>
      <c r="S8" s="8">
        <f>GIC!S$2</f>
        <v>168511.43986774242</v>
      </c>
      <c r="T8" s="8">
        <f>GIC!T$2</f>
        <v>165981.92121615465</v>
      </c>
      <c r="U8" s="8">
        <f>GIC!U$2</f>
        <v>162048.78933493546</v>
      </c>
      <c r="V8" s="8">
        <f>GIC!V$2</f>
        <v>156119.81532203389</v>
      </c>
      <c r="W8" s="8">
        <f>GIC!W$2</f>
        <v>135479.5627470646</v>
      </c>
      <c r="X8" s="8">
        <f>GIC!X$2</f>
        <v>140007.12596706802</v>
      </c>
    </row>
    <row r="9" spans="1:24" ht="11.25" customHeight="1" x14ac:dyDescent="0.2">
      <c r="A9" s="35" t="s">
        <v>123</v>
      </c>
      <c r="B9" s="9" t="str">
        <f ca="1">HYPERLINK("#"&amp;CELL("address",INTAVI!$X$2),"INTAVI")</f>
        <v>INTAVI</v>
      </c>
      <c r="C9" s="10">
        <f>INTAVI!C$2</f>
        <v>9939.5763742799991</v>
      </c>
      <c r="D9" s="10">
        <f>INTAVI!D$2</f>
        <v>9676.9013939999986</v>
      </c>
      <c r="E9" s="10">
        <f>INTAVI!E$2</f>
        <v>10102.16672028</v>
      </c>
      <c r="F9" s="10">
        <f>INTAVI!F$2</f>
        <v>9952.1823862800011</v>
      </c>
      <c r="G9" s="10">
        <f>INTAVI!G$2</f>
        <v>10662.158763719999</v>
      </c>
      <c r="H9" s="10">
        <f>INTAVI!H$2</f>
        <v>10978.051499999998</v>
      </c>
      <c r="I9" s="10">
        <f>INTAVI!I$2</f>
        <v>11128.178700000004</v>
      </c>
      <c r="J9" s="10">
        <f>INTAVI!J$2</f>
        <v>11196.98691372</v>
      </c>
      <c r="K9" s="10">
        <f>INTAVI!K$2</f>
        <v>11350.241936279997</v>
      </c>
      <c r="L9" s="10">
        <f>INTAVI!L$2</f>
        <v>10518.286950000002</v>
      </c>
      <c r="M9" s="10">
        <f>INTAVI!M$2</f>
        <v>10264.9473</v>
      </c>
      <c r="N9" s="10">
        <f>INTAVI!N$2</f>
        <v>10684.052486279999</v>
      </c>
      <c r="O9" s="10">
        <f>INTAVI!O$2</f>
        <v>10268.074863719999</v>
      </c>
      <c r="P9" s="10">
        <f>INTAVI!P$2</f>
        <v>10490.138100000002</v>
      </c>
      <c r="Q9" s="10">
        <f>INTAVI!Q$2</f>
        <v>10887.349563719999</v>
      </c>
      <c r="R9" s="10">
        <f>INTAVI!R$2</f>
        <v>11443.251948839998</v>
      </c>
      <c r="S9" s="10">
        <f>INTAVI!S$2</f>
        <v>11740.813377480001</v>
      </c>
      <c r="T9" s="10">
        <f>INTAVI!T$2</f>
        <v>12081.43646388</v>
      </c>
      <c r="U9" s="10">
        <f>INTAVI!U$2</f>
        <v>12226.280998320002</v>
      </c>
      <c r="V9" s="10">
        <f>INTAVI!V$2</f>
        <v>11956.277229119998</v>
      </c>
      <c r="W9" s="10">
        <f>INTAVI!W$2</f>
        <v>6668.5094150400018</v>
      </c>
      <c r="X9" s="10">
        <f>INTAVI!X$2</f>
        <v>7333.2413370000022</v>
      </c>
    </row>
    <row r="10" spans="1:24" ht="11.25" customHeight="1" x14ac:dyDescent="0.2">
      <c r="A10" s="36" t="s">
        <v>319</v>
      </c>
      <c r="B10" s="11" t="str">
        <f ca="1">HYPERLINK("#"&amp;CELL("address",INTAVI_PA_IN!$X$2),"INTAVI_PA_IN")</f>
        <v>INTAVI_PA_IN</v>
      </c>
      <c r="C10" s="12">
        <f>INTAVI_PA_IN!C$2</f>
        <v>1787.9952544433877</v>
      </c>
      <c r="D10" s="12">
        <f>INTAVI_PA_IN!D$2</f>
        <v>1738.53704147198</v>
      </c>
      <c r="E10" s="12">
        <f>INTAVI_PA_IN!E$2</f>
        <v>1816.5649430078852</v>
      </c>
      <c r="F10" s="12">
        <f>INTAVI_PA_IN!F$2</f>
        <v>1795.0031471760856</v>
      </c>
      <c r="G10" s="12">
        <f>INTAVI_PA_IN!G$2</f>
        <v>1831.3085501035316</v>
      </c>
      <c r="H10" s="12">
        <f>INTAVI_PA_IN!H$2</f>
        <v>1859.373692997443</v>
      </c>
      <c r="I10" s="12">
        <f>INTAVI_PA_IN!I$2</f>
        <v>1893.076799548712</v>
      </c>
      <c r="J10" s="12">
        <f>INTAVI_PA_IN!J$2</f>
        <v>1958.0749118962929</v>
      </c>
      <c r="K10" s="12">
        <f>INTAVI_PA_IN!K$2</f>
        <v>1906.5815791476193</v>
      </c>
      <c r="L10" s="12">
        <f>INTAVI_PA_IN!L$2</f>
        <v>1757.6808758267346</v>
      </c>
      <c r="M10" s="12">
        <f>INTAVI_PA_IN!M$2</f>
        <v>1648.0690317913311</v>
      </c>
      <c r="N10" s="12">
        <f>INTAVI_PA_IN!N$2</f>
        <v>1784.7935775089202</v>
      </c>
      <c r="O10" s="12">
        <f>INTAVI_PA_IN!O$2</f>
        <v>1745.7630046911863</v>
      </c>
      <c r="P10" s="12">
        <f>INTAVI_PA_IN!P$2</f>
        <v>1789.2742391020463</v>
      </c>
      <c r="Q10" s="12">
        <f>INTAVI_PA_IN!Q$2</f>
        <v>1903.7595797416025</v>
      </c>
      <c r="R10" s="12">
        <f>INTAVI_PA_IN!R$2</f>
        <v>2038.6695715977107</v>
      </c>
      <c r="S10" s="12">
        <f>INTAVI_PA_IN!S$2</f>
        <v>2237.7405005358091</v>
      </c>
      <c r="T10" s="12">
        <f>INTAVI_PA_IN!T$2</f>
        <v>2340.6058435940417</v>
      </c>
      <c r="U10" s="12">
        <f>INTAVI_PA_IN!U$2</f>
        <v>2340.8826483250236</v>
      </c>
      <c r="V10" s="12">
        <f>INTAVI_PA_IN!V$2</f>
        <v>2249.5959118588512</v>
      </c>
      <c r="W10" s="12">
        <f>INTAVI_PA_IN!W$2</f>
        <v>786.09777842642518</v>
      </c>
      <c r="X10" s="12">
        <f>INTAVI_PA_IN!X$2</f>
        <v>1021.7646870951975</v>
      </c>
    </row>
    <row r="11" spans="1:24" ht="11.25" customHeight="1" x14ac:dyDescent="0.2">
      <c r="A11" s="36" t="s">
        <v>317</v>
      </c>
      <c r="B11" s="11" t="str">
        <f ca="1">HYPERLINK("#"&amp;CELL("address",INTAVI_PA_EX!$X$2),"INTAVI_PA_EX")</f>
        <v>INTAVI_PA_EX</v>
      </c>
      <c r="C11" s="12">
        <f>INTAVI_PA_EX!C$2</f>
        <v>6592.4387362180469</v>
      </c>
      <c r="D11" s="12">
        <f>INTAVI_PA_EX!D$2</f>
        <v>6410.1788762593369</v>
      </c>
      <c r="E11" s="12">
        <f>INTAVI_PA_EX!E$2</f>
        <v>6635.103319484112</v>
      </c>
      <c r="F11" s="12">
        <f>INTAVI_PA_EX!F$2</f>
        <v>6345.206202380079</v>
      </c>
      <c r="G11" s="12">
        <f>INTAVI_PA_EX!G$2</f>
        <v>6928.5697410610219</v>
      </c>
      <c r="H11" s="12">
        <f>INTAVI_PA_EX!H$2</f>
        <v>7012.2558416580305</v>
      </c>
      <c r="I11" s="12">
        <f>INTAVI_PA_EX!I$2</f>
        <v>6892.1708171823284</v>
      </c>
      <c r="J11" s="12">
        <f>INTAVI_PA_EX!J$2</f>
        <v>6929.2497203241564</v>
      </c>
      <c r="K11" s="12">
        <f>INTAVI_PA_EX!K$2</f>
        <v>7059.3068884774475</v>
      </c>
      <c r="L11" s="12">
        <f>INTAVI_PA_EX!L$2</f>
        <v>6862.7467606140035</v>
      </c>
      <c r="M11" s="12">
        <f>INTAVI_PA_EX!M$2</f>
        <v>6532.1560522863583</v>
      </c>
      <c r="N11" s="12">
        <f>INTAVI_PA_EX!N$2</f>
        <v>6958.5910432611181</v>
      </c>
      <c r="O11" s="12">
        <f>INTAVI_PA_EX!O$2</f>
        <v>6923.4659554947712</v>
      </c>
      <c r="P11" s="12">
        <f>INTAVI_PA_EX!P$2</f>
        <v>7087.2116878655179</v>
      </c>
      <c r="Q11" s="12">
        <f>INTAVI_PA_EX!Q$2</f>
        <v>7423.8403244571737</v>
      </c>
      <c r="R11" s="12">
        <f>INTAVI_PA_EX!R$2</f>
        <v>7830.7581915477058</v>
      </c>
      <c r="S11" s="12">
        <f>INTAVI_PA_EX!S$2</f>
        <v>8064.8610119266068</v>
      </c>
      <c r="T11" s="12">
        <f>INTAVI_PA_EX!T$2</f>
        <v>8176.9260315566935</v>
      </c>
      <c r="U11" s="12">
        <f>INTAVI_PA_EX!U$2</f>
        <v>8346.5322704927858</v>
      </c>
      <c r="V11" s="12">
        <f>INTAVI_PA_EX!V$2</f>
        <v>8380.7403734210875</v>
      </c>
      <c r="W11" s="12">
        <f>INTAVI_PA_EX!W$2</f>
        <v>3893.6294185852953</v>
      </c>
      <c r="X11" s="12">
        <f>INTAVI_PA_EX!X$2</f>
        <v>4429.3665847021221</v>
      </c>
    </row>
    <row r="12" spans="1:24" ht="11.25" customHeight="1" x14ac:dyDescent="0.2">
      <c r="A12" s="36" t="s">
        <v>315</v>
      </c>
      <c r="B12" s="11" t="str">
        <f ca="1">HYPERLINK("#"&amp;CELL("address",INTAVI_FR_IN!$X$2),"INTAVI_FR_IN")</f>
        <v>INTAVI_FR_IN</v>
      </c>
      <c r="C12" s="12">
        <f>INTAVI_FR_IN!C$2</f>
        <v>35.110362814899418</v>
      </c>
      <c r="D12" s="12">
        <f>INTAVI_FR_IN!D$2</f>
        <v>46.420173865668922</v>
      </c>
      <c r="E12" s="12">
        <f>INTAVI_FR_IN!E$2</f>
        <v>37.521532556597265</v>
      </c>
      <c r="F12" s="12">
        <f>INTAVI_FR_IN!F$2</f>
        <v>39.432449563061681</v>
      </c>
      <c r="G12" s="12">
        <f>INTAVI_FR_IN!G$2</f>
        <v>42.021002936738832</v>
      </c>
      <c r="H12" s="12">
        <f>INTAVI_FR_IN!H$2</f>
        <v>41.831539626009466</v>
      </c>
      <c r="I12" s="12">
        <f>INTAVI_FR_IN!I$2</f>
        <v>42.902685877140492</v>
      </c>
      <c r="J12" s="12">
        <f>INTAVI_FR_IN!J$2</f>
        <v>44.760260387330298</v>
      </c>
      <c r="K12" s="12">
        <f>INTAVI_FR_IN!K$2</f>
        <v>56.456932423194289</v>
      </c>
      <c r="L12" s="12">
        <f>INTAVI_FR_IN!L$2</f>
        <v>54.796167469021078</v>
      </c>
      <c r="M12" s="12">
        <f>INTAVI_FR_IN!M$2</f>
        <v>58.751575375348835</v>
      </c>
      <c r="N12" s="12">
        <f>INTAVI_FR_IN!N$2</f>
        <v>45.621985559465017</v>
      </c>
      <c r="O12" s="12">
        <f>INTAVI_FR_IN!O$2</f>
        <v>34.775174552482703</v>
      </c>
      <c r="P12" s="12">
        <f>INTAVI_FR_IN!P$2</f>
        <v>36.589858226257881</v>
      </c>
      <c r="Q12" s="12">
        <f>INTAVI_FR_IN!Q$2</f>
        <v>37.951299032568784</v>
      </c>
      <c r="R12" s="12">
        <f>INTAVI_FR_IN!R$2</f>
        <v>38.103751988442809</v>
      </c>
      <c r="S12" s="12">
        <f>INTAVI_FR_IN!S$2</f>
        <v>39.558324092375621</v>
      </c>
      <c r="T12" s="12">
        <f>INTAVI_FR_IN!T$2</f>
        <v>36.495388308121676</v>
      </c>
      <c r="U12" s="12">
        <f>INTAVI_FR_IN!U$2</f>
        <v>29.949314978726623</v>
      </c>
      <c r="V12" s="12">
        <f>INTAVI_FR_IN!V$2</f>
        <v>27.298147784189958</v>
      </c>
      <c r="W12" s="12">
        <f>INTAVI_FR_IN!W$2</f>
        <v>23.221716412860673</v>
      </c>
      <c r="X12" s="12">
        <f>INTAVI_FR_IN!X$2</f>
        <v>27.218654599792639</v>
      </c>
    </row>
    <row r="13" spans="1:24" ht="11.25" customHeight="1" x14ac:dyDescent="0.2">
      <c r="A13" s="36" t="s">
        <v>316</v>
      </c>
      <c r="B13" s="11" t="str">
        <f ca="1">HYPERLINK("#"&amp;CELL("address",INTAVI_FR_EX!$X$2),"INTAVI_FR_EX")</f>
        <v>INTAVI_FR_EX</v>
      </c>
      <c r="C13" s="12">
        <f>INTAVI_FR_EX!C$2</f>
        <v>1524.0320208036651</v>
      </c>
      <c r="D13" s="12">
        <f>INTAVI_FR_EX!D$2</f>
        <v>1481.7653024030128</v>
      </c>
      <c r="E13" s="12">
        <f>INTAVI_FR_EX!E$2</f>
        <v>1612.9769252314072</v>
      </c>
      <c r="F13" s="12">
        <f>INTAVI_FR_EX!F$2</f>
        <v>1772.5405871607747</v>
      </c>
      <c r="G13" s="12">
        <f>INTAVI_FR_EX!G$2</f>
        <v>1860.2594696187061</v>
      </c>
      <c r="H13" s="12">
        <f>INTAVI_FR_EX!H$2</f>
        <v>2064.5904257185166</v>
      </c>
      <c r="I13" s="12">
        <f>INTAVI_FR_EX!I$2</f>
        <v>2300.0283973918222</v>
      </c>
      <c r="J13" s="12">
        <f>INTAVI_FR_EX!J$2</f>
        <v>2264.9020211122202</v>
      </c>
      <c r="K13" s="12">
        <f>INTAVI_FR_EX!K$2</f>
        <v>2327.8965362317358</v>
      </c>
      <c r="L13" s="12">
        <f>INTAVI_FR_EX!L$2</f>
        <v>1843.0631460902425</v>
      </c>
      <c r="M13" s="12">
        <f>INTAVI_FR_EX!M$2</f>
        <v>2025.9706405469599</v>
      </c>
      <c r="N13" s="12">
        <f>INTAVI_FR_EX!N$2</f>
        <v>1895.0458799504966</v>
      </c>
      <c r="O13" s="12">
        <f>INTAVI_FR_EX!O$2</f>
        <v>1564.0707289815605</v>
      </c>
      <c r="P13" s="12">
        <f>INTAVI_FR_EX!P$2</f>
        <v>1577.0623148061804</v>
      </c>
      <c r="Q13" s="12">
        <f>INTAVI_FR_EX!Q$2</f>
        <v>1521.7983604886531</v>
      </c>
      <c r="R13" s="12">
        <f>INTAVI_FR_EX!R$2</f>
        <v>1535.7204337061382</v>
      </c>
      <c r="S13" s="12">
        <f>INTAVI_FR_EX!S$2</f>
        <v>1398.6535409252103</v>
      </c>
      <c r="T13" s="12">
        <f>INTAVI_FR_EX!T$2</f>
        <v>1527.4092004211427</v>
      </c>
      <c r="U13" s="12">
        <f>INTAVI_FR_EX!U$2</f>
        <v>1508.9167645234661</v>
      </c>
      <c r="V13" s="12">
        <f>INTAVI_FR_EX!V$2</f>
        <v>1298.6427960558699</v>
      </c>
      <c r="W13" s="12">
        <f>INTAVI_FR_EX!W$2</f>
        <v>1965.5605016154207</v>
      </c>
      <c r="X13" s="12">
        <f>INTAVI_FR_EX!X$2</f>
        <v>1854.8914106028894</v>
      </c>
    </row>
    <row r="14" spans="1:24" ht="11.25" customHeight="1" x14ac:dyDescent="0.2">
      <c r="A14" s="37" t="s">
        <v>124</v>
      </c>
      <c r="B14" s="7" t="str">
        <f ca="1">HYPERLINK("#"&amp;CELL("address",NRGSUP!$X$2),"NRGSUP")</f>
        <v>NRGSUP</v>
      </c>
      <c r="C14" s="8">
        <f>NRGSUP!C$2</f>
        <v>159727.32566726638</v>
      </c>
      <c r="D14" s="8">
        <f>NRGSUP!D$2</f>
        <v>164685.57023647905</v>
      </c>
      <c r="E14" s="8">
        <f>NRGSUP!E$2</f>
        <v>164706.71362111031</v>
      </c>
      <c r="F14" s="8">
        <f>NRGSUP!F$2</f>
        <v>167486.46696359172</v>
      </c>
      <c r="G14" s="8">
        <f>NRGSUP!G$2</f>
        <v>169533.82485571751</v>
      </c>
      <c r="H14" s="8">
        <f>NRGSUP!H$2</f>
        <v>165779.76745816553</v>
      </c>
      <c r="I14" s="8">
        <f>NRGSUP!I$2</f>
        <v>162307.04049424079</v>
      </c>
      <c r="J14" s="8">
        <f>NRGSUP!J$2</f>
        <v>162592.37423818218</v>
      </c>
      <c r="K14" s="8">
        <f>NRGSUP!K$2</f>
        <v>163930.67340289318</v>
      </c>
      <c r="L14" s="8">
        <f>NRGSUP!L$2</f>
        <v>159284.16156553675</v>
      </c>
      <c r="M14" s="8">
        <f>NRGSUP!M$2</f>
        <v>170410.81154118656</v>
      </c>
      <c r="N14" s="8">
        <f>NRGSUP!N$2</f>
        <v>157760.87060696995</v>
      </c>
      <c r="O14" s="8">
        <f>NRGSUP!O$2</f>
        <v>156003.22007434594</v>
      </c>
      <c r="P14" s="8">
        <f>NRGSUP!P$2</f>
        <v>154847.85899066835</v>
      </c>
      <c r="Q14" s="8">
        <f>NRGSUP!Q$2</f>
        <v>147224.2759278249</v>
      </c>
      <c r="R14" s="8">
        <f>NRGSUP!R$2</f>
        <v>155909.2732496472</v>
      </c>
      <c r="S14" s="8">
        <f>NRGSUP!S$2</f>
        <v>156770.62649026242</v>
      </c>
      <c r="T14" s="8">
        <f>NRGSUP!T$2</f>
        <v>153900.48475227464</v>
      </c>
      <c r="U14" s="8">
        <f>NRGSUP!U$2</f>
        <v>149822.50833661546</v>
      </c>
      <c r="V14" s="8">
        <f>NRGSUP!V$2</f>
        <v>144163.53809291392</v>
      </c>
      <c r="W14" s="8">
        <f>NRGSUP!W$2</f>
        <v>128811.0533320246</v>
      </c>
      <c r="X14" s="8">
        <f>NRGSUP!X$2</f>
        <v>132673.884630068</v>
      </c>
    </row>
    <row r="15" spans="1:24" ht="11.25" customHeight="1" x14ac:dyDescent="0.2">
      <c r="A15" s="38" t="s">
        <v>165</v>
      </c>
      <c r="B15" s="9" t="str">
        <f ca="1">HYPERLINK("#"&amp;CELL("address",TI_EHG_E!$X$2),"TI_EHG_E")</f>
        <v>TI_EHG_E</v>
      </c>
      <c r="C15" s="10">
        <f>TI_EHG_E!C$2</f>
        <v>55873.762378313295</v>
      </c>
      <c r="D15" s="10">
        <f>TI_EHG_E!D$2</f>
        <v>59079.798327541714</v>
      </c>
      <c r="E15" s="10">
        <f>TI_EHG_E!E$2</f>
        <v>60275.069712393371</v>
      </c>
      <c r="F15" s="10">
        <f>TI_EHG_E!F$2</f>
        <v>61234.236378707807</v>
      </c>
      <c r="G15" s="10">
        <f>TI_EHG_E!G$2</f>
        <v>62276.578093181415</v>
      </c>
      <c r="H15" s="10">
        <f>TI_EHG_E!H$2</f>
        <v>59665.980992183249</v>
      </c>
      <c r="I15" s="10">
        <f>TI_EHG_E!I$2</f>
        <v>55888.845814539112</v>
      </c>
      <c r="J15" s="10">
        <f>TI_EHG_E!J$2</f>
        <v>58978.325211967254</v>
      </c>
      <c r="K15" s="10">
        <f>TI_EHG_E!K$2</f>
        <v>58290.921485527542</v>
      </c>
      <c r="L15" s="10">
        <f>TI_EHG_E!L$2</f>
        <v>58454.616582270712</v>
      </c>
      <c r="M15" s="10">
        <f>TI_EHG_E!M$2</f>
        <v>61086.873605096764</v>
      </c>
      <c r="N15" s="10">
        <f>TI_EHG_E!N$2</f>
        <v>56922.5189978825</v>
      </c>
      <c r="O15" s="10">
        <f>TI_EHG_E!O$2</f>
        <v>54510.409223132054</v>
      </c>
      <c r="P15" s="10">
        <f>TI_EHG_E!P$2</f>
        <v>54470.765881637621</v>
      </c>
      <c r="Q15" s="10">
        <f>TI_EHG_E!Q$2</f>
        <v>57724.348078171395</v>
      </c>
      <c r="R15" s="10">
        <f>TI_EHG_E!R$2</f>
        <v>62273.684353354511</v>
      </c>
      <c r="S15" s="10">
        <f>TI_EHG_E!S$2</f>
        <v>61037.931671890547</v>
      </c>
      <c r="T15" s="10">
        <f>TI_EHG_E!T$2</f>
        <v>58079.711367895594</v>
      </c>
      <c r="U15" s="10">
        <f>TI_EHG_E!U$2</f>
        <v>53673.23747055039</v>
      </c>
      <c r="V15" s="10">
        <f>TI_EHG_E!V$2</f>
        <v>50367.783283808305</v>
      </c>
      <c r="W15" s="10">
        <f>TI_EHG_E!W$2</f>
        <v>42188.897321602031</v>
      </c>
      <c r="X15" s="10">
        <f>TI_EHG_E!X$2</f>
        <v>42446.161895591533</v>
      </c>
    </row>
    <row r="16" spans="1:24" ht="11.25" customHeight="1" x14ac:dyDescent="0.2">
      <c r="A16" s="39" t="s">
        <v>238</v>
      </c>
      <c r="B16" s="11" t="str">
        <f ca="1">HYPERLINK("#"&amp;CELL("address",TI_EHG_E_E!$X$2),"TI_EHG_E_E")</f>
        <v>TI_EHG_E_E</v>
      </c>
      <c r="C16" s="12">
        <f>TI_EHG_E_E!C$2</f>
        <v>23002.401524643054</v>
      </c>
      <c r="D16" s="12">
        <f>TI_EHG_E_E!D$2</f>
        <v>25237.698899164621</v>
      </c>
      <c r="E16" s="12">
        <f>TI_EHG_E_E!E$2</f>
        <v>25561.786068738784</v>
      </c>
      <c r="F16" s="12">
        <f>TI_EHG_E_E!F$2</f>
        <v>27169.018290757893</v>
      </c>
      <c r="G16" s="12">
        <f>TI_EHG_E_E!G$2</f>
        <v>26928.771696247306</v>
      </c>
      <c r="H16" s="12">
        <f>TI_EHG_E_E!H$2</f>
        <v>24568.167269641766</v>
      </c>
      <c r="I16" s="12">
        <f>TI_EHG_E_E!I$2</f>
        <v>22017.253457244555</v>
      </c>
      <c r="J16" s="12">
        <f>TI_EHG_E_E!J$2</f>
        <v>23409.46095840861</v>
      </c>
      <c r="K16" s="12">
        <f>TI_EHG_E_E!K$2</f>
        <v>22547.163702035596</v>
      </c>
      <c r="L16" s="12">
        <f>TI_EHG_E_E!L$2</f>
        <v>24776.210894700325</v>
      </c>
      <c r="M16" s="12">
        <f>TI_EHG_E_E!M$2</f>
        <v>25390.804321178548</v>
      </c>
      <c r="N16" s="12">
        <f>TI_EHG_E_E!N$2</f>
        <v>26362.435078819042</v>
      </c>
      <c r="O16" s="12">
        <f>TI_EHG_E_E!O$2</f>
        <v>24754.692582359981</v>
      </c>
      <c r="P16" s="12">
        <f>TI_EHG_E_E!P$2</f>
        <v>26200.730247119984</v>
      </c>
      <c r="Q16" s="12">
        <f>TI_EHG_E_E!Q$2</f>
        <v>29355.382815839977</v>
      </c>
      <c r="R16" s="12">
        <f>TI_EHG_E_E!R$2</f>
        <v>33762.691806479976</v>
      </c>
      <c r="S16" s="12">
        <f>TI_EHG_E_E!S$2</f>
        <v>32912.713513799979</v>
      </c>
      <c r="T16" s="12">
        <f>TI_EHG_E_E!T$2</f>
        <v>30486.365436239987</v>
      </c>
      <c r="U16" s="12">
        <f>TI_EHG_E_E!U$2</f>
        <v>27510.325298639986</v>
      </c>
      <c r="V16" s="12">
        <f>TI_EHG_E_E!V$2</f>
        <v>26433.67173731999</v>
      </c>
      <c r="W16" s="12">
        <f>TI_EHG_E_E!W$2</f>
        <v>19484.582350320001</v>
      </c>
      <c r="X16" s="12">
        <f>TI_EHG_E_E!X$2</f>
        <v>21080.770067159992</v>
      </c>
    </row>
    <row r="17" spans="1:24" ht="11.25" customHeight="1" x14ac:dyDescent="0.2">
      <c r="A17" s="39" t="s">
        <v>239</v>
      </c>
      <c r="B17" s="11" t="str">
        <f ca="1">HYPERLINK("#"&amp;CELL("address",TI_EHG_CHP_E!$X$2),"TI_EHG_CHP_E")</f>
        <v>TI_EHG_CHP_E</v>
      </c>
      <c r="C17" s="12">
        <f>TI_EHG_CHP_E!C$2</f>
        <v>29649.513841648546</v>
      </c>
      <c r="D17" s="12">
        <f>TI_EHG_CHP_E!D$2</f>
        <v>30778.596951777319</v>
      </c>
      <c r="E17" s="12">
        <f>TI_EHG_CHP_E!E$2</f>
        <v>31350.977178232562</v>
      </c>
      <c r="F17" s="12">
        <f>TI_EHG_CHP_E!F$2</f>
        <v>30635.906667679188</v>
      </c>
      <c r="G17" s="12">
        <f>TI_EHG_CHP_E!G$2</f>
        <v>32093.369807960979</v>
      </c>
      <c r="H17" s="12">
        <f>TI_EHG_CHP_E!H$2</f>
        <v>31857.274881161975</v>
      </c>
      <c r="I17" s="12">
        <f>TI_EHG_CHP_E!I$2</f>
        <v>32456.33529018077</v>
      </c>
      <c r="J17" s="12">
        <f>TI_EHG_CHP_E!J$2</f>
        <v>34063.237589928161</v>
      </c>
      <c r="K17" s="12">
        <f>TI_EHG_CHP_E!K$2</f>
        <v>34325.397725310148</v>
      </c>
      <c r="L17" s="12">
        <f>TI_EHG_CHP_E!L$2</f>
        <v>32157.731046519337</v>
      </c>
      <c r="M17" s="12">
        <f>TI_EHG_CHP_E!M$2</f>
        <v>34133.136103967867</v>
      </c>
      <c r="N17" s="12">
        <f>TI_EHG_CHP_E!N$2</f>
        <v>29103.235977530505</v>
      </c>
      <c r="O17" s="12">
        <f>TI_EHG_CHP_E!O$2</f>
        <v>28634.198247212073</v>
      </c>
      <c r="P17" s="12">
        <f>TI_EHG_CHP_E!P$2</f>
        <v>27085.64881231765</v>
      </c>
      <c r="Q17" s="12">
        <f>TI_EHG_CHP_E!Q$2</f>
        <v>26789.02183485141</v>
      </c>
      <c r="R17" s="12">
        <f>TI_EHG_CHP_E!R$2</f>
        <v>27045.234482074538</v>
      </c>
      <c r="S17" s="12">
        <f>TI_EHG_CHP_E!S$2</f>
        <v>26765.733134050573</v>
      </c>
      <c r="T17" s="12">
        <f>TI_EHG_CHP_E!T$2</f>
        <v>26378.80266185561</v>
      </c>
      <c r="U17" s="12">
        <f>TI_EHG_CHP_E!U$2</f>
        <v>25305.135647070412</v>
      </c>
      <c r="V17" s="12">
        <f>TI_EHG_CHP_E!V$2</f>
        <v>22889.677516088319</v>
      </c>
      <c r="W17" s="12">
        <f>TI_EHG_CHP_E!W$2</f>
        <v>21638.961332602044</v>
      </c>
      <c r="X17" s="12">
        <f>TI_EHG_CHP_E!X$2</f>
        <v>20184.711939911544</v>
      </c>
    </row>
    <row r="18" spans="1:24" ht="11.25" customHeight="1" x14ac:dyDescent="0.2">
      <c r="A18" s="39" t="s">
        <v>240</v>
      </c>
      <c r="B18" s="11" t="str">
        <f ca="1">HYPERLINK("#"&amp;CELL("address",TI_EHG_H_E!$X$2),"TI_EHG_H_E")</f>
        <v>TI_EHG_H_E</v>
      </c>
      <c r="C18" s="12">
        <f>TI_EHG_H_E!C$2</f>
        <v>3221.8470120216921</v>
      </c>
      <c r="D18" s="12">
        <f>TI_EHG_H_E!D$2</f>
        <v>3063.5024765997691</v>
      </c>
      <c r="E18" s="12">
        <f>TI_EHG_H_E!E$2</f>
        <v>3362.3064654220325</v>
      </c>
      <c r="F18" s="12">
        <f>TI_EHG_H_E!F$2</f>
        <v>3429.311420270722</v>
      </c>
      <c r="G18" s="12">
        <f>TI_EHG_H_E!G$2</f>
        <v>3254.4365889731325</v>
      </c>
      <c r="H18" s="12">
        <f>TI_EHG_H_E!H$2</f>
        <v>3240.5388413795031</v>
      </c>
      <c r="I18" s="12">
        <f>TI_EHG_H_E!I$2</f>
        <v>1415.2570671137898</v>
      </c>
      <c r="J18" s="12">
        <f>TI_EHG_H_E!J$2</f>
        <v>1505.6266636304847</v>
      </c>
      <c r="K18" s="12">
        <f>TI_EHG_H_E!K$2</f>
        <v>1418.3600581817936</v>
      </c>
      <c r="L18" s="12">
        <f>TI_EHG_H_E!L$2</f>
        <v>1520.6746410510546</v>
      </c>
      <c r="M18" s="12">
        <f>TI_EHG_H_E!M$2</f>
        <v>1562.9331799503557</v>
      </c>
      <c r="N18" s="12">
        <f>TI_EHG_H_E!N$2</f>
        <v>1456.8479415329589</v>
      </c>
      <c r="O18" s="12">
        <f>TI_EHG_H_E!O$2</f>
        <v>1121.5183935599998</v>
      </c>
      <c r="P18" s="12">
        <f>TI_EHG_H_E!P$2</f>
        <v>1184.3868222000003</v>
      </c>
      <c r="Q18" s="12">
        <f>TI_EHG_H_E!Q$2</f>
        <v>1579.9434274800001</v>
      </c>
      <c r="R18" s="12">
        <f>TI_EHG_H_E!R$2</f>
        <v>1465.7580648000001</v>
      </c>
      <c r="S18" s="12">
        <f>TI_EHG_H_E!S$2</f>
        <v>1359.4850240400001</v>
      </c>
      <c r="T18" s="12">
        <f>TI_EHG_H_E!T$2</f>
        <v>1214.5432698000004</v>
      </c>
      <c r="U18" s="12">
        <f>TI_EHG_H_E!U$2</f>
        <v>857.77652483999998</v>
      </c>
      <c r="V18" s="12">
        <f>TI_EHG_H_E!V$2</f>
        <v>1044.4340304000002</v>
      </c>
      <c r="W18" s="12">
        <f>TI_EHG_H_E!W$2</f>
        <v>1065.3536386800001</v>
      </c>
      <c r="X18" s="12">
        <f>TI_EHG_H_E!X$2</f>
        <v>1180.6798885200001</v>
      </c>
    </row>
    <row r="19" spans="1:24" ht="11.25" customHeight="1" x14ac:dyDescent="0.2">
      <c r="A19" s="38" t="s">
        <v>125</v>
      </c>
      <c r="B19" s="9" t="str">
        <f ca="1">HYPERLINK("#"&amp;CELL("address",NRG_E!$X$2),"NRG_E")</f>
        <v>NRG_E</v>
      </c>
      <c r="C19" s="8">
        <f>NRG_E!C$2</f>
        <v>11913.782388120002</v>
      </c>
      <c r="D19" s="8">
        <f>NRG_E!D$2</f>
        <v>11969.987730840001</v>
      </c>
      <c r="E19" s="8">
        <f>NRG_E!E$2</f>
        <v>11659.21729416</v>
      </c>
      <c r="F19" s="8">
        <f>NRG_E!F$2</f>
        <v>11979.564982200001</v>
      </c>
      <c r="G19" s="8">
        <f>NRG_E!G$2</f>
        <v>12686.218761960001</v>
      </c>
      <c r="H19" s="8">
        <f>NRG_E!H$2</f>
        <v>12914.51702904</v>
      </c>
      <c r="I19" s="8">
        <f>NRG_E!I$2</f>
        <v>12377.385749520003</v>
      </c>
      <c r="J19" s="8">
        <f>NRG_E!J$2</f>
        <v>13047.956997479998</v>
      </c>
      <c r="K19" s="8">
        <f>NRG_E!K$2</f>
        <v>12958.382196</v>
      </c>
      <c r="L19" s="8">
        <f>NRG_E!L$2</f>
        <v>11037.341769120001</v>
      </c>
      <c r="M19" s="8">
        <f>NRG_E!M$2</f>
        <v>11556.940588919999</v>
      </c>
      <c r="N19" s="8">
        <f>NRG_E!N$2</f>
        <v>12292.648826039998</v>
      </c>
      <c r="O19" s="8">
        <f>NRG_E!O$2</f>
        <v>11885.57908308</v>
      </c>
      <c r="P19" s="8">
        <f>NRG_E!P$2</f>
        <v>11620.69964784</v>
      </c>
      <c r="Q19" s="8">
        <f>NRG_E!Q$2</f>
        <v>11533.110882840001</v>
      </c>
      <c r="R19" s="8">
        <f>NRG_E!R$2</f>
        <v>12618.344624040001</v>
      </c>
      <c r="S19" s="8">
        <f>NRG_E!S$2</f>
        <v>12180.445231680002</v>
      </c>
      <c r="T19" s="8">
        <f>NRG_E!T$2</f>
        <v>11817.201924000001</v>
      </c>
      <c r="U19" s="8">
        <f>NRG_E!U$2</f>
        <v>12431.526091559997</v>
      </c>
      <c r="V19" s="8">
        <f>NRG_E!V$2</f>
        <v>12858.749708040001</v>
      </c>
      <c r="W19" s="8">
        <f>NRG_E!W$2</f>
        <v>11253.321553680002</v>
      </c>
      <c r="X19" s="8">
        <f>NRG_E!X$2</f>
        <v>12391.55908848</v>
      </c>
    </row>
    <row r="20" spans="1:24" ht="11.25" customHeight="1" x14ac:dyDescent="0.2">
      <c r="A20" s="39" t="s">
        <v>126</v>
      </c>
      <c r="B20" s="11" t="str">
        <f ca="1">HYPERLINK("#"&amp;CELL("address",NRG_CM_E!$X$2),"NRG_CM_E")</f>
        <v>NRG_CM_E</v>
      </c>
      <c r="C20" s="12">
        <f>NRG_CM_E!C$2</f>
        <v>0</v>
      </c>
      <c r="D20" s="12">
        <f>NRG_CM_E!D$2</f>
        <v>0</v>
      </c>
      <c r="E20" s="12">
        <f>NRG_CM_E!E$2</f>
        <v>0</v>
      </c>
      <c r="F20" s="12">
        <f>NRG_CM_E!F$2</f>
        <v>0</v>
      </c>
      <c r="G20" s="12">
        <f>NRG_CM_E!G$2</f>
        <v>0</v>
      </c>
      <c r="H20" s="12">
        <f>NRG_CM_E!H$2</f>
        <v>0</v>
      </c>
      <c r="I20" s="12">
        <f>NRG_CM_E!I$2</f>
        <v>0</v>
      </c>
      <c r="J20" s="12">
        <f>NRG_CM_E!J$2</f>
        <v>0</v>
      </c>
      <c r="K20" s="12">
        <f>NRG_CM_E!K$2</f>
        <v>0</v>
      </c>
      <c r="L20" s="12">
        <f>NRG_CM_E!L$2</f>
        <v>0</v>
      </c>
      <c r="M20" s="12">
        <f>NRG_CM_E!M$2</f>
        <v>0</v>
      </c>
      <c r="N20" s="12">
        <f>NRG_CM_E!N$2</f>
        <v>0</v>
      </c>
      <c r="O20" s="12">
        <f>NRG_CM_E!O$2</f>
        <v>0</v>
      </c>
      <c r="P20" s="12">
        <f>NRG_CM_E!P$2</f>
        <v>0</v>
      </c>
      <c r="Q20" s="12">
        <f>NRG_CM_E!Q$2</f>
        <v>0</v>
      </c>
      <c r="R20" s="12">
        <f>NRG_CM_E!R$2</f>
        <v>0</v>
      </c>
      <c r="S20" s="12">
        <f>NRG_CM_E!S$2</f>
        <v>0</v>
      </c>
      <c r="T20" s="12">
        <f>NRG_CM_E!T$2</f>
        <v>0</v>
      </c>
      <c r="U20" s="12">
        <f>NRG_CM_E!U$2</f>
        <v>0</v>
      </c>
      <c r="V20" s="12">
        <f>NRG_CM_E!V$2</f>
        <v>0</v>
      </c>
      <c r="W20" s="12">
        <f>NRG_CM_E!W$2</f>
        <v>0</v>
      </c>
      <c r="X20" s="12">
        <f>NRG_CM_E!X$2</f>
        <v>0</v>
      </c>
    </row>
    <row r="21" spans="1:24" ht="11.25" customHeight="1" x14ac:dyDescent="0.2">
      <c r="A21" s="39" t="s">
        <v>127</v>
      </c>
      <c r="B21" s="11" t="str">
        <f ca="1">HYPERLINK("#"&amp;CELL("address",NRG_OIL_NG_E!$X$2),"NRG_OIL_NG_E")</f>
        <v>NRG_OIL_NG_E</v>
      </c>
      <c r="C21" s="12">
        <f>NRG_OIL_NG_E!C$2</f>
        <v>1682.13196584</v>
      </c>
      <c r="D21" s="12">
        <f>NRG_OIL_NG_E!D$2</f>
        <v>1642.0935978</v>
      </c>
      <c r="E21" s="12">
        <f>NRG_OIL_NG_E!E$2</f>
        <v>1761.7040038800001</v>
      </c>
      <c r="F21" s="12">
        <f>NRG_OIL_NG_E!F$2</f>
        <v>1633.9647078</v>
      </c>
      <c r="G21" s="12">
        <f>NRG_OIL_NG_E!G$2</f>
        <v>1665.0160578</v>
      </c>
      <c r="H21" s="12">
        <f>NRG_OIL_NG_E!H$2</f>
        <v>1612.5064578000004</v>
      </c>
      <c r="I21" s="12">
        <f>NRG_OIL_NG_E!I$2</f>
        <v>1402.7213156400003</v>
      </c>
      <c r="J21" s="12">
        <f>NRG_OIL_NG_E!J$2</f>
        <v>1166.5803934799999</v>
      </c>
      <c r="K21" s="12">
        <f>NRG_OIL_NG_E!K$2</f>
        <v>1229.9526107999998</v>
      </c>
      <c r="L21" s="12">
        <f>NRG_OIL_NG_E!L$2</f>
        <v>1430.54857296</v>
      </c>
      <c r="M21" s="12">
        <f>NRG_OIL_NG_E!M$2</f>
        <v>1526.398641</v>
      </c>
      <c r="N21" s="12">
        <f>NRG_OIL_NG_E!N$2</f>
        <v>1456.9146129600001</v>
      </c>
      <c r="O21" s="12">
        <f>NRG_OIL_NG_E!O$2</f>
        <v>1547.3924910000003</v>
      </c>
      <c r="P21" s="12">
        <f>NRG_OIL_NG_E!P$2</f>
        <v>1700.07364512</v>
      </c>
      <c r="Q21" s="12">
        <f>NRG_OIL_NG_E!Q$2</f>
        <v>1440.3034029600001</v>
      </c>
      <c r="R21" s="12">
        <f>NRG_OIL_NG_E!R$2</f>
        <v>1445.6739092400003</v>
      </c>
      <c r="S21" s="12">
        <f>NRG_OIL_NG_E!S$2</f>
        <v>1385.3969276400003</v>
      </c>
      <c r="T21" s="12">
        <f>NRG_OIL_NG_E!T$2</f>
        <v>1455.3500148000001</v>
      </c>
      <c r="U21" s="12">
        <f>NRG_OIL_NG_E!U$2</f>
        <v>1396.8308930400001</v>
      </c>
      <c r="V21" s="12">
        <f>NRG_OIL_NG_E!V$2</f>
        <v>1222.6288813199999</v>
      </c>
      <c r="W21" s="12">
        <f>NRG_OIL_NG_E!W$2</f>
        <v>1249.4477555999999</v>
      </c>
      <c r="X21" s="12">
        <f>NRG_OIL_NG_E!X$2</f>
        <v>1221.0883304400002</v>
      </c>
    </row>
    <row r="22" spans="1:24" ht="11.25" customHeight="1" x14ac:dyDescent="0.2">
      <c r="A22" s="39" t="s">
        <v>128</v>
      </c>
      <c r="B22" s="11" t="str">
        <f ca="1">HYPERLINK("#"&amp;CELL("address",NRG_PF_E!$X$2),"NRG_PF_E")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</row>
    <row r="23" spans="1:24" ht="11.25" customHeight="1" x14ac:dyDescent="0.2">
      <c r="A23" s="39" t="s">
        <v>129</v>
      </c>
      <c r="B23" s="11" t="str">
        <f ca="1">HYPERLINK("#"&amp;CELL("address",NRG_CO_E!$X$2),"NRG_CO_E")</f>
        <v>NRG_CO_E</v>
      </c>
      <c r="C23" s="12">
        <f>NRG_CO_E!C$2</f>
        <v>382.15274400000004</v>
      </c>
      <c r="D23" s="12">
        <f>NRG_CO_E!D$2</f>
        <v>362.15747999999996</v>
      </c>
      <c r="E23" s="12">
        <f>NRG_CO_E!E$2</f>
        <v>336.06360000000006</v>
      </c>
      <c r="F23" s="12">
        <f>NRG_CO_E!F$2</f>
        <v>384.74265599999995</v>
      </c>
      <c r="G23" s="12">
        <f>NRG_CO_E!G$2</f>
        <v>572.51066400000002</v>
      </c>
      <c r="H23" s="12">
        <f>NRG_CO_E!H$2</f>
        <v>409.64443199999994</v>
      </c>
      <c r="I23" s="12">
        <f>NRG_CO_E!I$2</f>
        <v>505.67947199999992</v>
      </c>
      <c r="J23" s="12">
        <f>NRG_CO_E!J$2</f>
        <v>676.29045599999995</v>
      </c>
      <c r="K23" s="12">
        <f>NRG_CO_E!K$2</f>
        <v>635.93884800000001</v>
      </c>
      <c r="L23" s="12">
        <f>NRG_CO_E!L$2</f>
        <v>462.22171200000003</v>
      </c>
      <c r="M23" s="12">
        <f>NRG_CO_E!M$2</f>
        <v>549.42580799999996</v>
      </c>
      <c r="N23" s="12">
        <f>NRG_CO_E!N$2</f>
        <v>495.44035199999996</v>
      </c>
      <c r="O23" s="12">
        <f>NRG_CO_E!O$2</f>
        <v>525.52036799999996</v>
      </c>
      <c r="P23" s="12">
        <f>NRG_CO_E!P$2</f>
        <v>638.64986399999998</v>
      </c>
      <c r="Q23" s="12">
        <f>NRG_CO_E!Q$2</f>
        <v>641.71742399999994</v>
      </c>
      <c r="R23" s="12">
        <f>NRG_CO_E!R$2</f>
        <v>784.73154096000007</v>
      </c>
      <c r="S23" s="12">
        <f>NRG_CO_E!S$2</f>
        <v>739.90694447999999</v>
      </c>
      <c r="T23" s="12">
        <f>NRG_CO_E!T$2</f>
        <v>742.98728591999998</v>
      </c>
      <c r="U23" s="12">
        <f>NRG_CO_E!U$2</f>
        <v>803.55562416000021</v>
      </c>
      <c r="V23" s="12">
        <f>NRG_CO_E!V$2</f>
        <v>679.23538847999998</v>
      </c>
      <c r="W23" s="12">
        <f>NRG_CO_E!W$2</f>
        <v>680.0061513600001</v>
      </c>
      <c r="X23" s="12">
        <f>NRG_CO_E!X$2</f>
        <v>684.95921424000005</v>
      </c>
    </row>
    <row r="24" spans="1:24" ht="11.25" customHeight="1" x14ac:dyDescent="0.2">
      <c r="A24" s="39" t="s">
        <v>130</v>
      </c>
      <c r="B24" s="11" t="str">
        <f ca="1">HYPERLINK("#"&amp;CELL("address",NRG_BKBPB_E!$X$2),"NRG_BKBPB_E")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</row>
    <row r="25" spans="1:24" ht="11.25" customHeight="1" x14ac:dyDescent="0.2">
      <c r="A25" s="39" t="s">
        <v>131</v>
      </c>
      <c r="B25" s="11" t="str">
        <f ca="1">HYPERLINK("#"&amp;CELL("address",NRG_GW_E!$X$2),"NRG_GW_E")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</row>
    <row r="26" spans="1:24" ht="11.25" customHeight="1" x14ac:dyDescent="0.2">
      <c r="A26" s="39" t="s">
        <v>132</v>
      </c>
      <c r="B26" s="11" t="str">
        <f ca="1">HYPERLINK("#"&amp;CELL("address",NRG_BF_E!$X$2),"NRG_BF_E")</f>
        <v>NRG_BF_E</v>
      </c>
      <c r="C26" s="12">
        <f>NRG_BF_E!C$2</f>
        <v>2072.0219965199999</v>
      </c>
      <c r="D26" s="12">
        <f>NRG_BF_E!D$2</f>
        <v>2229.6609288</v>
      </c>
      <c r="E26" s="12">
        <f>NRG_BF_E!E$2</f>
        <v>2259.29975616</v>
      </c>
      <c r="F26" s="12">
        <f>NRG_BF_E!F$2</f>
        <v>2392.5631474799998</v>
      </c>
      <c r="G26" s="12">
        <f>NRG_BF_E!G$2</f>
        <v>2518.4401023600003</v>
      </c>
      <c r="H26" s="12">
        <f>NRG_BF_E!H$2</f>
        <v>2515.5532468799997</v>
      </c>
      <c r="I26" s="12">
        <f>NRG_BF_E!I$2</f>
        <v>2515.3827026399999</v>
      </c>
      <c r="J26" s="12">
        <f>NRG_BF_E!J$2</f>
        <v>2505.6981813599996</v>
      </c>
      <c r="K26" s="12">
        <f>NRG_BF_E!K$2</f>
        <v>2698.1442831599993</v>
      </c>
      <c r="L26" s="12">
        <f>NRG_BF_E!L$2</f>
        <v>2100.2854294799999</v>
      </c>
      <c r="M26" s="12">
        <f>NRG_BF_E!M$2</f>
        <v>2259.3295796399998</v>
      </c>
      <c r="N26" s="12">
        <f>NRG_BF_E!N$2</f>
        <v>2271.92094864</v>
      </c>
      <c r="O26" s="12">
        <f>NRG_BF_E!O$2</f>
        <v>2227.1961621599999</v>
      </c>
      <c r="P26" s="12">
        <f>NRG_BF_E!P$2</f>
        <v>2153.2361436000006</v>
      </c>
      <c r="Q26" s="12">
        <f>NRG_BF_E!Q$2</f>
        <v>2056.9205689200003</v>
      </c>
      <c r="R26" s="12">
        <f>NRG_BF_E!R$2</f>
        <v>2120.7498444000003</v>
      </c>
      <c r="S26" s="12">
        <f>NRG_BF_E!S$2</f>
        <v>2178.8184783599995</v>
      </c>
      <c r="T26" s="12">
        <f>NRG_BF_E!T$2</f>
        <v>2111.9778208799994</v>
      </c>
      <c r="U26" s="12">
        <f>NRG_BF_E!U$2</f>
        <v>2441.649837599999</v>
      </c>
      <c r="V26" s="12">
        <f>NRG_BF_E!V$2</f>
        <v>2364.1395422400001</v>
      </c>
      <c r="W26" s="12">
        <f>NRG_BF_E!W$2</f>
        <v>1777.8087968400005</v>
      </c>
      <c r="X26" s="12">
        <f>NRG_BF_E!X$2</f>
        <v>2391.3973119599996</v>
      </c>
    </row>
    <row r="27" spans="1:24" ht="11.25" customHeight="1" x14ac:dyDescent="0.2">
      <c r="A27" s="39" t="s">
        <v>133</v>
      </c>
      <c r="B27" s="11" t="str">
        <f ca="1">HYPERLINK("#"&amp;CELL("address",NRG_PR_E!$X$2),"NRG_PR_E")</f>
        <v>NRG_PR_E</v>
      </c>
      <c r="C27" s="12">
        <f>NRG_PR_E!C$2</f>
        <v>7777.4756817600028</v>
      </c>
      <c r="D27" s="12">
        <f>NRG_PR_E!D$2</f>
        <v>7736.0757242400014</v>
      </c>
      <c r="E27" s="12">
        <f>NRG_PR_E!E$2</f>
        <v>7302.1499341199997</v>
      </c>
      <c r="F27" s="12">
        <f>NRG_PR_E!F$2</f>
        <v>7568.2944709200001</v>
      </c>
      <c r="G27" s="12">
        <f>NRG_PR_E!G$2</f>
        <v>7930.2519377999997</v>
      </c>
      <c r="H27" s="12">
        <f>NRG_PR_E!H$2</f>
        <v>8376.8128923600016</v>
      </c>
      <c r="I27" s="12">
        <f>NRG_PR_E!I$2</f>
        <v>7953.6022592400022</v>
      </c>
      <c r="J27" s="12">
        <f>NRG_PR_E!J$2</f>
        <v>8699.3879666399989</v>
      </c>
      <c r="K27" s="12">
        <f>NRG_PR_E!K$2</f>
        <v>8394.3464540400018</v>
      </c>
      <c r="L27" s="12">
        <f>NRG_PR_E!L$2</f>
        <v>7044.2860546800002</v>
      </c>
      <c r="M27" s="12">
        <f>NRG_PR_E!M$2</f>
        <v>7221.7865602799993</v>
      </c>
      <c r="N27" s="12">
        <f>NRG_PR_E!N$2</f>
        <v>8068.3729124399997</v>
      </c>
      <c r="O27" s="12">
        <f>NRG_PR_E!O$2</f>
        <v>7585.4700619199994</v>
      </c>
      <c r="P27" s="12">
        <f>NRG_PR_E!P$2</f>
        <v>7128.7399951199995</v>
      </c>
      <c r="Q27" s="12">
        <f>NRG_PR_E!Q$2</f>
        <v>7394.1694869600014</v>
      </c>
      <c r="R27" s="12">
        <f>NRG_PR_E!R$2</f>
        <v>8267.1893294399997</v>
      </c>
      <c r="S27" s="12">
        <f>NRG_PR_E!S$2</f>
        <v>7876.3228812000016</v>
      </c>
      <c r="T27" s="12">
        <f>NRG_PR_E!T$2</f>
        <v>7506.8868024000003</v>
      </c>
      <c r="U27" s="12">
        <f>NRG_PR_E!U$2</f>
        <v>7789.4897367599988</v>
      </c>
      <c r="V27" s="12">
        <f>NRG_PR_E!V$2</f>
        <v>8592.7458960000004</v>
      </c>
      <c r="W27" s="12">
        <f>NRG_PR_E!W$2</f>
        <v>7546.0588498800007</v>
      </c>
      <c r="X27" s="12">
        <f>NRG_PR_E!X$2</f>
        <v>8094.1142318399998</v>
      </c>
    </row>
    <row r="28" spans="1:24" ht="11.25" customHeight="1" x14ac:dyDescent="0.2">
      <c r="A28" s="39" t="s">
        <v>134</v>
      </c>
      <c r="B28" s="11" t="str">
        <f ca="1">HYPERLINK("#"&amp;CELL("address",NRG_NI_E!$X$2),"NRG_NI_E")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</row>
    <row r="29" spans="1:24" ht="11.25" customHeight="1" x14ac:dyDescent="0.2">
      <c r="A29" s="39" t="s">
        <v>135</v>
      </c>
      <c r="B29" s="11" t="str">
        <f ca="1">HYPERLINK("#"&amp;CELL("address",NRG_CL_E!$X$2),"NRG_CL_E")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</row>
    <row r="30" spans="1:24" ht="11.25" customHeight="1" x14ac:dyDescent="0.2">
      <c r="A30" s="39" t="s">
        <v>136</v>
      </c>
      <c r="B30" s="11" t="str">
        <f ca="1">HYPERLINK("#"&amp;CELL("address",NRG_LNG_E!$X$2),"NRG_LNG_E")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</row>
    <row r="31" spans="1:24" ht="11.25" customHeight="1" x14ac:dyDescent="0.2">
      <c r="A31" s="39" t="s">
        <v>137</v>
      </c>
      <c r="B31" s="11" t="str">
        <f ca="1">HYPERLINK("#"&amp;CELL("address",NRG_BIOG_E!$X$2),"NRG_BIOG_E")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</row>
    <row r="32" spans="1:24" ht="11.25" customHeight="1" x14ac:dyDescent="0.2">
      <c r="A32" s="39" t="s">
        <v>138</v>
      </c>
      <c r="B32" s="11" t="str">
        <f ca="1">HYPERLINK("#"&amp;CELL("address",NRG_GTL_E!$X$2),"NRG_GTL_E")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</row>
    <row r="33" spans="1:24" ht="11.25" customHeight="1" x14ac:dyDescent="0.2">
      <c r="A33" s="39" t="s">
        <v>139</v>
      </c>
      <c r="B33" s="11" t="str">
        <f ca="1">HYPERLINK("#"&amp;CELL("address",NRG_CPP_E!$X$2),"NRG_CPP_E")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</row>
    <row r="34" spans="1:24" ht="11.25" customHeight="1" x14ac:dyDescent="0.2">
      <c r="A34" s="39" t="s">
        <v>140</v>
      </c>
      <c r="B34" s="11" t="str">
        <f ca="1">HYPERLINK("#"&amp;CELL("address",NRG_NSP_E!$X$2),"NRG_NSP_E")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</row>
    <row r="35" spans="1:24" ht="11.25" customHeight="1" x14ac:dyDescent="0.2">
      <c r="A35" s="38" t="s">
        <v>141</v>
      </c>
      <c r="B35" s="9" t="str">
        <f ca="1">HYPERLINK("#"&amp;CELL("address",FC_E!$X$2),"FC_E")</f>
        <v>FC_E</v>
      </c>
      <c r="C35" s="8">
        <f>FC_E!C$2</f>
        <v>91939.78090083311</v>
      </c>
      <c r="D35" s="8">
        <f>FC_E!D$2</f>
        <v>93635.784178097281</v>
      </c>
      <c r="E35" s="8">
        <f>FC_E!E$2</f>
        <v>92772.426614556913</v>
      </c>
      <c r="F35" s="8">
        <f>FC_E!F$2</f>
        <v>94272.665602683905</v>
      </c>
      <c r="G35" s="8">
        <f>FC_E!G$2</f>
        <v>94571.028000576072</v>
      </c>
      <c r="H35" s="8">
        <f>FC_E!H$2</f>
        <v>93199.269436942282</v>
      </c>
      <c r="I35" s="8">
        <f>FC_E!I$2</f>
        <v>94040.808930181694</v>
      </c>
      <c r="J35" s="8">
        <f>FC_E!J$2</f>
        <v>90566.092028734914</v>
      </c>
      <c r="K35" s="8">
        <f>FC_E!K$2</f>
        <v>92681.369721365627</v>
      </c>
      <c r="L35" s="8">
        <f>FC_E!L$2</f>
        <v>89792.203214146051</v>
      </c>
      <c r="M35" s="8">
        <f>FC_E!M$2</f>
        <v>97766.997347169803</v>
      </c>
      <c r="N35" s="8">
        <f>FC_E!N$2</f>
        <v>88545.702783047469</v>
      </c>
      <c r="O35" s="8">
        <f>FC_E!O$2</f>
        <v>89607.231768133905</v>
      </c>
      <c r="P35" s="8">
        <f>FC_E!P$2</f>
        <v>88756.393461190746</v>
      </c>
      <c r="Q35" s="8">
        <f>FC_E!Q$2</f>
        <v>77966.816966813509</v>
      </c>
      <c r="R35" s="8">
        <f>FC_E!R$2</f>
        <v>81017.244272252719</v>
      </c>
      <c r="S35" s="8">
        <f>FC_E!S$2</f>
        <v>83552.249586691862</v>
      </c>
      <c r="T35" s="8">
        <f>FC_E!T$2</f>
        <v>84003.571460379055</v>
      </c>
      <c r="U35" s="8">
        <f>FC_E!U$2</f>
        <v>83717.744774505059</v>
      </c>
      <c r="V35" s="8">
        <f>FC_E!V$2</f>
        <v>80937.005101065588</v>
      </c>
      <c r="W35" s="8">
        <f>FC_E!W$2</f>
        <v>75368.834456742552</v>
      </c>
      <c r="X35" s="8">
        <f>FC_E!X$2</f>
        <v>77836.163645996465</v>
      </c>
    </row>
    <row r="36" spans="1:24" ht="11.25" customHeight="1" x14ac:dyDescent="0.2">
      <c r="A36" s="39" t="s">
        <v>142</v>
      </c>
      <c r="B36" s="11" t="str">
        <f ca="1">HYPERLINK("#"&amp;CELL("address",FC_IND_E!$X$2),"FC_IND_E")</f>
        <v>FC_IND_E</v>
      </c>
      <c r="C36" s="12">
        <f>FC_IND_E!C$2</f>
        <v>22158.787731120003</v>
      </c>
      <c r="D36" s="12">
        <f>FC_IND_E!D$2</f>
        <v>21971.207941560002</v>
      </c>
      <c r="E36" s="12">
        <f>FC_IND_E!E$2</f>
        <v>22309.896273120004</v>
      </c>
      <c r="F36" s="12">
        <f>FC_IND_E!F$2</f>
        <v>22325.503502520001</v>
      </c>
      <c r="G36" s="12">
        <f>FC_IND_E!G$2</f>
        <v>22145.896892880002</v>
      </c>
      <c r="H36" s="12">
        <f>FC_IND_E!H$2</f>
        <v>21991.131121679999</v>
      </c>
      <c r="I36" s="12">
        <f>FC_IND_E!I$2</f>
        <v>22778.146808639998</v>
      </c>
      <c r="J36" s="12">
        <f>FC_IND_E!J$2</f>
        <v>22911.099839279999</v>
      </c>
      <c r="K36" s="12">
        <f>FC_IND_E!K$2</f>
        <v>21506.123943719998</v>
      </c>
      <c r="L36" s="12">
        <f>FC_IND_E!L$2</f>
        <v>19994.67561636</v>
      </c>
      <c r="M36" s="12">
        <f>FC_IND_E!M$2</f>
        <v>21590.119106999999</v>
      </c>
      <c r="N36" s="12">
        <f>FC_IND_E!N$2</f>
        <v>20485.050378479998</v>
      </c>
      <c r="O36" s="12">
        <f>FC_IND_E!O$2</f>
        <v>20923.28695188</v>
      </c>
      <c r="P36" s="12">
        <f>FC_IND_E!P$2</f>
        <v>20390.598731160004</v>
      </c>
      <c r="Q36" s="12">
        <f>FC_IND_E!Q$2</f>
        <v>20039.277846600002</v>
      </c>
      <c r="R36" s="12">
        <f>FC_IND_E!R$2</f>
        <v>20754.189831240001</v>
      </c>
      <c r="S36" s="12">
        <f>FC_IND_E!S$2</f>
        <v>22471.058532600004</v>
      </c>
      <c r="T36" s="12">
        <f>FC_IND_E!T$2</f>
        <v>22864.012178759996</v>
      </c>
      <c r="U36" s="12">
        <f>FC_IND_E!U$2</f>
        <v>22394.661302520002</v>
      </c>
      <c r="V36" s="12">
        <f>FC_IND_E!V$2</f>
        <v>21353.078747880005</v>
      </c>
      <c r="W36" s="12">
        <f>FC_IND_E!W$2</f>
        <v>21743.981539559994</v>
      </c>
      <c r="X36" s="12">
        <f>FC_IND_E!X$2</f>
        <v>21674.575798560003</v>
      </c>
    </row>
    <row r="37" spans="1:24" ht="11.25" customHeight="1" x14ac:dyDescent="0.2">
      <c r="A37" s="40" t="s">
        <v>143</v>
      </c>
      <c r="B37" s="13" t="str">
        <f ca="1">HYPERLINK("#"&amp;CELL("address",FC_IND_IS_E!$X$2),"FC_IND_IS_E")</f>
        <v>FC_IND_IS_E</v>
      </c>
      <c r="C37" s="14">
        <f>FC_IND_IS_E!C$2</f>
        <v>1564.9263806399999</v>
      </c>
      <c r="D37" s="14">
        <f>FC_IND_IS_E!D$2</f>
        <v>1667.1742059600001</v>
      </c>
      <c r="E37" s="14">
        <f>FC_IND_IS_E!E$2</f>
        <v>1718.5688571599999</v>
      </c>
      <c r="F37" s="14">
        <f>FC_IND_IS_E!F$2</f>
        <v>1709.2905735599998</v>
      </c>
      <c r="G37" s="14">
        <f>FC_IND_IS_E!G$2</f>
        <v>1766.8407326399997</v>
      </c>
      <c r="H37" s="14">
        <f>FC_IND_IS_E!H$2</f>
        <v>1724.4921654</v>
      </c>
      <c r="I37" s="14">
        <f>FC_IND_IS_E!I$2</f>
        <v>1781.1777265200003</v>
      </c>
      <c r="J37" s="14">
        <f>FC_IND_IS_E!J$2</f>
        <v>1705.1703901200003</v>
      </c>
      <c r="K37" s="14">
        <f>FC_IND_IS_E!K$2</f>
        <v>1663.1451413999998</v>
      </c>
      <c r="L37" s="14">
        <f>FC_IND_IS_E!L$2</f>
        <v>1524.47694768</v>
      </c>
      <c r="M37" s="14">
        <f>FC_IND_IS_E!M$2</f>
        <v>1699.7975568000002</v>
      </c>
      <c r="N37" s="14">
        <f>FC_IND_IS_E!N$2</f>
        <v>1653.5172175199996</v>
      </c>
      <c r="O37" s="14">
        <f>FC_IND_IS_E!O$2</f>
        <v>1661.4686905200001</v>
      </c>
      <c r="P37" s="14">
        <f>FC_IND_IS_E!P$2</f>
        <v>1646.6537069999999</v>
      </c>
      <c r="Q37" s="14">
        <f>FC_IND_IS_E!Q$2</f>
        <v>1605.7099954800001</v>
      </c>
      <c r="R37" s="14">
        <f>FC_IND_IS_E!R$2</f>
        <v>2029.28748948</v>
      </c>
      <c r="S37" s="14">
        <f>FC_IND_IS_E!S$2</f>
        <v>2287.9342555199992</v>
      </c>
      <c r="T37" s="14">
        <f>FC_IND_IS_E!T$2</f>
        <v>2502.855097919999</v>
      </c>
      <c r="U37" s="14">
        <f>FC_IND_IS_E!U$2</f>
        <v>2231.8461791999994</v>
      </c>
      <c r="V37" s="14">
        <f>FC_IND_IS_E!V$2</f>
        <v>2039.5491249599991</v>
      </c>
      <c r="W37" s="14">
        <f>FC_IND_IS_E!W$2</f>
        <v>2027.6349389999996</v>
      </c>
      <c r="X37" s="14">
        <f>FC_IND_IS_E!X$2</f>
        <v>2199.5210710799997</v>
      </c>
    </row>
    <row r="38" spans="1:24" ht="11.25" customHeight="1" x14ac:dyDescent="0.2">
      <c r="A38" s="41" t="s">
        <v>267</v>
      </c>
      <c r="B38" s="15" t="str">
        <f ca="1">HYPERLINK("#"&amp;CELL("address",FC_IND_IS_BF_E!$X$2),"FC_IND_IS_BF_E")</f>
        <v>FC_IND_IS_BF_E</v>
      </c>
      <c r="C38" s="16">
        <f>FC_IND_IS_BF_E!C$2</f>
        <v>1551.5214584170167</v>
      </c>
      <c r="D38" s="16">
        <f>FC_IND_IS_BF_E!D$2</f>
        <v>1655.6269090922533</v>
      </c>
      <c r="E38" s="16">
        <f>FC_IND_IS_BF_E!E$2</f>
        <v>1708.0569203336747</v>
      </c>
      <c r="F38" s="16">
        <f>FC_IND_IS_BF_E!F$2</f>
        <v>1699.4044332368035</v>
      </c>
      <c r="G38" s="16">
        <f>FC_IND_IS_BF_E!G$2</f>
        <v>1755.6167261782102</v>
      </c>
      <c r="H38" s="16">
        <f>FC_IND_IS_BF_E!H$2</f>
        <v>1713.0769259453946</v>
      </c>
      <c r="I38" s="16">
        <f>FC_IND_IS_BF_E!I$2</f>
        <v>1768.2572511497503</v>
      </c>
      <c r="J38" s="16">
        <f>FC_IND_IS_BF_E!J$2</f>
        <v>1692.3874756863106</v>
      </c>
      <c r="K38" s="16">
        <f>FC_IND_IS_BF_E!K$2</f>
        <v>1651.4180311290531</v>
      </c>
      <c r="L38" s="16">
        <f>FC_IND_IS_BF_E!L$2</f>
        <v>1519.228771962396</v>
      </c>
      <c r="M38" s="16">
        <f>FC_IND_IS_BF_E!M$2</f>
        <v>1689.3635286801368</v>
      </c>
      <c r="N38" s="16">
        <f>FC_IND_IS_BF_E!N$2</f>
        <v>1639.9967248188841</v>
      </c>
      <c r="O38" s="16">
        <f>FC_IND_IS_BF_E!O$2</f>
        <v>1650.368668465665</v>
      </c>
      <c r="P38" s="16">
        <f>FC_IND_IS_BF_E!P$2</f>
        <v>1636.1326754749134</v>
      </c>
      <c r="Q38" s="16">
        <f>FC_IND_IS_BF_E!Q$2</f>
        <v>1596.1314014870081</v>
      </c>
      <c r="R38" s="16">
        <f>FC_IND_IS_BF_E!R$2</f>
        <v>2020.0661979623401</v>
      </c>
      <c r="S38" s="16">
        <f>FC_IND_IS_BF_E!S$2</f>
        <v>2278.9980779769248</v>
      </c>
      <c r="T38" s="16">
        <f>FC_IND_IS_BF_E!T$2</f>
        <v>2502.8550979174001</v>
      </c>
      <c r="U38" s="16">
        <f>FC_IND_IS_BF_E!U$2</f>
        <v>2231.8461791986711</v>
      </c>
      <c r="V38" s="16">
        <f>FC_IND_IS_BF_E!V$2</f>
        <v>2039.5491249584352</v>
      </c>
      <c r="W38" s="16">
        <f>FC_IND_IS_BF_E!W$2</f>
        <v>2027.6349389984787</v>
      </c>
      <c r="X38" s="16">
        <f>FC_IND_IS_BF_E!X$2</f>
        <v>2199.5210710788156</v>
      </c>
    </row>
    <row r="39" spans="1:24" ht="11.25" customHeight="1" x14ac:dyDescent="0.2">
      <c r="A39" s="41" t="s">
        <v>269</v>
      </c>
      <c r="B39" s="15" t="str">
        <f ca="1">HYPERLINK("#"&amp;CELL("address",FC_IND_IS_EA_E!$X$2),"FC_IND_IS_EA_E")</f>
        <v>FC_IND_IS_EA_E</v>
      </c>
      <c r="C39" s="16">
        <f>FC_IND_IS_EA_E!C$2</f>
        <v>13.404922222983467</v>
      </c>
      <c r="D39" s="16">
        <f>FC_IND_IS_EA_E!D$2</f>
        <v>11.547296867746788</v>
      </c>
      <c r="E39" s="16">
        <f>FC_IND_IS_EA_E!E$2</f>
        <v>10.51193682632514</v>
      </c>
      <c r="F39" s="16">
        <f>FC_IND_IS_EA_E!F$2</f>
        <v>9.8861403231964111</v>
      </c>
      <c r="G39" s="16">
        <f>FC_IND_IS_EA_E!G$2</f>
        <v>11.224006461789445</v>
      </c>
      <c r="H39" s="16">
        <f>FC_IND_IS_EA_E!H$2</f>
        <v>11.415239454605477</v>
      </c>
      <c r="I39" s="16">
        <f>FC_IND_IS_EA_E!I$2</f>
        <v>12.920475370249587</v>
      </c>
      <c r="J39" s="16">
        <f>FC_IND_IS_EA_E!J$2</f>
        <v>12.782914433689616</v>
      </c>
      <c r="K39" s="16">
        <f>FC_IND_IS_EA_E!K$2</f>
        <v>11.727110270946813</v>
      </c>
      <c r="L39" s="16">
        <f>FC_IND_IS_EA_E!L$2</f>
        <v>5.2481757176039814</v>
      </c>
      <c r="M39" s="16">
        <f>FC_IND_IS_EA_E!M$2</f>
        <v>10.434028119863276</v>
      </c>
      <c r="N39" s="16">
        <f>FC_IND_IS_EA_E!N$2</f>
        <v>13.520492701115529</v>
      </c>
      <c r="O39" s="16">
        <f>FC_IND_IS_EA_E!O$2</f>
        <v>11.100022054335135</v>
      </c>
      <c r="P39" s="16">
        <f>FC_IND_IS_EA_E!P$2</f>
        <v>10.521031525086755</v>
      </c>
      <c r="Q39" s="16">
        <f>FC_IND_IS_EA_E!Q$2</f>
        <v>9.5785939929919106</v>
      </c>
      <c r="R39" s="16">
        <f>FC_IND_IS_EA_E!R$2</f>
        <v>9.2212915176596884</v>
      </c>
      <c r="S39" s="16">
        <f>FC_IND_IS_EA_E!S$2</f>
        <v>8.9361775430745798</v>
      </c>
      <c r="T39" s="16">
        <f>FC_IND_IS_EA_E!T$2</f>
        <v>2.598726351524758E-9</v>
      </c>
      <c r="U39" s="16">
        <f>FC_IND_IS_EA_E!U$2</f>
        <v>1.3282467656438245E-9</v>
      </c>
      <c r="V39" s="16">
        <f>FC_IND_IS_EA_E!V$2</f>
        <v>1.5640200366945562E-9</v>
      </c>
      <c r="W39" s="16">
        <f>FC_IND_IS_EA_E!W$2</f>
        <v>1.5207691656883057E-9</v>
      </c>
      <c r="X39" s="16">
        <f>FC_IND_IS_EA_E!X$2</f>
        <v>1.1844215800010705E-9</v>
      </c>
    </row>
    <row r="40" spans="1:24" ht="11.25" customHeight="1" x14ac:dyDescent="0.2">
      <c r="A40" s="40" t="s">
        <v>145</v>
      </c>
      <c r="B40" s="13" t="str">
        <f ca="1">HYPERLINK("#"&amp;CELL("address",FC_IND_NFM_E!$X$2),"FC_IND_NFM_E")</f>
        <v>FC_IND_NFM_E</v>
      </c>
      <c r="C40" s="14">
        <f>FC_IND_NFM_E!C$2</f>
        <v>245.87451071999999</v>
      </c>
      <c r="D40" s="14">
        <f>FC_IND_NFM_E!D$2</f>
        <v>208.52309412000002</v>
      </c>
      <c r="E40" s="14">
        <f>FC_IND_NFM_E!E$2</f>
        <v>205.89761412000001</v>
      </c>
      <c r="F40" s="14">
        <f>FC_IND_NFM_E!F$2</f>
        <v>195.95108412000002</v>
      </c>
      <c r="G40" s="14">
        <f>FC_IND_NFM_E!G$2</f>
        <v>231.14241216000005</v>
      </c>
      <c r="H40" s="14">
        <f>FC_IND_NFM_E!H$2</f>
        <v>226.80027216000008</v>
      </c>
      <c r="I40" s="14">
        <f>FC_IND_NFM_E!I$2</f>
        <v>214.07679216000002</v>
      </c>
      <c r="J40" s="14">
        <f>FC_IND_NFM_E!J$2</f>
        <v>247.50117216000001</v>
      </c>
      <c r="K40" s="14">
        <f>FC_IND_NFM_E!K$2</f>
        <v>242.65413216000013</v>
      </c>
      <c r="L40" s="14">
        <f>FC_IND_NFM_E!L$2</f>
        <v>173.93744411999995</v>
      </c>
      <c r="M40" s="14">
        <f>FC_IND_NFM_E!M$2</f>
        <v>202.16135412</v>
      </c>
      <c r="N40" s="14">
        <f>FC_IND_NFM_E!N$2</f>
        <v>183.88397412000003</v>
      </c>
      <c r="O40" s="14">
        <f>FC_IND_NFM_E!O$2</f>
        <v>153.54323676000004</v>
      </c>
      <c r="P40" s="14">
        <f>FC_IND_NFM_E!P$2</f>
        <v>157.16497608000006</v>
      </c>
      <c r="Q40" s="14">
        <f>FC_IND_NFM_E!Q$2</f>
        <v>121.47853608000003</v>
      </c>
      <c r="R40" s="14">
        <f>FC_IND_NFM_E!R$2</f>
        <v>154.03923792000006</v>
      </c>
      <c r="S40" s="14">
        <f>FC_IND_NFM_E!S$2</f>
        <v>151.25152715999999</v>
      </c>
      <c r="T40" s="14">
        <f>FC_IND_NFM_E!T$2</f>
        <v>170.27839008000001</v>
      </c>
      <c r="U40" s="14">
        <f>FC_IND_NFM_E!U$2</f>
        <v>168.71147891999999</v>
      </c>
      <c r="V40" s="14">
        <f>FC_IND_NFM_E!V$2</f>
        <v>163.14498035999998</v>
      </c>
      <c r="W40" s="14">
        <f>FC_IND_NFM_E!W$2</f>
        <v>130.87608660000001</v>
      </c>
      <c r="X40" s="14">
        <f>FC_IND_NFM_E!X$2</f>
        <v>154.47235932000001</v>
      </c>
    </row>
    <row r="41" spans="1:24" ht="11.25" customHeight="1" x14ac:dyDescent="0.2">
      <c r="A41" s="41" t="s">
        <v>271</v>
      </c>
      <c r="B41" s="15" t="str">
        <f ca="1">HYPERLINK("#"&amp;CELL("address",FC_IND_NFM_AM_E!$X$2),"FC_IND_NFM_AM_E")</f>
        <v>FC_IND_NFM_AM_E</v>
      </c>
      <c r="C41" s="16">
        <f>FC_IND_NFM_AM_E!C$2</f>
        <v>0</v>
      </c>
      <c r="D41" s="16">
        <f>FC_IND_NFM_AM_E!D$2</f>
        <v>0</v>
      </c>
      <c r="E41" s="16">
        <f>FC_IND_NFM_AM_E!E$2</f>
        <v>0</v>
      </c>
      <c r="F41" s="16">
        <f>FC_IND_NFM_AM_E!F$2</f>
        <v>0</v>
      </c>
      <c r="G41" s="16">
        <f>FC_IND_NFM_AM_E!G$2</f>
        <v>0</v>
      </c>
      <c r="H41" s="16">
        <f>FC_IND_NFM_AM_E!H$2</f>
        <v>0</v>
      </c>
      <c r="I41" s="16">
        <f>FC_IND_NFM_AM_E!I$2</f>
        <v>0</v>
      </c>
      <c r="J41" s="16">
        <f>FC_IND_NFM_AM_E!J$2</f>
        <v>0</v>
      </c>
      <c r="K41" s="16">
        <f>FC_IND_NFM_AM_E!K$2</f>
        <v>0</v>
      </c>
      <c r="L41" s="16">
        <f>FC_IND_NFM_AM_E!L$2</f>
        <v>0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</row>
    <row r="42" spans="1:24" ht="11.25" customHeight="1" x14ac:dyDescent="0.2">
      <c r="A42" s="41" t="s">
        <v>273</v>
      </c>
      <c r="B42" s="15" t="str">
        <f ca="1">HYPERLINK("#"&amp;CELL("address",FC_IND_NFM_PA_E!$X$2),"FC_IND_NFM_PA_E")</f>
        <v>FC_IND_NFM_PA_E</v>
      </c>
      <c r="C42" s="16">
        <f>FC_IND_NFM_PA_E!C$2</f>
        <v>54.809248773590099</v>
      </c>
      <c r="D42" s="16">
        <f>FC_IND_NFM_PA_E!D$2</f>
        <v>46.985264852886814</v>
      </c>
      <c r="E42" s="16">
        <f>FC_IND_NFM_PA_E!E$2</f>
        <v>45.482331082256884</v>
      </c>
      <c r="F42" s="16">
        <f>FC_IND_NFM_PA_E!F$2</f>
        <v>43.82053051732467</v>
      </c>
      <c r="G42" s="16">
        <f>FC_IND_NFM_PA_E!G$2</f>
        <v>58.199446273041424</v>
      </c>
      <c r="H42" s="16">
        <f>FC_IND_NFM_PA_E!H$2</f>
        <v>58.588962705875701</v>
      </c>
      <c r="I42" s="16">
        <f>FC_IND_NFM_PA_E!I$2</f>
        <v>48.612325997129673</v>
      </c>
      <c r="J42" s="16">
        <f>FC_IND_NFM_PA_E!J$2</f>
        <v>61.837924605099516</v>
      </c>
      <c r="K42" s="16">
        <f>FC_IND_NFM_PA_E!K$2</f>
        <v>62.401467629145174</v>
      </c>
      <c r="L42" s="16">
        <f>FC_IND_NFM_PA_E!L$2</f>
        <v>27.248752914018791</v>
      </c>
      <c r="M42" s="16">
        <f>FC_IND_NFM_PA_E!M$2</f>
        <v>37.916162055791666</v>
      </c>
      <c r="N42" s="16">
        <f>FC_IND_NFM_PA_E!N$2</f>
        <v>42.813485742077681</v>
      </c>
      <c r="O42" s="16">
        <f>FC_IND_NFM_PA_E!O$2</f>
        <v>11.624998765097095</v>
      </c>
      <c r="P42" s="16">
        <f>FC_IND_NFM_PA_E!P$2</f>
        <v>10.835050607067874</v>
      </c>
      <c r="Q42" s="16">
        <f>FC_IND_NFM_PA_E!Q$2</f>
        <v>8.8516154019004367E-2</v>
      </c>
      <c r="R42" s="16">
        <f>FC_IND_NFM_PA_E!R$2</f>
        <v>3.5951222869815824</v>
      </c>
      <c r="S42" s="16">
        <f>FC_IND_NFM_PA_E!S$2</f>
        <v>4.8443203665498142</v>
      </c>
      <c r="T42" s="16">
        <f>FC_IND_NFM_PA_E!T$2</f>
        <v>4.455602175912996</v>
      </c>
      <c r="U42" s="16">
        <f>FC_IND_NFM_PA_E!U$2</f>
        <v>6.0843724144249327</v>
      </c>
      <c r="V42" s="16">
        <f>FC_IND_NFM_PA_E!V$2</f>
        <v>12.246633095739639</v>
      </c>
      <c r="W42" s="16">
        <f>FC_IND_NFM_PA_E!W$2</f>
        <v>9.1628751962238475</v>
      </c>
      <c r="X42" s="16">
        <f>FC_IND_NFM_PA_E!X$2</f>
        <v>6.8248724430432786</v>
      </c>
    </row>
    <row r="43" spans="1:24" ht="11.25" customHeight="1" x14ac:dyDescent="0.2">
      <c r="A43" s="41" t="s">
        <v>275</v>
      </c>
      <c r="B43" s="15" t="str">
        <f ca="1">HYPERLINK("#"&amp;CELL("address",FC_IND_NFM_SA_E!$X$2),"FC_IND_NFM_SA_E")</f>
        <v>FC_IND_NFM_SA_E</v>
      </c>
      <c r="C43" s="16">
        <f>FC_IND_NFM_SA_E!C$2</f>
        <v>17.895376768767793</v>
      </c>
      <c r="D43" s="16">
        <f>FC_IND_NFM_SA_E!D$2</f>
        <v>16.179247858481268</v>
      </c>
      <c r="E43" s="16">
        <f>FC_IND_NFM_SA_E!E$2</f>
        <v>16.200957004183326</v>
      </c>
      <c r="F43" s="16">
        <f>FC_IND_NFM_SA_E!F$2</f>
        <v>6.5988655128739264</v>
      </c>
      <c r="G43" s="16">
        <f>FC_IND_NFM_SA_E!G$2</f>
        <v>7.2903653540392126</v>
      </c>
      <c r="H43" s="16">
        <f>FC_IND_NFM_SA_E!H$2</f>
        <v>7.2509125539970389</v>
      </c>
      <c r="I43" s="16">
        <f>FC_IND_NFM_SA_E!I$2</f>
        <v>3.5597890559706871</v>
      </c>
      <c r="J43" s="16">
        <f>FC_IND_NFM_SA_E!J$2</f>
        <v>0</v>
      </c>
      <c r="K43" s="16">
        <f>FC_IND_NFM_SA_E!K$2</f>
        <v>0</v>
      </c>
      <c r="L43" s="16">
        <f>FC_IND_NFM_SA_E!L$2</f>
        <v>0</v>
      </c>
      <c r="M43" s="16">
        <f>FC_IND_NFM_SA_E!M$2</f>
        <v>0</v>
      </c>
      <c r="N43" s="16">
        <f>FC_IND_NFM_SA_E!N$2</f>
        <v>0</v>
      </c>
      <c r="O43" s="16">
        <f>FC_IND_NFM_SA_E!O$2</f>
        <v>0</v>
      </c>
      <c r="P43" s="16">
        <f>FC_IND_NFM_SA_E!P$2</f>
        <v>0</v>
      </c>
      <c r="Q43" s="16">
        <f>FC_IND_NFM_SA_E!Q$2</f>
        <v>0</v>
      </c>
      <c r="R43" s="16">
        <f>FC_IND_NFM_SA_E!R$2</f>
        <v>0</v>
      </c>
      <c r="S43" s="16">
        <f>FC_IND_NFM_SA_E!S$2</f>
        <v>0</v>
      </c>
      <c r="T43" s="16">
        <f>FC_IND_NFM_SA_E!T$2</f>
        <v>0</v>
      </c>
      <c r="U43" s="16">
        <f>FC_IND_NFM_SA_E!U$2</f>
        <v>0</v>
      </c>
      <c r="V43" s="16">
        <f>FC_IND_NFM_SA_E!V$2</f>
        <v>0</v>
      </c>
      <c r="W43" s="16">
        <f>FC_IND_NFM_SA_E!W$2</f>
        <v>0</v>
      </c>
      <c r="X43" s="16">
        <f>FC_IND_NFM_SA_E!X$2</f>
        <v>0</v>
      </c>
    </row>
    <row r="44" spans="1:24" ht="11.25" customHeight="1" x14ac:dyDescent="0.2">
      <c r="A44" s="41" t="s">
        <v>277</v>
      </c>
      <c r="B44" s="15" t="str">
        <f ca="1">HYPERLINK("#"&amp;CELL("address",FC_IND_NFM_OM_E!$X$2),"FC_IND_NFM_OM_E")</f>
        <v>FC_IND_NFM_OM_E</v>
      </c>
      <c r="C44" s="16">
        <f>FC_IND_NFM_OM_E!C$2</f>
        <v>173.1698851776421</v>
      </c>
      <c r="D44" s="16">
        <f>FC_IND_NFM_OM_E!D$2</f>
        <v>145.35858140863195</v>
      </c>
      <c r="E44" s="16">
        <f>FC_IND_NFM_OM_E!E$2</f>
        <v>144.21432603355981</v>
      </c>
      <c r="F44" s="16">
        <f>FC_IND_NFM_OM_E!F$2</f>
        <v>145.53168808980143</v>
      </c>
      <c r="G44" s="16">
        <f>FC_IND_NFM_OM_E!G$2</f>
        <v>165.65260053291939</v>
      </c>
      <c r="H44" s="16">
        <f>FC_IND_NFM_OM_E!H$2</f>
        <v>160.96039690012734</v>
      </c>
      <c r="I44" s="16">
        <f>FC_IND_NFM_OM_E!I$2</f>
        <v>161.90467710689967</v>
      </c>
      <c r="J44" s="16">
        <f>FC_IND_NFM_OM_E!J$2</f>
        <v>185.66324755490049</v>
      </c>
      <c r="K44" s="16">
        <f>FC_IND_NFM_OM_E!K$2</f>
        <v>180.25266453085496</v>
      </c>
      <c r="L44" s="16">
        <f>FC_IND_NFM_OM_E!L$2</f>
        <v>146.68869120598117</v>
      </c>
      <c r="M44" s="16">
        <f>FC_IND_NFM_OM_E!M$2</f>
        <v>164.24519206420834</v>
      </c>
      <c r="N44" s="16">
        <f>FC_IND_NFM_OM_E!N$2</f>
        <v>141.07048837792235</v>
      </c>
      <c r="O44" s="16">
        <f>FC_IND_NFM_OM_E!O$2</f>
        <v>141.91823799490294</v>
      </c>
      <c r="P44" s="16">
        <f>FC_IND_NFM_OM_E!P$2</f>
        <v>146.32992547293216</v>
      </c>
      <c r="Q44" s="16">
        <f>FC_IND_NFM_OM_E!Q$2</f>
        <v>121.39001992598102</v>
      </c>
      <c r="R44" s="16">
        <f>FC_IND_NFM_OM_E!R$2</f>
        <v>150.44411563301847</v>
      </c>
      <c r="S44" s="16">
        <f>FC_IND_NFM_OM_E!S$2</f>
        <v>146.4072067934502</v>
      </c>
      <c r="T44" s="16">
        <f>FC_IND_NFM_OM_E!T$2</f>
        <v>165.82278790408702</v>
      </c>
      <c r="U44" s="16">
        <f>FC_IND_NFM_OM_E!U$2</f>
        <v>162.62710650557506</v>
      </c>
      <c r="V44" s="16">
        <f>FC_IND_NFM_OM_E!V$2</f>
        <v>150.89834726426034</v>
      </c>
      <c r="W44" s="16">
        <f>FC_IND_NFM_OM_E!W$2</f>
        <v>121.71321140377617</v>
      </c>
      <c r="X44" s="16">
        <f>FC_IND_NFM_OM_E!X$2</f>
        <v>147.64748687695675</v>
      </c>
    </row>
    <row r="45" spans="1:24" ht="11.25" customHeight="1" x14ac:dyDescent="0.2">
      <c r="A45" s="40" t="s">
        <v>144</v>
      </c>
      <c r="B45" s="13" t="str">
        <f ca="1">HYPERLINK("#"&amp;CELL("address",FC_IND_CPC_E!$X$2),"FC_IND_CPC_E")</f>
        <v>FC_IND_CPC_E</v>
      </c>
      <c r="C45" s="14">
        <f>FC_IND_CPC_E!C$2</f>
        <v>8871.3408632400024</v>
      </c>
      <c r="D45" s="14">
        <f>FC_IND_CPC_E!D$2</f>
        <v>9022.6394427600026</v>
      </c>
      <c r="E45" s="14">
        <f>FC_IND_CPC_E!E$2</f>
        <v>9532.5952543200019</v>
      </c>
      <c r="F45" s="14">
        <f>FC_IND_CPC_E!F$2</f>
        <v>9897.6154287600002</v>
      </c>
      <c r="G45" s="14">
        <f>FC_IND_CPC_E!G$2</f>
        <v>9739.8106959600009</v>
      </c>
      <c r="H45" s="14">
        <f>FC_IND_CPC_E!H$2</f>
        <v>9730.6403137199995</v>
      </c>
      <c r="I45" s="14">
        <f>FC_IND_CPC_E!I$2</f>
        <v>10622.53732284</v>
      </c>
      <c r="J45" s="14">
        <f>FC_IND_CPC_E!J$2</f>
        <v>10953.316137240001</v>
      </c>
      <c r="K45" s="14">
        <f>FC_IND_CPC_E!K$2</f>
        <v>9855.2022562799993</v>
      </c>
      <c r="L45" s="14">
        <f>FC_IND_CPC_E!L$2</f>
        <v>9380.787564960001</v>
      </c>
      <c r="M45" s="14">
        <f>FC_IND_CPC_E!M$2</f>
        <v>10540.28662524</v>
      </c>
      <c r="N45" s="14">
        <f>FC_IND_CPC_E!N$2</f>
        <v>9697.921563599999</v>
      </c>
      <c r="O45" s="14">
        <f>FC_IND_CPC_E!O$2</f>
        <v>10516.36895244</v>
      </c>
      <c r="P45" s="14">
        <f>FC_IND_CPC_E!P$2</f>
        <v>10260.471389760001</v>
      </c>
      <c r="Q45" s="14">
        <f>FC_IND_CPC_E!Q$2</f>
        <v>10034.103234239999</v>
      </c>
      <c r="R45" s="14">
        <f>FC_IND_CPC_E!R$2</f>
        <v>10241.325774000001</v>
      </c>
      <c r="S45" s="14">
        <f>FC_IND_CPC_E!S$2</f>
        <v>11401.085591280002</v>
      </c>
      <c r="T45" s="14">
        <f>FC_IND_CPC_E!T$2</f>
        <v>11646.859679279998</v>
      </c>
      <c r="U45" s="14">
        <f>FC_IND_CPC_E!U$2</f>
        <v>11432.855490480002</v>
      </c>
      <c r="V45" s="14">
        <f>FC_IND_CPC_E!V$2</f>
        <v>10954.187881920001</v>
      </c>
      <c r="W45" s="14">
        <f>FC_IND_CPC_E!W$2</f>
        <v>11687.225856479998</v>
      </c>
      <c r="X45" s="14">
        <f>FC_IND_CPC_E!X$2</f>
        <v>11295.644516280001</v>
      </c>
    </row>
    <row r="46" spans="1:24" ht="11.25" customHeight="1" x14ac:dyDescent="0.2">
      <c r="A46" s="41" t="s">
        <v>279</v>
      </c>
      <c r="B46" s="15" t="str">
        <f ca="1">HYPERLINK("#"&amp;CELL("address",FC_IND_CPC_BC_E!$X$2),"FC_IND_CPC_BC_E")</f>
        <v>FC_IND_CPC_BC_E</v>
      </c>
      <c r="C46" s="16">
        <f>FC_IND_CPC_BC_E!C$2</f>
        <v>7522.4813929690081</v>
      </c>
      <c r="D46" s="16">
        <f>FC_IND_CPC_BC_E!D$2</f>
        <v>7541.2929787703961</v>
      </c>
      <c r="E46" s="16">
        <f>FC_IND_CPC_BC_E!E$2</f>
        <v>7959.1135484215338</v>
      </c>
      <c r="F46" s="16">
        <f>FC_IND_CPC_BC_E!F$2</f>
        <v>8278.9382713297273</v>
      </c>
      <c r="G46" s="16">
        <f>FC_IND_CPC_BC_E!G$2</f>
        <v>8086.2185806714788</v>
      </c>
      <c r="H46" s="16">
        <f>FC_IND_CPC_BC_E!H$2</f>
        <v>8080.9511567466761</v>
      </c>
      <c r="I46" s="16">
        <f>FC_IND_CPC_BC_E!I$2</f>
        <v>8779.2228219577373</v>
      </c>
      <c r="J46" s="16">
        <f>FC_IND_CPC_BC_E!J$2</f>
        <v>9005.5080326272782</v>
      </c>
      <c r="K46" s="16">
        <f>FC_IND_CPC_BC_E!K$2</f>
        <v>8183.7623149040455</v>
      </c>
      <c r="L46" s="16">
        <f>FC_IND_CPC_BC_E!L$2</f>
        <v>8564.4396333463228</v>
      </c>
      <c r="M46" s="16">
        <f>FC_IND_CPC_BC_E!M$2</f>
        <v>9723.6367276754172</v>
      </c>
      <c r="N46" s="16">
        <f>FC_IND_CPC_BC_E!N$2</f>
        <v>8990.6159688231528</v>
      </c>
      <c r="O46" s="16">
        <f>FC_IND_CPC_BC_E!O$2</f>
        <v>9855.8589539660952</v>
      </c>
      <c r="P46" s="16">
        <f>FC_IND_CPC_BC_E!P$2</f>
        <v>9324.2680941382423</v>
      </c>
      <c r="Q46" s="16">
        <f>FC_IND_CPC_BC_E!Q$2</f>
        <v>9080.5255854639036</v>
      </c>
      <c r="R46" s="16">
        <f>FC_IND_CPC_BC_E!R$2</f>
        <v>9441.3483964289571</v>
      </c>
      <c r="S46" s="16">
        <f>FC_IND_CPC_BC_E!S$2</f>
        <v>10442.194871864122</v>
      </c>
      <c r="T46" s="16">
        <f>FC_IND_CPC_BC_E!T$2</f>
        <v>10739.91314319589</v>
      </c>
      <c r="U46" s="16">
        <f>FC_IND_CPC_BC_E!U$2</f>
        <v>10721.329840569764</v>
      </c>
      <c r="V46" s="16">
        <f>FC_IND_CPC_BC_E!V$2</f>
        <v>10297.512677708703</v>
      </c>
      <c r="W46" s="16">
        <f>FC_IND_CPC_BC_E!W$2</f>
        <v>10836.887694611232</v>
      </c>
      <c r="X46" s="16">
        <f>FC_IND_CPC_BC_E!X$2</f>
        <v>10435.651770769136</v>
      </c>
    </row>
    <row r="47" spans="1:24" ht="11.25" customHeight="1" x14ac:dyDescent="0.2">
      <c r="A47" s="41" t="s">
        <v>283</v>
      </c>
      <c r="B47" s="15" t="str">
        <f ca="1">HYPERLINK("#"&amp;CELL("address",FC_IND_CPC_OC_E!$X$2),"FC_IND_CPC_OC_E")</f>
        <v>FC_IND_CPC_OC_E</v>
      </c>
      <c r="C47" s="16">
        <f>FC_IND_CPC_OC_E!C$2</f>
        <v>1125.3038995192692</v>
      </c>
      <c r="D47" s="16">
        <f>FC_IND_CPC_OC_E!D$2</f>
        <v>1236.4422520618596</v>
      </c>
      <c r="E47" s="16">
        <f>FC_IND_CPC_OC_E!E$2</f>
        <v>1302.2957369778001</v>
      </c>
      <c r="F47" s="16">
        <f>FC_IND_CPC_OC_E!F$2</f>
        <v>1375.8665883825988</v>
      </c>
      <c r="G47" s="16">
        <f>FC_IND_CPC_OC_E!G$2</f>
        <v>1433.5215150930089</v>
      </c>
      <c r="H47" s="16">
        <f>FC_IND_CPC_OC_E!H$2</f>
        <v>1451.7178902271794</v>
      </c>
      <c r="I47" s="16">
        <f>FC_IND_CPC_OC_E!I$2</f>
        <v>1636.166354864934</v>
      </c>
      <c r="J47" s="16">
        <f>FC_IND_CPC_OC_E!J$2</f>
        <v>1722.0042735502373</v>
      </c>
      <c r="K47" s="16">
        <f>FC_IND_CPC_OC_E!K$2</f>
        <v>1450.1124467226714</v>
      </c>
      <c r="L47" s="16">
        <f>FC_IND_CPC_OC_E!L$2</f>
        <v>584.60436005542147</v>
      </c>
      <c r="M47" s="16">
        <f>FC_IND_CPC_OC_E!M$2</f>
        <v>579.99120733447489</v>
      </c>
      <c r="N47" s="16">
        <f>FC_IND_CPC_OC_E!N$2</f>
        <v>477.95686557648344</v>
      </c>
      <c r="O47" s="16">
        <f>FC_IND_CPC_OC_E!O$2</f>
        <v>392.33194669412751</v>
      </c>
      <c r="P47" s="16">
        <f>FC_IND_CPC_OC_E!P$2</f>
        <v>770.88346721699975</v>
      </c>
      <c r="Q47" s="16">
        <f>FC_IND_CPC_OC_E!Q$2</f>
        <v>790.05653591745329</v>
      </c>
      <c r="R47" s="16">
        <f>FC_IND_CPC_OC_E!R$2</f>
        <v>642.0422417759097</v>
      </c>
      <c r="S47" s="16">
        <f>FC_IND_CPC_OC_E!S$2</f>
        <v>793.79875712065098</v>
      </c>
      <c r="T47" s="16">
        <f>FC_IND_CPC_OC_E!T$2</f>
        <v>731.69713312984379</v>
      </c>
      <c r="U47" s="16">
        <f>FC_IND_CPC_OC_E!U$2</f>
        <v>536.60166944757316</v>
      </c>
      <c r="V47" s="16">
        <f>FC_IND_CPC_OC_E!V$2</f>
        <v>497.79349464948979</v>
      </c>
      <c r="W47" s="16">
        <f>FC_IND_CPC_OC_E!W$2</f>
        <v>768.92678391789957</v>
      </c>
      <c r="X47" s="16">
        <f>FC_IND_CPC_OC_E!X$2</f>
        <v>776.76187388118706</v>
      </c>
    </row>
    <row r="48" spans="1:24" ht="11.25" customHeight="1" x14ac:dyDescent="0.2">
      <c r="A48" s="41" t="s">
        <v>281</v>
      </c>
      <c r="B48" s="15" t="str">
        <f ca="1">HYPERLINK("#"&amp;CELL("address",FC_IND_CPC_PH_E!$X$2),"FC_IND_CPC_PH_E")</f>
        <v>FC_IND_CPC_PH_E</v>
      </c>
      <c r="C48" s="16">
        <f>FC_IND_CPC_PH_E!C$2</f>
        <v>223.55557075172476</v>
      </c>
      <c r="D48" s="16">
        <f>FC_IND_CPC_PH_E!D$2</f>
        <v>244.90421192774699</v>
      </c>
      <c r="E48" s="16">
        <f>FC_IND_CPC_PH_E!E$2</f>
        <v>271.1859689206683</v>
      </c>
      <c r="F48" s="16">
        <f>FC_IND_CPC_PH_E!F$2</f>
        <v>242.81056904767294</v>
      </c>
      <c r="G48" s="16">
        <f>FC_IND_CPC_PH_E!G$2</f>
        <v>220.07060019551409</v>
      </c>
      <c r="H48" s="16">
        <f>FC_IND_CPC_PH_E!H$2</f>
        <v>197.97126674614293</v>
      </c>
      <c r="I48" s="16">
        <f>FC_IND_CPC_PH_E!I$2</f>
        <v>207.14814601732928</v>
      </c>
      <c r="J48" s="16">
        <f>FC_IND_CPC_PH_E!J$2</f>
        <v>225.80383106248709</v>
      </c>
      <c r="K48" s="16">
        <f>FC_IND_CPC_PH_E!K$2</f>
        <v>221.32749465328243</v>
      </c>
      <c r="L48" s="16">
        <f>FC_IND_CPC_PH_E!L$2</f>
        <v>231.74357155825578</v>
      </c>
      <c r="M48" s="16">
        <f>FC_IND_CPC_PH_E!M$2</f>
        <v>236.65869023010731</v>
      </c>
      <c r="N48" s="16">
        <f>FC_IND_CPC_PH_E!N$2</f>
        <v>229.34872920036329</v>
      </c>
      <c r="O48" s="16">
        <f>FC_IND_CPC_PH_E!O$2</f>
        <v>268.17805177977584</v>
      </c>
      <c r="P48" s="16">
        <f>FC_IND_CPC_PH_E!P$2</f>
        <v>165.31982840475888</v>
      </c>
      <c r="Q48" s="16">
        <f>FC_IND_CPC_PH_E!Q$2</f>
        <v>163.52111285864413</v>
      </c>
      <c r="R48" s="16">
        <f>FC_IND_CPC_PH_E!R$2</f>
        <v>157.93513579513532</v>
      </c>
      <c r="S48" s="16">
        <f>FC_IND_CPC_PH_E!S$2</f>
        <v>165.09196229522968</v>
      </c>
      <c r="T48" s="16">
        <f>FC_IND_CPC_PH_E!T$2</f>
        <v>175.24940295426222</v>
      </c>
      <c r="U48" s="16">
        <f>FC_IND_CPC_PH_E!U$2</f>
        <v>174.92398046266408</v>
      </c>
      <c r="V48" s="16">
        <f>FC_IND_CPC_PH_E!V$2</f>
        <v>158.88170956180886</v>
      </c>
      <c r="W48" s="16">
        <f>FC_IND_CPC_PH_E!W$2</f>
        <v>81.411377950866665</v>
      </c>
      <c r="X48" s="16">
        <f>FC_IND_CPC_PH_E!X$2</f>
        <v>83.2308716296792</v>
      </c>
    </row>
    <row r="49" spans="1:24" ht="11.25" customHeight="1" x14ac:dyDescent="0.2">
      <c r="A49" s="40" t="s">
        <v>146</v>
      </c>
      <c r="B49" s="13" t="str">
        <f ca="1">HYPERLINK("#"&amp;CELL("address",FC_IND_NMM_E!$X$2),"FC_IND_NMM_E")</f>
        <v>FC_IND_NMM_E</v>
      </c>
      <c r="C49" s="14">
        <f>FC_IND_NMM_E!C$2</f>
        <v>1813.9218994800001</v>
      </c>
      <c r="D49" s="14">
        <f>FC_IND_NMM_E!D$2</f>
        <v>1786.2127574399995</v>
      </c>
      <c r="E49" s="14">
        <f>FC_IND_NMM_E!E$2</f>
        <v>1510.7352174000002</v>
      </c>
      <c r="F49" s="14">
        <f>FC_IND_NMM_E!F$2</f>
        <v>1505.3420347200004</v>
      </c>
      <c r="G49" s="14">
        <f>FC_IND_NMM_E!G$2</f>
        <v>1506.1950230400003</v>
      </c>
      <c r="H49" s="14">
        <f>FC_IND_NMM_E!H$2</f>
        <v>1517.5847851199999</v>
      </c>
      <c r="I49" s="14">
        <f>FC_IND_NMM_E!I$2</f>
        <v>1513.3362516</v>
      </c>
      <c r="J49" s="14">
        <f>FC_IND_NMM_E!J$2</f>
        <v>1628.4272922</v>
      </c>
      <c r="K49" s="14">
        <f>FC_IND_NMM_E!K$2</f>
        <v>1599.7467585600002</v>
      </c>
      <c r="L49" s="14">
        <f>FC_IND_NMM_E!L$2</f>
        <v>1426.1072900399997</v>
      </c>
      <c r="M49" s="14">
        <f>FC_IND_NMM_E!M$2</f>
        <v>1498.36989924</v>
      </c>
      <c r="N49" s="14">
        <f>FC_IND_NMM_E!N$2</f>
        <v>1326.2510692800001</v>
      </c>
      <c r="O49" s="14">
        <f>FC_IND_NMM_E!O$2</f>
        <v>1223.6679824400001</v>
      </c>
      <c r="P49" s="14">
        <f>FC_IND_NMM_E!P$2</f>
        <v>1106.5255938</v>
      </c>
      <c r="Q49" s="14">
        <f>FC_IND_NMM_E!Q$2</f>
        <v>1140.5709946800002</v>
      </c>
      <c r="R49" s="14">
        <f>FC_IND_NMM_E!R$2</f>
        <v>1314.8338345199995</v>
      </c>
      <c r="S49" s="14">
        <f>FC_IND_NMM_E!S$2</f>
        <v>1363.9525639200001</v>
      </c>
      <c r="T49" s="14">
        <f>FC_IND_NMM_E!T$2</f>
        <v>1362.6085625999997</v>
      </c>
      <c r="U49" s="14">
        <f>FC_IND_NMM_E!U$2</f>
        <v>1424.3283172799997</v>
      </c>
      <c r="V49" s="14">
        <f>FC_IND_NMM_E!V$2</f>
        <v>1268.74039896</v>
      </c>
      <c r="W49" s="14">
        <f>FC_IND_NMM_E!W$2</f>
        <v>1206.3418102800001</v>
      </c>
      <c r="X49" s="14">
        <f>FC_IND_NMM_E!X$2</f>
        <v>1203.17335884</v>
      </c>
    </row>
    <row r="50" spans="1:24" ht="11.25" customHeight="1" x14ac:dyDescent="0.2">
      <c r="A50" s="41" t="s">
        <v>285</v>
      </c>
      <c r="B50" s="15" t="str">
        <f ca="1">HYPERLINK("#"&amp;CELL("address",FC_IND_NMM_CM_E!$X$2),"FC_IND_NMM_CM_E")</f>
        <v>FC_IND_NMM_CM_E</v>
      </c>
      <c r="C50" s="16">
        <f>FC_IND_NMM_CM_E!C$2</f>
        <v>608.26435719975575</v>
      </c>
      <c r="D50" s="16">
        <f>FC_IND_NMM_CM_E!D$2</f>
        <v>604.88541789592318</v>
      </c>
      <c r="E50" s="16">
        <f>FC_IND_NMM_CM_E!E$2</f>
        <v>540.10530838249076</v>
      </c>
      <c r="F50" s="16">
        <f>FC_IND_NMM_CM_E!F$2</f>
        <v>397.8721209493811</v>
      </c>
      <c r="G50" s="16">
        <f>FC_IND_NMM_CM_E!G$2</f>
        <v>403.64333111149449</v>
      </c>
      <c r="H50" s="16">
        <f>FC_IND_NMM_CM_E!H$2</f>
        <v>417.67242832270097</v>
      </c>
      <c r="I50" s="16">
        <f>FC_IND_NMM_CM_E!I$2</f>
        <v>459.27358891518645</v>
      </c>
      <c r="J50" s="16">
        <f>FC_IND_NMM_CM_E!J$2</f>
        <v>447.69148061683677</v>
      </c>
      <c r="K50" s="16">
        <f>FC_IND_NMM_CM_E!K$2</f>
        <v>499.32397254659145</v>
      </c>
      <c r="L50" s="16">
        <f>FC_IND_NMM_CM_E!L$2</f>
        <v>379.52344041736251</v>
      </c>
      <c r="M50" s="16">
        <f>FC_IND_NMM_CM_E!M$2</f>
        <v>352.06487754844181</v>
      </c>
      <c r="N50" s="16">
        <f>FC_IND_NMM_CM_E!N$2</f>
        <v>377.47806997249802</v>
      </c>
      <c r="O50" s="16">
        <f>FC_IND_NMM_CM_E!O$2</f>
        <v>323.59144799603484</v>
      </c>
      <c r="P50" s="16">
        <f>FC_IND_NMM_CM_E!P$2</f>
        <v>326.40144059268709</v>
      </c>
      <c r="Q50" s="16">
        <f>FC_IND_NMM_CM_E!Q$2</f>
        <v>309.15593745426861</v>
      </c>
      <c r="R50" s="16">
        <f>FC_IND_NMM_CM_E!R$2</f>
        <v>292.43437281904363</v>
      </c>
      <c r="S50" s="16">
        <f>FC_IND_NMM_CM_E!S$2</f>
        <v>306.8125600887214</v>
      </c>
      <c r="T50" s="16">
        <f>FC_IND_NMM_CM_E!T$2</f>
        <v>327.36028242571467</v>
      </c>
      <c r="U50" s="16">
        <f>FC_IND_NMM_CM_E!U$2</f>
        <v>348.65161201034766</v>
      </c>
      <c r="V50" s="16">
        <f>FC_IND_NMM_CM_E!V$2</f>
        <v>352.13558550386301</v>
      </c>
      <c r="W50" s="16">
        <f>FC_IND_NMM_CM_E!W$2</f>
        <v>326.47013871519613</v>
      </c>
      <c r="X50" s="16">
        <f>FC_IND_NMM_CM_E!X$2</f>
        <v>315.57766517194608</v>
      </c>
    </row>
    <row r="51" spans="1:24" ht="11.25" customHeight="1" x14ac:dyDescent="0.2">
      <c r="A51" s="41" t="s">
        <v>287</v>
      </c>
      <c r="B51" s="15" t="str">
        <f ca="1">HYPERLINK("#"&amp;CELL("address",FC_IND_NMM_CR_E!$X$2),"FC_IND_NMM_CR_E")</f>
        <v>FC_IND_NMM_CR_E</v>
      </c>
      <c r="C51" s="16">
        <f>FC_IND_NMM_CR_E!C$2</f>
        <v>520.14196601254389</v>
      </c>
      <c r="D51" s="16">
        <f>FC_IND_NMM_CR_E!D$2</f>
        <v>515.77569188836105</v>
      </c>
      <c r="E51" s="16">
        <f>FC_IND_NMM_CR_E!E$2</f>
        <v>363.49664859287032</v>
      </c>
      <c r="F51" s="16">
        <f>FC_IND_NMM_CR_E!F$2</f>
        <v>540.49990484867533</v>
      </c>
      <c r="G51" s="16">
        <f>FC_IND_NMM_CR_E!G$2</f>
        <v>526.69438720797052</v>
      </c>
      <c r="H51" s="16">
        <f>FC_IND_NMM_CR_E!H$2</f>
        <v>542.75321371645214</v>
      </c>
      <c r="I51" s="16">
        <f>FC_IND_NMM_CR_E!I$2</f>
        <v>456.74382087649241</v>
      </c>
      <c r="J51" s="16">
        <f>FC_IND_NMM_CR_E!J$2</f>
        <v>609.55178191220352</v>
      </c>
      <c r="K51" s="16">
        <f>FC_IND_NMM_CR_E!K$2</f>
        <v>546.61591345149509</v>
      </c>
      <c r="L51" s="16">
        <f>FC_IND_NMM_CR_E!L$2</f>
        <v>485.92099033544724</v>
      </c>
      <c r="M51" s="16">
        <f>FC_IND_NMM_CR_E!M$2</f>
        <v>599.16226872041909</v>
      </c>
      <c r="N51" s="16">
        <f>FC_IND_NMM_CR_E!N$2</f>
        <v>411.78190324811703</v>
      </c>
      <c r="O51" s="16">
        <f>FC_IND_NMM_CR_E!O$2</f>
        <v>375.18659014923333</v>
      </c>
      <c r="P51" s="16">
        <f>FC_IND_NMM_CR_E!P$2</f>
        <v>342.74434489296993</v>
      </c>
      <c r="Q51" s="16">
        <f>FC_IND_NMM_CR_E!Q$2</f>
        <v>379.07088107406338</v>
      </c>
      <c r="R51" s="16">
        <f>FC_IND_NMM_CR_E!R$2</f>
        <v>562.05810662058991</v>
      </c>
      <c r="S51" s="16">
        <f>FC_IND_NMM_CR_E!S$2</f>
        <v>586.54170605720685</v>
      </c>
      <c r="T51" s="16">
        <f>FC_IND_NMM_CR_E!T$2</f>
        <v>542.34270566043051</v>
      </c>
      <c r="U51" s="16">
        <f>FC_IND_NMM_CR_E!U$2</f>
        <v>609.44061946576869</v>
      </c>
      <c r="V51" s="16">
        <f>FC_IND_NMM_CR_E!V$2</f>
        <v>448.76186430411849</v>
      </c>
      <c r="W51" s="16">
        <f>FC_IND_NMM_CR_E!W$2</f>
        <v>383.75691843343355</v>
      </c>
      <c r="X51" s="16">
        <f>FC_IND_NMM_CR_E!X$2</f>
        <v>409.17196770068972</v>
      </c>
    </row>
    <row r="52" spans="1:24" ht="11.25" customHeight="1" x14ac:dyDescent="0.2">
      <c r="A52" s="41" t="s">
        <v>289</v>
      </c>
      <c r="B52" s="15" t="str">
        <f ca="1">HYPERLINK("#"&amp;CELL("address",FC_IND_NMM_GL_E!$X$2),"FC_IND_NMM_GL_E")</f>
        <v>FC_IND_NMM_GL_E</v>
      </c>
      <c r="C52" s="16">
        <f>FC_IND_NMM_GL_E!C$2</f>
        <v>685.51557626770034</v>
      </c>
      <c r="D52" s="16">
        <f>FC_IND_NMM_GL_E!D$2</f>
        <v>665.55164765571521</v>
      </c>
      <c r="E52" s="16">
        <f>FC_IND_NMM_GL_E!E$2</f>
        <v>607.13326042463905</v>
      </c>
      <c r="F52" s="16">
        <f>FC_IND_NMM_GL_E!F$2</f>
        <v>566.97000892194376</v>
      </c>
      <c r="G52" s="16">
        <f>FC_IND_NMM_GL_E!G$2</f>
        <v>575.85730472053513</v>
      </c>
      <c r="H52" s="16">
        <f>FC_IND_NMM_GL_E!H$2</f>
        <v>557.15914308084689</v>
      </c>
      <c r="I52" s="16">
        <f>FC_IND_NMM_GL_E!I$2</f>
        <v>597.31884180832117</v>
      </c>
      <c r="J52" s="16">
        <f>FC_IND_NMM_GL_E!J$2</f>
        <v>571.18402967095972</v>
      </c>
      <c r="K52" s="16">
        <f>FC_IND_NMM_GL_E!K$2</f>
        <v>553.80687256191356</v>
      </c>
      <c r="L52" s="16">
        <f>FC_IND_NMM_GL_E!L$2</f>
        <v>560.6628592871898</v>
      </c>
      <c r="M52" s="16">
        <f>FC_IND_NMM_GL_E!M$2</f>
        <v>547.1427529711392</v>
      </c>
      <c r="N52" s="16">
        <f>FC_IND_NMM_GL_E!N$2</f>
        <v>536.99109605938497</v>
      </c>
      <c r="O52" s="16">
        <f>FC_IND_NMM_GL_E!O$2</f>
        <v>524.889944294732</v>
      </c>
      <c r="P52" s="16">
        <f>FC_IND_NMM_GL_E!P$2</f>
        <v>437.37980831434294</v>
      </c>
      <c r="Q52" s="16">
        <f>FC_IND_NMM_GL_E!Q$2</f>
        <v>452.34417615166808</v>
      </c>
      <c r="R52" s="16">
        <f>FC_IND_NMM_GL_E!R$2</f>
        <v>460.34135508036604</v>
      </c>
      <c r="S52" s="16">
        <f>FC_IND_NMM_GL_E!S$2</f>
        <v>470.59829777407202</v>
      </c>
      <c r="T52" s="16">
        <f>FC_IND_NMM_GL_E!T$2</f>
        <v>492.90557451385456</v>
      </c>
      <c r="U52" s="16">
        <f>FC_IND_NMM_GL_E!U$2</f>
        <v>466.23608580388327</v>
      </c>
      <c r="V52" s="16">
        <f>FC_IND_NMM_GL_E!V$2</f>
        <v>467.84294915201855</v>
      </c>
      <c r="W52" s="16">
        <f>FC_IND_NMM_GL_E!W$2</f>
        <v>496.11475313137043</v>
      </c>
      <c r="X52" s="16">
        <f>FC_IND_NMM_GL_E!X$2</f>
        <v>478.42372596736419</v>
      </c>
    </row>
    <row r="53" spans="1:24" ht="11.25" customHeight="1" x14ac:dyDescent="0.2">
      <c r="A53" s="40" t="s">
        <v>151</v>
      </c>
      <c r="B53" s="13" t="str">
        <f ca="1">HYPERLINK("#"&amp;CELL("address",FC_IND_PPP_E!$X$2),"FC_IND_PPP_E")</f>
        <v>FC_IND_PPP_E</v>
      </c>
      <c r="C53" s="14">
        <f>FC_IND_PPP_E!C$2</f>
        <v>1160.49543012</v>
      </c>
      <c r="D53" s="14">
        <f>FC_IND_PPP_E!D$2</f>
        <v>1093.89932208</v>
      </c>
      <c r="E53" s="14">
        <f>FC_IND_PPP_E!E$2</f>
        <v>1152.2150701200001</v>
      </c>
      <c r="F53" s="14">
        <f>FC_IND_PPP_E!F$2</f>
        <v>1074.0062620800002</v>
      </c>
      <c r="G53" s="14">
        <f>FC_IND_PPP_E!G$2</f>
        <v>1058.6203966800001</v>
      </c>
      <c r="H53" s="14">
        <f>FC_IND_PPP_E!H$2</f>
        <v>1119.7635847200002</v>
      </c>
      <c r="I53" s="14">
        <f>FC_IND_PPP_E!I$2</f>
        <v>1093.2301713600004</v>
      </c>
      <c r="J53" s="14">
        <f>FC_IND_PPP_E!J$2</f>
        <v>988.9687252800004</v>
      </c>
      <c r="K53" s="14">
        <f>FC_IND_PPP_E!K$2</f>
        <v>862.13824920000002</v>
      </c>
      <c r="L53" s="14">
        <f>FC_IND_PPP_E!L$2</f>
        <v>772.29241452000008</v>
      </c>
      <c r="M53" s="14">
        <f>FC_IND_PPP_E!M$2</f>
        <v>842.22086256</v>
      </c>
      <c r="N53" s="14">
        <f>FC_IND_PPP_E!N$2</f>
        <v>753.28221312000016</v>
      </c>
      <c r="O53" s="14">
        <f>FC_IND_PPP_E!O$2</f>
        <v>756.84267648000002</v>
      </c>
      <c r="P53" s="14">
        <f>FC_IND_PPP_E!P$2</f>
        <v>758.66011451999998</v>
      </c>
      <c r="Q53" s="14">
        <f>FC_IND_PPP_E!Q$2</f>
        <v>699.03162648</v>
      </c>
      <c r="R53" s="14">
        <f>FC_IND_PPP_E!R$2</f>
        <v>826.38148932000024</v>
      </c>
      <c r="S53" s="14">
        <f>FC_IND_PPP_E!S$2</f>
        <v>826.36798752000004</v>
      </c>
      <c r="T53" s="14">
        <f>FC_IND_PPP_E!T$2</f>
        <v>845.68612968000014</v>
      </c>
      <c r="U53" s="14">
        <f>FC_IND_PPP_E!U$2</f>
        <v>793.05811524000012</v>
      </c>
      <c r="V53" s="14">
        <f>FC_IND_PPP_E!V$2</f>
        <v>716.52709943999992</v>
      </c>
      <c r="W53" s="14">
        <f>FC_IND_PPP_E!W$2</f>
        <v>715.27504643999987</v>
      </c>
      <c r="X53" s="14">
        <f>FC_IND_PPP_E!X$2</f>
        <v>744.37934616000007</v>
      </c>
    </row>
    <row r="54" spans="1:24" ht="11.25" customHeight="1" x14ac:dyDescent="0.2">
      <c r="A54" s="41" t="s">
        <v>295</v>
      </c>
      <c r="B54" s="15" t="str">
        <f ca="1">HYPERLINK("#"&amp;CELL("address",FC_IND_PPP_PU_E!$X$2),"FC_IND_PPP_PU_E")</f>
        <v>FC_IND_PPP_PU_E</v>
      </c>
      <c r="C54" s="16">
        <f>FC_IND_PPP_PU_E!C$2</f>
        <v>30.903981147505075</v>
      </c>
      <c r="D54" s="16">
        <f>FC_IND_PPP_PU_E!D$2</f>
        <v>29.407980744585963</v>
      </c>
      <c r="E54" s="16">
        <f>FC_IND_PPP_PU_E!E$2</f>
        <v>27.569390637337019</v>
      </c>
      <c r="F54" s="16">
        <f>FC_IND_PPP_PU_E!F$2</f>
        <v>27.018656213981735</v>
      </c>
      <c r="G54" s="16">
        <f>FC_IND_PPP_PU_E!G$2</f>
        <v>25.456769745415951</v>
      </c>
      <c r="H54" s="16">
        <f>FC_IND_PPP_PU_E!H$2</f>
        <v>26.402183389620124</v>
      </c>
      <c r="I54" s="16">
        <f>FC_IND_PPP_PU_E!I$2</f>
        <v>35.864159789697446</v>
      </c>
      <c r="J54" s="16">
        <f>FC_IND_PPP_PU_E!J$2</f>
        <v>25.951689167795681</v>
      </c>
      <c r="K54" s="16">
        <f>FC_IND_PPP_PU_E!K$2</f>
        <v>24.122327878624937</v>
      </c>
      <c r="L54" s="16">
        <f>FC_IND_PPP_PU_E!L$2</f>
        <v>13.252362039179857</v>
      </c>
      <c r="M54" s="16">
        <f>FC_IND_PPP_PU_E!M$2</f>
        <v>18.421156808518134</v>
      </c>
      <c r="N54" s="16">
        <f>FC_IND_PPP_PU_E!N$2</f>
        <v>6.0727736781414379</v>
      </c>
      <c r="O54" s="16">
        <f>FC_IND_PPP_PU_E!O$2</f>
        <v>7.0328137019628603</v>
      </c>
      <c r="P54" s="16">
        <f>FC_IND_PPP_PU_E!P$2</f>
        <v>7.5042363811486386</v>
      </c>
      <c r="Q54" s="16">
        <f>FC_IND_PPP_PU_E!Q$2</f>
        <v>7.3994979938292413</v>
      </c>
      <c r="R54" s="16">
        <f>FC_IND_PPP_PU_E!R$2</f>
        <v>9.1686420967947502</v>
      </c>
      <c r="S54" s="16">
        <f>FC_IND_PPP_PU_E!S$2</f>
        <v>6.1800349363801033</v>
      </c>
      <c r="T54" s="16">
        <f>FC_IND_PPP_PU_E!T$2</f>
        <v>7.1078979680819669</v>
      </c>
      <c r="U54" s="16">
        <f>FC_IND_PPP_PU_E!U$2</f>
        <v>6.6797701160187257</v>
      </c>
      <c r="V54" s="16">
        <f>FC_IND_PPP_PU_E!V$2</f>
        <v>5.5491239065245228</v>
      </c>
      <c r="W54" s="16">
        <f>FC_IND_PPP_PU_E!W$2</f>
        <v>6.1949258235996609</v>
      </c>
      <c r="X54" s="16">
        <f>FC_IND_PPP_PU_E!X$2</f>
        <v>6.3720350461967543</v>
      </c>
    </row>
    <row r="55" spans="1:24" ht="11.25" customHeight="1" x14ac:dyDescent="0.2">
      <c r="A55" s="41" t="s">
        <v>293</v>
      </c>
      <c r="B55" s="15" t="str">
        <f ca="1">HYPERLINK("#"&amp;CELL("address",FC_IND_PPP_PA_E!$X$2),"FC_IND_PPP_PA_E")</f>
        <v>FC_IND_PPP_PA_E</v>
      </c>
      <c r="C55" s="16">
        <f>FC_IND_PPP_PA_E!C$2</f>
        <v>1099.6867036238402</v>
      </c>
      <c r="D55" s="16">
        <f>FC_IND_PPP_PA_E!D$2</f>
        <v>1036.788699573329</v>
      </c>
      <c r="E55" s="16">
        <f>FC_IND_PPP_PA_E!E$2</f>
        <v>1096.6934426744924</v>
      </c>
      <c r="F55" s="16">
        <f>FC_IND_PPP_PA_E!F$2</f>
        <v>1020.3644821131531</v>
      </c>
      <c r="G55" s="16">
        <f>FC_IND_PPP_PA_E!G$2</f>
        <v>1005.7892246025934</v>
      </c>
      <c r="H55" s="16">
        <f>FC_IND_PPP_PA_E!H$2</f>
        <v>1065.4918744776935</v>
      </c>
      <c r="I55" s="16">
        <f>FC_IND_PPP_PA_E!I$2</f>
        <v>1031.5828838149628</v>
      </c>
      <c r="J55" s="16">
        <f>FC_IND_PPP_PA_E!J$2</f>
        <v>943.65840734325673</v>
      </c>
      <c r="K55" s="16">
        <f>FC_IND_PPP_PA_E!K$2</f>
        <v>823.67944905838942</v>
      </c>
      <c r="L55" s="16">
        <f>FC_IND_PPP_PA_E!L$2</f>
        <v>741.97479129771875</v>
      </c>
      <c r="M55" s="16">
        <f>FC_IND_PPP_PA_E!M$2</f>
        <v>801.14610047923907</v>
      </c>
      <c r="N55" s="16">
        <f>FC_IND_PPP_PA_E!N$2</f>
        <v>727.04701370810108</v>
      </c>
      <c r="O55" s="16">
        <f>FC_IND_PPP_PA_E!O$2</f>
        <v>729.46501197504165</v>
      </c>
      <c r="P55" s="16">
        <f>FC_IND_PPP_PA_E!P$2</f>
        <v>731.3440810675437</v>
      </c>
      <c r="Q55" s="16">
        <f>FC_IND_PPP_PA_E!Q$2</f>
        <v>675.71730671389059</v>
      </c>
      <c r="R55" s="16">
        <f>FC_IND_PPP_PA_E!R$2</f>
        <v>799.73991976086347</v>
      </c>
      <c r="S55" s="16">
        <f>FC_IND_PPP_PA_E!S$2</f>
        <v>800.77806379643096</v>
      </c>
      <c r="T55" s="16">
        <f>FC_IND_PPP_PA_E!T$2</f>
        <v>824.2306439774278</v>
      </c>
      <c r="U55" s="16">
        <f>FC_IND_PPP_PA_E!U$2</f>
        <v>771.80247897771267</v>
      </c>
      <c r="V55" s="16">
        <f>FC_IND_PPP_PA_E!V$2</f>
        <v>703.00877814784587</v>
      </c>
      <c r="W55" s="16">
        <f>FC_IND_PPP_PA_E!W$2</f>
        <v>700.08898738404969</v>
      </c>
      <c r="X55" s="16">
        <f>FC_IND_PPP_PA_E!X$2</f>
        <v>728.7792987645895</v>
      </c>
    </row>
    <row r="56" spans="1:24" ht="11.25" customHeight="1" x14ac:dyDescent="0.2">
      <c r="A56" s="41" t="s">
        <v>291</v>
      </c>
      <c r="B56" s="15" t="str">
        <f ca="1">HYPERLINK("#"&amp;CELL("address",FC_IND_PPP_PR_E!$X$2),"FC_IND_PPP_PR_E")</f>
        <v>FC_IND_PPP_PR_E</v>
      </c>
      <c r="C56" s="16">
        <f>FC_IND_PPP_PR_E!C$2</f>
        <v>29.904745348654568</v>
      </c>
      <c r="D56" s="16">
        <f>FC_IND_PPP_PR_E!D$2</f>
        <v>27.702641762085157</v>
      </c>
      <c r="E56" s="16">
        <f>FC_IND_PPP_PR_E!E$2</f>
        <v>27.952236808170703</v>
      </c>
      <c r="F56" s="16">
        <f>FC_IND_PPP_PR_E!F$2</f>
        <v>26.623123752865226</v>
      </c>
      <c r="G56" s="16">
        <f>FC_IND_PPP_PR_E!G$2</f>
        <v>27.374402331990826</v>
      </c>
      <c r="H56" s="16">
        <f>FC_IND_PPP_PR_E!H$2</f>
        <v>27.869526852686377</v>
      </c>
      <c r="I56" s="16">
        <f>FC_IND_PPP_PR_E!I$2</f>
        <v>25.783127755339976</v>
      </c>
      <c r="J56" s="16">
        <f>FC_IND_PPP_PR_E!J$2</f>
        <v>19.35862876894797</v>
      </c>
      <c r="K56" s="16">
        <f>FC_IND_PPP_PR_E!K$2</f>
        <v>14.336472262985696</v>
      </c>
      <c r="L56" s="16">
        <f>FC_IND_PPP_PR_E!L$2</f>
        <v>17.065261183101438</v>
      </c>
      <c r="M56" s="16">
        <f>FC_IND_PPP_PR_E!M$2</f>
        <v>22.653605272242761</v>
      </c>
      <c r="N56" s="16">
        <f>FC_IND_PPP_PR_E!N$2</f>
        <v>20.162425733757537</v>
      </c>
      <c r="O56" s="16">
        <f>FC_IND_PPP_PR_E!O$2</f>
        <v>20.344850802995499</v>
      </c>
      <c r="P56" s="16">
        <f>FC_IND_PPP_PR_E!P$2</f>
        <v>19.811797071307666</v>
      </c>
      <c r="Q56" s="16">
        <f>FC_IND_PPP_PR_E!Q$2</f>
        <v>15.914821772280183</v>
      </c>
      <c r="R56" s="16">
        <f>FC_IND_PPP_PR_E!R$2</f>
        <v>17.472927462342007</v>
      </c>
      <c r="S56" s="16">
        <f>FC_IND_PPP_PR_E!S$2</f>
        <v>19.409888787189043</v>
      </c>
      <c r="T56" s="16">
        <f>FC_IND_PPP_PR_E!T$2</f>
        <v>14.347587734490274</v>
      </c>
      <c r="U56" s="16">
        <f>FC_IND_PPP_PR_E!U$2</f>
        <v>14.575866146268719</v>
      </c>
      <c r="V56" s="16">
        <f>FC_IND_PPP_PR_E!V$2</f>
        <v>7.9691973856295029</v>
      </c>
      <c r="W56" s="16">
        <f>FC_IND_PPP_PR_E!W$2</f>
        <v>8.9911332323506112</v>
      </c>
      <c r="X56" s="16">
        <f>FC_IND_PPP_PR_E!X$2</f>
        <v>9.2280123492138344</v>
      </c>
    </row>
    <row r="57" spans="1:24" ht="11.25" customHeight="1" x14ac:dyDescent="0.2">
      <c r="A57" s="40" t="s">
        <v>150</v>
      </c>
      <c r="B57" s="13" t="str">
        <f ca="1">HYPERLINK("#"&amp;CELL("address",FC_IND_FBT_E!$X$2),"FC_IND_FBT_E")</f>
        <v>FC_IND_FBT_E</v>
      </c>
      <c r="C57" s="14">
        <f>FC_IND_FBT_E!C$2</f>
        <v>3812.2896351599998</v>
      </c>
      <c r="D57" s="14">
        <f>FC_IND_FBT_E!D$2</f>
        <v>3628.9007460000003</v>
      </c>
      <c r="E57" s="14">
        <f>FC_IND_FBT_E!E$2</f>
        <v>3745.9078228800004</v>
      </c>
      <c r="F57" s="14">
        <f>FC_IND_FBT_E!F$2</f>
        <v>3581.2530583199996</v>
      </c>
      <c r="G57" s="14">
        <f>FC_IND_FBT_E!G$2</f>
        <v>3509.2465570800005</v>
      </c>
      <c r="H57" s="14">
        <f>FC_IND_FBT_E!H$2</f>
        <v>3424.5715784400004</v>
      </c>
      <c r="I57" s="14">
        <f>FC_IND_FBT_E!I$2</f>
        <v>3348.6078405599992</v>
      </c>
      <c r="J57" s="14">
        <f>FC_IND_FBT_E!J$2</f>
        <v>3365.0013614399991</v>
      </c>
      <c r="K57" s="14">
        <f>FC_IND_FBT_E!K$2</f>
        <v>3166.5856575600014</v>
      </c>
      <c r="L57" s="14">
        <f>FC_IND_FBT_E!L$2</f>
        <v>2737.1242782000008</v>
      </c>
      <c r="M57" s="14">
        <f>FC_IND_FBT_E!M$2</f>
        <v>2902.1085169199996</v>
      </c>
      <c r="N57" s="14">
        <f>FC_IND_FBT_E!N$2</f>
        <v>3142.4730213599996</v>
      </c>
      <c r="O57" s="14">
        <f>FC_IND_FBT_E!O$2</f>
        <v>3046.0897918800006</v>
      </c>
      <c r="P57" s="14">
        <f>FC_IND_FBT_E!P$2</f>
        <v>2935.8899438399999</v>
      </c>
      <c r="Q57" s="14">
        <f>FC_IND_FBT_E!Q$2</f>
        <v>3147.3720572399989</v>
      </c>
      <c r="R57" s="14">
        <f>FC_IND_FBT_E!R$2</f>
        <v>3029.6246439599995</v>
      </c>
      <c r="S57" s="14">
        <f>FC_IND_FBT_E!S$2</f>
        <v>3059.3236949999996</v>
      </c>
      <c r="T57" s="14">
        <f>FC_IND_FBT_E!T$2</f>
        <v>3047.7021188400004</v>
      </c>
      <c r="U57" s="14">
        <f>FC_IND_FBT_E!U$2</f>
        <v>3111.7355449199999</v>
      </c>
      <c r="V57" s="14">
        <f>FC_IND_FBT_E!V$2</f>
        <v>3202.2680968799991</v>
      </c>
      <c r="W57" s="14">
        <f>FC_IND_FBT_E!W$2</f>
        <v>3126.765056400001</v>
      </c>
      <c r="X57" s="14">
        <f>FC_IND_FBT_E!X$2</f>
        <v>3192.1857500400001</v>
      </c>
    </row>
    <row r="58" spans="1:24" ht="11.25" customHeight="1" x14ac:dyDescent="0.2">
      <c r="A58" s="40" t="s">
        <v>147</v>
      </c>
      <c r="B58" s="13" t="str">
        <f ca="1">HYPERLINK("#"&amp;CELL("address",FC_IND_TE_E!$X$2),"FC_IND_TE_E")</f>
        <v>FC_IND_TE_E</v>
      </c>
      <c r="C58" s="14">
        <f>FC_IND_TE_E!C$2</f>
        <v>186.77397492</v>
      </c>
      <c r="D58" s="14">
        <f>FC_IND_TE_E!D$2</f>
        <v>198.84414024</v>
      </c>
      <c r="E58" s="14">
        <f>FC_IND_TE_E!E$2</f>
        <v>188.90771039999998</v>
      </c>
      <c r="F58" s="14">
        <f>FC_IND_TE_E!F$2</f>
        <v>185.31031536</v>
      </c>
      <c r="G58" s="14">
        <f>FC_IND_TE_E!G$2</f>
        <v>175.89407112000001</v>
      </c>
      <c r="H58" s="14">
        <f>FC_IND_TE_E!H$2</f>
        <v>159.96436164000002</v>
      </c>
      <c r="I58" s="14">
        <f>FC_IND_TE_E!I$2</f>
        <v>137.10517236000001</v>
      </c>
      <c r="J58" s="14">
        <f>FC_IND_TE_E!J$2</f>
        <v>135.18655236000001</v>
      </c>
      <c r="K58" s="14">
        <f>FC_IND_TE_E!K$2</f>
        <v>163.83830652</v>
      </c>
      <c r="L58" s="14">
        <f>FC_IND_TE_E!L$2</f>
        <v>165.06770148000001</v>
      </c>
      <c r="M58" s="14">
        <f>FC_IND_TE_E!M$2</f>
        <v>168.56960076000001</v>
      </c>
      <c r="N58" s="14">
        <f>FC_IND_TE_E!N$2</f>
        <v>103.80703607999999</v>
      </c>
      <c r="O58" s="14">
        <f>FC_IND_TE_E!O$2</f>
        <v>111.22906608000002</v>
      </c>
      <c r="P58" s="14">
        <f>FC_IND_TE_E!P$2</f>
        <v>128.47075272000001</v>
      </c>
      <c r="Q58" s="14">
        <f>FC_IND_TE_E!Q$2</f>
        <v>131.72827608</v>
      </c>
      <c r="R58" s="14">
        <f>FC_IND_TE_E!R$2</f>
        <v>123.45865091999998</v>
      </c>
      <c r="S58" s="14">
        <f>FC_IND_TE_E!S$2</f>
        <v>117.02265408000002</v>
      </c>
      <c r="T58" s="14">
        <f>FC_IND_TE_E!T$2</f>
        <v>119.30739804000001</v>
      </c>
      <c r="U58" s="14">
        <f>FC_IND_TE_E!U$2</f>
        <v>129.04718580000002</v>
      </c>
      <c r="V58" s="14">
        <f>FC_IND_TE_E!V$2</f>
        <v>117.69975324000001</v>
      </c>
      <c r="W58" s="14">
        <f>FC_IND_TE_E!W$2</f>
        <v>102.13248815999998</v>
      </c>
      <c r="X58" s="14">
        <f>FC_IND_TE_E!X$2</f>
        <v>115.2047682</v>
      </c>
    </row>
    <row r="59" spans="1:24" ht="11.25" customHeight="1" x14ac:dyDescent="0.2">
      <c r="A59" s="40" t="s">
        <v>148</v>
      </c>
      <c r="B59" s="13" t="str">
        <f ca="1">HYPERLINK("#"&amp;CELL("address",FC_IND_MAC_E!$X$2),"FC_IND_MAC_E")</f>
        <v>FC_IND_MAC_E</v>
      </c>
      <c r="C59" s="14">
        <f>FC_IND_MAC_E!C$2</f>
        <v>937.82718899999998</v>
      </c>
      <c r="D59" s="14">
        <f>FC_IND_MAC_E!D$2</f>
        <v>930.91701023999997</v>
      </c>
      <c r="E59" s="14">
        <f>FC_IND_MAC_E!E$2</f>
        <v>898.90121051999995</v>
      </c>
      <c r="F59" s="14">
        <f>FC_IND_MAC_E!F$2</f>
        <v>823.96891079999989</v>
      </c>
      <c r="G59" s="14">
        <f>FC_IND_MAC_E!G$2</f>
        <v>812.17880460000003</v>
      </c>
      <c r="H59" s="14">
        <f>FC_IND_MAC_E!H$2</f>
        <v>812.34305531999985</v>
      </c>
      <c r="I59" s="14">
        <f>FC_IND_MAC_E!I$2</f>
        <v>759.66940655999986</v>
      </c>
      <c r="J59" s="14">
        <f>FC_IND_MAC_E!J$2</f>
        <v>719.40143880000005</v>
      </c>
      <c r="K59" s="14">
        <f>FC_IND_MAC_E!K$2</f>
        <v>709.59535596000001</v>
      </c>
      <c r="L59" s="14">
        <f>FC_IND_MAC_E!L$2</f>
        <v>805.75407540000003</v>
      </c>
      <c r="M59" s="14">
        <f>FC_IND_MAC_E!M$2</f>
        <v>836.79951204000008</v>
      </c>
      <c r="N59" s="14">
        <f>FC_IND_MAC_E!N$2</f>
        <v>631.58173704000001</v>
      </c>
      <c r="O59" s="14">
        <f>FC_IND_MAC_E!O$2</f>
        <v>689.78082887999994</v>
      </c>
      <c r="P59" s="14">
        <f>FC_IND_MAC_E!P$2</f>
        <v>664.44891552000013</v>
      </c>
      <c r="Q59" s="14">
        <f>FC_IND_MAC_E!Q$2</f>
        <v>583.89183323999998</v>
      </c>
      <c r="R59" s="14">
        <f>FC_IND_MAC_E!R$2</f>
        <v>601.99746228000015</v>
      </c>
      <c r="S59" s="14">
        <f>FC_IND_MAC_E!S$2</f>
        <v>631.24845227999992</v>
      </c>
      <c r="T59" s="14">
        <f>FC_IND_MAC_E!T$2</f>
        <v>655.92460835999998</v>
      </c>
      <c r="U59" s="14">
        <f>FC_IND_MAC_E!U$2</f>
        <v>605.91475656000011</v>
      </c>
      <c r="V59" s="14">
        <f>FC_IND_MAC_E!V$2</f>
        <v>590.20821612000009</v>
      </c>
      <c r="W59" s="14">
        <f>FC_IND_MAC_E!W$2</f>
        <v>548.48881475999997</v>
      </c>
      <c r="X59" s="14">
        <f>FC_IND_MAC_E!X$2</f>
        <v>583.7216828400002</v>
      </c>
    </row>
    <row r="60" spans="1:24" ht="11.25" customHeight="1" x14ac:dyDescent="0.2">
      <c r="A60" s="40" t="s">
        <v>154</v>
      </c>
      <c r="B60" s="13" t="str">
        <f ca="1">HYPERLINK("#"&amp;CELL("address",FC_IND_TL_E!$X$2),"FC_IND_TL_E")</f>
        <v>FC_IND_TL_E</v>
      </c>
      <c r="C60" s="14">
        <f>FC_IND_TL_E!C$2</f>
        <v>361.52244395999998</v>
      </c>
      <c r="D60" s="14">
        <f>FC_IND_TL_E!D$2</f>
        <v>288.93679271999997</v>
      </c>
      <c r="E60" s="14">
        <f>FC_IND_TL_E!E$2</f>
        <v>277.76822328000014</v>
      </c>
      <c r="F60" s="14">
        <f>FC_IND_TL_E!F$2</f>
        <v>276.33305952000006</v>
      </c>
      <c r="G60" s="14">
        <f>FC_IND_TL_E!G$2</f>
        <v>241.29090215999994</v>
      </c>
      <c r="H60" s="14">
        <f>FC_IND_TL_E!H$2</f>
        <v>203.88261276</v>
      </c>
      <c r="I60" s="14">
        <f>FC_IND_TL_E!I$2</f>
        <v>178.98874344000001</v>
      </c>
      <c r="J60" s="14">
        <f>FC_IND_TL_E!J$2</f>
        <v>185.09573412</v>
      </c>
      <c r="K60" s="14">
        <f>FC_IND_TL_E!K$2</f>
        <v>181.20800412</v>
      </c>
      <c r="L60" s="14">
        <f>FC_IND_TL_E!L$2</f>
        <v>171.56441411999998</v>
      </c>
      <c r="M60" s="14">
        <f>FC_IND_TL_E!M$2</f>
        <v>187.74554076000001</v>
      </c>
      <c r="N60" s="14">
        <f>FC_IND_TL_E!N$2</f>
        <v>162.14711076</v>
      </c>
      <c r="O60" s="14">
        <f>FC_IND_TL_E!O$2</f>
        <v>169.99922412000001</v>
      </c>
      <c r="P60" s="14">
        <f>FC_IND_TL_E!P$2</f>
        <v>166.46492412000001</v>
      </c>
      <c r="Q60" s="14">
        <f>FC_IND_TL_E!Q$2</f>
        <v>127.73929608000003</v>
      </c>
      <c r="R60" s="14">
        <f>FC_IND_TL_E!R$2</f>
        <v>142.32807792</v>
      </c>
      <c r="S60" s="14">
        <f>FC_IND_TL_E!S$2</f>
        <v>139.27658832000003</v>
      </c>
      <c r="T60" s="14">
        <f>FC_IND_TL_E!T$2</f>
        <v>137.53956636000001</v>
      </c>
      <c r="U60" s="14">
        <f>FC_IND_TL_E!U$2</f>
        <v>129.09235536</v>
      </c>
      <c r="V60" s="14">
        <f>FC_IND_TL_E!V$2</f>
        <v>150.69410999999999</v>
      </c>
      <c r="W60" s="14">
        <f>FC_IND_TL_E!W$2</f>
        <v>123.99649883999999</v>
      </c>
      <c r="X60" s="14">
        <f>FC_IND_TL_E!X$2</f>
        <v>130.78897739999999</v>
      </c>
    </row>
    <row r="61" spans="1:24" ht="11.25" customHeight="1" x14ac:dyDescent="0.2">
      <c r="A61" s="40" t="s">
        <v>152</v>
      </c>
      <c r="B61" s="13" t="str">
        <f ca="1">HYPERLINK("#"&amp;CELL("address",FC_IND_WP_E!$X$2),"FC_IND_WP_E")</f>
        <v>FC_IND_WP_E</v>
      </c>
      <c r="C61" s="14">
        <f>FC_IND_WP_E!C$2</f>
        <v>91.526286959999993</v>
      </c>
      <c r="D61" s="14">
        <f>FC_IND_WP_E!D$2</f>
        <v>36.554558040000003</v>
      </c>
      <c r="E61" s="14">
        <f>FC_IND_WP_E!E$2</f>
        <v>42.03180468</v>
      </c>
      <c r="F61" s="14">
        <f>FC_IND_WP_E!F$2</f>
        <v>41.868788759999994</v>
      </c>
      <c r="G61" s="14">
        <f>FC_IND_WP_E!G$2</f>
        <v>38.889878760000002</v>
      </c>
      <c r="H61" s="14">
        <f>FC_IND_WP_E!H$2</f>
        <v>41.212418759999998</v>
      </c>
      <c r="I61" s="14">
        <f>FC_IND_WP_E!I$2</f>
        <v>35.342798040000005</v>
      </c>
      <c r="J61" s="14">
        <f>FC_IND_WP_E!J$2</f>
        <v>29.486160000000012</v>
      </c>
      <c r="K61" s="14">
        <f>FC_IND_WP_E!K$2</f>
        <v>32.313398040000003</v>
      </c>
      <c r="L61" s="14">
        <f>FC_IND_WP_E!L$2</f>
        <v>49.580978039999998</v>
      </c>
      <c r="M61" s="14">
        <f>FC_IND_WP_E!M$2</f>
        <v>47.106968040000005</v>
      </c>
      <c r="N61" s="14">
        <f>FC_IND_WP_E!N$2</f>
        <v>57.275708040000012</v>
      </c>
      <c r="O61" s="14">
        <f>FC_IND_WP_E!O$2</f>
        <v>51.954008039999998</v>
      </c>
      <c r="P61" s="14">
        <f>FC_IND_WP_E!P$2</f>
        <v>45.289328040000008</v>
      </c>
      <c r="Q61" s="14">
        <f>FC_IND_WP_E!Q$2</f>
        <v>59.804284680000002</v>
      </c>
      <c r="R61" s="14">
        <f>FC_IND_WP_E!R$2</f>
        <v>53.654915160000009</v>
      </c>
      <c r="S61" s="14">
        <f>FC_IND_WP_E!S$2</f>
        <v>53.114925960000001</v>
      </c>
      <c r="T61" s="14">
        <f>FC_IND_WP_E!T$2</f>
        <v>24.409491479999989</v>
      </c>
      <c r="U61" s="14">
        <f>FC_IND_WP_E!U$2</f>
        <v>29.394465480000012</v>
      </c>
      <c r="V61" s="14">
        <f>FC_IND_WP_E!V$2</f>
        <v>20.883119400000005</v>
      </c>
      <c r="W61" s="14">
        <f>FC_IND_WP_E!W$2</f>
        <v>15.55438932</v>
      </c>
      <c r="X61" s="14">
        <f>FC_IND_WP_E!X$2</f>
        <v>32.252704199999997</v>
      </c>
    </row>
    <row r="62" spans="1:24" ht="11.25" customHeight="1" x14ac:dyDescent="0.2">
      <c r="A62" s="40" t="s">
        <v>149</v>
      </c>
      <c r="B62" s="13" t="str">
        <f ca="1">HYPERLINK("#"&amp;CELL("address",FC_IND_MQ_E!$X$2),"FC_IND_MQ_E")</f>
        <v>FC_IND_MQ_E</v>
      </c>
      <c r="C62" s="14">
        <f>FC_IND_MQ_E!C$2</f>
        <v>226.35291635999999</v>
      </c>
      <c r="D62" s="14">
        <f>FC_IND_MQ_E!D$2</f>
        <v>182.43552527999998</v>
      </c>
      <c r="E62" s="14">
        <f>FC_IND_MQ_E!E$2</f>
        <v>312.95742911999997</v>
      </c>
      <c r="F62" s="14">
        <f>FC_IND_MQ_E!F$2</f>
        <v>405.1534996800001</v>
      </c>
      <c r="G62" s="14">
        <f>FC_IND_MQ_E!G$2</f>
        <v>417.06998135999999</v>
      </c>
      <c r="H62" s="14">
        <f>FC_IND_MQ_E!H$2</f>
        <v>313.15697028000005</v>
      </c>
      <c r="I62" s="14">
        <f>FC_IND_MQ_E!I$2</f>
        <v>309.12931332000005</v>
      </c>
      <c r="J62" s="14">
        <f>FC_IND_MQ_E!J$2</f>
        <v>296.86100292000003</v>
      </c>
      <c r="K62" s="14">
        <f>FC_IND_MQ_E!K$2</f>
        <v>250.14022451999998</v>
      </c>
      <c r="L62" s="14">
        <f>FC_IND_MQ_E!L$2</f>
        <v>175.38471647999995</v>
      </c>
      <c r="M62" s="14">
        <f>FC_IND_MQ_E!M$2</f>
        <v>253.43206056</v>
      </c>
      <c r="N62" s="14">
        <f>FC_IND_MQ_E!N$2</f>
        <v>254.40136056</v>
      </c>
      <c r="O62" s="14">
        <f>FC_IND_MQ_E!O$2</f>
        <v>244.26333251999998</v>
      </c>
      <c r="P62" s="14">
        <f>FC_IND_MQ_E!P$2</f>
        <v>227.67237251999998</v>
      </c>
      <c r="Q62" s="14">
        <f>FC_IND_MQ_E!Q$2</f>
        <v>190.81487447999999</v>
      </c>
      <c r="R62" s="14">
        <f>FC_IND_MQ_E!R$2</f>
        <v>136.73256551999995</v>
      </c>
      <c r="S62" s="14">
        <f>FC_IND_MQ_E!S$2</f>
        <v>138.00217103999995</v>
      </c>
      <c r="T62" s="14">
        <f>FC_IND_MQ_E!T$2</f>
        <v>141.00172560000001</v>
      </c>
      <c r="U62" s="14">
        <f>FC_IND_MQ_E!U$2</f>
        <v>149.53535243999997</v>
      </c>
      <c r="V62" s="14">
        <f>FC_IND_MQ_E!V$2</f>
        <v>137.72722823999999</v>
      </c>
      <c r="W62" s="14">
        <f>FC_IND_MQ_E!W$2</f>
        <v>102.28703255999997</v>
      </c>
      <c r="X62" s="14">
        <f>FC_IND_MQ_E!X$2</f>
        <v>130.68296243999998</v>
      </c>
    </row>
    <row r="63" spans="1:24" ht="11.25" customHeight="1" x14ac:dyDescent="0.2">
      <c r="A63" s="40" t="s">
        <v>153</v>
      </c>
      <c r="B63" s="13" t="str">
        <f ca="1">HYPERLINK("#"&amp;CELL("address",FC_IND_CON_E!$X$2),"FC_IND_CON_E")</f>
        <v>FC_IND_CON_E</v>
      </c>
      <c r="C63" s="14">
        <f>FC_IND_CON_E!C$2</f>
        <v>2526.9875791199997</v>
      </c>
      <c r="D63" s="14">
        <f>FC_IND_CON_E!D$2</f>
        <v>2563.7321512799999</v>
      </c>
      <c r="E63" s="14">
        <f>FC_IND_CON_E!E$2</f>
        <v>2369.7502905599999</v>
      </c>
      <c r="F63" s="14">
        <f>FC_IND_CON_E!F$2</f>
        <v>2293.9338412799998</v>
      </c>
      <c r="G63" s="14">
        <f>FC_IND_CON_E!G$2</f>
        <v>2288.8473987599996</v>
      </c>
      <c r="H63" s="14">
        <f>FC_IND_CON_E!H$2</f>
        <v>2353.6818917999999</v>
      </c>
      <c r="I63" s="14">
        <f>FC_IND_CON_E!I$2</f>
        <v>2299.0106707199998</v>
      </c>
      <c r="J63" s="14">
        <f>FC_IND_CON_E!J$2</f>
        <v>2283.0172217999998</v>
      </c>
      <c r="K63" s="14">
        <f>FC_IND_CON_E!K$2</f>
        <v>2328.6220902</v>
      </c>
      <c r="L63" s="14">
        <f>FC_IND_CON_E!L$2</f>
        <v>2282.6956301999999</v>
      </c>
      <c r="M63" s="14">
        <f>FC_IND_CON_E!M$2</f>
        <v>2060.5658202</v>
      </c>
      <c r="N63" s="14">
        <f>FC_IND_CON_E!N$2</f>
        <v>2107.3821321599999</v>
      </c>
      <c r="O63" s="14">
        <f>FC_IND_CON_E!O$2</f>
        <v>1897.3658959200002</v>
      </c>
      <c r="P63" s="14">
        <f>FC_IND_CON_E!P$2</f>
        <v>1922.25999204</v>
      </c>
      <c r="Q63" s="14">
        <f>FC_IND_CON_E!Q$2</f>
        <v>1876.8294540000002</v>
      </c>
      <c r="R63" s="14">
        <f>FC_IND_CON_E!R$2</f>
        <v>1774.8221061599997</v>
      </c>
      <c r="S63" s="14">
        <f>FC_IND_CON_E!S$2</f>
        <v>1915.4935296000001</v>
      </c>
      <c r="T63" s="14">
        <f>FC_IND_CON_E!T$2</f>
        <v>1831.7218737599999</v>
      </c>
      <c r="U63" s="14">
        <f>FC_IND_CON_E!U$2</f>
        <v>1811.3580158399996</v>
      </c>
      <c r="V63" s="14">
        <f>FC_IND_CON_E!V$2</f>
        <v>1653.5673594</v>
      </c>
      <c r="W63" s="14">
        <f>FC_IND_CON_E!W$2</f>
        <v>1677.1415022000001</v>
      </c>
      <c r="X63" s="14">
        <f>FC_IND_CON_E!X$2</f>
        <v>1592.3054775599999</v>
      </c>
    </row>
    <row r="64" spans="1:24" ht="11.25" customHeight="1" x14ac:dyDescent="0.2">
      <c r="A64" s="40" t="s">
        <v>155</v>
      </c>
      <c r="B64" s="13" t="str">
        <f ca="1">HYPERLINK("#"&amp;CELL("address",FC_IND_NSP_E!$X$2),"FC_IND_NSP_E")</f>
        <v>FC_IND_NSP_E</v>
      </c>
      <c r="C64" s="14">
        <f>FC_IND_NSP_E!C$2</f>
        <v>358.94862144000001</v>
      </c>
      <c r="D64" s="14">
        <f>FC_IND_NSP_E!D$2</f>
        <v>362.43819539999993</v>
      </c>
      <c r="E64" s="14">
        <f>FC_IND_NSP_E!E$2</f>
        <v>353.65976856000009</v>
      </c>
      <c r="F64" s="14">
        <f>FC_IND_NSP_E!F$2</f>
        <v>335.47664556000007</v>
      </c>
      <c r="G64" s="14">
        <f>FC_IND_NSP_E!G$2</f>
        <v>359.87003856000007</v>
      </c>
      <c r="H64" s="14">
        <f>FC_IND_NSP_E!H$2</f>
        <v>363.03711156000008</v>
      </c>
      <c r="I64" s="14">
        <f>FC_IND_NSP_E!I$2</f>
        <v>485.93459915999983</v>
      </c>
      <c r="J64" s="14">
        <f>FC_IND_NSP_E!J$2</f>
        <v>373.6666508400001</v>
      </c>
      <c r="K64" s="14">
        <f>FC_IND_NSP_E!K$2</f>
        <v>450.93436920000011</v>
      </c>
      <c r="L64" s="14">
        <f>FC_IND_NSP_E!L$2</f>
        <v>329.90216112000002</v>
      </c>
      <c r="M64" s="14">
        <f>FC_IND_NSP_E!M$2</f>
        <v>350.9547897600001</v>
      </c>
      <c r="N64" s="14">
        <f>FC_IND_NSP_E!N$2</f>
        <v>411.12623484000017</v>
      </c>
      <c r="O64" s="14">
        <f>FC_IND_NSP_E!O$2</f>
        <v>400.71326579999999</v>
      </c>
      <c r="P64" s="14">
        <f>FC_IND_NSP_E!P$2</f>
        <v>370.62672120000013</v>
      </c>
      <c r="Q64" s="14">
        <f>FC_IND_NSP_E!Q$2</f>
        <v>320.20338383999996</v>
      </c>
      <c r="R64" s="14">
        <f>FC_IND_NSP_E!R$2</f>
        <v>325.70358407999993</v>
      </c>
      <c r="S64" s="14">
        <f>FC_IND_NSP_E!S$2</f>
        <v>386.98459092000007</v>
      </c>
      <c r="T64" s="14">
        <f>FC_IND_NSP_E!T$2</f>
        <v>378.11753676000006</v>
      </c>
      <c r="U64" s="14">
        <f>FC_IND_NSP_E!U$2</f>
        <v>377.78404499999999</v>
      </c>
      <c r="V64" s="14">
        <f>FC_IND_NSP_E!V$2</f>
        <v>337.88137896000012</v>
      </c>
      <c r="W64" s="14">
        <f>FC_IND_NSP_E!W$2</f>
        <v>280.26201852000003</v>
      </c>
      <c r="X64" s="14">
        <f>FC_IND_NSP_E!X$2</f>
        <v>300.24282420000009</v>
      </c>
    </row>
    <row r="65" spans="1:24" ht="11.25" customHeight="1" x14ac:dyDescent="0.2">
      <c r="A65" s="39" t="s">
        <v>156</v>
      </c>
      <c r="B65" s="11" t="str">
        <f ca="1">HYPERLINK("#"&amp;CELL("address",FC_TRA_E!$X$2),"FC_TRA_E")</f>
        <v>FC_TRA_E</v>
      </c>
      <c r="C65" s="12">
        <f>FC_TRA_E!C$2</f>
        <v>31446.531315719996</v>
      </c>
      <c r="D65" s="12">
        <f>FC_TRA_E!D$2</f>
        <v>31709.968743600002</v>
      </c>
      <c r="E65" s="12">
        <f>FC_TRA_E!E$2</f>
        <v>32473.43767404</v>
      </c>
      <c r="F65" s="12">
        <f>FC_TRA_E!F$2</f>
        <v>33000.226727040004</v>
      </c>
      <c r="G65" s="12">
        <f>FC_TRA_E!G$2</f>
        <v>33559.382039400007</v>
      </c>
      <c r="H65" s="12">
        <f>FC_TRA_E!H$2</f>
        <v>33805.650084480003</v>
      </c>
      <c r="I65" s="12">
        <f>FC_TRA_E!I$2</f>
        <v>34757.378176680002</v>
      </c>
      <c r="J65" s="12">
        <f>FC_TRA_E!J$2</f>
        <v>34278.012295560002</v>
      </c>
      <c r="K65" s="12">
        <f>FC_TRA_E!K$2</f>
        <v>34753.902885720003</v>
      </c>
      <c r="L65" s="12">
        <f>FC_TRA_E!L$2</f>
        <v>33345.579343319994</v>
      </c>
      <c r="M65" s="12">
        <f>FC_TRA_E!M$2</f>
        <v>33964.822531079997</v>
      </c>
      <c r="N65" s="12">
        <f>FC_TRA_E!N$2</f>
        <v>34079.109737039995</v>
      </c>
      <c r="O65" s="12">
        <f>FC_TRA_E!O$2</f>
        <v>32558.162472360003</v>
      </c>
      <c r="P65" s="12">
        <f>FC_TRA_E!P$2</f>
        <v>31033.72195164</v>
      </c>
      <c r="Q65" s="12">
        <f>FC_TRA_E!Q$2</f>
        <v>28334.080161000005</v>
      </c>
      <c r="R65" s="12">
        <f>FC_TRA_E!R$2</f>
        <v>28836.44487648</v>
      </c>
      <c r="S65" s="12">
        <f>FC_TRA_E!S$2</f>
        <v>28938.860766360001</v>
      </c>
      <c r="T65" s="12">
        <f>FC_TRA_E!T$2</f>
        <v>29778.521432040001</v>
      </c>
      <c r="U65" s="12">
        <f>FC_TRA_E!U$2</f>
        <v>29891.04129144</v>
      </c>
      <c r="V65" s="12">
        <f>FC_TRA_E!V$2</f>
        <v>29428.396998479999</v>
      </c>
      <c r="W65" s="12">
        <f>FC_TRA_E!W$2</f>
        <v>25038.634302719998</v>
      </c>
      <c r="X65" s="12">
        <f>FC_TRA_E!X$2</f>
        <v>25216.348860000006</v>
      </c>
    </row>
    <row r="66" spans="1:24" ht="11.25" customHeight="1" x14ac:dyDescent="0.2">
      <c r="A66" s="40" t="s">
        <v>157</v>
      </c>
      <c r="B66" s="13" t="str">
        <f ca="1">HYPERLINK("#"&amp;CELL("address",FC_TRA_RAIL_E!$X$2),"FC_TRA_RAIL_E")</f>
        <v>FC_TRA_RAIL_E</v>
      </c>
      <c r="C66" s="14">
        <f>FC_TRA_RAIL_E!C$2</f>
        <v>114.97356000000001</v>
      </c>
      <c r="D66" s="14">
        <f>FC_TRA_RAIL_E!D$2</f>
        <v>108.58625855999998</v>
      </c>
      <c r="E66" s="14">
        <f>FC_TRA_RAIL_E!E$2</f>
        <v>105.39234108000004</v>
      </c>
      <c r="F66" s="14">
        <f>FC_TRA_RAIL_E!F$2</f>
        <v>105.39234108000005</v>
      </c>
      <c r="G66" s="14">
        <f>FC_TRA_RAIL_E!G$2</f>
        <v>108.58625855999998</v>
      </c>
      <c r="H66" s="14">
        <f>FC_TRA_RAIL_E!H$2</f>
        <v>105.39234108000002</v>
      </c>
      <c r="I66" s="14">
        <f>FC_TRA_RAIL_E!I$2</f>
        <v>105.39234108000002</v>
      </c>
      <c r="J66" s="14">
        <f>FC_TRA_RAIL_E!J$2</f>
        <v>105.39234108000005</v>
      </c>
      <c r="K66" s="14">
        <f>FC_TRA_RAIL_E!K$2</f>
        <v>105.63696000000002</v>
      </c>
      <c r="L66" s="14">
        <f>FC_TRA_RAIL_E!L$2</f>
        <v>96.033599999999979</v>
      </c>
      <c r="M66" s="14">
        <f>FC_TRA_RAIL_E!M$2</f>
        <v>105.63696000000002</v>
      </c>
      <c r="N66" s="14">
        <f>FC_TRA_RAIL_E!N$2</f>
        <v>102.43584</v>
      </c>
      <c r="O66" s="14">
        <f>FC_TRA_RAIL_E!O$2</f>
        <v>83.229119999999995</v>
      </c>
      <c r="P66" s="14">
        <f>FC_TRA_RAIL_E!P$2</f>
        <v>83.22911999999998</v>
      </c>
      <c r="Q66" s="14">
        <f>FC_TRA_RAIL_E!Q$2</f>
        <v>86.430240000000012</v>
      </c>
      <c r="R66" s="14">
        <f>FC_TRA_RAIL_E!R$2</f>
        <v>89.421953399999964</v>
      </c>
      <c r="S66" s="14">
        <f>FC_TRA_RAIL_E!S$2</f>
        <v>89.690847479999988</v>
      </c>
      <c r="T66" s="14">
        <f>FC_TRA_RAIL_E!T$2</f>
        <v>83.174967720000012</v>
      </c>
      <c r="U66" s="14">
        <f>FC_TRA_RAIL_E!U$2</f>
        <v>70.209898199999998</v>
      </c>
      <c r="V66" s="14">
        <f>FC_TRA_RAIL_E!V$2</f>
        <v>60.739918200000005</v>
      </c>
      <c r="W66" s="14">
        <f>FC_TRA_RAIL_E!W$2</f>
        <v>61.474308480000026</v>
      </c>
      <c r="X66" s="14">
        <f>FC_TRA_RAIL_E!X$2</f>
        <v>56.793470760000012</v>
      </c>
    </row>
    <row r="67" spans="1:24" ht="11.25" customHeight="1" x14ac:dyDescent="0.2">
      <c r="A67" s="41" t="s">
        <v>243</v>
      </c>
      <c r="B67" s="15" t="str">
        <f ca="1">HYPERLINK("#"&amp;CELL("address",FC_TRA_RAIL_MTU_E!$X$2),"FC_TRA_RAIL_MTU_E")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</row>
    <row r="68" spans="1:24" ht="11.25" customHeight="1" x14ac:dyDescent="0.2">
      <c r="A68" s="41" t="s">
        <v>248</v>
      </c>
      <c r="B68" s="15" t="str">
        <f ca="1">HYPERLINK("#"&amp;CELL("address",FC_TRA_RAIL_CPT_E!$X$2),"FC_TRA_RAIL_CPT_E")</f>
        <v>FC_TRA_RAIL_CPT_E</v>
      </c>
      <c r="C68" s="16">
        <f>FC_TRA_RAIL_CPT_E!C$2</f>
        <v>101.17506736642353</v>
      </c>
      <c r="D68" s="16">
        <f>FC_TRA_RAIL_CPT_E!D$2</f>
        <v>96.092211583701513</v>
      </c>
      <c r="E68" s="16">
        <f>FC_TRA_RAIL_CPT_E!E$2</f>
        <v>94.51864906947641</v>
      </c>
      <c r="F68" s="16">
        <f>FC_TRA_RAIL_CPT_E!F$2</f>
        <v>92.940547863553547</v>
      </c>
      <c r="G68" s="16">
        <f>FC_TRA_RAIL_CPT_E!G$2</f>
        <v>93.685121664439777</v>
      </c>
      <c r="H68" s="16">
        <f>FC_TRA_RAIL_CPT_E!H$2</f>
        <v>91.09928694388951</v>
      </c>
      <c r="I68" s="16">
        <f>FC_TRA_RAIL_CPT_E!I$2</f>
        <v>89.910494946026532</v>
      </c>
      <c r="J68" s="16">
        <f>FC_TRA_RAIL_CPT_E!J$2</f>
        <v>87.617593894663528</v>
      </c>
      <c r="K68" s="16">
        <f>FC_TRA_RAIL_CPT_E!K$2</f>
        <v>89.888468949511221</v>
      </c>
      <c r="L68" s="16">
        <f>FC_TRA_RAIL_CPT_E!L$2</f>
        <v>84.700833196601508</v>
      </c>
      <c r="M68" s="16">
        <f>FC_TRA_RAIL_CPT_E!M$2</f>
        <v>92.729780406695781</v>
      </c>
      <c r="N68" s="16">
        <f>FC_TRA_RAIL_CPT_E!N$2</f>
        <v>89.963226020560512</v>
      </c>
      <c r="O68" s="16">
        <f>FC_TRA_RAIL_CPT_E!O$2</f>
        <v>73.473196013273338</v>
      </c>
      <c r="P68" s="16">
        <f>FC_TRA_RAIL_CPT_E!P$2</f>
        <v>73.797760303652638</v>
      </c>
      <c r="Q68" s="16">
        <f>FC_TRA_RAIL_CPT_E!Q$2</f>
        <v>76.536496558100751</v>
      </c>
      <c r="R68" s="16">
        <f>FC_TRA_RAIL_CPT_E!R$2</f>
        <v>78.991928229469664</v>
      </c>
      <c r="S68" s="16">
        <f>FC_TRA_RAIL_CPT_E!S$2</f>
        <v>78.673321261287967</v>
      </c>
      <c r="T68" s="16">
        <f>FC_TRA_RAIL_CPT_E!T$2</f>
        <v>73.586560201573121</v>
      </c>
      <c r="U68" s="16">
        <f>FC_TRA_RAIL_CPT_E!U$2</f>
        <v>61.511088105934945</v>
      </c>
      <c r="V68" s="16">
        <f>FC_TRA_RAIL_CPT_E!V$2</f>
        <v>53.065282308651611</v>
      </c>
      <c r="W68" s="16">
        <f>FC_TRA_RAIL_CPT_E!W$2</f>
        <v>50.479638575307597</v>
      </c>
      <c r="X68" s="16">
        <f>FC_TRA_RAIL_CPT_E!X$2</f>
        <v>46.393294238968188</v>
      </c>
    </row>
    <row r="69" spans="1:24" ht="11.25" customHeight="1" x14ac:dyDescent="0.2">
      <c r="A69" s="41" t="s">
        <v>246</v>
      </c>
      <c r="B69" s="15" t="str">
        <f ca="1">HYPERLINK("#"&amp;CELL("address",FC_TRA_RAIL_HST_E!$X$2),"FC_TRA_RAIL_HST_E")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</row>
    <row r="70" spans="1:24" ht="11.25" customHeight="1" x14ac:dyDescent="0.2">
      <c r="A70" s="41" t="s">
        <v>249</v>
      </c>
      <c r="B70" s="15" t="str">
        <f ca="1">HYPERLINK("#"&amp;CELL("address",FC_TRA_RAIL_FRT_E!$X$2),"FC_TRA_RAIL_FRT_E")</f>
        <v>FC_TRA_RAIL_FRT_E</v>
      </c>
      <c r="C70" s="16">
        <f>FC_TRA_RAIL_FRT_E!C$2</f>
        <v>13.798492633576467</v>
      </c>
      <c r="D70" s="16">
        <f>FC_TRA_RAIL_FRT_E!D$2</f>
        <v>12.494046976298465</v>
      </c>
      <c r="E70" s="16">
        <f>FC_TRA_RAIL_FRT_E!E$2</f>
        <v>10.873692010523625</v>
      </c>
      <c r="F70" s="16">
        <f>FC_TRA_RAIL_FRT_E!F$2</f>
        <v>12.451793216446504</v>
      </c>
      <c r="G70" s="16">
        <f>FC_TRA_RAIL_FRT_E!G$2</f>
        <v>14.901136895560203</v>
      </c>
      <c r="H70" s="16">
        <f>FC_TRA_RAIL_FRT_E!H$2</f>
        <v>14.293054136110518</v>
      </c>
      <c r="I70" s="16">
        <f>FC_TRA_RAIL_FRT_E!I$2</f>
        <v>15.481846133973491</v>
      </c>
      <c r="J70" s="16">
        <f>FC_TRA_RAIL_FRT_E!J$2</f>
        <v>17.774747185336519</v>
      </c>
      <c r="K70" s="16">
        <f>FC_TRA_RAIL_FRT_E!K$2</f>
        <v>15.748491050488788</v>
      </c>
      <c r="L70" s="16">
        <f>FC_TRA_RAIL_FRT_E!L$2</f>
        <v>11.332766803398474</v>
      </c>
      <c r="M70" s="16">
        <f>FC_TRA_RAIL_FRT_E!M$2</f>
        <v>12.907179593304237</v>
      </c>
      <c r="N70" s="16">
        <f>FC_TRA_RAIL_FRT_E!N$2</f>
        <v>12.472613979439492</v>
      </c>
      <c r="O70" s="16">
        <f>FC_TRA_RAIL_FRT_E!O$2</f>
        <v>9.7559239867266605</v>
      </c>
      <c r="P70" s="16">
        <f>FC_TRA_RAIL_FRT_E!P$2</f>
        <v>9.4313596963473483</v>
      </c>
      <c r="Q70" s="16">
        <f>FC_TRA_RAIL_FRT_E!Q$2</f>
        <v>9.8937434418992662</v>
      </c>
      <c r="R70" s="16">
        <f>FC_TRA_RAIL_FRT_E!R$2</f>
        <v>10.430025170530305</v>
      </c>
      <c r="S70" s="16">
        <f>FC_TRA_RAIL_FRT_E!S$2</f>
        <v>11.017526218712021</v>
      </c>
      <c r="T70" s="16">
        <f>FC_TRA_RAIL_FRT_E!T$2</f>
        <v>9.5884075184268944</v>
      </c>
      <c r="U70" s="16">
        <f>FC_TRA_RAIL_FRT_E!U$2</f>
        <v>8.6988100940650526</v>
      </c>
      <c r="V70" s="16">
        <f>FC_TRA_RAIL_FRT_E!V$2</f>
        <v>7.6746358913483981</v>
      </c>
      <c r="W70" s="16">
        <f>FC_TRA_RAIL_FRT_E!W$2</f>
        <v>10.994669904692428</v>
      </c>
      <c r="X70" s="16">
        <f>FC_TRA_RAIL_FRT_E!X$2</f>
        <v>10.400176521031824</v>
      </c>
    </row>
    <row r="71" spans="1:24" ht="11.25" customHeight="1" x14ac:dyDescent="0.2">
      <c r="A71" s="40" t="s">
        <v>158</v>
      </c>
      <c r="B71" s="13" t="str">
        <f ca="1">HYPERLINK("#"&amp;CELL("address",FC_TRA_ROAD_E!$X$2),"FC_TRA_ROAD_E")</f>
        <v>FC_TRA_ROAD_E</v>
      </c>
      <c r="C71" s="14">
        <f>FC_TRA_ROAD_E!C$2</f>
        <v>30574.648396799999</v>
      </c>
      <c r="D71" s="14">
        <f>FC_TRA_ROAD_E!D$2</f>
        <v>30815.72973612</v>
      </c>
      <c r="E71" s="14">
        <f>FC_TRA_ROAD_E!E$2</f>
        <v>31553.649194039997</v>
      </c>
      <c r="F71" s="14">
        <f>FC_TRA_ROAD_E!F$2</f>
        <v>32128.344074880002</v>
      </c>
      <c r="G71" s="14">
        <f>FC_TRA_ROAD_E!G$2</f>
        <v>32674.724250840001</v>
      </c>
      <c r="H71" s="14">
        <f>FC_TRA_ROAD_E!H$2</f>
        <v>32857.118214480004</v>
      </c>
      <c r="I71" s="14">
        <f>FC_TRA_ROAD_E!I$2</f>
        <v>33767.328047040006</v>
      </c>
      <c r="J71" s="14">
        <f>FC_TRA_ROAD_E!J$2</f>
        <v>33214.506865560004</v>
      </c>
      <c r="K71" s="14">
        <f>FC_TRA_ROAD_E!K$2</f>
        <v>33665.522085720004</v>
      </c>
      <c r="L71" s="14">
        <f>FC_TRA_ROAD_E!L$2</f>
        <v>32250.796303319996</v>
      </c>
      <c r="M71" s="14">
        <f>FC_TRA_ROAD_E!M$2</f>
        <v>32738.793571080001</v>
      </c>
      <c r="N71" s="14">
        <f>FC_TRA_ROAD_E!N$2</f>
        <v>32843.477417039998</v>
      </c>
      <c r="O71" s="14">
        <f>FC_TRA_ROAD_E!O$2</f>
        <v>31431.368232360001</v>
      </c>
      <c r="P71" s="14">
        <f>FC_TRA_ROAD_E!P$2</f>
        <v>29842.905311639999</v>
      </c>
      <c r="Q71" s="14">
        <f>FC_TRA_ROAD_E!Q$2</f>
        <v>27284.112801000007</v>
      </c>
      <c r="R71" s="14">
        <f>FC_TRA_ROAD_E!R$2</f>
        <v>27693.78241788</v>
      </c>
      <c r="S71" s="14">
        <f>FC_TRA_ROAD_E!S$2</f>
        <v>27874.084491720001</v>
      </c>
      <c r="T71" s="14">
        <f>FC_TRA_ROAD_E!T$2</f>
        <v>28750.541765040001</v>
      </c>
      <c r="U71" s="14">
        <f>FC_TRA_ROAD_E!U$2</f>
        <v>28876.554612</v>
      </c>
      <c r="V71" s="14">
        <f>FC_TRA_ROAD_E!V$2</f>
        <v>28505.998271879998</v>
      </c>
      <c r="W71" s="14">
        <f>FC_TRA_ROAD_E!W$2</f>
        <v>24324.317179199999</v>
      </c>
      <c r="X71" s="14">
        <f>FC_TRA_ROAD_E!X$2</f>
        <v>24426.047017800007</v>
      </c>
    </row>
    <row r="72" spans="1:24" ht="11.25" customHeight="1" x14ac:dyDescent="0.2">
      <c r="A72" s="41" t="s">
        <v>326</v>
      </c>
      <c r="B72" s="15" t="str">
        <f ca="1">HYPERLINK("#"&amp;CELL("address",FC_TRA_ROAD_P2W_E!$X$2),"FC_TRA_ROAD_P2W_E")</f>
        <v>FC_TRA_ROAD_P2W_E</v>
      </c>
      <c r="C72" s="16">
        <f>FC_TRA_ROAD_P2W_E!C$2</f>
        <v>381.47811947768918</v>
      </c>
      <c r="D72" s="16">
        <f>FC_TRA_ROAD_P2W_E!D$2</f>
        <v>396.03974164051698</v>
      </c>
      <c r="E72" s="16">
        <f>FC_TRA_ROAD_P2W_E!E$2</f>
        <v>406.59521192409852</v>
      </c>
      <c r="F72" s="16">
        <f>FC_TRA_ROAD_P2W_E!F$2</f>
        <v>411.75671109877391</v>
      </c>
      <c r="G72" s="16">
        <f>FC_TRA_ROAD_P2W_E!G$2</f>
        <v>390.74826112066745</v>
      </c>
      <c r="H72" s="16">
        <f>FC_TRA_ROAD_P2W_E!H$2</f>
        <v>401.41635097010533</v>
      </c>
      <c r="I72" s="16">
        <f>FC_TRA_ROAD_P2W_E!I$2</f>
        <v>417.24039796098361</v>
      </c>
      <c r="J72" s="16">
        <f>FC_TRA_ROAD_P2W_E!J$2</f>
        <v>428.39436342550039</v>
      </c>
      <c r="K72" s="16">
        <f>FC_TRA_ROAD_P2W_E!K$2</f>
        <v>452.95500454277419</v>
      </c>
      <c r="L72" s="16">
        <f>FC_TRA_ROAD_P2W_E!L$2</f>
        <v>459.7570477290044</v>
      </c>
      <c r="M72" s="16">
        <f>FC_TRA_ROAD_P2W_E!M$2</f>
        <v>462.03549790086419</v>
      </c>
      <c r="N72" s="16">
        <f>FC_TRA_ROAD_P2W_E!N$2</f>
        <v>466.45173321735501</v>
      </c>
      <c r="O72" s="16">
        <f>FC_TRA_ROAD_P2W_E!O$2</f>
        <v>452.03920283328682</v>
      </c>
      <c r="P72" s="16">
        <f>FC_TRA_ROAD_P2W_E!P$2</f>
        <v>443.07697735468128</v>
      </c>
      <c r="Q72" s="16">
        <f>FC_TRA_ROAD_P2W_E!Q$2</f>
        <v>421.22910750263662</v>
      </c>
      <c r="R72" s="16">
        <f>FC_TRA_ROAD_P2W_E!R$2</f>
        <v>428.34850908567398</v>
      </c>
      <c r="S72" s="16">
        <f>FC_TRA_ROAD_P2W_E!S$2</f>
        <v>433.55856412751041</v>
      </c>
      <c r="T72" s="16">
        <f>FC_TRA_ROAD_P2W_E!T$2</f>
        <v>403.95426245060048</v>
      </c>
      <c r="U72" s="16">
        <f>FC_TRA_ROAD_P2W_E!U$2</f>
        <v>396.58737004449944</v>
      </c>
      <c r="V72" s="16">
        <f>FC_TRA_ROAD_P2W_E!V$2</f>
        <v>397.56782922324436</v>
      </c>
      <c r="W72" s="16">
        <f>FC_TRA_ROAD_P2W_E!W$2</f>
        <v>358.46690131785698</v>
      </c>
      <c r="X72" s="16">
        <f>FC_TRA_ROAD_P2W_E!X$2</f>
        <v>346.22379046832856</v>
      </c>
    </row>
    <row r="73" spans="1:24" ht="11.25" customHeight="1" x14ac:dyDescent="0.2">
      <c r="A73" s="41" t="s">
        <v>251</v>
      </c>
      <c r="B73" s="15" t="str">
        <f ca="1">HYPERLINK("#"&amp;CELL("address",FC_TRA_ROAD_CAR_E!$X$2),"FC_TRA_ROAD_CAR_E")</f>
        <v>FC_TRA_ROAD_CAR_E</v>
      </c>
      <c r="C73" s="16">
        <f>FC_TRA_ROAD_CAR_E!C$2</f>
        <v>16987.981867621726</v>
      </c>
      <c r="D73" s="16">
        <f>FC_TRA_ROAD_CAR_E!D$2</f>
        <v>17154.239373915727</v>
      </c>
      <c r="E73" s="16">
        <f>FC_TRA_ROAD_CAR_E!E$2</f>
        <v>17503.783085516039</v>
      </c>
      <c r="F73" s="16">
        <f>FC_TRA_ROAD_CAR_E!F$2</f>
        <v>17621.514374429207</v>
      </c>
      <c r="G73" s="16">
        <f>FC_TRA_ROAD_CAR_E!G$2</f>
        <v>17746.761227233645</v>
      </c>
      <c r="H73" s="16">
        <f>FC_TRA_ROAD_CAR_E!H$2</f>
        <v>17822.305093032381</v>
      </c>
      <c r="I73" s="16">
        <f>FC_TRA_ROAD_CAR_E!I$2</f>
        <v>18235.160961998688</v>
      </c>
      <c r="J73" s="16">
        <f>FC_TRA_ROAD_CAR_E!J$2</f>
        <v>18052.653218586023</v>
      </c>
      <c r="K73" s="16">
        <f>FC_TRA_ROAD_CAR_E!K$2</f>
        <v>18135.497791463866</v>
      </c>
      <c r="L73" s="16">
        <f>FC_TRA_ROAD_CAR_E!L$2</f>
        <v>17909.700630338386</v>
      </c>
      <c r="M73" s="16">
        <f>FC_TRA_ROAD_CAR_E!M$2</f>
        <v>17842.819243813337</v>
      </c>
      <c r="N73" s="16">
        <f>FC_TRA_ROAD_CAR_E!N$2</f>
        <v>17761.678322337772</v>
      </c>
      <c r="O73" s="16">
        <f>FC_TRA_ROAD_CAR_E!O$2</f>
        <v>16998.648022599977</v>
      </c>
      <c r="P73" s="16">
        <f>FC_TRA_ROAD_CAR_E!P$2</f>
        <v>16555.402896676733</v>
      </c>
      <c r="Q73" s="16">
        <f>FC_TRA_ROAD_CAR_E!Q$2</f>
        <v>15942.317370989458</v>
      </c>
      <c r="R73" s="16">
        <f>FC_TRA_ROAD_CAR_E!R$2</f>
        <v>16030.901828795204</v>
      </c>
      <c r="S73" s="16">
        <f>FC_TRA_ROAD_CAR_E!S$2</f>
        <v>16201.80398907531</v>
      </c>
      <c r="T73" s="16">
        <f>FC_TRA_ROAD_CAR_E!T$2</f>
        <v>16321.092568825392</v>
      </c>
      <c r="U73" s="16">
        <f>FC_TRA_ROAD_CAR_E!U$2</f>
        <v>16075.531031403696</v>
      </c>
      <c r="V73" s="16">
        <f>FC_TRA_ROAD_CAR_E!V$2</f>
        <v>15804.975837435701</v>
      </c>
      <c r="W73" s="16">
        <f>FC_TRA_ROAD_CAR_E!W$2</f>
        <v>12548.658571642438</v>
      </c>
      <c r="X73" s="16">
        <f>FC_TRA_ROAD_CAR_E!X$2</f>
        <v>13320.195421211287</v>
      </c>
    </row>
    <row r="74" spans="1:24" ht="11.25" customHeight="1" x14ac:dyDescent="0.2">
      <c r="A74" s="41" t="s">
        <v>252</v>
      </c>
      <c r="B74" s="15" t="str">
        <f ca="1">HYPERLINK("#"&amp;CELL("address",FC_TRA_ROAD_BUS_E!$X$2),"FC_TRA_ROAD_BUS_E")</f>
        <v>FC_TRA_ROAD_BUS_E</v>
      </c>
      <c r="C74" s="16">
        <f>FC_TRA_ROAD_BUS_E!C$2</f>
        <v>1123.2628160862162</v>
      </c>
      <c r="D74" s="16">
        <f>FC_TRA_ROAD_BUS_E!D$2</f>
        <v>1089.2982374560488</v>
      </c>
      <c r="E74" s="16">
        <f>FC_TRA_ROAD_BUS_E!E$2</f>
        <v>1077.1363359000811</v>
      </c>
      <c r="F74" s="16">
        <f>FC_TRA_ROAD_BUS_E!F$2</f>
        <v>1050.7123817174318</v>
      </c>
      <c r="G74" s="16">
        <f>FC_TRA_ROAD_BUS_E!G$2</f>
        <v>1027.8884249317398</v>
      </c>
      <c r="H74" s="16">
        <f>FC_TRA_ROAD_BUS_E!H$2</f>
        <v>1025.7571048694231</v>
      </c>
      <c r="I74" s="16">
        <f>FC_TRA_ROAD_BUS_E!I$2</f>
        <v>1011.9050623690908</v>
      </c>
      <c r="J74" s="16">
        <f>FC_TRA_ROAD_BUS_E!J$2</f>
        <v>976.34479209493043</v>
      </c>
      <c r="K74" s="16">
        <f>FC_TRA_ROAD_BUS_E!K$2</f>
        <v>1022.5184029903925</v>
      </c>
      <c r="L74" s="16">
        <f>FC_TRA_ROAD_BUS_E!L$2</f>
        <v>1046.216081672449</v>
      </c>
      <c r="M74" s="16">
        <f>FC_TRA_ROAD_BUS_E!M$2</f>
        <v>1115.1863224335045</v>
      </c>
      <c r="N74" s="16">
        <f>FC_TRA_ROAD_BUS_E!N$2</f>
        <v>1079.8412575769078</v>
      </c>
      <c r="O74" s="16">
        <f>FC_TRA_ROAD_BUS_E!O$2</f>
        <v>1046.3646065727414</v>
      </c>
      <c r="P74" s="16">
        <f>FC_TRA_ROAD_BUS_E!P$2</f>
        <v>1007.4128382711813</v>
      </c>
      <c r="Q74" s="16">
        <f>FC_TRA_ROAD_BUS_E!Q$2</f>
        <v>954.88721905462376</v>
      </c>
      <c r="R74" s="16">
        <f>FC_TRA_ROAD_BUS_E!R$2</f>
        <v>947.3551911615009</v>
      </c>
      <c r="S74" s="16">
        <f>FC_TRA_ROAD_BUS_E!S$2</f>
        <v>951.47494374764801</v>
      </c>
      <c r="T74" s="16">
        <f>FC_TRA_ROAD_BUS_E!T$2</f>
        <v>1007.5452316505924</v>
      </c>
      <c r="U74" s="16">
        <f>FC_TRA_ROAD_BUS_E!U$2</f>
        <v>911.48497920586908</v>
      </c>
      <c r="V74" s="16">
        <f>FC_TRA_ROAD_BUS_E!V$2</f>
        <v>830.73570657658354</v>
      </c>
      <c r="W74" s="16">
        <f>FC_TRA_ROAD_BUS_E!W$2</f>
        <v>651.54011843011028</v>
      </c>
      <c r="X74" s="16">
        <f>FC_TRA_ROAD_BUS_E!X$2</f>
        <v>572.008864197393</v>
      </c>
    </row>
    <row r="75" spans="1:24" ht="11.25" customHeight="1" x14ac:dyDescent="0.2">
      <c r="A75" s="41" t="s">
        <v>253</v>
      </c>
      <c r="B75" s="15" t="str">
        <f ca="1">HYPERLINK("#"&amp;CELL("address",FC_TRA_ROAD_LCV_E!$X$2),"FC_TRA_ROAD_LCV_E")</f>
        <v>FC_TRA_ROAD_LCV_E</v>
      </c>
      <c r="C75" s="16">
        <f>FC_TRA_ROAD_LCV_E!C$2</f>
        <v>5484.7406104897982</v>
      </c>
      <c r="D75" s="16">
        <f>FC_TRA_ROAD_LCV_E!D$2</f>
        <v>5689.6450334727861</v>
      </c>
      <c r="E75" s="16">
        <f>FC_TRA_ROAD_LCV_E!E$2</f>
        <v>5833.5404065728671</v>
      </c>
      <c r="F75" s="16">
        <f>FC_TRA_ROAD_LCV_E!F$2</f>
        <v>6057.4030087280944</v>
      </c>
      <c r="G75" s="16">
        <f>FC_TRA_ROAD_LCV_E!G$2</f>
        <v>6348.1186101000694</v>
      </c>
      <c r="H75" s="16">
        <f>FC_TRA_ROAD_LCV_E!H$2</f>
        <v>6406.3742828142449</v>
      </c>
      <c r="I75" s="16">
        <f>FC_TRA_ROAD_LCV_E!I$2</f>
        <v>6335.6362262277025</v>
      </c>
      <c r="J75" s="16">
        <f>FC_TRA_ROAD_LCV_E!J$2</f>
        <v>6192.8013854596911</v>
      </c>
      <c r="K75" s="16">
        <f>FC_TRA_ROAD_LCV_E!K$2</f>
        <v>6342.1126630791059</v>
      </c>
      <c r="L75" s="16">
        <f>FC_TRA_ROAD_LCV_E!L$2</f>
        <v>5896.376469722778</v>
      </c>
      <c r="M75" s="16">
        <f>FC_TRA_ROAD_LCV_E!M$2</f>
        <v>6094.7701431105361</v>
      </c>
      <c r="N75" s="16">
        <f>FC_TRA_ROAD_LCV_E!N$2</f>
        <v>6129.2010511805338</v>
      </c>
      <c r="O75" s="16">
        <f>FC_TRA_ROAD_LCV_E!O$2</f>
        <v>5791.5332967229951</v>
      </c>
      <c r="P75" s="16">
        <f>FC_TRA_ROAD_LCV_E!P$2</f>
        <v>5577.5179520595539</v>
      </c>
      <c r="Q75" s="16">
        <f>FC_TRA_ROAD_LCV_E!Q$2</f>
        <v>5244.4299789304832</v>
      </c>
      <c r="R75" s="16">
        <f>FC_TRA_ROAD_LCV_E!R$2</f>
        <v>5489.4697670936157</v>
      </c>
      <c r="S75" s="16">
        <f>FC_TRA_ROAD_LCV_E!S$2</f>
        <v>5563.2597634038539</v>
      </c>
      <c r="T75" s="16">
        <f>FC_TRA_ROAD_LCV_E!T$2</f>
        <v>5510.5446771668267</v>
      </c>
      <c r="U75" s="16">
        <f>FC_TRA_ROAD_LCV_E!U$2</f>
        <v>5296.4618195325083</v>
      </c>
      <c r="V75" s="16">
        <f>FC_TRA_ROAD_LCV_E!V$2</f>
        <v>5177.9906843567123</v>
      </c>
      <c r="W75" s="16">
        <f>FC_TRA_ROAD_LCV_E!W$2</f>
        <v>5034.3120621598046</v>
      </c>
      <c r="X75" s="16">
        <f>FC_TRA_ROAD_LCV_E!X$2</f>
        <v>5075.2377574593738</v>
      </c>
    </row>
    <row r="76" spans="1:24" ht="11.25" customHeight="1" x14ac:dyDescent="0.2">
      <c r="A76" s="41" t="s">
        <v>254</v>
      </c>
      <c r="B76" s="15" t="str">
        <f ca="1">HYPERLINK("#"&amp;CELL("address",FC_TRA_ROAD_HGV_E!$X$2),"FC_TRA_ROAD_HGV_E")</f>
        <v>FC_TRA_ROAD_HGV_E</v>
      </c>
      <c r="C76" s="16">
        <f>FC_TRA_ROAD_HGV_E!C$2</f>
        <v>6597.1849831245654</v>
      </c>
      <c r="D76" s="16">
        <f>FC_TRA_ROAD_HGV_E!D$2</f>
        <v>6486.507349634916</v>
      </c>
      <c r="E76" s="16">
        <f>FC_TRA_ROAD_HGV_E!E$2</f>
        <v>6732.5941541269094</v>
      </c>
      <c r="F76" s="16">
        <f>FC_TRA_ROAD_HGV_E!F$2</f>
        <v>6986.9575989064933</v>
      </c>
      <c r="G76" s="16">
        <f>FC_TRA_ROAD_HGV_E!G$2</f>
        <v>7161.2077274538824</v>
      </c>
      <c r="H76" s="16">
        <f>FC_TRA_ROAD_HGV_E!H$2</f>
        <v>7201.2653827938475</v>
      </c>
      <c r="I76" s="16">
        <f>FC_TRA_ROAD_HGV_E!I$2</f>
        <v>7767.3853984835341</v>
      </c>
      <c r="J76" s="16">
        <f>FC_TRA_ROAD_HGV_E!J$2</f>
        <v>7564.3131059938523</v>
      </c>
      <c r="K76" s="16">
        <f>FC_TRA_ROAD_HGV_E!K$2</f>
        <v>7712.4382236438632</v>
      </c>
      <c r="L76" s="16">
        <f>FC_TRA_ROAD_HGV_E!L$2</f>
        <v>6938.7460738573782</v>
      </c>
      <c r="M76" s="16">
        <f>FC_TRA_ROAD_HGV_E!M$2</f>
        <v>7223.9823638217567</v>
      </c>
      <c r="N76" s="16">
        <f>FC_TRA_ROAD_HGV_E!N$2</f>
        <v>7406.3050527274272</v>
      </c>
      <c r="O76" s="16">
        <f>FC_TRA_ROAD_HGV_E!O$2</f>
        <v>7142.7831036310008</v>
      </c>
      <c r="P76" s="16">
        <f>FC_TRA_ROAD_HGV_E!P$2</f>
        <v>6259.4946472778547</v>
      </c>
      <c r="Q76" s="16">
        <f>FC_TRA_ROAD_HGV_E!Q$2</f>
        <v>4721.2491245228011</v>
      </c>
      <c r="R76" s="16">
        <f>FC_TRA_ROAD_HGV_E!R$2</f>
        <v>4797.7071217440071</v>
      </c>
      <c r="S76" s="16">
        <f>FC_TRA_ROAD_HGV_E!S$2</f>
        <v>4723.9872313656806</v>
      </c>
      <c r="T76" s="16">
        <f>FC_TRA_ROAD_HGV_E!T$2</f>
        <v>5507.4050249465909</v>
      </c>
      <c r="U76" s="16">
        <f>FC_TRA_ROAD_HGV_E!U$2</f>
        <v>6196.4894118134243</v>
      </c>
      <c r="V76" s="16">
        <f>FC_TRA_ROAD_HGV_E!V$2</f>
        <v>6294.7282142877593</v>
      </c>
      <c r="W76" s="16">
        <f>FC_TRA_ROAD_HGV_E!W$2</f>
        <v>5731.3395256497879</v>
      </c>
      <c r="X76" s="16">
        <f>FC_TRA_ROAD_HGV_E!X$2</f>
        <v>5112.3811844636193</v>
      </c>
    </row>
    <row r="77" spans="1:24" ht="11.25" customHeight="1" x14ac:dyDescent="0.2">
      <c r="A77" s="40" t="s">
        <v>159</v>
      </c>
      <c r="B77" s="13" t="str">
        <f ca="1">HYPERLINK("#"&amp;CELL("address",FC_TRA_DAVI_E!$X$2),"FC_TRA_DAVI_E")</f>
        <v>FC_TRA_DAVI_E</v>
      </c>
      <c r="C77" s="14">
        <f>FC_TRA_DAVI_E!C$2</f>
        <v>0</v>
      </c>
      <c r="D77" s="14">
        <f>FC_TRA_DAVI_E!D$2</f>
        <v>0</v>
      </c>
      <c r="E77" s="14">
        <f>FC_TRA_DAVI_E!E$2</f>
        <v>0</v>
      </c>
      <c r="F77" s="14">
        <f>FC_TRA_DAVI_E!F$2</f>
        <v>0</v>
      </c>
      <c r="G77" s="14">
        <f>FC_TRA_DAVI_E!G$2</f>
        <v>0</v>
      </c>
      <c r="H77" s="14">
        <f>FC_TRA_DAVI_E!H$2</f>
        <v>0</v>
      </c>
      <c r="I77" s="14">
        <f>FC_TRA_DAVI_E!I$2</f>
        <v>0</v>
      </c>
      <c r="J77" s="14">
        <f>FC_TRA_DAVI_E!J$2</f>
        <v>0</v>
      </c>
      <c r="K77" s="14">
        <f>FC_TRA_DAVI_E!K$2</f>
        <v>0</v>
      </c>
      <c r="L77" s="14">
        <f>FC_TRA_DAVI_E!L$2</f>
        <v>0</v>
      </c>
      <c r="M77" s="14">
        <f>FC_TRA_DAVI_E!M$2</f>
        <v>0</v>
      </c>
      <c r="N77" s="14">
        <f>FC_TRA_DAVI_E!N$2</f>
        <v>0</v>
      </c>
      <c r="O77" s="14">
        <f>FC_TRA_DAVI_E!O$2</f>
        <v>0</v>
      </c>
      <c r="P77" s="14">
        <f>FC_TRA_DAVI_E!P$2</f>
        <v>0</v>
      </c>
      <c r="Q77" s="14">
        <f>FC_TRA_DAVI_E!Q$2</f>
        <v>0</v>
      </c>
      <c r="R77" s="14">
        <f>FC_TRA_DAVI_E!R$2</f>
        <v>0</v>
      </c>
      <c r="S77" s="14">
        <f>FC_TRA_DAVI_E!S$2</f>
        <v>0</v>
      </c>
      <c r="T77" s="14">
        <f>FC_TRA_DAVI_E!T$2</f>
        <v>0</v>
      </c>
      <c r="U77" s="14">
        <f>FC_TRA_DAVI_E!U$2</f>
        <v>0</v>
      </c>
      <c r="V77" s="14">
        <f>FC_TRA_DAVI_E!V$2</f>
        <v>0</v>
      </c>
      <c r="W77" s="14">
        <f>FC_TRA_DAVI_E!W$2</f>
        <v>0</v>
      </c>
      <c r="X77" s="14">
        <f>FC_TRA_DAVI_E!X$2</f>
        <v>0</v>
      </c>
    </row>
    <row r="78" spans="1:24" ht="11.25" customHeight="1" x14ac:dyDescent="0.2">
      <c r="A78" s="41" t="s">
        <v>230</v>
      </c>
      <c r="B78" s="15" t="str">
        <f ca="1">HYPERLINK("#"&amp;CELL("address",FC_TRA_DAVI_PA_E!$X$2),"FC_TRA_DAVI_PA_E")</f>
        <v>FC_TRA_DAVI_PA_E</v>
      </c>
      <c r="C78" s="16">
        <f>FC_TRA_DAVI_PA_E!C$2</f>
        <v>0</v>
      </c>
      <c r="D78" s="16">
        <f>FC_TRA_DAVI_PA_E!D$2</f>
        <v>0</v>
      </c>
      <c r="E78" s="16">
        <f>FC_TRA_DAVI_PA_E!E$2</f>
        <v>0</v>
      </c>
      <c r="F78" s="16">
        <f>FC_TRA_DAVI_PA_E!F$2</f>
        <v>0</v>
      </c>
      <c r="G78" s="16">
        <f>FC_TRA_DAVI_PA_E!G$2</f>
        <v>0</v>
      </c>
      <c r="H78" s="16">
        <f>FC_TRA_DAVI_PA_E!H$2</f>
        <v>0</v>
      </c>
      <c r="I78" s="16">
        <f>FC_TRA_DAVI_PA_E!I$2</f>
        <v>0</v>
      </c>
      <c r="J78" s="16">
        <f>FC_TRA_DAVI_PA_E!J$2</f>
        <v>0</v>
      </c>
      <c r="K78" s="16">
        <f>FC_TRA_DAVI_PA_E!K$2</f>
        <v>0</v>
      </c>
      <c r="L78" s="16">
        <f>FC_TRA_DAVI_PA_E!L$2</f>
        <v>0</v>
      </c>
      <c r="M78" s="16">
        <f>FC_TRA_DAVI_PA_E!M$2</f>
        <v>0</v>
      </c>
      <c r="N78" s="16">
        <f>FC_TRA_DAVI_PA_E!N$2</f>
        <v>0</v>
      </c>
      <c r="O78" s="16">
        <f>FC_TRA_DAVI_PA_E!O$2</f>
        <v>0</v>
      </c>
      <c r="P78" s="16">
        <f>FC_TRA_DAVI_PA_E!P$2</f>
        <v>0</v>
      </c>
      <c r="Q78" s="16">
        <f>FC_TRA_DAVI_PA_E!Q$2</f>
        <v>0</v>
      </c>
      <c r="R78" s="16">
        <f>FC_TRA_DAVI_PA_E!R$2</f>
        <v>0</v>
      </c>
      <c r="S78" s="16">
        <f>FC_TRA_DAVI_PA_E!S$2</f>
        <v>0</v>
      </c>
      <c r="T78" s="16">
        <f>FC_TRA_DAVI_PA_E!T$2</f>
        <v>0</v>
      </c>
      <c r="U78" s="16">
        <f>FC_TRA_DAVI_PA_E!U$2</f>
        <v>0</v>
      </c>
      <c r="V78" s="16">
        <f>FC_TRA_DAVI_PA_E!V$2</f>
        <v>0</v>
      </c>
      <c r="W78" s="16">
        <f>FC_TRA_DAVI_PA_E!W$2</f>
        <v>0</v>
      </c>
      <c r="X78" s="16">
        <f>FC_TRA_DAVI_PA_E!X$2</f>
        <v>0</v>
      </c>
    </row>
    <row r="79" spans="1:24" ht="11.25" customHeight="1" x14ac:dyDescent="0.2">
      <c r="A79" s="41" t="s">
        <v>231</v>
      </c>
      <c r="B79" s="15" t="str">
        <f ca="1">HYPERLINK("#"&amp;CELL("address",FC_TRA_DAVI_FR_E!$X$2),"FC_TRA_DAVI_FR_E")</f>
        <v>FC_TRA_DAVI_FR_E</v>
      </c>
      <c r="C79" s="16">
        <f>FC_TRA_DAVI_FR_E!C$2</f>
        <v>0</v>
      </c>
      <c r="D79" s="16">
        <f>FC_TRA_DAVI_FR_E!D$2</f>
        <v>0</v>
      </c>
      <c r="E79" s="16">
        <f>FC_TRA_DAVI_FR_E!E$2</f>
        <v>0</v>
      </c>
      <c r="F79" s="16">
        <f>FC_TRA_DAVI_FR_E!F$2</f>
        <v>0</v>
      </c>
      <c r="G79" s="16">
        <f>FC_TRA_DAVI_FR_E!G$2</f>
        <v>0</v>
      </c>
      <c r="H79" s="16">
        <f>FC_TRA_DAVI_FR_E!H$2</f>
        <v>0</v>
      </c>
      <c r="I79" s="16">
        <f>FC_TRA_DAVI_FR_E!I$2</f>
        <v>0</v>
      </c>
      <c r="J79" s="16">
        <f>FC_TRA_DAVI_FR_E!J$2</f>
        <v>0</v>
      </c>
      <c r="K79" s="16">
        <f>FC_TRA_DAVI_FR_E!K$2</f>
        <v>0</v>
      </c>
      <c r="L79" s="16">
        <f>FC_TRA_DAVI_FR_E!L$2</f>
        <v>0</v>
      </c>
      <c r="M79" s="16">
        <f>FC_TRA_DAVI_FR_E!M$2</f>
        <v>0</v>
      </c>
      <c r="N79" s="16">
        <f>FC_TRA_DAVI_FR_E!N$2</f>
        <v>0</v>
      </c>
      <c r="O79" s="16">
        <f>FC_TRA_DAVI_FR_E!O$2</f>
        <v>0</v>
      </c>
      <c r="P79" s="16">
        <f>FC_TRA_DAVI_FR_E!P$2</f>
        <v>0</v>
      </c>
      <c r="Q79" s="16">
        <f>FC_TRA_DAVI_FR_E!Q$2</f>
        <v>0</v>
      </c>
      <c r="R79" s="16">
        <f>FC_TRA_DAVI_FR_E!R$2</f>
        <v>0</v>
      </c>
      <c r="S79" s="16">
        <f>FC_TRA_DAVI_FR_E!S$2</f>
        <v>0</v>
      </c>
      <c r="T79" s="16">
        <f>FC_TRA_DAVI_FR_E!T$2</f>
        <v>0</v>
      </c>
      <c r="U79" s="16">
        <f>FC_TRA_DAVI_FR_E!U$2</f>
        <v>0</v>
      </c>
      <c r="V79" s="16">
        <f>FC_TRA_DAVI_FR_E!V$2</f>
        <v>0</v>
      </c>
      <c r="W79" s="16">
        <f>FC_TRA_DAVI_FR_E!W$2</f>
        <v>0</v>
      </c>
      <c r="X79" s="16">
        <f>FC_TRA_DAVI_FR_E!X$2</f>
        <v>0</v>
      </c>
    </row>
    <row r="80" spans="1:24" ht="11.25" customHeight="1" x14ac:dyDescent="0.2">
      <c r="A80" s="40" t="s">
        <v>160</v>
      </c>
      <c r="B80" s="13" t="str">
        <f ca="1">HYPERLINK("#"&amp;CELL("address",FC_TRA_DNAVI_E!$X$2),"FC_TRA_DNAVI_E")</f>
        <v>FC_TRA_DNAVI_E</v>
      </c>
      <c r="C80" s="14">
        <f>FC_TRA_DNAVI_E!C$2</f>
        <v>756.90935892000005</v>
      </c>
      <c r="D80" s="14">
        <f>FC_TRA_DNAVI_E!D$2</f>
        <v>785.65274892000002</v>
      </c>
      <c r="E80" s="14">
        <f>FC_TRA_DNAVI_E!E$2</f>
        <v>814.39613892000023</v>
      </c>
      <c r="F80" s="14">
        <f>FC_TRA_DNAVI_E!F$2</f>
        <v>766.49031107999997</v>
      </c>
      <c r="G80" s="14">
        <f>FC_TRA_DNAVI_E!G$2</f>
        <v>776.07153000000005</v>
      </c>
      <c r="H80" s="14">
        <f>FC_TRA_DNAVI_E!H$2</f>
        <v>843.13952891999998</v>
      </c>
      <c r="I80" s="14">
        <f>FC_TRA_DNAVI_E!I$2</f>
        <v>884.65778855999986</v>
      </c>
      <c r="J80" s="14">
        <f>FC_TRA_DNAVI_E!J$2</f>
        <v>958.11308892</v>
      </c>
      <c r="K80" s="14">
        <f>FC_TRA_DNAVI_E!K$2</f>
        <v>982.74383999999998</v>
      </c>
      <c r="L80" s="14">
        <f>FC_TRA_DNAVI_E!L$2</f>
        <v>998.74943999999994</v>
      </c>
      <c r="M80" s="14">
        <f>FC_TRA_DNAVI_E!M$2</f>
        <v>1120.3920000000003</v>
      </c>
      <c r="N80" s="14">
        <f>FC_TRA_DNAVI_E!N$2</f>
        <v>1133.1964800000001</v>
      </c>
      <c r="O80" s="14">
        <f>FC_TRA_DNAVI_E!O$2</f>
        <v>1043.56512</v>
      </c>
      <c r="P80" s="14">
        <f>FC_TRA_DNAVI_E!P$2</f>
        <v>1107.5875199999998</v>
      </c>
      <c r="Q80" s="14">
        <f>FC_TRA_DNAVI_E!Q$2</f>
        <v>963.53711999999996</v>
      </c>
      <c r="R80" s="14">
        <f>FC_TRA_DNAVI_E!R$2</f>
        <v>1053.2405051999999</v>
      </c>
      <c r="S80" s="14">
        <f>FC_TRA_DNAVI_E!S$2</f>
        <v>975.08542715999977</v>
      </c>
      <c r="T80" s="14">
        <f>FC_TRA_DNAVI_E!T$2</f>
        <v>944.80469927999991</v>
      </c>
      <c r="U80" s="14">
        <f>FC_TRA_DNAVI_E!U$2</f>
        <v>944.27678123999999</v>
      </c>
      <c r="V80" s="14">
        <f>FC_TRA_DNAVI_E!V$2</f>
        <v>861.65880840000011</v>
      </c>
      <c r="W80" s="14">
        <f>FC_TRA_DNAVI_E!W$2</f>
        <v>652.84281504</v>
      </c>
      <c r="X80" s="14">
        <f>FC_TRA_DNAVI_E!X$2</f>
        <v>733.50837144000002</v>
      </c>
    </row>
    <row r="81" spans="1:24" ht="11.25" customHeight="1" x14ac:dyDescent="0.2">
      <c r="A81" s="41" t="s">
        <v>237</v>
      </c>
      <c r="B81" s="15" t="str">
        <f ca="1">HYPERLINK("#"&amp;CELL("address",FC_TRA_DNAVI_DCS_E!$X$2),"FC_TRA_DNAVI_DCS_E")</f>
        <v>FC_TRA_DNAVI_DCS_E</v>
      </c>
      <c r="C81" s="16">
        <f>FC_TRA_DNAVI_DCS_E!C$2</f>
        <v>0.87762378362235705</v>
      </c>
      <c r="D81" s="16">
        <f>FC_TRA_DNAVI_DCS_E!D$2</f>
        <v>0.75552436666588085</v>
      </c>
      <c r="E81" s="16">
        <f>FC_TRA_DNAVI_DCS_E!E$2</f>
        <v>0.823348666190856</v>
      </c>
      <c r="F81" s="16">
        <f>FC_TRA_DNAVI_DCS_E!F$2</f>
        <v>0.80446267397990745</v>
      </c>
      <c r="G81" s="16">
        <f>FC_TRA_DNAVI_DCS_E!G$2</f>
        <v>0.91110638617186979</v>
      </c>
      <c r="H81" s="16">
        <f>FC_TRA_DNAVI_DCS_E!H$2</f>
        <v>1.1543060192771686</v>
      </c>
      <c r="I81" s="16">
        <f>FC_TRA_DNAVI_DCS_E!I$2</f>
        <v>1.198374979598908</v>
      </c>
      <c r="J81" s="16">
        <f>FC_TRA_DNAVI_DCS_E!J$2</f>
        <v>1.3558721265633957</v>
      </c>
      <c r="K81" s="16">
        <f>FC_TRA_DNAVI_DCS_E!K$2</f>
        <v>1.6766796630484637</v>
      </c>
      <c r="L81" s="16">
        <f>FC_TRA_DNAVI_DCS_E!L$2</f>
        <v>1.6876359726155343</v>
      </c>
      <c r="M81" s="16">
        <f>FC_TRA_DNAVI_DCS_E!M$2</f>
        <v>2.3564440897170749</v>
      </c>
      <c r="N81" s="16">
        <f>FC_TRA_DNAVI_DCS_E!N$2</f>
        <v>2.3340603255888532</v>
      </c>
      <c r="O81" s="16">
        <f>FC_TRA_DNAVI_DCS_E!O$2</f>
        <v>2.1505746949418407</v>
      </c>
      <c r="P81" s="16">
        <f>FC_TRA_DNAVI_DCS_E!P$2</f>
        <v>1.7347235127811877</v>
      </c>
      <c r="Q81" s="16">
        <f>FC_TRA_DNAVI_DCS_E!Q$2</f>
        <v>1.9812477270520525</v>
      </c>
      <c r="R81" s="16">
        <f>FC_TRA_DNAVI_DCS_E!R$2</f>
        <v>2.0932434711844485</v>
      </c>
      <c r="S81" s="16">
        <f>FC_TRA_DNAVI_DCS_E!S$2</f>
        <v>1.3169963282662669</v>
      </c>
      <c r="T81" s="16">
        <f>FC_TRA_DNAVI_DCS_E!T$2</f>
        <v>2.5933453939238431</v>
      </c>
      <c r="U81" s="16">
        <f>FC_TRA_DNAVI_DCS_E!U$2</f>
        <v>2.3881740272971719</v>
      </c>
      <c r="V81" s="16">
        <f>FC_TRA_DNAVI_DCS_E!V$2</f>
        <v>3.3008797271209054</v>
      </c>
      <c r="W81" s="16">
        <f>FC_TRA_DNAVI_DCS_E!W$2</f>
        <v>1.8159649375490978</v>
      </c>
      <c r="X81" s="16">
        <f>FC_TRA_DNAVI_DCS_E!X$2</f>
        <v>1.7495811042540257</v>
      </c>
    </row>
    <row r="82" spans="1:24" ht="11.25" customHeight="1" x14ac:dyDescent="0.2">
      <c r="A82" s="41" t="s">
        <v>236</v>
      </c>
      <c r="B82" s="15" t="str">
        <f ca="1">HYPERLINK("#"&amp;CELL("address",FC_TRA_DNAVI_IWW_E!$X$2),"FC_TRA_DNAVI_IWW_E")</f>
        <v>FC_TRA_DNAVI_IWW_E</v>
      </c>
      <c r="C82" s="16">
        <f>FC_TRA_DNAVI_IWW_E!C$2</f>
        <v>756.03173513637773</v>
      </c>
      <c r="D82" s="16">
        <f>FC_TRA_DNAVI_IWW_E!D$2</f>
        <v>784.89722455333413</v>
      </c>
      <c r="E82" s="16">
        <f>FC_TRA_DNAVI_IWW_E!E$2</f>
        <v>813.57279025380933</v>
      </c>
      <c r="F82" s="16">
        <f>FC_TRA_DNAVI_IWW_E!F$2</f>
        <v>765.68584840602011</v>
      </c>
      <c r="G82" s="16">
        <f>FC_TRA_DNAVI_IWW_E!G$2</f>
        <v>775.16042361382813</v>
      </c>
      <c r="H82" s="16">
        <f>FC_TRA_DNAVI_IWW_E!H$2</f>
        <v>841.98522290072276</v>
      </c>
      <c r="I82" s="16">
        <f>FC_TRA_DNAVI_IWW_E!I$2</f>
        <v>883.45941358040091</v>
      </c>
      <c r="J82" s="16">
        <f>FC_TRA_DNAVI_IWW_E!J$2</f>
        <v>956.75721679343656</v>
      </c>
      <c r="K82" s="16">
        <f>FC_TRA_DNAVI_IWW_E!K$2</f>
        <v>981.06716033695147</v>
      </c>
      <c r="L82" s="16">
        <f>FC_TRA_DNAVI_IWW_E!L$2</f>
        <v>997.06180402738437</v>
      </c>
      <c r="M82" s="16">
        <f>FC_TRA_DNAVI_IWW_E!M$2</f>
        <v>1118.0355559102832</v>
      </c>
      <c r="N82" s="16">
        <f>FC_TRA_DNAVI_IWW_E!N$2</f>
        <v>1130.8624196744113</v>
      </c>
      <c r="O82" s="16">
        <f>FC_TRA_DNAVI_IWW_E!O$2</f>
        <v>1041.414545305058</v>
      </c>
      <c r="P82" s="16">
        <f>FC_TRA_DNAVI_IWW_E!P$2</f>
        <v>1105.8527964872187</v>
      </c>
      <c r="Q82" s="16">
        <f>FC_TRA_DNAVI_IWW_E!Q$2</f>
        <v>961.55587227294791</v>
      </c>
      <c r="R82" s="16">
        <f>FC_TRA_DNAVI_IWW_E!R$2</f>
        <v>1051.1472617288155</v>
      </c>
      <c r="S82" s="16">
        <f>FC_TRA_DNAVI_IWW_E!S$2</f>
        <v>973.76843083173355</v>
      </c>
      <c r="T82" s="16">
        <f>FC_TRA_DNAVI_IWW_E!T$2</f>
        <v>942.21135388607604</v>
      </c>
      <c r="U82" s="16">
        <f>FC_TRA_DNAVI_IWW_E!U$2</f>
        <v>941.88860721270282</v>
      </c>
      <c r="V82" s="16">
        <f>FC_TRA_DNAVI_IWW_E!V$2</f>
        <v>858.35792867287921</v>
      </c>
      <c r="W82" s="16">
        <f>FC_TRA_DNAVI_IWW_E!W$2</f>
        <v>651.02685010245091</v>
      </c>
      <c r="X82" s="16">
        <f>FC_TRA_DNAVI_IWW_E!X$2</f>
        <v>731.75879033574597</v>
      </c>
    </row>
    <row r="83" spans="1:24" ht="11.25" customHeight="1" x14ac:dyDescent="0.2">
      <c r="A83" s="40" t="s">
        <v>161</v>
      </c>
      <c r="B83" s="13" t="str">
        <f ca="1">HYPERLINK("#"&amp;CELL("address",FC_TRA_PIPE_E!$X$2),"FC_TRA_PIPE_E")</f>
        <v>FC_TRA_PIPE_E</v>
      </c>
      <c r="C83" s="14">
        <f>FC_TRA_PIPE_E!C$2</f>
        <v>0</v>
      </c>
      <c r="D83" s="14">
        <f>FC_TRA_PIPE_E!D$2</f>
        <v>0</v>
      </c>
      <c r="E83" s="14">
        <f>FC_TRA_PIPE_E!E$2</f>
        <v>0</v>
      </c>
      <c r="F83" s="14">
        <f>FC_TRA_PIPE_E!F$2</f>
        <v>0</v>
      </c>
      <c r="G83" s="14">
        <f>FC_TRA_PIPE_E!G$2</f>
        <v>0</v>
      </c>
      <c r="H83" s="14">
        <f>FC_TRA_PIPE_E!H$2</f>
        <v>0</v>
      </c>
      <c r="I83" s="14">
        <f>FC_TRA_PIPE_E!I$2</f>
        <v>0</v>
      </c>
      <c r="J83" s="14">
        <f>FC_TRA_PIPE_E!J$2</f>
        <v>0</v>
      </c>
      <c r="K83" s="14">
        <f>FC_TRA_PIPE_E!K$2</f>
        <v>0</v>
      </c>
      <c r="L83" s="14">
        <f>FC_TRA_PIPE_E!L$2</f>
        <v>0</v>
      </c>
      <c r="M83" s="14">
        <f>FC_TRA_PIPE_E!M$2</f>
        <v>0</v>
      </c>
      <c r="N83" s="14">
        <f>FC_TRA_PIPE_E!N$2</f>
        <v>0</v>
      </c>
      <c r="O83" s="14">
        <f>FC_TRA_PIPE_E!O$2</f>
        <v>0</v>
      </c>
      <c r="P83" s="14">
        <f>FC_TRA_PIPE_E!P$2</f>
        <v>0</v>
      </c>
      <c r="Q83" s="14">
        <f>FC_TRA_PIPE_E!Q$2</f>
        <v>0</v>
      </c>
      <c r="R83" s="14">
        <f>FC_TRA_PIPE_E!R$2</f>
        <v>0</v>
      </c>
      <c r="S83" s="14">
        <f>FC_TRA_PIPE_E!S$2</f>
        <v>0</v>
      </c>
      <c r="T83" s="14">
        <f>FC_TRA_PIPE_E!T$2</f>
        <v>0</v>
      </c>
      <c r="U83" s="14">
        <f>FC_TRA_PIPE_E!U$2</f>
        <v>0</v>
      </c>
      <c r="V83" s="14">
        <f>FC_TRA_PIPE_E!V$2</f>
        <v>0</v>
      </c>
      <c r="W83" s="14">
        <f>FC_TRA_PIPE_E!W$2</f>
        <v>0</v>
      </c>
      <c r="X83" s="14">
        <f>FC_TRA_PIPE_E!X$2</f>
        <v>0</v>
      </c>
    </row>
    <row r="84" spans="1:24" ht="11.25" customHeight="1" x14ac:dyDescent="0.2">
      <c r="A84" s="39" t="s">
        <v>162</v>
      </c>
      <c r="B84" s="11" t="str">
        <f ca="1">HYPERLINK("#"&amp;CELL("address",FC_OTH_E!$X$2),"FC_OTH_E")</f>
        <v>FC_OTH_E</v>
      </c>
      <c r="C84" s="12">
        <f>FC_OTH_E!C$2</f>
        <v>38334.461853993103</v>
      </c>
      <c r="D84" s="12">
        <f>FC_OTH_E!D$2</f>
        <v>39954.607492937299</v>
      </c>
      <c r="E84" s="12">
        <f>FC_OTH_E!E$2</f>
        <v>37989.092667396922</v>
      </c>
      <c r="F84" s="12">
        <f>FC_OTH_E!F$2</f>
        <v>38946.935373123917</v>
      </c>
      <c r="G84" s="12">
        <f>FC_OTH_E!G$2</f>
        <v>38865.749068296063</v>
      </c>
      <c r="H84" s="12">
        <f>FC_OTH_E!H$2</f>
        <v>37402.488230782277</v>
      </c>
      <c r="I84" s="12">
        <f>FC_OTH_E!I$2</f>
        <v>36505.283944861709</v>
      </c>
      <c r="J84" s="12">
        <f>FC_OTH_E!J$2</f>
        <v>33376.979893894924</v>
      </c>
      <c r="K84" s="12">
        <f>FC_OTH_E!K$2</f>
        <v>36421.34289192564</v>
      </c>
      <c r="L84" s="12">
        <f>FC_OTH_E!L$2</f>
        <v>36451.948254466057</v>
      </c>
      <c r="M84" s="12">
        <f>FC_OTH_E!M$2</f>
        <v>42212.055709089815</v>
      </c>
      <c r="N84" s="12">
        <f>FC_OTH_E!N$2</f>
        <v>33981.542667527487</v>
      </c>
      <c r="O84" s="12">
        <f>FC_OTH_E!O$2</f>
        <v>36125.782343893909</v>
      </c>
      <c r="P84" s="12">
        <f>FC_OTH_E!P$2</f>
        <v>37332.072778390742</v>
      </c>
      <c r="Q84" s="12">
        <f>FC_OTH_E!Q$2</f>
        <v>29593.458959213502</v>
      </c>
      <c r="R84" s="12">
        <f>FC_OTH_E!R$2</f>
        <v>31426.609564532715</v>
      </c>
      <c r="S84" s="12">
        <f>FC_OTH_E!S$2</f>
        <v>32142.330287731867</v>
      </c>
      <c r="T84" s="12">
        <f>FC_OTH_E!T$2</f>
        <v>31361.037849579065</v>
      </c>
      <c r="U84" s="12">
        <f>FC_OTH_E!U$2</f>
        <v>31432.042180545061</v>
      </c>
      <c r="V84" s="12">
        <f>FC_OTH_E!V$2</f>
        <v>30155.529354705592</v>
      </c>
      <c r="W84" s="12">
        <f>FC_OTH_E!W$2</f>
        <v>28586.21861446257</v>
      </c>
      <c r="X84" s="12">
        <f>FC_OTH_E!X$2</f>
        <v>30945.238987436456</v>
      </c>
    </row>
    <row r="85" spans="1:24" ht="11.25" customHeight="1" x14ac:dyDescent="0.2">
      <c r="A85" s="40" t="s">
        <v>163</v>
      </c>
      <c r="B85" s="13" t="str">
        <f ca="1">HYPERLINK("#"&amp;CELL("address",FC_OTH_CP_E!$X$2),"FC_OTH_CP_E")</f>
        <v>FC_OTH_CP_E</v>
      </c>
      <c r="C85" s="14">
        <f>FC_OTH_CP_E!C$2</f>
        <v>8617.470078633105</v>
      </c>
      <c r="D85" s="14">
        <f>FC_OTH_CP_E!D$2</f>
        <v>9217.462049177293</v>
      </c>
      <c r="E85" s="14">
        <f>FC_OTH_CP_E!E$2</f>
        <v>8757.48604947692</v>
      </c>
      <c r="F85" s="14">
        <f>FC_OTH_CP_E!F$2</f>
        <v>9321.8292007239161</v>
      </c>
      <c r="G85" s="14">
        <f>FC_OTH_CP_E!G$2</f>
        <v>10161.121542696081</v>
      </c>
      <c r="H85" s="14">
        <f>FC_OTH_CP_E!H$2</f>
        <v>9382.3174217022752</v>
      </c>
      <c r="I85" s="14">
        <f>FC_OTH_CP_E!I$2</f>
        <v>9426.1745550617125</v>
      </c>
      <c r="J85" s="14">
        <f>FC_OTH_CP_E!J$2</f>
        <v>8483.0258950549232</v>
      </c>
      <c r="K85" s="14">
        <f>FC_OTH_CP_E!K$2</f>
        <v>9152.0803101656329</v>
      </c>
      <c r="L85" s="14">
        <f>FC_OTH_CP_E!L$2</f>
        <v>9409.6567681060569</v>
      </c>
      <c r="M85" s="14">
        <f>FC_OTH_CP_E!M$2</f>
        <v>10743.043992129806</v>
      </c>
      <c r="N85" s="14">
        <f>FC_OTH_CP_E!N$2</f>
        <v>8681.4720660474777</v>
      </c>
      <c r="O85" s="14">
        <f>FC_OTH_CP_E!O$2</f>
        <v>9639.0081074538957</v>
      </c>
      <c r="P85" s="14">
        <f>FC_OTH_CP_E!P$2</f>
        <v>9671.2222896707317</v>
      </c>
      <c r="Q85" s="14">
        <f>FC_OTH_CP_E!Q$2</f>
        <v>7755.2812546134901</v>
      </c>
      <c r="R85" s="14">
        <f>FC_OTH_CP_E!R$2</f>
        <v>8331.517241372705</v>
      </c>
      <c r="S85" s="14">
        <f>FC_OTH_CP_E!S$2</f>
        <v>8339.9718438918553</v>
      </c>
      <c r="T85" s="14">
        <f>FC_OTH_CP_E!T$2</f>
        <v>8290.0034858190629</v>
      </c>
      <c r="U85" s="14">
        <f>FC_OTH_CP_E!U$2</f>
        <v>8142.8027123850616</v>
      </c>
      <c r="V85" s="14">
        <f>FC_OTH_CP_E!V$2</f>
        <v>7704.4305584255753</v>
      </c>
      <c r="W85" s="14">
        <f>FC_OTH_CP_E!W$2</f>
        <v>6916.2630274625744</v>
      </c>
      <c r="X85" s="14">
        <f>FC_OTH_CP_E!X$2</f>
        <v>7424.6972091564339</v>
      </c>
    </row>
    <row r="86" spans="1:24" ht="11.25" customHeight="1" x14ac:dyDescent="0.2">
      <c r="A86" s="41" t="s">
        <v>307</v>
      </c>
      <c r="B86" s="15" t="str">
        <f ca="1">HYPERLINK("#"&amp;CELL("address",FC_OTH_CP_SH_E!$X$2),"FC_OTH_CP_SH_E")</f>
        <v>FC_OTH_CP_SH_E</v>
      </c>
      <c r="C86" s="16">
        <f>FC_OTH_CP_SH_E!C$2</f>
        <v>7278.3305382420021</v>
      </c>
      <c r="D86" s="16">
        <f>FC_OTH_CP_SH_E!D$2</f>
        <v>7843.9480042038504</v>
      </c>
      <c r="E86" s="16">
        <f>FC_OTH_CP_SH_E!E$2</f>
        <v>7329.2414642971526</v>
      </c>
      <c r="F86" s="16">
        <f>FC_OTH_CP_SH_E!F$2</f>
        <v>7906.495699448662</v>
      </c>
      <c r="G86" s="16">
        <f>FC_OTH_CP_SH_E!G$2</f>
        <v>8736.6329372098171</v>
      </c>
      <c r="H86" s="16">
        <f>FC_OTH_CP_SH_E!H$2</f>
        <v>7956.8348098667539</v>
      </c>
      <c r="I86" s="16">
        <f>FC_OTH_CP_SH_E!I$2</f>
        <v>7982.5587356274918</v>
      </c>
      <c r="J86" s="16">
        <f>FC_OTH_CP_SH_E!J$2</f>
        <v>7062.1559470961656</v>
      </c>
      <c r="K86" s="16">
        <f>FC_OTH_CP_SH_E!K$2</f>
        <v>7724.1350535475603</v>
      </c>
      <c r="L86" s="16">
        <f>FC_OTH_CP_SH_E!L$2</f>
        <v>7970.511389167933</v>
      </c>
      <c r="M86" s="16">
        <f>FC_OTH_CP_SH_E!M$2</f>
        <v>9304.8927381164758</v>
      </c>
      <c r="N86" s="16">
        <f>FC_OTH_CP_SH_E!N$2</f>
        <v>7260.5469105733318</v>
      </c>
      <c r="O86" s="16">
        <f>FC_OTH_CP_SH_E!O$2</f>
        <v>8168.0890515267829</v>
      </c>
      <c r="P86" s="16">
        <f>FC_OTH_CP_SH_E!P$2</f>
        <v>8202.8349560496554</v>
      </c>
      <c r="Q86" s="16">
        <f>FC_OTH_CP_SH_E!Q$2</f>
        <v>6363.0619743650914</v>
      </c>
      <c r="R86" s="16">
        <f>FC_OTH_CP_SH_E!R$2</f>
        <v>6945.025933526822</v>
      </c>
      <c r="S86" s="16">
        <f>FC_OTH_CP_SH_E!S$2</f>
        <v>6964.6564095793046</v>
      </c>
      <c r="T86" s="16">
        <f>FC_OTH_CP_SH_E!T$2</f>
        <v>6879.315102543027</v>
      </c>
      <c r="U86" s="16">
        <f>FC_OTH_CP_SH_E!U$2</f>
        <v>6749.3356045142154</v>
      </c>
      <c r="V86" s="16">
        <f>FC_OTH_CP_SH_E!V$2</f>
        <v>6341.2410889053581</v>
      </c>
      <c r="W86" s="16">
        <f>FC_OTH_CP_SH_E!W$2</f>
        <v>5707.4359919819053</v>
      </c>
      <c r="X86" s="16">
        <f>FC_OTH_CP_SH_E!X$2</f>
        <v>6196.6445707155672</v>
      </c>
    </row>
    <row r="87" spans="1:24" ht="11.25" customHeight="1" x14ac:dyDescent="0.2">
      <c r="A87" s="41" t="s">
        <v>306</v>
      </c>
      <c r="B87" s="15" t="str">
        <f ca="1">HYPERLINK("#"&amp;CELL("address",FC_OTH_CP_SC_E!$X$2),"FC_OTH_CP_SC_E")</f>
        <v>FC_OTH_CP_SC_E</v>
      </c>
      <c r="C87" s="16">
        <f>FC_OTH_CP_SC_E!C$2</f>
        <v>0.47960160130512564</v>
      </c>
      <c r="D87" s="16">
        <f>FC_OTH_CP_SC_E!D$2</f>
        <v>0.55262834316821707</v>
      </c>
      <c r="E87" s="16">
        <f>FC_OTH_CP_SC_E!E$2</f>
        <v>0.67641259787831409</v>
      </c>
      <c r="F87" s="16">
        <f>FC_OTH_CP_SC_E!F$2</f>
        <v>0.81305782725522169</v>
      </c>
      <c r="G87" s="16">
        <f>FC_OTH_CP_SC_E!G$2</f>
        <v>1.0026548695808486</v>
      </c>
      <c r="H87" s="16">
        <f>FC_OTH_CP_SC_E!H$2</f>
        <v>1.2018770042000162</v>
      </c>
      <c r="I87" s="16">
        <f>FC_OTH_CP_SC_E!I$2</f>
        <v>1.6758496023712117</v>
      </c>
      <c r="J87" s="16">
        <f>FC_OTH_CP_SC_E!J$2</f>
        <v>2.0692526964838267</v>
      </c>
      <c r="K87" s="16">
        <f>FC_OTH_CP_SC_E!K$2</f>
        <v>2.5426320146639805</v>
      </c>
      <c r="L87" s="16">
        <f>FC_OTH_CP_SC_E!L$2</f>
        <v>2.9034125208320991</v>
      </c>
      <c r="M87" s="16">
        <f>FC_OTH_CP_SC_E!M$2</f>
        <v>3.3196595518282899</v>
      </c>
      <c r="N87" s="16">
        <f>FC_OTH_CP_SC_E!N$2</f>
        <v>3.6218511135532343</v>
      </c>
      <c r="O87" s="16">
        <f>FC_OTH_CP_SC_E!O$2</f>
        <v>4.1458996574455247</v>
      </c>
      <c r="P87" s="16">
        <f>FC_OTH_CP_SC_E!P$2</f>
        <v>5.0554300647051171</v>
      </c>
      <c r="Q87" s="16">
        <f>FC_OTH_CP_SC_E!Q$2</f>
        <v>6.6481719190955282</v>
      </c>
      <c r="R87" s="16">
        <f>FC_OTH_CP_SC_E!R$2</f>
        <v>9.1691097693797445</v>
      </c>
      <c r="S87" s="16">
        <f>FC_OTH_CP_SC_E!S$2</f>
        <v>11.627901284654541</v>
      </c>
      <c r="T87" s="16">
        <f>FC_OTH_CP_SC_E!T$2</f>
        <v>13.897929199047724</v>
      </c>
      <c r="U87" s="16">
        <f>FC_OTH_CP_SC_E!U$2</f>
        <v>15.883076557283223</v>
      </c>
      <c r="V87" s="16">
        <f>FC_OTH_CP_SC_E!V$2</f>
        <v>17.532312482875671</v>
      </c>
      <c r="W87" s="16">
        <f>FC_OTH_CP_SC_E!W$2</f>
        <v>18.869985257871253</v>
      </c>
      <c r="X87" s="16">
        <f>FC_OTH_CP_SC_E!X$2</f>
        <v>20.038305149266506</v>
      </c>
    </row>
    <row r="88" spans="1:24" ht="11.25" customHeight="1" x14ac:dyDescent="0.2">
      <c r="A88" s="41" t="s">
        <v>305</v>
      </c>
      <c r="B88" s="15" t="str">
        <f ca="1">HYPERLINK("#"&amp;CELL("address",FC_OTH_CP_HW_E!$X$2),"FC_OTH_CP_HW_E")</f>
        <v>FC_OTH_CP_HW_E</v>
      </c>
      <c r="C88" s="16">
        <f>FC_OTH_CP_HW_E!C$2</f>
        <v>702.22987824670645</v>
      </c>
      <c r="D88" s="16">
        <f>FC_OTH_CP_HW_E!D$2</f>
        <v>711.84409833601762</v>
      </c>
      <c r="E88" s="16">
        <f>FC_OTH_CP_HW_E!E$2</f>
        <v>749.79734497081256</v>
      </c>
      <c r="F88" s="16">
        <f>FC_OTH_CP_HW_E!F$2</f>
        <v>724.89786488879543</v>
      </c>
      <c r="G88" s="16">
        <f>FC_OTH_CP_HW_E!G$2</f>
        <v>720.98071928514707</v>
      </c>
      <c r="H88" s="16">
        <f>FC_OTH_CP_HW_E!H$2</f>
        <v>720.43872950864284</v>
      </c>
      <c r="I88" s="16">
        <f>FC_OTH_CP_HW_E!I$2</f>
        <v>723.18625847970543</v>
      </c>
      <c r="J88" s="16">
        <f>FC_OTH_CP_HW_E!J$2</f>
        <v>711.16114736426084</v>
      </c>
      <c r="K88" s="16">
        <f>FC_OTH_CP_HW_E!K$2</f>
        <v>707.84940143220103</v>
      </c>
      <c r="L88" s="16">
        <f>FC_OTH_CP_HW_E!L$2</f>
        <v>714.58004599742071</v>
      </c>
      <c r="M88" s="16">
        <f>FC_OTH_CP_HW_E!M$2</f>
        <v>716.99374929359601</v>
      </c>
      <c r="N88" s="16">
        <f>FC_OTH_CP_HW_E!N$2</f>
        <v>714.11964439996086</v>
      </c>
      <c r="O88" s="16">
        <f>FC_OTH_CP_HW_E!O$2</f>
        <v>767.61380567989966</v>
      </c>
      <c r="P88" s="16">
        <f>FC_OTH_CP_HW_E!P$2</f>
        <v>766.63184150867062</v>
      </c>
      <c r="Q88" s="16">
        <f>FC_OTH_CP_HW_E!Q$2</f>
        <v>709.07554161329335</v>
      </c>
      <c r="R88" s="16">
        <f>FC_OTH_CP_HW_E!R$2</f>
        <v>694.98887616352988</v>
      </c>
      <c r="S88" s="16">
        <f>FC_OTH_CP_HW_E!S$2</f>
        <v>700.11211009692727</v>
      </c>
      <c r="T88" s="16">
        <f>FC_OTH_CP_HW_E!T$2</f>
        <v>730.87362235603132</v>
      </c>
      <c r="U88" s="16">
        <f>FC_OTH_CP_HW_E!U$2</f>
        <v>709.81354178959884</v>
      </c>
      <c r="V88" s="16">
        <f>FC_OTH_CP_HW_E!V$2</f>
        <v>680.12051404588146</v>
      </c>
      <c r="W88" s="16">
        <f>FC_OTH_CP_HW_E!W$2</f>
        <v>569.60840327311962</v>
      </c>
      <c r="X88" s="16">
        <f>FC_OTH_CP_HW_E!X$2</f>
        <v>575.22698953635427</v>
      </c>
    </row>
    <row r="89" spans="1:24" ht="11.25" customHeight="1" x14ac:dyDescent="0.2">
      <c r="A89" s="41" t="s">
        <v>304</v>
      </c>
      <c r="B89" s="15" t="str">
        <f ca="1">HYPERLINK("#"&amp;CELL("address",FC_OTH_CP_CA_E!$X$2),"FC_OTH_CP_CA_E")</f>
        <v>FC_OTH_CP_CA_E</v>
      </c>
      <c r="C89" s="16">
        <f>FC_OTH_CP_CA_E!C$2</f>
        <v>636.43006054309171</v>
      </c>
      <c r="D89" s="16">
        <f>FC_OTH_CP_CA_E!D$2</f>
        <v>661.11731829425753</v>
      </c>
      <c r="E89" s="16">
        <f>FC_OTH_CP_CA_E!E$2</f>
        <v>677.77082761107647</v>
      </c>
      <c r="F89" s="16">
        <f>FC_OTH_CP_CA_E!F$2</f>
        <v>689.62257855920393</v>
      </c>
      <c r="G89" s="16">
        <f>FC_OTH_CP_CA_E!G$2</f>
        <v>702.50523133153615</v>
      </c>
      <c r="H89" s="16">
        <f>FC_OTH_CP_CA_E!H$2</f>
        <v>703.84200532267755</v>
      </c>
      <c r="I89" s="16">
        <f>FC_OTH_CP_CA_E!I$2</f>
        <v>718.7537113521438</v>
      </c>
      <c r="J89" s="16">
        <f>FC_OTH_CP_CA_E!J$2</f>
        <v>707.63954789801312</v>
      </c>
      <c r="K89" s="16">
        <f>FC_OTH_CP_CA_E!K$2</f>
        <v>717.55322317120556</v>
      </c>
      <c r="L89" s="16">
        <f>FC_OTH_CP_CA_E!L$2</f>
        <v>721.66192041987119</v>
      </c>
      <c r="M89" s="16">
        <f>FC_OTH_CP_CA_E!M$2</f>
        <v>717.83784516790695</v>
      </c>
      <c r="N89" s="16">
        <f>FC_OTH_CP_CA_E!N$2</f>
        <v>703.18365996063108</v>
      </c>
      <c r="O89" s="16">
        <f>FC_OTH_CP_CA_E!O$2</f>
        <v>699.15935058976686</v>
      </c>
      <c r="P89" s="16">
        <f>FC_OTH_CP_CA_E!P$2</f>
        <v>696.70006204769993</v>
      </c>
      <c r="Q89" s="16">
        <f>FC_OTH_CP_CA_E!Q$2</f>
        <v>676.4955667160101</v>
      </c>
      <c r="R89" s="16">
        <f>FC_OTH_CP_CA_E!R$2</f>
        <v>682.33332191297154</v>
      </c>
      <c r="S89" s="16">
        <f>FC_OTH_CP_CA_E!S$2</f>
        <v>663.57542293096822</v>
      </c>
      <c r="T89" s="16">
        <f>FC_OTH_CP_CA_E!T$2</f>
        <v>665.91683172095668</v>
      </c>
      <c r="U89" s="16">
        <f>FC_OTH_CP_CA_E!U$2</f>
        <v>667.77048952396387</v>
      </c>
      <c r="V89" s="16">
        <f>FC_OTH_CP_CA_E!V$2</f>
        <v>665.53664299146033</v>
      </c>
      <c r="W89" s="16">
        <f>FC_OTH_CP_CA_E!W$2</f>
        <v>620.34864694967837</v>
      </c>
      <c r="X89" s="16">
        <f>FC_OTH_CP_CA_E!X$2</f>
        <v>632.78734375524641</v>
      </c>
    </row>
    <row r="90" spans="1:24" ht="11.25" customHeight="1" x14ac:dyDescent="0.2">
      <c r="A90" s="40" t="s">
        <v>164</v>
      </c>
      <c r="B90" s="13" t="str">
        <f ca="1">HYPERLINK("#"&amp;CELL("address",FC_OTH_HH_E!$X$2),"FC_OTH_HH_E")</f>
        <v>FC_OTH_HH_E</v>
      </c>
      <c r="C90" s="14">
        <f>FC_OTH_HH_E!C$2</f>
        <v>20214.865096559999</v>
      </c>
      <c r="D90" s="14">
        <f>FC_OTH_HH_E!D$2</f>
        <v>21453.502217040001</v>
      </c>
      <c r="E90" s="14">
        <f>FC_OTH_HH_E!E$2</f>
        <v>20687.565083039997</v>
      </c>
      <c r="F90" s="14">
        <f>FC_OTH_HH_E!F$2</f>
        <v>21163.375654199997</v>
      </c>
      <c r="G90" s="14">
        <f>FC_OTH_HH_E!G$2</f>
        <v>20215.777043519989</v>
      </c>
      <c r="H90" s="14">
        <f>FC_OTH_HH_E!H$2</f>
        <v>19425.174626159998</v>
      </c>
      <c r="I90" s="14">
        <f>FC_OTH_HH_E!I$2</f>
        <v>19568.151794519996</v>
      </c>
      <c r="J90" s="14">
        <f>FC_OTH_HH_E!J$2</f>
        <v>17485.0783362</v>
      </c>
      <c r="K90" s="14">
        <f>FC_OTH_HH_E!K$2</f>
        <v>19820.589375600011</v>
      </c>
      <c r="L90" s="14">
        <f>FC_OTH_HH_E!L$2</f>
        <v>19720.344692520001</v>
      </c>
      <c r="M90" s="14">
        <f>FC_OTH_HH_E!M$2</f>
        <v>22955.628560400004</v>
      </c>
      <c r="N90" s="14">
        <f>FC_OTH_HH_E!N$2</f>
        <v>17843.670349560001</v>
      </c>
      <c r="O90" s="14">
        <f>FC_OTH_HH_E!O$2</f>
        <v>19079.508430800011</v>
      </c>
      <c r="P90" s="14">
        <f>FC_OTH_HH_E!P$2</f>
        <v>20262.723675840014</v>
      </c>
      <c r="Q90" s="14">
        <f>FC_OTH_HH_E!Q$2</f>
        <v>15124.476110400012</v>
      </c>
      <c r="R90" s="14">
        <f>FC_OTH_HH_E!R$2</f>
        <v>16109.395233120011</v>
      </c>
      <c r="S90" s="14">
        <f>FC_OTH_HH_E!S$2</f>
        <v>16782.302784600008</v>
      </c>
      <c r="T90" s="14">
        <f>FC_OTH_HH_E!T$2</f>
        <v>16279.587705239999</v>
      </c>
      <c r="U90" s="14">
        <f>FC_OTH_HH_E!U$2</f>
        <v>16171.631359559997</v>
      </c>
      <c r="V90" s="14">
        <f>FC_OTH_HH_E!V$2</f>
        <v>15619.531246920013</v>
      </c>
      <c r="W90" s="14">
        <f>FC_OTH_HH_E!W$2</f>
        <v>14953.404080879998</v>
      </c>
      <c r="X90" s="14">
        <f>FC_OTH_HH_E!X$2</f>
        <v>16956.183214440018</v>
      </c>
    </row>
    <row r="91" spans="1:24" ht="11.25" customHeight="1" x14ac:dyDescent="0.2">
      <c r="A91" s="41" t="s">
        <v>300</v>
      </c>
      <c r="B91" s="15" t="str">
        <f ca="1">HYPERLINK("#"&amp;CELL("address",FC_OTH_HH_SH_E!$X$2),"FC_OTH_HH_SH_E")</f>
        <v>FC_OTH_HH_SH_E</v>
      </c>
      <c r="C91" s="16">
        <f>FC_OTH_HH_SH_E!C$2</f>
        <v>17912.17575409936</v>
      </c>
      <c r="D91" s="16">
        <f>FC_OTH_HH_SH_E!D$2</f>
        <v>19079.970401547911</v>
      </c>
      <c r="E91" s="16">
        <f>FC_OTH_HH_SH_E!E$2</f>
        <v>18149.75852693717</v>
      </c>
      <c r="F91" s="16">
        <f>FC_OTH_HH_SH_E!F$2</f>
        <v>18565.98187003531</v>
      </c>
      <c r="G91" s="16">
        <f>FC_OTH_HH_SH_E!G$2</f>
        <v>17701.752903879013</v>
      </c>
      <c r="H91" s="16">
        <f>FC_OTH_HH_SH_E!H$2</f>
        <v>16955.67130640028</v>
      </c>
      <c r="I91" s="16">
        <f>FC_OTH_HH_SH_E!I$2</f>
        <v>17065.711993675741</v>
      </c>
      <c r="J91" s="16">
        <f>FC_OTH_HH_SH_E!J$2</f>
        <v>15131.136192795011</v>
      </c>
      <c r="K91" s="16">
        <f>FC_OTH_HH_SH_E!K$2</f>
        <v>17375.465759632109</v>
      </c>
      <c r="L91" s="16">
        <f>FC_OTH_HH_SH_E!L$2</f>
        <v>17270.229710293286</v>
      </c>
      <c r="M91" s="16">
        <f>FC_OTH_HH_SH_E!M$2</f>
        <v>20052.505139760804</v>
      </c>
      <c r="N91" s="16">
        <f>FC_OTH_HH_SH_E!N$2</f>
        <v>15581.318934848985</v>
      </c>
      <c r="O91" s="16">
        <f>FC_OTH_HH_SH_E!O$2</f>
        <v>16751.487598395332</v>
      </c>
      <c r="P91" s="16">
        <f>FC_OTH_HH_SH_E!P$2</f>
        <v>17758.366560179682</v>
      </c>
      <c r="Q91" s="16">
        <f>FC_OTH_HH_SH_E!Q$2</f>
        <v>13055.819281268339</v>
      </c>
      <c r="R91" s="16">
        <f>FC_OTH_HH_SH_E!R$2</f>
        <v>13685.476361056266</v>
      </c>
      <c r="S91" s="16">
        <f>FC_OTH_HH_SH_E!S$2</f>
        <v>14280.740048403577</v>
      </c>
      <c r="T91" s="16">
        <f>FC_OTH_HH_SH_E!T$2</f>
        <v>13905.209028802938</v>
      </c>
      <c r="U91" s="16">
        <f>FC_OTH_HH_SH_E!U$2</f>
        <v>13898.297594593054</v>
      </c>
      <c r="V91" s="16">
        <f>FC_OTH_HH_SH_E!V$2</f>
        <v>13526.440618210401</v>
      </c>
      <c r="W91" s="16">
        <f>FC_OTH_HH_SH_E!W$2</f>
        <v>13090.938374009595</v>
      </c>
      <c r="X91" s="16">
        <f>FC_OTH_HH_SH_E!X$2</f>
        <v>15024.669058551262</v>
      </c>
    </row>
    <row r="92" spans="1:24" ht="11.25" customHeight="1" x14ac:dyDescent="0.2">
      <c r="A92" s="41" t="s">
        <v>301</v>
      </c>
      <c r="B92" s="15" t="str">
        <f ca="1">HYPERLINK("#"&amp;CELL("address",FC_OTH_HH_SC_E!$X$2),"FC_OTH_HH_SC_E")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</row>
    <row r="93" spans="1:24" ht="11.25" customHeight="1" x14ac:dyDescent="0.2">
      <c r="A93" s="41" t="s">
        <v>302</v>
      </c>
      <c r="B93" s="15" t="str">
        <f ca="1">HYPERLINK("#"&amp;CELL("address",FC_OTH_HH_WH_E!$X$2),"FC_OTH_HH_WH_E")</f>
        <v>FC_OTH_HH_WH_E</v>
      </c>
      <c r="C93" s="16">
        <f>FC_OTH_HH_WH_E!C$2</f>
        <v>2040.0205340457333</v>
      </c>
      <c r="D93" s="16">
        <f>FC_OTH_HH_WH_E!D$2</f>
        <v>2088.4227187723077</v>
      </c>
      <c r="E93" s="16">
        <f>FC_OTH_HH_WH_E!E$2</f>
        <v>2252.9632586485932</v>
      </c>
      <c r="F93" s="16">
        <f>FC_OTH_HH_WH_E!F$2</f>
        <v>2309.8806092288692</v>
      </c>
      <c r="G93" s="16">
        <f>FC_OTH_HH_WH_E!G$2</f>
        <v>2220.3306980270841</v>
      </c>
      <c r="H93" s="16">
        <f>FC_OTH_HH_WH_E!H$2</f>
        <v>2175.3569585286136</v>
      </c>
      <c r="I93" s="16">
        <f>FC_OTH_HH_WH_E!I$2</f>
        <v>2175.0656258838439</v>
      </c>
      <c r="J93" s="16">
        <f>FC_OTH_HH_WH_E!J$2</f>
        <v>2055.9125633258004</v>
      </c>
      <c r="K93" s="16">
        <f>FC_OTH_HH_WH_E!K$2</f>
        <v>2129.650017596095</v>
      </c>
      <c r="L93" s="16">
        <f>FC_OTH_HH_WH_E!L$2</f>
        <v>2161.2644099675608</v>
      </c>
      <c r="M93" s="16">
        <f>FC_OTH_HH_WH_E!M$2</f>
        <v>2526.7036406391999</v>
      </c>
      <c r="N93" s="16">
        <f>FC_OTH_HH_WH_E!N$2</f>
        <v>1907.2384147110165</v>
      </c>
      <c r="O93" s="16">
        <f>FC_OTH_HH_WH_E!O$2</f>
        <v>1978.2345274046788</v>
      </c>
      <c r="P93" s="16">
        <f>FC_OTH_HH_WH_E!P$2</f>
        <v>2159.8975056603299</v>
      </c>
      <c r="Q93" s="16">
        <f>FC_OTH_HH_WH_E!Q$2</f>
        <v>1731.2994791316719</v>
      </c>
      <c r="R93" s="16">
        <f>FC_OTH_HH_WH_E!R$2</f>
        <v>2091.8882170637444</v>
      </c>
      <c r="S93" s="16">
        <f>FC_OTH_HH_WH_E!S$2</f>
        <v>2174.85877619643</v>
      </c>
      <c r="T93" s="16">
        <f>FC_OTH_HH_WH_E!T$2</f>
        <v>2053.0014114370624</v>
      </c>
      <c r="U93" s="16">
        <f>FC_OTH_HH_WH_E!U$2</f>
        <v>1957.2831949669426</v>
      </c>
      <c r="V93" s="16">
        <f>FC_OTH_HH_WH_E!V$2</f>
        <v>1782.3667537096119</v>
      </c>
      <c r="W93" s="16">
        <f>FC_OTH_HH_WH_E!W$2</f>
        <v>1557.0685268704044</v>
      </c>
      <c r="X93" s="16">
        <f>FC_OTH_HH_WH_E!X$2</f>
        <v>1631.4436708887552</v>
      </c>
    </row>
    <row r="94" spans="1:24" ht="11.25" customHeight="1" x14ac:dyDescent="0.2">
      <c r="A94" s="41" t="s">
        <v>303</v>
      </c>
      <c r="B94" s="15" t="str">
        <f ca="1">HYPERLINK("#"&amp;CELL("address",FC_OTH_HH_CO_E!$X$2),"FC_OTH_HH_CO_E")</f>
        <v>FC_OTH_HH_CO_E</v>
      </c>
      <c r="C94" s="16">
        <f>FC_OTH_HH_CO_E!C$2</f>
        <v>262.6688084149061</v>
      </c>
      <c r="D94" s="16">
        <f>FC_OTH_HH_CO_E!D$2</f>
        <v>285.10909671978322</v>
      </c>
      <c r="E94" s="16">
        <f>FC_OTH_HH_CO_E!E$2</f>
        <v>284.84329745423332</v>
      </c>
      <c r="F94" s="16">
        <f>FC_OTH_HH_CO_E!F$2</f>
        <v>287.51317493581831</v>
      </c>
      <c r="G94" s="16">
        <f>FC_OTH_HH_CO_E!G$2</f>
        <v>293.69344161389552</v>
      </c>
      <c r="H94" s="16">
        <f>FC_OTH_HH_CO_E!H$2</f>
        <v>294.14636123110495</v>
      </c>
      <c r="I94" s="16">
        <f>FC_OTH_HH_CO_E!I$2</f>
        <v>327.37417496041218</v>
      </c>
      <c r="J94" s="16">
        <f>FC_OTH_HH_CO_E!J$2</f>
        <v>298.02958007919125</v>
      </c>
      <c r="K94" s="16">
        <f>FC_OTH_HH_CO_E!K$2</f>
        <v>315.47359837180818</v>
      </c>
      <c r="L94" s="16">
        <f>FC_OTH_HH_CO_E!L$2</f>
        <v>288.85057225915614</v>
      </c>
      <c r="M94" s="16">
        <f>FC_OTH_HH_CO_E!M$2</f>
        <v>376.41978000000017</v>
      </c>
      <c r="N94" s="16">
        <f>FC_OTH_HH_CO_E!N$2</f>
        <v>355.11300000000006</v>
      </c>
      <c r="O94" s="16">
        <f>FC_OTH_HH_CO_E!O$2</f>
        <v>349.78630499999997</v>
      </c>
      <c r="P94" s="16">
        <f>FC_OTH_HH_CO_E!P$2</f>
        <v>344.45961000000011</v>
      </c>
      <c r="Q94" s="16">
        <f>FC_OTH_HH_CO_E!Q$2</f>
        <v>337.35735</v>
      </c>
      <c r="R94" s="16">
        <f>FC_OTH_HH_CO_E!R$2</f>
        <v>332.03065500000002</v>
      </c>
      <c r="S94" s="16">
        <f>FC_OTH_HH_CO_E!S$2</f>
        <v>326.70396000000005</v>
      </c>
      <c r="T94" s="16">
        <f>FC_OTH_HH_CO_E!T$2</f>
        <v>321.37726500000002</v>
      </c>
      <c r="U94" s="16">
        <f>FC_OTH_HH_CO_E!U$2</f>
        <v>316.05056999999999</v>
      </c>
      <c r="V94" s="16">
        <f>FC_OTH_HH_CO_E!V$2</f>
        <v>310.72387499999996</v>
      </c>
      <c r="W94" s="16">
        <f>FC_OTH_HH_CO_E!W$2</f>
        <v>305.39718000000005</v>
      </c>
      <c r="X94" s="16">
        <f>FC_OTH_HH_CO_E!X$2</f>
        <v>300.07048499999991</v>
      </c>
    </row>
    <row r="95" spans="1:24" ht="11.25" customHeight="1" x14ac:dyDescent="0.2">
      <c r="A95" s="42" t="s">
        <v>264</v>
      </c>
      <c r="B95" s="32" t="str">
        <f ca="1">HYPERLINK("#"&amp;CELL("address",FC_OTH_AFF_E!$X$2),"FC_OTH_AFF_E")</f>
        <v>FC_OTH_AFF_E</v>
      </c>
      <c r="C95" s="33">
        <f>FC_OTH_AFF_E!C$2</f>
        <v>9502.1266787999994</v>
      </c>
      <c r="D95" s="33">
        <f>FC_OTH_AFF_E!D$2</f>
        <v>9283.6432267199998</v>
      </c>
      <c r="E95" s="33">
        <f>FC_OTH_AFF_E!E$2</f>
        <v>8544.0415348799997</v>
      </c>
      <c r="F95" s="33">
        <f>FC_OTH_AFF_E!F$2</f>
        <v>8461.7305182</v>
      </c>
      <c r="G95" s="33">
        <f>FC_OTH_AFF_E!G$2</f>
        <v>8488.8504820800008</v>
      </c>
      <c r="H95" s="33">
        <f>FC_OTH_AFF_E!H$2</f>
        <v>8594.996182920002</v>
      </c>
      <c r="I95" s="33">
        <f>FC_OTH_AFF_E!I$2</f>
        <v>7510.9575952799996</v>
      </c>
      <c r="J95" s="33">
        <f>FC_OTH_AFF_E!J$2</f>
        <v>7408.87566264</v>
      </c>
      <c r="K95" s="33">
        <f>FC_OTH_AFF_E!K$2</f>
        <v>7448.6732061599987</v>
      </c>
      <c r="L95" s="33">
        <f>FC_OTH_AFF_E!L$2</f>
        <v>7321.9467938400012</v>
      </c>
      <c r="M95" s="33">
        <f>FC_OTH_AFF_E!M$2</f>
        <v>8513.3831565600012</v>
      </c>
      <c r="N95" s="33">
        <f>FC_OTH_AFF_E!N$2</f>
        <v>7456.4002519200003</v>
      </c>
      <c r="O95" s="33">
        <f>FC_OTH_AFF_E!O$2</f>
        <v>7407.2658056399996</v>
      </c>
      <c r="P95" s="33">
        <f>FC_OTH_AFF_E!P$2</f>
        <v>7398.1268128800002</v>
      </c>
      <c r="Q95" s="33">
        <f>FC_OTH_AFF_E!Q$2</f>
        <v>6713.7015942000007</v>
      </c>
      <c r="R95" s="33">
        <f>FC_OTH_AFF_E!R$2</f>
        <v>6985.697090040002</v>
      </c>
      <c r="S95" s="33">
        <f>FC_OTH_AFF_E!S$2</f>
        <v>7020.0556592400008</v>
      </c>
      <c r="T95" s="33">
        <f>FC_OTH_AFF_E!T$2</f>
        <v>6791.4466585200025</v>
      </c>
      <c r="U95" s="33">
        <f>FC_OTH_AFF_E!U$2</f>
        <v>7117.6081086000013</v>
      </c>
      <c r="V95" s="33">
        <f>FC_OTH_AFF_E!V$2</f>
        <v>6831.5675493600002</v>
      </c>
      <c r="W95" s="33">
        <f>FC_OTH_AFF_E!W$2</f>
        <v>6716.5515061199985</v>
      </c>
      <c r="X95" s="33">
        <f>FC_OTH_AFF_E!X$2</f>
        <v>6564.35856384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5">
      <c r="A1" s="4" t="s">
        <v>322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1.25" customHeight="1" x14ac:dyDescent="0.2">
      <c r="A5" s="28" t="s">
        <v>4</v>
      </c>
      <c r="B5" s="7" t="s">
        <v>5</v>
      </c>
      <c r="C5" s="8">
        <v>4.1156243999999989</v>
      </c>
      <c r="D5" s="8">
        <v>4.1156243999999989</v>
      </c>
      <c r="E5" s="8">
        <v>4.1156243999999989</v>
      </c>
      <c r="F5" s="8">
        <v>4.1156243999999989</v>
      </c>
      <c r="G5" s="8">
        <v>4.1156243999999989</v>
      </c>
      <c r="H5" s="8">
        <v>4.1156243999999989</v>
      </c>
      <c r="I5" s="8">
        <v>4.1156243999999989</v>
      </c>
      <c r="J5" s="8">
        <v>4.1156243999999989</v>
      </c>
      <c r="K5" s="8">
        <v>4.1156243999999989</v>
      </c>
      <c r="L5" s="8">
        <v>4.1156243999999989</v>
      </c>
      <c r="M5" s="8">
        <v>4.1156243999999989</v>
      </c>
      <c r="N5" s="8">
        <v>4.1156243999999989</v>
      </c>
      <c r="O5" s="8">
        <v>4.1156243999999989</v>
      </c>
      <c r="P5" s="8">
        <v>4.1156243999999989</v>
      </c>
      <c r="Q5" s="8">
        <v>4.1156243999999989</v>
      </c>
      <c r="R5" s="8">
        <v>4.1156243999999989</v>
      </c>
      <c r="S5" s="8">
        <v>4.1156243999999989</v>
      </c>
      <c r="T5" s="8">
        <v>4.1156243999999989</v>
      </c>
      <c r="U5" s="8">
        <v>4.1156243999999989</v>
      </c>
      <c r="V5" s="8">
        <v>4.1156243999999989</v>
      </c>
      <c r="W5" s="8">
        <v>4.1156243999999989</v>
      </c>
      <c r="X5" s="8">
        <v>4.1156243999999989</v>
      </c>
    </row>
    <row r="6" spans="1:24" ht="11.25" customHeight="1" x14ac:dyDescent="0.2">
      <c r="A6" s="28" t="s">
        <v>6</v>
      </c>
      <c r="B6" s="7" t="s">
        <v>7</v>
      </c>
      <c r="C6" s="8">
        <v>3.9355919999999949</v>
      </c>
      <c r="D6" s="8">
        <v>3.9355919999999949</v>
      </c>
      <c r="E6" s="8">
        <v>3.9355919999999949</v>
      </c>
      <c r="F6" s="8">
        <v>3.9355919999999949</v>
      </c>
      <c r="G6" s="8">
        <v>3.9355919999999949</v>
      </c>
      <c r="H6" s="8">
        <v>3.9355919999999949</v>
      </c>
      <c r="I6" s="8">
        <v>3.9355919999999949</v>
      </c>
      <c r="J6" s="8">
        <v>3.9355919999999949</v>
      </c>
      <c r="K6" s="8">
        <v>3.9355919999999949</v>
      </c>
      <c r="L6" s="8">
        <v>3.9355919999999949</v>
      </c>
      <c r="M6" s="8">
        <v>3.9355919999999949</v>
      </c>
      <c r="N6" s="8">
        <v>3.9355919999999949</v>
      </c>
      <c r="O6" s="8">
        <v>3.9355919999999949</v>
      </c>
      <c r="P6" s="8">
        <v>3.9355919999999949</v>
      </c>
      <c r="Q6" s="8">
        <v>3.9355919999999949</v>
      </c>
      <c r="R6" s="8">
        <v>3.9355919999999949</v>
      </c>
      <c r="S6" s="8">
        <v>3.9355919999999949</v>
      </c>
      <c r="T6" s="8">
        <v>3.9355919999999949</v>
      </c>
      <c r="U6" s="8">
        <v>3.9355919999999949</v>
      </c>
      <c r="V6" s="8">
        <v>3.9355919999999949</v>
      </c>
      <c r="W6" s="8">
        <v>3.9355919999999949</v>
      </c>
      <c r="X6" s="8">
        <v>3.9355919999999949</v>
      </c>
    </row>
    <row r="7" spans="1:24" ht="11.25" customHeight="1" x14ac:dyDescent="0.2">
      <c r="A7" s="28" t="s">
        <v>8</v>
      </c>
      <c r="B7" s="7" t="s">
        <v>9</v>
      </c>
      <c r="C7" s="8">
        <v>3.9648995999999954</v>
      </c>
      <c r="D7" s="8">
        <v>3.9648995999999954</v>
      </c>
      <c r="E7" s="8">
        <v>3.9648995999999954</v>
      </c>
      <c r="F7" s="8">
        <v>3.9648995999999954</v>
      </c>
      <c r="G7" s="8">
        <v>3.9648995999999954</v>
      </c>
      <c r="H7" s="8">
        <v>3.9648995999999954</v>
      </c>
      <c r="I7" s="8">
        <v>3.9648995999999954</v>
      </c>
      <c r="J7" s="8">
        <v>3.9648995999999954</v>
      </c>
      <c r="K7" s="8">
        <v>3.9648995999999954</v>
      </c>
      <c r="L7" s="8">
        <v>3.9648995999999954</v>
      </c>
      <c r="M7" s="8">
        <v>3.9648995999999954</v>
      </c>
      <c r="N7" s="8">
        <v>3.9648995999999954</v>
      </c>
      <c r="O7" s="8">
        <v>3.9648995999999954</v>
      </c>
      <c r="P7" s="8">
        <v>3.9648995999999954</v>
      </c>
      <c r="Q7" s="8">
        <v>3.9648995999999954</v>
      </c>
      <c r="R7" s="8">
        <v>3.9648995999999954</v>
      </c>
      <c r="S7" s="8">
        <v>3.9648995999999954</v>
      </c>
      <c r="T7" s="8">
        <v>3.9648995999999954</v>
      </c>
      <c r="U7" s="8">
        <v>3.9648995999999954</v>
      </c>
      <c r="V7" s="8">
        <v>3.9648995999999954</v>
      </c>
      <c r="W7" s="8">
        <v>3.9648995999999954</v>
      </c>
      <c r="X7" s="8">
        <v>3.9648995999999954</v>
      </c>
    </row>
    <row r="8" spans="1:24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1.25" customHeight="1" x14ac:dyDescent="0.2">
      <c r="A9" s="28" t="s">
        <v>10</v>
      </c>
      <c r="B9" s="7" t="s">
        <v>11</v>
      </c>
      <c r="C9" s="8">
        <v>4.023500844</v>
      </c>
      <c r="D9" s="8">
        <v>4.023500844</v>
      </c>
      <c r="E9" s="8">
        <v>4.023500844</v>
      </c>
      <c r="F9" s="8">
        <v>4.023500844</v>
      </c>
      <c r="G9" s="8">
        <v>4.023500844</v>
      </c>
      <c r="H9" s="8">
        <v>4.023500844</v>
      </c>
      <c r="I9" s="8">
        <v>4.023500844</v>
      </c>
      <c r="J9" s="8">
        <v>4.023500844</v>
      </c>
      <c r="K9" s="8">
        <v>4.023500844</v>
      </c>
      <c r="L9" s="8">
        <v>4.023500844</v>
      </c>
      <c r="M9" s="8">
        <v>4.023500844</v>
      </c>
      <c r="N9" s="8">
        <v>4.023500844</v>
      </c>
      <c r="O9" s="8">
        <v>4.023500844</v>
      </c>
      <c r="P9" s="8">
        <v>4.023500844</v>
      </c>
      <c r="Q9" s="8">
        <v>4.023500844</v>
      </c>
      <c r="R9" s="8">
        <v>4.023500844</v>
      </c>
      <c r="S9" s="8">
        <v>4.023500844</v>
      </c>
      <c r="T9" s="8">
        <v>4.023500844</v>
      </c>
      <c r="U9" s="8">
        <v>4.023500844</v>
      </c>
      <c r="V9" s="8">
        <v>4.023500844</v>
      </c>
      <c r="W9" s="8">
        <v>4.023500844</v>
      </c>
      <c r="X9" s="8">
        <v>4.023500844</v>
      </c>
    </row>
    <row r="10" spans="1:24" ht="11.25" customHeight="1" x14ac:dyDescent="0.2">
      <c r="A10" s="28" t="s">
        <v>12</v>
      </c>
      <c r="B10" s="7" t="s">
        <v>13</v>
      </c>
      <c r="C10" s="8">
        <v>4.2286679999999928</v>
      </c>
      <c r="D10" s="8">
        <v>4.2286679999999928</v>
      </c>
      <c r="E10" s="8">
        <v>4.2286679999999928</v>
      </c>
      <c r="F10" s="8">
        <v>4.2286679999999928</v>
      </c>
      <c r="G10" s="8">
        <v>4.2286679999999928</v>
      </c>
      <c r="H10" s="8">
        <v>4.2286679999999928</v>
      </c>
      <c r="I10" s="8">
        <v>4.2286679999999928</v>
      </c>
      <c r="J10" s="8">
        <v>4.2286679999999928</v>
      </c>
      <c r="K10" s="8">
        <v>4.2286679999999928</v>
      </c>
      <c r="L10" s="8">
        <v>4.2286679999999928</v>
      </c>
      <c r="M10" s="8">
        <v>4.2286679999999928</v>
      </c>
      <c r="N10" s="8">
        <v>4.2286679999999928</v>
      </c>
      <c r="O10" s="8">
        <v>4.2286679999999928</v>
      </c>
      <c r="P10" s="8">
        <v>4.2286679999999928</v>
      </c>
      <c r="Q10" s="8">
        <v>4.2286679999999928</v>
      </c>
      <c r="R10" s="8">
        <v>4.2286679999999928</v>
      </c>
      <c r="S10" s="8">
        <v>4.2286679999999928</v>
      </c>
      <c r="T10" s="8">
        <v>4.2286679999999928</v>
      </c>
      <c r="U10" s="8">
        <v>4.2286679999999928</v>
      </c>
      <c r="V10" s="8">
        <v>4.2286679999999928</v>
      </c>
      <c r="W10" s="8">
        <v>4.2286679999999928</v>
      </c>
      <c r="X10" s="8">
        <v>4.2286679999999928</v>
      </c>
    </row>
    <row r="11" spans="1:24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1.25" customHeight="1" x14ac:dyDescent="0.2">
      <c r="A12" s="28" t="s">
        <v>14</v>
      </c>
      <c r="B12" s="7" t="s">
        <v>15</v>
      </c>
      <c r="C12" s="8">
        <v>4.082130000000002</v>
      </c>
      <c r="D12" s="8">
        <v>4.082130000000002</v>
      </c>
      <c r="E12" s="8">
        <v>4.082130000000002</v>
      </c>
      <c r="F12" s="8">
        <v>4.082130000000002</v>
      </c>
      <c r="G12" s="8">
        <v>4.082130000000002</v>
      </c>
      <c r="H12" s="8">
        <v>4.082130000000002</v>
      </c>
      <c r="I12" s="8">
        <v>4.082130000000002</v>
      </c>
      <c r="J12" s="8">
        <v>4.082130000000002</v>
      </c>
      <c r="K12" s="8">
        <v>4.082130000000002</v>
      </c>
      <c r="L12" s="8">
        <v>4.082130000000002</v>
      </c>
      <c r="M12" s="8">
        <v>4.082130000000002</v>
      </c>
      <c r="N12" s="8">
        <v>4.082130000000002</v>
      </c>
      <c r="O12" s="8">
        <v>4.082130000000002</v>
      </c>
      <c r="P12" s="8">
        <v>4.082130000000002</v>
      </c>
      <c r="Q12" s="8">
        <v>4.082130000000002</v>
      </c>
      <c r="R12" s="8">
        <v>4.082130000000002</v>
      </c>
      <c r="S12" s="8">
        <v>4.082130000000002</v>
      </c>
      <c r="T12" s="8">
        <v>4.082130000000002</v>
      </c>
      <c r="U12" s="8">
        <v>4.082130000000002</v>
      </c>
      <c r="V12" s="8">
        <v>4.082130000000002</v>
      </c>
      <c r="W12" s="8">
        <v>4.082130000000002</v>
      </c>
      <c r="X12" s="8">
        <v>4.082130000000002</v>
      </c>
    </row>
    <row r="13" spans="1:24" ht="11.25" customHeight="1" x14ac:dyDescent="0.2">
      <c r="A13" s="28" t="s">
        <v>16</v>
      </c>
      <c r="B13" s="7" t="s">
        <v>17</v>
      </c>
      <c r="C13" s="8">
        <v>4.6850291999999971</v>
      </c>
      <c r="D13" s="8">
        <v>4.6850291999999971</v>
      </c>
      <c r="E13" s="8">
        <v>4.6850291999999971</v>
      </c>
      <c r="F13" s="8">
        <v>4.6850291999999971</v>
      </c>
      <c r="G13" s="8">
        <v>4.6850291999999971</v>
      </c>
      <c r="H13" s="8">
        <v>4.6850291999999971</v>
      </c>
      <c r="I13" s="8">
        <v>4.6850291999999971</v>
      </c>
      <c r="J13" s="8">
        <v>4.6850291999999971</v>
      </c>
      <c r="K13" s="8">
        <v>4.6850291999999971</v>
      </c>
      <c r="L13" s="8">
        <v>4.6850291999999971</v>
      </c>
      <c r="M13" s="8">
        <v>4.6850291999999971</v>
      </c>
      <c r="N13" s="8">
        <v>4.6850291999999971</v>
      </c>
      <c r="O13" s="8">
        <v>4.6850291999999971</v>
      </c>
      <c r="P13" s="8">
        <v>4.4715023999999959</v>
      </c>
      <c r="Q13" s="8">
        <v>4.4715023999999959</v>
      </c>
      <c r="R13" s="8">
        <v>4.4715023999999959</v>
      </c>
      <c r="S13" s="8">
        <v>4.4715023999999959</v>
      </c>
      <c r="T13" s="8">
        <v>4.4715023999999959</v>
      </c>
      <c r="U13" s="8">
        <v>4.4715023999999959</v>
      </c>
      <c r="V13" s="8">
        <v>4.4715023999999959</v>
      </c>
      <c r="W13" s="8">
        <v>4.4715023999999959</v>
      </c>
      <c r="X13" s="8">
        <v>4.4715023999999959</v>
      </c>
    </row>
    <row r="14" spans="1:24" ht="11.25" customHeight="1" x14ac:dyDescent="0.2">
      <c r="A14" s="28" t="s">
        <v>18</v>
      </c>
      <c r="B14" s="7" t="s">
        <v>19</v>
      </c>
      <c r="C14" s="8">
        <v>4.6850291999999971</v>
      </c>
      <c r="D14" s="8">
        <v>4.6850291999999971</v>
      </c>
      <c r="E14" s="8">
        <v>4.6850291999999971</v>
      </c>
      <c r="F14" s="8">
        <v>4.6850291999999971</v>
      </c>
      <c r="G14" s="8">
        <v>4.6850291999999971</v>
      </c>
      <c r="H14" s="8">
        <v>4.6850291999999971</v>
      </c>
      <c r="I14" s="8">
        <v>4.6850291999999971</v>
      </c>
      <c r="J14" s="8">
        <v>4.6850291999999971</v>
      </c>
      <c r="K14" s="8">
        <v>4.6850291999999971</v>
      </c>
      <c r="L14" s="8">
        <v>4.6850291999999971</v>
      </c>
      <c r="M14" s="8">
        <v>4.6850291999999971</v>
      </c>
      <c r="N14" s="8">
        <v>4.6850291999999971</v>
      </c>
      <c r="O14" s="8">
        <v>4.6850291999999971</v>
      </c>
      <c r="P14" s="8">
        <v>4.4715023999999959</v>
      </c>
      <c r="Q14" s="8">
        <v>4.4715023999999959</v>
      </c>
      <c r="R14" s="8">
        <v>4.4715023999999959</v>
      </c>
      <c r="S14" s="8">
        <v>4.4715023999999959</v>
      </c>
      <c r="T14" s="8">
        <v>4.4715023999999959</v>
      </c>
      <c r="U14" s="8">
        <v>4.4715023999999959</v>
      </c>
      <c r="V14" s="8">
        <v>4.4715023999999959</v>
      </c>
      <c r="W14" s="8">
        <v>4.4715023999999959</v>
      </c>
      <c r="X14" s="8">
        <v>4.4715023999999959</v>
      </c>
    </row>
    <row r="15" spans="1:24" ht="11.25" customHeight="1" x14ac:dyDescent="0.2">
      <c r="A15" s="28" t="s">
        <v>20</v>
      </c>
      <c r="B15" s="7" t="s">
        <v>21</v>
      </c>
      <c r="C15" s="8">
        <v>3.3787475999999992</v>
      </c>
      <c r="D15" s="8">
        <v>3.3787475999999992</v>
      </c>
      <c r="E15" s="8">
        <v>3.3787475999999992</v>
      </c>
      <c r="F15" s="8">
        <v>3.3787475999999992</v>
      </c>
      <c r="G15" s="8">
        <v>3.3787475999999992</v>
      </c>
      <c r="H15" s="8">
        <v>3.3787475999999992</v>
      </c>
      <c r="I15" s="8">
        <v>3.3787475999999992</v>
      </c>
      <c r="J15" s="8">
        <v>3.3787475999999992</v>
      </c>
      <c r="K15" s="8">
        <v>3.3787475999999992</v>
      </c>
      <c r="L15" s="8">
        <v>3.3787475999999992</v>
      </c>
      <c r="M15" s="8">
        <v>3.3787475999999992</v>
      </c>
      <c r="N15" s="8">
        <v>3.3787475999999992</v>
      </c>
      <c r="O15" s="8">
        <v>3.3787475999999992</v>
      </c>
      <c r="P15" s="8">
        <v>3.3787475999999992</v>
      </c>
      <c r="Q15" s="8">
        <v>3.3787475999999992</v>
      </c>
      <c r="R15" s="8">
        <v>3.3787475999999992</v>
      </c>
      <c r="S15" s="8">
        <v>3.3787475999999992</v>
      </c>
      <c r="T15" s="8">
        <v>3.3787475999999992</v>
      </c>
      <c r="U15" s="8">
        <v>3.3787475999999992</v>
      </c>
      <c r="V15" s="8">
        <v>3.3787475999999992</v>
      </c>
      <c r="W15" s="8">
        <v>3.3787475999999992</v>
      </c>
      <c r="X15" s="8">
        <v>3.3787475999999992</v>
      </c>
    </row>
    <row r="16" spans="1:24" ht="11.25" customHeight="1" x14ac:dyDescent="0.2">
      <c r="A16" s="28" t="s">
        <v>22</v>
      </c>
      <c r="B16" s="7" t="s">
        <v>23</v>
      </c>
      <c r="C16" s="8">
        <v>4.082130000000002</v>
      </c>
      <c r="D16" s="8">
        <v>4.082130000000002</v>
      </c>
      <c r="E16" s="8">
        <v>4.082130000000002</v>
      </c>
      <c r="F16" s="8">
        <v>4.082130000000002</v>
      </c>
      <c r="G16" s="8">
        <v>4.082130000000002</v>
      </c>
      <c r="H16" s="8">
        <v>4.082130000000002</v>
      </c>
      <c r="I16" s="8">
        <v>4.082130000000002</v>
      </c>
      <c r="J16" s="8">
        <v>4.082130000000002</v>
      </c>
      <c r="K16" s="8">
        <v>4.082130000000002</v>
      </c>
      <c r="L16" s="8">
        <v>4.082130000000002</v>
      </c>
      <c r="M16" s="8">
        <v>4.082130000000002</v>
      </c>
      <c r="N16" s="8">
        <v>4.082130000000002</v>
      </c>
      <c r="O16" s="8">
        <v>4.082130000000002</v>
      </c>
      <c r="P16" s="8">
        <v>4.082130000000002</v>
      </c>
      <c r="Q16" s="8">
        <v>4.082130000000002</v>
      </c>
      <c r="R16" s="8">
        <v>4.082130000000002</v>
      </c>
      <c r="S16" s="8">
        <v>4.082130000000002</v>
      </c>
      <c r="T16" s="8">
        <v>4.082130000000002</v>
      </c>
      <c r="U16" s="8">
        <v>4.082130000000002</v>
      </c>
      <c r="V16" s="8">
        <v>4.082130000000002</v>
      </c>
      <c r="W16" s="8">
        <v>4.082130000000002</v>
      </c>
      <c r="X16" s="8">
        <v>4.082130000000002</v>
      </c>
    </row>
    <row r="17" spans="1:24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</row>
    <row r="19" spans="1:24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</row>
    <row r="20" spans="1:24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</row>
    <row r="21" spans="1:24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</row>
    <row r="22" spans="1:24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11.25" customHeight="1" x14ac:dyDescent="0.2">
      <c r="A23" s="29" t="s">
        <v>36</v>
      </c>
      <c r="B23" s="7" t="s">
        <v>37</v>
      </c>
      <c r="C23" s="8">
        <v>4.4379940439999999</v>
      </c>
      <c r="D23" s="8">
        <v>4.4379940439999999</v>
      </c>
      <c r="E23" s="8">
        <v>4.4379940439999999</v>
      </c>
      <c r="F23" s="8">
        <v>4.4379940439999999</v>
      </c>
      <c r="G23" s="8">
        <v>4.4379940439999999</v>
      </c>
      <c r="H23" s="8">
        <v>4.4379940439999999</v>
      </c>
      <c r="I23" s="8">
        <v>4.4379940439999999</v>
      </c>
      <c r="J23" s="8">
        <v>4.4379940439999999</v>
      </c>
      <c r="K23" s="8">
        <v>4.4379940439999999</v>
      </c>
      <c r="L23" s="8">
        <v>4.4379940439999999</v>
      </c>
      <c r="M23" s="8">
        <v>4.4379940439999999</v>
      </c>
      <c r="N23" s="8">
        <v>4.4379940439999999</v>
      </c>
      <c r="O23" s="8">
        <v>4.4379940439999999</v>
      </c>
      <c r="P23" s="8">
        <v>4.4379940439999999</v>
      </c>
      <c r="Q23" s="8">
        <v>4.4379940439999999</v>
      </c>
      <c r="R23" s="8">
        <v>4.4379940439999999</v>
      </c>
      <c r="S23" s="8">
        <v>4.4379940439999999</v>
      </c>
      <c r="T23" s="8">
        <v>4.4379940439999999</v>
      </c>
      <c r="U23" s="8">
        <v>4.4379940439999999</v>
      </c>
      <c r="V23" s="8">
        <v>4.4379940439999999</v>
      </c>
      <c r="W23" s="8">
        <v>4.4379940439999999</v>
      </c>
      <c r="X23" s="8">
        <v>4.4379940439999999</v>
      </c>
    </row>
    <row r="24" spans="1:24" ht="11.25" customHeight="1" x14ac:dyDescent="0.2">
      <c r="A24" s="29" t="s">
        <v>38</v>
      </c>
      <c r="B24" s="7" t="s">
        <v>39</v>
      </c>
      <c r="C24" s="8">
        <v>4.4379940439999999</v>
      </c>
      <c r="D24" s="8">
        <v>4.4379940439999999</v>
      </c>
      <c r="E24" s="8">
        <v>4.4379940439999999</v>
      </c>
      <c r="F24" s="8">
        <v>4.4379940439999999</v>
      </c>
      <c r="G24" s="8">
        <v>4.4379940439999999</v>
      </c>
      <c r="H24" s="8">
        <v>4.4379940439999999</v>
      </c>
      <c r="I24" s="8">
        <v>4.4379940439999999</v>
      </c>
      <c r="J24" s="8">
        <v>4.4379940439999999</v>
      </c>
      <c r="K24" s="8">
        <v>4.4379940439999999</v>
      </c>
      <c r="L24" s="8">
        <v>4.4379940439999999</v>
      </c>
      <c r="M24" s="8">
        <v>4.4379940439999999</v>
      </c>
      <c r="N24" s="8">
        <v>4.4379940439999999</v>
      </c>
      <c r="O24" s="8">
        <v>4.4379940439999999</v>
      </c>
      <c r="P24" s="8">
        <v>4.4379940439999999</v>
      </c>
      <c r="Q24" s="8">
        <v>4.4379940439999999</v>
      </c>
      <c r="R24" s="8">
        <v>4.4379940439999999</v>
      </c>
      <c r="S24" s="8">
        <v>4.4379940439999999</v>
      </c>
      <c r="T24" s="8">
        <v>4.4379940439999999</v>
      </c>
      <c r="U24" s="8">
        <v>4.4379940439999999</v>
      </c>
      <c r="V24" s="8">
        <v>4.4379940439999999</v>
      </c>
      <c r="W24" s="8">
        <v>4.4379940439999999</v>
      </c>
      <c r="X24" s="8">
        <v>4.4379940439999999</v>
      </c>
    </row>
    <row r="25" spans="1:24" ht="11.25" customHeight="1" x14ac:dyDescent="0.2">
      <c r="A25" s="25" t="s">
        <v>40</v>
      </c>
      <c r="B25" s="26" t="s">
        <v>41</v>
      </c>
      <c r="C25" s="27">
        <v>4.4799039120000002</v>
      </c>
      <c r="D25" s="27">
        <v>4.4799039120000002</v>
      </c>
      <c r="E25" s="27">
        <v>4.4799039120000002</v>
      </c>
      <c r="F25" s="27">
        <v>4.4799039120000002</v>
      </c>
      <c r="G25" s="27">
        <v>4.4799039120000002</v>
      </c>
      <c r="H25" s="27">
        <v>4.4799039120000002</v>
      </c>
      <c r="I25" s="27">
        <v>4.4799039120000002</v>
      </c>
      <c r="J25" s="27">
        <v>4.4799039120000002</v>
      </c>
      <c r="K25" s="27">
        <v>4.4799039120000002</v>
      </c>
      <c r="L25" s="27">
        <v>4.4799039120000002</v>
      </c>
      <c r="M25" s="27">
        <v>4.4799039120000002</v>
      </c>
      <c r="N25" s="27">
        <v>4.4799039120000002</v>
      </c>
      <c r="O25" s="27">
        <v>4.4799039120000002</v>
      </c>
      <c r="P25" s="27">
        <v>4.4799039120000002</v>
      </c>
      <c r="Q25" s="27">
        <v>4.4799039120000002</v>
      </c>
      <c r="R25" s="27">
        <v>4.4799039120000002</v>
      </c>
      <c r="S25" s="27">
        <v>4.4799039120000002</v>
      </c>
      <c r="T25" s="27">
        <v>4.4799039120000002</v>
      </c>
      <c r="U25" s="27">
        <v>4.4799039120000002</v>
      </c>
      <c r="V25" s="27">
        <v>4.4799039120000002</v>
      </c>
      <c r="W25" s="27">
        <v>4.4799039120000002</v>
      </c>
      <c r="X25" s="27">
        <v>4.4799039120000002</v>
      </c>
    </row>
    <row r="26" spans="1:24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</row>
    <row r="29" spans="1:24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</row>
    <row r="30" spans="1:24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</row>
    <row r="31" spans="1:24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</row>
    <row r="32" spans="1:24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</row>
    <row r="33" spans="1:24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</row>
    <row r="35" spans="1:24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</row>
    <row r="36" spans="1:24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</row>
    <row r="37" spans="1:24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</row>
    <row r="38" spans="1:24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</row>
    <row r="39" spans="1:24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</row>
    <row r="40" spans="1:24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</row>
    <row r="41" spans="1:24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</row>
    <row r="42" spans="1:24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</row>
    <row r="43" spans="1:24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</row>
    <row r="44" spans="1:24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</row>
    <row r="45" spans="1:24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</row>
    <row r="46" spans="1:24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</row>
    <row r="47" spans="1:24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</row>
    <row r="48" spans="1:24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</row>
    <row r="49" spans="1:24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</row>
    <row r="50" spans="1:24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</row>
    <row r="51" spans="1:24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</row>
    <row r="52" spans="1:24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</row>
    <row r="54" spans="1:24" ht="11.25" customHeight="1" x14ac:dyDescent="0.2">
      <c r="A54" s="43" t="s">
        <v>118</v>
      </c>
      <c r="B54" s="44" t="s">
        <v>119</v>
      </c>
      <c r="C54" s="45">
        <v>2.5819070417600725</v>
      </c>
      <c r="D54" s="45">
        <v>2.5646670966303717</v>
      </c>
      <c r="E54" s="45">
        <v>2.5565934834685975</v>
      </c>
      <c r="F54" s="45">
        <v>2.5509655885736624</v>
      </c>
      <c r="G54" s="45">
        <v>2.7294936389650015</v>
      </c>
      <c r="H54" s="45">
        <v>2.9975158255884495</v>
      </c>
      <c r="I54" s="45">
        <v>3.0371923468579816</v>
      </c>
      <c r="J54" s="45">
        <v>2.942683358074389</v>
      </c>
      <c r="K54" s="45">
        <v>2.9415019531689595</v>
      </c>
      <c r="L54" s="45">
        <v>3.4165783108509107</v>
      </c>
      <c r="M54" s="45">
        <v>3.4573125698936584</v>
      </c>
      <c r="N54" s="45">
        <v>3.3697384708331062</v>
      </c>
      <c r="O54" s="45">
        <v>3.4398941341191023</v>
      </c>
      <c r="P54" s="45">
        <v>3.5058034023832785</v>
      </c>
      <c r="Q54" s="45">
        <v>3.4774701384883429</v>
      </c>
      <c r="R54" s="45">
        <v>3.4750582562837984</v>
      </c>
      <c r="S54" s="45">
        <v>3.4726925530953285</v>
      </c>
      <c r="T54" s="45">
        <v>3.4735953475672576</v>
      </c>
      <c r="U54" s="45">
        <v>3.3640337416280852</v>
      </c>
      <c r="V54" s="45">
        <v>3.3625869568663376</v>
      </c>
      <c r="W54" s="45">
        <v>3.4010997739869238</v>
      </c>
      <c r="X54" s="45">
        <v>3.4010997739869238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r="62" spans="1:24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</row>
    <row r="63" spans="1:24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</row>
    <row r="64" spans="1:24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</row>
    <row r="65" spans="1:24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</row>
    <row r="66" spans="1:24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</row>
    <row r="67" spans="1:24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</row>
    <row r="68" spans="1:24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</row>
    <row r="69" spans="1:24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</row>
    <row r="70" spans="1:24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</row>
    <row r="71" spans="1:24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</row>
    <row r="72" spans="1:24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212046.70537490639</v>
      </c>
      <c r="D2" s="21">
        <f t="shared" ref="D2:X2" si="0">SUM(D3,D17,D22,D25,D26,D51,D52)</f>
        <v>220717.88855479902</v>
      </c>
      <c r="E2" s="21">
        <f t="shared" si="0"/>
        <v>220783.47903163027</v>
      </c>
      <c r="F2" s="21">
        <f t="shared" si="0"/>
        <v>220580.80143479173</v>
      </c>
      <c r="G2" s="21">
        <f t="shared" si="0"/>
        <v>227219.94169015752</v>
      </c>
      <c r="H2" s="21">
        <f t="shared" si="0"/>
        <v>227130.75178900556</v>
      </c>
      <c r="I2" s="21">
        <f t="shared" si="0"/>
        <v>227173.57389748082</v>
      </c>
      <c r="J2" s="21">
        <f t="shared" si="0"/>
        <v>228872.92434082215</v>
      </c>
      <c r="K2" s="21">
        <f t="shared" si="0"/>
        <v>228190.21124821322</v>
      </c>
      <c r="L2" s="21">
        <f t="shared" si="0"/>
        <v>217022.53437745676</v>
      </c>
      <c r="M2" s="21">
        <f t="shared" si="0"/>
        <v>225359.2583050266</v>
      </c>
      <c r="N2" s="21">
        <f t="shared" si="0"/>
        <v>216572.17421516997</v>
      </c>
      <c r="O2" s="21">
        <f t="shared" si="0"/>
        <v>210869.46833806596</v>
      </c>
      <c r="P2" s="21">
        <f t="shared" si="0"/>
        <v>207707.24188034839</v>
      </c>
      <c r="Q2" s="21">
        <f t="shared" si="0"/>
        <v>199842.58133234488</v>
      </c>
      <c r="R2" s="21">
        <f t="shared" si="0"/>
        <v>205776.72715584718</v>
      </c>
      <c r="S2" s="21">
        <f t="shared" si="0"/>
        <v>206673.02387674243</v>
      </c>
      <c r="T2" s="21">
        <f t="shared" si="0"/>
        <v>203434.69586511466</v>
      </c>
      <c r="U2" s="21">
        <f t="shared" si="0"/>
        <v>198025.60705105544</v>
      </c>
      <c r="V2" s="21">
        <f t="shared" si="0"/>
        <v>192643.66681715392</v>
      </c>
      <c r="W2" s="21">
        <f t="shared" si="0"/>
        <v>172833.97725390462</v>
      </c>
      <c r="X2" s="21">
        <f t="shared" si="0"/>
        <v>176091.80121174798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20257.991176319974</v>
      </c>
      <c r="D3" s="24">
        <f t="shared" ref="D3:X3" si="2">SUM(D4,D8,D11)</f>
        <v>21630.061234439974</v>
      </c>
      <c r="E3" s="24">
        <f t="shared" si="2"/>
        <v>21801.050520119967</v>
      </c>
      <c r="F3" s="24">
        <f t="shared" si="2"/>
        <v>22181.18319827997</v>
      </c>
      <c r="G3" s="24">
        <f t="shared" si="2"/>
        <v>21378.068687519972</v>
      </c>
      <c r="H3" s="24">
        <f t="shared" si="2"/>
        <v>19949.728054679974</v>
      </c>
      <c r="I3" s="24">
        <f t="shared" si="2"/>
        <v>20296.312201439971</v>
      </c>
      <c r="J3" s="24">
        <f t="shared" si="2"/>
        <v>20861.59854995997</v>
      </c>
      <c r="K3" s="24">
        <f t="shared" si="2"/>
        <v>19700.356502159979</v>
      </c>
      <c r="L3" s="24">
        <f t="shared" si="2"/>
        <v>20181.008153519968</v>
      </c>
      <c r="M3" s="24">
        <f t="shared" si="2"/>
        <v>19006.029274319975</v>
      </c>
      <c r="N3" s="24">
        <f t="shared" si="2"/>
        <v>17697.397197959974</v>
      </c>
      <c r="O3" s="24">
        <f t="shared" si="2"/>
        <v>20493.344601359975</v>
      </c>
      <c r="P3" s="24">
        <f t="shared" si="2"/>
        <v>20991.201835319975</v>
      </c>
      <c r="Q3" s="24">
        <f t="shared" si="2"/>
        <v>24333.632759879969</v>
      </c>
      <c r="R3" s="24">
        <f t="shared" si="2"/>
        <v>32716.865748239961</v>
      </c>
      <c r="S3" s="24">
        <f t="shared" si="2"/>
        <v>29887.373645999967</v>
      </c>
      <c r="T3" s="24">
        <f t="shared" si="2"/>
        <v>25387.708317119967</v>
      </c>
      <c r="U3" s="24">
        <f t="shared" si="2"/>
        <v>21990.821639759975</v>
      </c>
      <c r="V3" s="24">
        <f t="shared" si="2"/>
        <v>14815.156816799985</v>
      </c>
      <c r="W3" s="24">
        <f t="shared" si="2"/>
        <v>6799.2238180799914</v>
      </c>
      <c r="X3" s="24">
        <f t="shared" si="2"/>
        <v>11837.676968639984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20010.816602999974</v>
      </c>
      <c r="D4" s="19">
        <f t="shared" ref="D4:X4" si="4">SUM(D5:D7)</f>
        <v>21372.781647239975</v>
      </c>
      <c r="E4" s="19">
        <f t="shared" si="4"/>
        <v>21528.746349119967</v>
      </c>
      <c r="F4" s="19">
        <f t="shared" si="4"/>
        <v>21936.38829443997</v>
      </c>
      <c r="G4" s="19">
        <f t="shared" si="4"/>
        <v>21153.179133719972</v>
      </c>
      <c r="H4" s="19">
        <f t="shared" si="4"/>
        <v>19742.548179959977</v>
      </c>
      <c r="I4" s="19">
        <f t="shared" si="4"/>
        <v>20047.961286359972</v>
      </c>
      <c r="J4" s="19">
        <f t="shared" si="4"/>
        <v>20499.214570559972</v>
      </c>
      <c r="K4" s="19">
        <f t="shared" si="4"/>
        <v>19323.846391319978</v>
      </c>
      <c r="L4" s="19">
        <f t="shared" si="4"/>
        <v>19834.578435599971</v>
      </c>
      <c r="M4" s="19">
        <f t="shared" si="4"/>
        <v>18619.375369319976</v>
      </c>
      <c r="N4" s="19">
        <f t="shared" si="4"/>
        <v>17334.629595719976</v>
      </c>
      <c r="O4" s="19">
        <f t="shared" si="4"/>
        <v>20128.416838919977</v>
      </c>
      <c r="P4" s="19">
        <f t="shared" si="4"/>
        <v>20724.088428359973</v>
      </c>
      <c r="Q4" s="19">
        <f t="shared" si="4"/>
        <v>24085.221808679969</v>
      </c>
      <c r="R4" s="19">
        <f t="shared" si="4"/>
        <v>31951.42817435996</v>
      </c>
      <c r="S4" s="19">
        <f t="shared" si="4"/>
        <v>28955.705299559966</v>
      </c>
      <c r="T4" s="19">
        <f t="shared" si="4"/>
        <v>24446.197893599969</v>
      </c>
      <c r="U4" s="19">
        <f t="shared" si="4"/>
        <v>21128.045630039975</v>
      </c>
      <c r="V4" s="19">
        <f t="shared" si="4"/>
        <v>13996.607691959985</v>
      </c>
      <c r="W4" s="19">
        <f t="shared" si="4"/>
        <v>6136.0169486399918</v>
      </c>
      <c r="X4" s="19">
        <f t="shared" si="4"/>
        <v>11321.191027079985</v>
      </c>
    </row>
    <row r="5" spans="1:24" ht="11.25" customHeight="1" x14ac:dyDescent="0.2">
      <c r="A5" s="28" t="s">
        <v>4</v>
      </c>
      <c r="B5" s="7" t="s">
        <v>5</v>
      </c>
      <c r="C5" s="8">
        <f>INTMARB!C5+GIC!C5</f>
        <v>181.45196999999996</v>
      </c>
      <c r="D5" s="8">
        <f>INTMARB!D5+GIC!D5</f>
        <v>164.17094795999995</v>
      </c>
      <c r="E5" s="8">
        <f>INTMARB!E5+GIC!E5</f>
        <v>141.12946727999991</v>
      </c>
      <c r="F5" s="8">
        <f>INTMARB!F5+GIC!F5</f>
        <v>100.80696455999995</v>
      </c>
      <c r="G5" s="8">
        <f>INTMARB!G5+GIC!G5</f>
        <v>72.004671359999961</v>
      </c>
      <c r="H5" s="8">
        <f>INTMARB!H5+GIC!H5</f>
        <v>83.525588639999967</v>
      </c>
      <c r="I5" s="8">
        <f>INTMARB!I5+GIC!I5</f>
        <v>103.68683999999999</v>
      </c>
      <c r="J5" s="8">
        <f>INTMARB!J5+GIC!J5</f>
        <v>175.69151135999994</v>
      </c>
      <c r="K5" s="8">
        <f>INTMARB!K5+GIC!K5</f>
        <v>115.20775727999994</v>
      </c>
      <c r="L5" s="8">
        <f>INTMARB!L5+GIC!L5</f>
        <v>103.68683999999996</v>
      </c>
      <c r="M5" s="8">
        <f>INTMARB!M5+GIC!M5</f>
        <v>106.56706931999996</v>
      </c>
      <c r="N5" s="8">
        <f>INTMARB!N5+GIC!N5</f>
        <v>92.165922719999969</v>
      </c>
      <c r="O5" s="8">
        <f>INTMARB!O5+GIC!O5</f>
        <v>106.56706931999997</v>
      </c>
      <c r="P5" s="8">
        <f>INTMARB!P5+GIC!P5</f>
        <v>80.645359319999969</v>
      </c>
      <c r="Q5" s="8">
        <f>INTMARB!Q5+GIC!Q5</f>
        <v>100.12999211999997</v>
      </c>
      <c r="R5" s="8">
        <f>INTMARB!R5+GIC!R5</f>
        <v>0.56443860000000001</v>
      </c>
      <c r="S5" s="8">
        <f>INTMARB!S5+GIC!S5</f>
        <v>0.50994107999999994</v>
      </c>
      <c r="T5" s="8">
        <f>INTMARB!T5+GIC!T5</f>
        <v>0.45792072000000011</v>
      </c>
      <c r="U5" s="8">
        <f>INTMARB!U5+GIC!U5</f>
        <v>0.41191632000000006</v>
      </c>
      <c r="V5" s="8">
        <f>INTMARB!V5+GIC!V5</f>
        <v>0.37157399999999979</v>
      </c>
      <c r="W5" s="8">
        <f>INTMARB!W5+GIC!W5</f>
        <v>0.33406271999999987</v>
      </c>
      <c r="X5" s="8">
        <f>INTMARB!X5+GIC!X5</f>
        <v>0.33689375999999982</v>
      </c>
    </row>
    <row r="6" spans="1:24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0.79659359999999912</v>
      </c>
      <c r="S6" s="8">
        <f>INTMARB!S6+GIC!S6</f>
        <v>25.871695199999959</v>
      </c>
      <c r="T6" s="8">
        <f>INTMARB!T6+GIC!T6</f>
        <v>56.522951999999904</v>
      </c>
      <c r="U6" s="8">
        <f>INTMARB!U6+GIC!U6</f>
        <v>73.198288799999915</v>
      </c>
      <c r="V6" s="8">
        <f>INTMARB!V6+GIC!V6</f>
        <v>28.694966399999959</v>
      </c>
      <c r="W6" s="8">
        <f>INTMARB!W6+GIC!W6</f>
        <v>28.832018399999964</v>
      </c>
      <c r="X6" s="8">
        <f>INTMARB!X6+GIC!X6</f>
        <v>39.180290399999954</v>
      </c>
    </row>
    <row r="7" spans="1:24" ht="11.25" customHeight="1" x14ac:dyDescent="0.2">
      <c r="A7" s="28" t="s">
        <v>8</v>
      </c>
      <c r="B7" s="7" t="s">
        <v>9</v>
      </c>
      <c r="C7" s="8">
        <f>INTMARB!C7+GIC!C7</f>
        <v>19829.364632999976</v>
      </c>
      <c r="D7" s="8">
        <f>INTMARB!D7+GIC!D7</f>
        <v>21208.610699279976</v>
      </c>
      <c r="E7" s="8">
        <f>INTMARB!E7+GIC!E7</f>
        <v>21387.616881839967</v>
      </c>
      <c r="F7" s="8">
        <f>INTMARB!F7+GIC!F7</f>
        <v>21835.581329879969</v>
      </c>
      <c r="G7" s="8">
        <f>INTMARB!G7+GIC!G7</f>
        <v>21081.174462359973</v>
      </c>
      <c r="H7" s="8">
        <f>INTMARB!H7+GIC!H7</f>
        <v>19659.022591319976</v>
      </c>
      <c r="I7" s="8">
        <f>INTMARB!I7+GIC!I7</f>
        <v>19944.274446359974</v>
      </c>
      <c r="J7" s="8">
        <f>INTMARB!J7+GIC!J7</f>
        <v>20323.523059199972</v>
      </c>
      <c r="K7" s="8">
        <f>INTMARB!K7+GIC!K7</f>
        <v>19208.638634039977</v>
      </c>
      <c r="L7" s="8">
        <f>INTMARB!L7+GIC!L7</f>
        <v>19730.891595599973</v>
      </c>
      <c r="M7" s="8">
        <f>INTMARB!M7+GIC!M7</f>
        <v>18512.808299999975</v>
      </c>
      <c r="N7" s="8">
        <f>INTMARB!N7+GIC!N7</f>
        <v>17242.463672999977</v>
      </c>
      <c r="O7" s="8">
        <f>INTMARB!O7+GIC!O7</f>
        <v>20021.849769599976</v>
      </c>
      <c r="P7" s="8">
        <f>INTMARB!P7+GIC!P7</f>
        <v>20643.443069039975</v>
      </c>
      <c r="Q7" s="8">
        <f>INTMARB!Q7+GIC!Q7</f>
        <v>23985.091816559969</v>
      </c>
      <c r="R7" s="8">
        <f>INTMARB!R7+GIC!R7</f>
        <v>31950.067142159962</v>
      </c>
      <c r="S7" s="8">
        <f>INTMARB!S7+GIC!S7</f>
        <v>28929.323663279967</v>
      </c>
      <c r="T7" s="8">
        <f>INTMARB!T7+GIC!T7</f>
        <v>24389.217020879969</v>
      </c>
      <c r="U7" s="8">
        <f>INTMARB!U7+GIC!U7</f>
        <v>21054.435424919975</v>
      </c>
      <c r="V7" s="8">
        <f>INTMARB!V7+GIC!V7</f>
        <v>13967.541151559986</v>
      </c>
      <c r="W7" s="8">
        <f>INTMARB!W7+GIC!W7</f>
        <v>6106.8508675199919</v>
      </c>
      <c r="X7" s="8">
        <f>INTMARB!X7+GIC!X7</f>
        <v>11281.673842919985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60.599757599999897</v>
      </c>
      <c r="D8" s="19">
        <f t="shared" ref="D8:X8" si="6">SUM(D9:D10)</f>
        <v>80.799919199999835</v>
      </c>
      <c r="E8" s="19">
        <f t="shared" si="6"/>
        <v>74.73979799999988</v>
      </c>
      <c r="F8" s="19">
        <f t="shared" si="6"/>
        <v>52.519838399999912</v>
      </c>
      <c r="G8" s="19">
        <f t="shared" si="6"/>
        <v>46.460080799999915</v>
      </c>
      <c r="H8" s="19">
        <f t="shared" si="6"/>
        <v>56.559797999999901</v>
      </c>
      <c r="I8" s="19">
        <f t="shared" si="6"/>
        <v>28.280080799999951</v>
      </c>
      <c r="J8" s="19">
        <f t="shared" si="6"/>
        <v>50.500040399999911</v>
      </c>
      <c r="K8" s="19">
        <f t="shared" si="6"/>
        <v>14.140040399999974</v>
      </c>
      <c r="L8" s="19">
        <f t="shared" si="6"/>
        <v>44.439919199999913</v>
      </c>
      <c r="M8" s="19">
        <f t="shared" si="6"/>
        <v>54.539999999999893</v>
      </c>
      <c r="N8" s="19">
        <f t="shared" si="6"/>
        <v>50.499676799999904</v>
      </c>
      <c r="O8" s="19">
        <f t="shared" si="6"/>
        <v>56.559797999999901</v>
      </c>
      <c r="P8" s="19">
        <f t="shared" si="6"/>
        <v>48.479878799999909</v>
      </c>
      <c r="Q8" s="19">
        <f t="shared" si="6"/>
        <v>64.639717199999893</v>
      </c>
      <c r="R8" s="19">
        <f t="shared" si="6"/>
        <v>86.514256799999828</v>
      </c>
      <c r="S8" s="19">
        <f t="shared" si="6"/>
        <v>86.670241199999836</v>
      </c>
      <c r="T8" s="19">
        <f t="shared" si="6"/>
        <v>106.81586279999982</v>
      </c>
      <c r="U8" s="19">
        <f t="shared" si="6"/>
        <v>101.3029595999998</v>
      </c>
      <c r="V8" s="19">
        <f t="shared" si="6"/>
        <v>19.000281599999969</v>
      </c>
      <c r="W8" s="19">
        <f t="shared" si="6"/>
        <v>27.522338399999974</v>
      </c>
      <c r="X8" s="19">
        <f t="shared" si="6"/>
        <v>14.558180399999966</v>
      </c>
    </row>
    <row r="9" spans="1:24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0</v>
      </c>
      <c r="N9" s="8">
        <f>INTMARB!N9+GIC!N9</f>
        <v>0</v>
      </c>
      <c r="O9" s="8">
        <f>INTMARB!O9+GIC!O9</f>
        <v>0</v>
      </c>
      <c r="P9" s="8">
        <f>INTMARB!P9+GIC!P9</f>
        <v>0</v>
      </c>
      <c r="Q9" s="8">
        <f>INTMARB!Q9+GIC!Q9</f>
        <v>0</v>
      </c>
      <c r="R9" s="8">
        <f>INTMARB!R9+GIC!R9</f>
        <v>0</v>
      </c>
      <c r="S9" s="8">
        <f>INTMARB!S9+GIC!S9</f>
        <v>0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INTMARB!C10+GIC!C10</f>
        <v>60.599757599999897</v>
      </c>
      <c r="D10" s="8">
        <f>INTMARB!D10+GIC!D10</f>
        <v>80.799919199999835</v>
      </c>
      <c r="E10" s="8">
        <f>INTMARB!E10+GIC!E10</f>
        <v>74.73979799999988</v>
      </c>
      <c r="F10" s="8">
        <f>INTMARB!F10+GIC!F10</f>
        <v>52.519838399999912</v>
      </c>
      <c r="G10" s="8">
        <f>INTMARB!G10+GIC!G10</f>
        <v>46.460080799999915</v>
      </c>
      <c r="H10" s="8">
        <f>INTMARB!H10+GIC!H10</f>
        <v>56.559797999999901</v>
      </c>
      <c r="I10" s="8">
        <f>INTMARB!I10+GIC!I10</f>
        <v>28.280080799999951</v>
      </c>
      <c r="J10" s="8">
        <f>INTMARB!J10+GIC!J10</f>
        <v>50.500040399999911</v>
      </c>
      <c r="K10" s="8">
        <f>INTMARB!K10+GIC!K10</f>
        <v>14.140040399999974</v>
      </c>
      <c r="L10" s="8">
        <f>INTMARB!L10+GIC!L10</f>
        <v>44.439919199999913</v>
      </c>
      <c r="M10" s="8">
        <f>INTMARB!M10+GIC!M10</f>
        <v>54.539999999999893</v>
      </c>
      <c r="N10" s="8">
        <f>INTMARB!N10+GIC!N10</f>
        <v>50.499676799999904</v>
      </c>
      <c r="O10" s="8">
        <f>INTMARB!O10+GIC!O10</f>
        <v>56.559797999999901</v>
      </c>
      <c r="P10" s="8">
        <f>INTMARB!P10+GIC!P10</f>
        <v>48.479878799999909</v>
      </c>
      <c r="Q10" s="8">
        <f>INTMARB!Q10+GIC!Q10</f>
        <v>64.639717199999893</v>
      </c>
      <c r="R10" s="8">
        <f>INTMARB!R10+GIC!R10</f>
        <v>86.514256799999828</v>
      </c>
      <c r="S10" s="8">
        <f>INTMARB!S10+GIC!S10</f>
        <v>86.670241199999836</v>
      </c>
      <c r="T10" s="8">
        <f>INTMARB!T10+GIC!T10</f>
        <v>106.81586279999982</v>
      </c>
      <c r="U10" s="8">
        <f>INTMARB!U10+GIC!U10</f>
        <v>101.3029595999998</v>
      </c>
      <c r="V10" s="8">
        <f>INTMARB!V10+GIC!V10</f>
        <v>19.000281599999969</v>
      </c>
      <c r="W10" s="8">
        <f>INTMARB!W10+GIC!W10</f>
        <v>27.522338399999974</v>
      </c>
      <c r="X10" s="8">
        <f>INTMARB!X10+GIC!X10</f>
        <v>14.558180399999966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186.57481571999989</v>
      </c>
      <c r="D11" s="19">
        <f t="shared" ref="D11:X11" si="8">SUM(D12:D16)</f>
        <v>176.47966799999989</v>
      </c>
      <c r="E11" s="19">
        <f t="shared" si="8"/>
        <v>197.56437299999988</v>
      </c>
      <c r="F11" s="19">
        <f t="shared" si="8"/>
        <v>192.27506543999993</v>
      </c>
      <c r="G11" s="19">
        <f t="shared" si="8"/>
        <v>178.42947299999997</v>
      </c>
      <c r="H11" s="19">
        <f t="shared" si="8"/>
        <v>150.62007671999993</v>
      </c>
      <c r="I11" s="19">
        <f t="shared" si="8"/>
        <v>220.0708342799999</v>
      </c>
      <c r="J11" s="19">
        <f t="shared" si="8"/>
        <v>311.88393899999988</v>
      </c>
      <c r="K11" s="19">
        <f t="shared" si="8"/>
        <v>362.37007043999995</v>
      </c>
      <c r="L11" s="19">
        <f t="shared" si="8"/>
        <v>301.9897987199999</v>
      </c>
      <c r="M11" s="19">
        <f t="shared" si="8"/>
        <v>332.11390499999993</v>
      </c>
      <c r="N11" s="19">
        <f t="shared" si="8"/>
        <v>312.26792544</v>
      </c>
      <c r="O11" s="19">
        <f t="shared" si="8"/>
        <v>308.36796443999992</v>
      </c>
      <c r="P11" s="19">
        <f t="shared" si="8"/>
        <v>218.63352815999991</v>
      </c>
      <c r="Q11" s="19">
        <f t="shared" si="8"/>
        <v>183.77123399999988</v>
      </c>
      <c r="R11" s="19">
        <f t="shared" si="8"/>
        <v>678.92331707999961</v>
      </c>
      <c r="S11" s="19">
        <f t="shared" si="8"/>
        <v>844.99810523999929</v>
      </c>
      <c r="T11" s="19">
        <f t="shared" si="8"/>
        <v>834.69456071999912</v>
      </c>
      <c r="U11" s="19">
        <f t="shared" si="8"/>
        <v>761.47305011999936</v>
      </c>
      <c r="V11" s="19">
        <f t="shared" si="8"/>
        <v>799.54884323999909</v>
      </c>
      <c r="W11" s="19">
        <f t="shared" si="8"/>
        <v>635.68453103999946</v>
      </c>
      <c r="X11" s="19">
        <f t="shared" si="8"/>
        <v>501.92776115999959</v>
      </c>
    </row>
    <row r="12" spans="1:24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2.8567890000000014</v>
      </c>
      <c r="G12" s="8">
        <f>INTMARB!G12+GIC!G12</f>
        <v>0</v>
      </c>
      <c r="H12" s="8">
        <f>INTMARB!H12+GIC!H12</f>
        <v>0</v>
      </c>
      <c r="I12" s="8">
        <f>INTMARB!I12+GIC!I12</f>
        <v>0</v>
      </c>
      <c r="J12" s="8">
        <f>INTMARB!J12+GIC!J12</f>
        <v>0</v>
      </c>
      <c r="K12" s="8">
        <f>INTMARB!K12+GIC!K12</f>
        <v>19.997172000000003</v>
      </c>
      <c r="L12" s="8">
        <f>INTMARB!L12+GIC!L12</f>
        <v>0</v>
      </c>
      <c r="M12" s="8">
        <f>INTMARB!M12+GIC!M12</f>
        <v>0</v>
      </c>
      <c r="N12" s="8">
        <f>INTMARB!N12+GIC!N12</f>
        <v>0</v>
      </c>
      <c r="O12" s="8">
        <f>INTMARB!O12+GIC!O12</f>
        <v>0</v>
      </c>
      <c r="P12" s="8">
        <f>INTMARB!P12+GIC!P12</f>
        <v>0</v>
      </c>
      <c r="Q12" s="8">
        <f>INTMARB!Q12+GIC!Q12</f>
        <v>0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INTMARB!C13+GIC!C13</f>
        <v>169.02481571999988</v>
      </c>
      <c r="D13" s="8">
        <f>INTMARB!D13+GIC!D13</f>
        <v>153.07919999999987</v>
      </c>
      <c r="E13" s="8">
        <f>INTMARB!E13+GIC!E13</f>
        <v>172.21409999999986</v>
      </c>
      <c r="F13" s="8">
        <f>INTMARB!F13+GIC!F13</f>
        <v>156.26808143999992</v>
      </c>
      <c r="G13" s="8">
        <f>INTMARB!G13+GIC!G13</f>
        <v>153.07919999999996</v>
      </c>
      <c r="H13" s="8">
        <f>INTMARB!H13+GIC!H13</f>
        <v>111.62011571999992</v>
      </c>
      <c r="I13" s="8">
        <f>INTMARB!I13+GIC!I13</f>
        <v>184.97083427999988</v>
      </c>
      <c r="J13" s="8">
        <f>INTMARB!J13+GIC!J13</f>
        <v>210.48389999999986</v>
      </c>
      <c r="K13" s="8">
        <f>INTMARB!K13+GIC!K13</f>
        <v>213.67278143999988</v>
      </c>
      <c r="L13" s="8">
        <f>INTMARB!L13+GIC!L13</f>
        <v>149.88991571999986</v>
      </c>
      <c r="M13" s="8">
        <f>INTMARB!M13+GIC!M13</f>
        <v>172.21409999999986</v>
      </c>
      <c r="N13" s="8">
        <f>INTMARB!N13+GIC!N13</f>
        <v>156.26808143999992</v>
      </c>
      <c r="O13" s="8">
        <f>INTMARB!O13+GIC!O13</f>
        <v>156.26808143999989</v>
      </c>
      <c r="P13" s="8">
        <f>INTMARB!P13+GIC!P13</f>
        <v>130.88352815999986</v>
      </c>
      <c r="Q13" s="8">
        <f>INTMARB!Q13+GIC!Q13</f>
        <v>136.97099999999989</v>
      </c>
      <c r="R13" s="8">
        <f>INTMARB!R13+GIC!R13</f>
        <v>645.86719007999955</v>
      </c>
      <c r="S13" s="8">
        <f>INTMARB!S13+GIC!S13</f>
        <v>767.12910623999926</v>
      </c>
      <c r="T13" s="8">
        <f>INTMARB!T13+GIC!T13</f>
        <v>751.83679871999902</v>
      </c>
      <c r="U13" s="8">
        <f>INTMARB!U13+GIC!U13</f>
        <v>686.96733311999935</v>
      </c>
      <c r="V13" s="8">
        <f>INTMARB!V13+GIC!V13</f>
        <v>715.44538223999905</v>
      </c>
      <c r="W13" s="8">
        <f>INTMARB!W13+GIC!W13</f>
        <v>614.13874703999943</v>
      </c>
      <c r="X13" s="8">
        <f>INTMARB!X13+GIC!X13</f>
        <v>476.96358815999957</v>
      </c>
    </row>
    <row r="14" spans="1:24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INTMARB!C16+GIC!C16</f>
        <v>17.550000000000011</v>
      </c>
      <c r="D16" s="8">
        <f>INTMARB!D16+GIC!D16</f>
        <v>23.400468000000011</v>
      </c>
      <c r="E16" s="8">
        <f>INTMARB!E16+GIC!E16</f>
        <v>25.350273000000012</v>
      </c>
      <c r="F16" s="8">
        <f>INTMARB!F16+GIC!F16</f>
        <v>33.150195000000011</v>
      </c>
      <c r="G16" s="8">
        <f>INTMARB!G16+GIC!G16</f>
        <v>25.350273000000012</v>
      </c>
      <c r="H16" s="8">
        <f>INTMARB!H16+GIC!H16</f>
        <v>38.99996100000002</v>
      </c>
      <c r="I16" s="8">
        <f>INTMARB!I16+GIC!I16</f>
        <v>35.100000000000016</v>
      </c>
      <c r="J16" s="8">
        <f>INTMARB!J16+GIC!J16</f>
        <v>101.40003900000004</v>
      </c>
      <c r="K16" s="8">
        <f>INTMARB!K16+GIC!K16</f>
        <v>128.70011700000006</v>
      </c>
      <c r="L16" s="8">
        <f>INTMARB!L16+GIC!L16</f>
        <v>152.09988300000003</v>
      </c>
      <c r="M16" s="8">
        <f>INTMARB!M16+GIC!M16</f>
        <v>159.89980500000007</v>
      </c>
      <c r="N16" s="8">
        <f>INTMARB!N16+GIC!N16</f>
        <v>155.99984400000008</v>
      </c>
      <c r="O16" s="8">
        <f>INTMARB!O16+GIC!O16</f>
        <v>152.09988300000006</v>
      </c>
      <c r="P16" s="8">
        <f>INTMARB!P16+GIC!P16</f>
        <v>87.750000000000057</v>
      </c>
      <c r="Q16" s="8">
        <f>INTMARB!Q16+GIC!Q16</f>
        <v>46.800234000000003</v>
      </c>
      <c r="R16" s="8">
        <f>INTMARB!R16+GIC!R16</f>
        <v>33.056127000000011</v>
      </c>
      <c r="S16" s="8">
        <f>INTMARB!S16+GIC!S16</f>
        <v>77.868999000000031</v>
      </c>
      <c r="T16" s="8">
        <f>INTMARB!T16+GIC!T16</f>
        <v>82.857762000000051</v>
      </c>
      <c r="U16" s="8">
        <f>INTMARB!U16+GIC!U16</f>
        <v>74.505717000000033</v>
      </c>
      <c r="V16" s="8">
        <f>INTMARB!V16+GIC!V16</f>
        <v>84.103461000000038</v>
      </c>
      <c r="W16" s="8">
        <f>INTMARB!W16+GIC!W16</f>
        <v>21.545784000000012</v>
      </c>
      <c r="X16" s="8">
        <f>INTMARB!X16+GIC!X16</f>
        <v>24.964173000000009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8711.7150959999999</v>
      </c>
      <c r="D17" s="27">
        <f t="shared" ref="D17:X17" si="10">SUM(D18:D21)</f>
        <v>9441.4399919999996</v>
      </c>
      <c r="E17" s="27">
        <f t="shared" si="10"/>
        <v>9418.7122559999989</v>
      </c>
      <c r="F17" s="27">
        <f t="shared" si="10"/>
        <v>9985.928688</v>
      </c>
      <c r="G17" s="27">
        <f t="shared" si="10"/>
        <v>10522.935360000001</v>
      </c>
      <c r="H17" s="27">
        <f t="shared" si="10"/>
        <v>10579.905015839999</v>
      </c>
      <c r="I17" s="27">
        <f t="shared" si="10"/>
        <v>9475.3108958400007</v>
      </c>
      <c r="J17" s="27">
        <f t="shared" si="10"/>
        <v>11040.768576</v>
      </c>
      <c r="K17" s="27">
        <f t="shared" si="10"/>
        <v>10754.931744</v>
      </c>
      <c r="L17" s="27">
        <f t="shared" si="10"/>
        <v>7918.3362240000006</v>
      </c>
      <c r="M17" s="27">
        <f t="shared" si="10"/>
        <v>10072.778400000001</v>
      </c>
      <c r="N17" s="27">
        <f t="shared" si="10"/>
        <v>10372.146047999997</v>
      </c>
      <c r="O17" s="27">
        <f t="shared" si="10"/>
        <v>10327.19184</v>
      </c>
      <c r="P17" s="27">
        <f t="shared" si="10"/>
        <v>9968.0176800000008</v>
      </c>
      <c r="Q17" s="27">
        <f t="shared" si="10"/>
        <v>10131.997047839999</v>
      </c>
      <c r="R17" s="27">
        <f t="shared" si="10"/>
        <v>10271.653467840002</v>
      </c>
      <c r="S17" s="27">
        <f t="shared" si="10"/>
        <v>9962.1910742399996</v>
      </c>
      <c r="T17" s="27">
        <f t="shared" si="10"/>
        <v>10334.675545919999</v>
      </c>
      <c r="U17" s="27">
        <f t="shared" si="10"/>
        <v>10252.57088736</v>
      </c>
      <c r="V17" s="27">
        <f t="shared" si="10"/>
        <v>9561.5839497599991</v>
      </c>
      <c r="W17" s="27">
        <f t="shared" si="10"/>
        <v>8898.2585308800008</v>
      </c>
      <c r="X17" s="27">
        <f t="shared" si="10"/>
        <v>10173.979549439999</v>
      </c>
    </row>
    <row r="18" spans="1:24" ht="11.25" customHeight="1" x14ac:dyDescent="0.2">
      <c r="A18" s="29" t="s">
        <v>26</v>
      </c>
      <c r="B18" s="7" t="s">
        <v>27</v>
      </c>
      <c r="C18" s="8">
        <f>INTMARB!C18+GIC!C18</f>
        <v>0</v>
      </c>
      <c r="D18" s="8">
        <f>INTMARB!D18+GIC!D18</f>
        <v>0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INTMARB!C19+GIC!C19</f>
        <v>763.51571999999987</v>
      </c>
      <c r="D19" s="8">
        <f>INTMARB!D19+GIC!D19</f>
        <v>779.53967999999986</v>
      </c>
      <c r="E19" s="8">
        <f>INTMARB!E19+GIC!E19</f>
        <v>727.43183999999997</v>
      </c>
      <c r="F19" s="8">
        <f>INTMARB!F19+GIC!F19</f>
        <v>770.74847999999997</v>
      </c>
      <c r="G19" s="8">
        <f>INTMARB!G19+GIC!G19</f>
        <v>783.85536000000002</v>
      </c>
      <c r="H19" s="8">
        <f>INTMARB!H19+GIC!H19</f>
        <v>774.2651198399999</v>
      </c>
      <c r="I19" s="8">
        <f>INTMARB!I19+GIC!I19</f>
        <v>748.93047983999986</v>
      </c>
      <c r="J19" s="8">
        <f>INTMARB!J19+GIC!J19</f>
        <v>792.08711999999991</v>
      </c>
      <c r="K19" s="8">
        <f>INTMARB!K19+GIC!K19</f>
        <v>787.57163999999989</v>
      </c>
      <c r="L19" s="8">
        <f>INTMARB!L19+GIC!L19</f>
        <v>623.77559999999994</v>
      </c>
      <c r="M19" s="8">
        <f>INTMARB!M19+GIC!M19</f>
        <v>741.37787999999989</v>
      </c>
      <c r="N19" s="8">
        <f>INTMARB!N19+GIC!N19</f>
        <v>731.86739999999986</v>
      </c>
      <c r="O19" s="8">
        <f>INTMARB!O19+GIC!O19</f>
        <v>706.9323599999999</v>
      </c>
      <c r="P19" s="8">
        <f>INTMARB!P19+GIC!P19</f>
        <v>702.13715999999999</v>
      </c>
      <c r="Q19" s="8">
        <f>INTMARB!Q19+GIC!Q19</f>
        <v>723.11631983999996</v>
      </c>
      <c r="R19" s="8">
        <f>INTMARB!R19+GIC!R19</f>
        <v>729.62580384000012</v>
      </c>
      <c r="S19" s="8">
        <f>INTMARB!S19+GIC!S19</f>
        <v>698.16289823999978</v>
      </c>
      <c r="T19" s="8">
        <f>INTMARB!T19+GIC!T19</f>
        <v>715.96140191999996</v>
      </c>
      <c r="U19" s="8">
        <f>INTMARB!U19+GIC!U19</f>
        <v>723.98792735999996</v>
      </c>
      <c r="V19" s="8">
        <f>INTMARB!V19+GIC!V19</f>
        <v>705.57595775999994</v>
      </c>
      <c r="W19" s="8">
        <f>INTMARB!W19+GIC!W19</f>
        <v>683.01741888000015</v>
      </c>
      <c r="X19" s="8">
        <f>INTMARB!X19+GIC!X19</f>
        <v>680.84103744000004</v>
      </c>
    </row>
    <row r="20" spans="1:24" ht="11.25" customHeight="1" x14ac:dyDescent="0.2">
      <c r="A20" s="29" t="s">
        <v>30</v>
      </c>
      <c r="B20" s="7" t="s">
        <v>31</v>
      </c>
      <c r="C20" s="8">
        <f>INTMARB!C20+GIC!C20</f>
        <v>7948.1993760000005</v>
      </c>
      <c r="D20" s="8">
        <f>INTMARB!D20+GIC!D20</f>
        <v>8661.9003119999998</v>
      </c>
      <c r="E20" s="8">
        <f>INTMARB!E20+GIC!E20</f>
        <v>8691.2804159999996</v>
      </c>
      <c r="F20" s="8">
        <f>INTMARB!F20+GIC!F20</f>
        <v>9215.1802079999998</v>
      </c>
      <c r="G20" s="8">
        <f>INTMARB!G20+GIC!G20</f>
        <v>9739.0800000000017</v>
      </c>
      <c r="H20" s="8">
        <f>INTMARB!H20+GIC!H20</f>
        <v>9805.6398959999988</v>
      </c>
      <c r="I20" s="8">
        <f>INTMARB!I20+GIC!I20</f>
        <v>8726.380416</v>
      </c>
      <c r="J20" s="8">
        <f>INTMARB!J20+GIC!J20</f>
        <v>10248.681456</v>
      </c>
      <c r="K20" s="8">
        <f>INTMARB!K20+GIC!K20</f>
        <v>9967.3601039999994</v>
      </c>
      <c r="L20" s="8">
        <f>INTMARB!L20+GIC!L20</f>
        <v>7294.5606240000006</v>
      </c>
      <c r="M20" s="8">
        <f>INTMARB!M20+GIC!M20</f>
        <v>9331.4005200000011</v>
      </c>
      <c r="N20" s="8">
        <f>INTMARB!N20+GIC!N20</f>
        <v>9640.2786479999977</v>
      </c>
      <c r="O20" s="8">
        <f>INTMARB!O20+GIC!O20</f>
        <v>9620.2594799999988</v>
      </c>
      <c r="P20" s="8">
        <f>INTMARB!P20+GIC!P20</f>
        <v>9265.8805200000006</v>
      </c>
      <c r="Q20" s="8">
        <f>INTMARB!Q20+GIC!Q20</f>
        <v>9408.8807280000001</v>
      </c>
      <c r="R20" s="8">
        <f>INTMARB!R20+GIC!R20</f>
        <v>9542.0276640000011</v>
      </c>
      <c r="S20" s="8">
        <f>INTMARB!S20+GIC!S20</f>
        <v>9264.0281759999998</v>
      </c>
      <c r="T20" s="8">
        <f>INTMARB!T20+GIC!T20</f>
        <v>9618.7141439999996</v>
      </c>
      <c r="U20" s="8">
        <f>INTMARB!U20+GIC!U20</f>
        <v>9528.5829599999997</v>
      </c>
      <c r="V20" s="8">
        <f>INTMARB!V20+GIC!V20</f>
        <v>8856.0079919999989</v>
      </c>
      <c r="W20" s="8">
        <f>INTMARB!W20+GIC!W20</f>
        <v>8215.2411119999997</v>
      </c>
      <c r="X20" s="8">
        <f>INTMARB!X20+GIC!X20</f>
        <v>9493.1385119999995</v>
      </c>
    </row>
    <row r="21" spans="1:24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0</v>
      </c>
      <c r="I21" s="8">
        <f>INTMARB!I21+GIC!I21</f>
        <v>0</v>
      </c>
      <c r="J21" s="8">
        <f>INTMARB!J21+GIC!J21</f>
        <v>0</v>
      </c>
      <c r="K21" s="8">
        <f>INTMARB!K21+GIC!K21</f>
        <v>0</v>
      </c>
      <c r="L21" s="8">
        <f>INTMARB!L21+GIC!L21</f>
        <v>0</v>
      </c>
      <c r="M21" s="8">
        <f>INTMARB!M21+GIC!M21</f>
        <v>0</v>
      </c>
      <c r="N21" s="8">
        <f>INTMARB!N21+GIC!N21</f>
        <v>0</v>
      </c>
      <c r="O21" s="8">
        <f>INTMARB!O21+GIC!O21</f>
        <v>0</v>
      </c>
      <c r="P21" s="8">
        <f>INTMARB!P21+GIC!P21</f>
        <v>0</v>
      </c>
      <c r="Q21" s="8">
        <f>INTMARB!Q21+GIC!Q21</f>
        <v>0</v>
      </c>
      <c r="R21" s="8">
        <f>INTMARB!R21+GIC!R21</f>
        <v>0</v>
      </c>
      <c r="S21" s="8">
        <f>INTMARB!S21+GIC!S21</f>
        <v>0</v>
      </c>
      <c r="T21" s="8">
        <f>INTMARB!T21+GIC!T21</f>
        <v>0</v>
      </c>
      <c r="U21" s="8">
        <f>INTMARB!U21+GIC!U21</f>
        <v>0</v>
      </c>
      <c r="V21" s="8">
        <f>INTMARB!V21+GIC!V21</f>
        <v>0</v>
      </c>
      <c r="W21" s="8">
        <f>INTMARB!W21+GIC!W21</f>
        <v>0</v>
      </c>
      <c r="X21" s="8">
        <f>INTMARB!X21+GIC!X21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INTMARB!C23+GIC!C23</f>
        <v>0</v>
      </c>
      <c r="D23" s="8">
        <f>INTMARB!D23+GIC!D23</f>
        <v>0</v>
      </c>
      <c r="E23" s="8">
        <f>INTMARB!E23+GIC!E23</f>
        <v>0</v>
      </c>
      <c r="F23" s="8">
        <f>INTMARB!F23+GIC!F23</f>
        <v>0</v>
      </c>
      <c r="G23" s="8">
        <f>INTMARB!G23+GIC!G23</f>
        <v>0</v>
      </c>
      <c r="H23" s="8">
        <f>INTMARB!H23+GIC!H23</f>
        <v>0</v>
      </c>
      <c r="I23" s="8">
        <f>INTMARB!I23+GIC!I23</f>
        <v>0</v>
      </c>
      <c r="J23" s="8">
        <f>INTMARB!J23+GIC!J23</f>
        <v>0</v>
      </c>
      <c r="K23" s="8">
        <f>INTMARB!K23+GIC!K23</f>
        <v>0</v>
      </c>
      <c r="L23" s="8">
        <f>INTMARB!L23+GIC!L23</f>
        <v>0</v>
      </c>
      <c r="M23" s="8">
        <f>INTMARB!M23+GIC!M23</f>
        <v>0</v>
      </c>
      <c r="N23" s="8">
        <f>INTMARB!N23+GIC!N23</f>
        <v>0</v>
      </c>
      <c r="O23" s="8">
        <f>INTMARB!O23+GIC!O23</f>
        <v>0</v>
      </c>
      <c r="P23" s="8">
        <f>INTMARB!P23+GIC!P23</f>
        <v>0</v>
      </c>
      <c r="Q23" s="8">
        <f>INTMARB!Q23+GIC!Q23</f>
        <v>0</v>
      </c>
      <c r="R23" s="8">
        <f>INTMARB!R23+GIC!R23</f>
        <v>0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104480.79973344001</v>
      </c>
      <c r="D26" s="27">
        <f t="shared" ref="D26:X26" si="14">SUM(D27,D33)</f>
        <v>108756.39989736</v>
      </c>
      <c r="E26" s="27">
        <f t="shared" si="14"/>
        <v>109281.09716424</v>
      </c>
      <c r="F26" s="27">
        <f t="shared" si="14"/>
        <v>107406.76142592002</v>
      </c>
      <c r="G26" s="27">
        <f t="shared" si="14"/>
        <v>112241.68333380001</v>
      </c>
      <c r="H26" s="27">
        <f t="shared" si="14"/>
        <v>115984.11392208003</v>
      </c>
      <c r="I26" s="27">
        <f t="shared" si="14"/>
        <v>119676.75690671999</v>
      </c>
      <c r="J26" s="27">
        <f t="shared" si="14"/>
        <v>121655.20613831999</v>
      </c>
      <c r="K26" s="27">
        <f t="shared" si="14"/>
        <v>118506.87917856002</v>
      </c>
      <c r="L26" s="27">
        <f t="shared" si="14"/>
        <v>108528.48835019999</v>
      </c>
      <c r="M26" s="27">
        <f t="shared" si="14"/>
        <v>106595.55845928002</v>
      </c>
      <c r="N26" s="27">
        <f t="shared" si="14"/>
        <v>110238.08180219999</v>
      </c>
      <c r="O26" s="27">
        <f t="shared" si="14"/>
        <v>105206.16398183999</v>
      </c>
      <c r="P26" s="27">
        <f t="shared" si="14"/>
        <v>100838.11649832</v>
      </c>
      <c r="Q26" s="27">
        <f t="shared" si="14"/>
        <v>99221.816546639981</v>
      </c>
      <c r="R26" s="27">
        <f t="shared" si="14"/>
        <v>96672.370353119986</v>
      </c>
      <c r="S26" s="27">
        <f t="shared" si="14"/>
        <v>97516.353555360009</v>
      </c>
      <c r="T26" s="27">
        <f t="shared" si="14"/>
        <v>97033.855976639999</v>
      </c>
      <c r="U26" s="27">
        <f t="shared" si="14"/>
        <v>95880.978659159999</v>
      </c>
      <c r="V26" s="27">
        <f t="shared" si="14"/>
        <v>95763.791909160005</v>
      </c>
      <c r="W26" s="27">
        <f t="shared" si="14"/>
        <v>86275.874797199998</v>
      </c>
      <c r="X26" s="27">
        <f t="shared" si="14"/>
        <v>86006.950696800006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104480.79973344001</v>
      </c>
      <c r="D33" s="19">
        <f t="shared" ref="D33:X33" si="18">SUM(D34:D50)</f>
        <v>108756.39989736</v>
      </c>
      <c r="E33" s="19">
        <f t="shared" si="18"/>
        <v>109281.09716424</v>
      </c>
      <c r="F33" s="19">
        <f t="shared" si="18"/>
        <v>107406.76142592002</v>
      </c>
      <c r="G33" s="19">
        <f t="shared" si="18"/>
        <v>112241.68333380001</v>
      </c>
      <c r="H33" s="19">
        <f t="shared" si="18"/>
        <v>115984.11392208003</v>
      </c>
      <c r="I33" s="19">
        <f t="shared" si="18"/>
        <v>119676.75690671999</v>
      </c>
      <c r="J33" s="19">
        <f t="shared" si="18"/>
        <v>121655.20613831999</v>
      </c>
      <c r="K33" s="19">
        <f t="shared" si="18"/>
        <v>118506.87917856002</v>
      </c>
      <c r="L33" s="19">
        <f t="shared" si="18"/>
        <v>108528.48835019999</v>
      </c>
      <c r="M33" s="19">
        <f t="shared" si="18"/>
        <v>106595.55845928002</v>
      </c>
      <c r="N33" s="19">
        <f t="shared" si="18"/>
        <v>110238.08180219999</v>
      </c>
      <c r="O33" s="19">
        <f t="shared" si="18"/>
        <v>105206.16398183999</v>
      </c>
      <c r="P33" s="19">
        <f t="shared" si="18"/>
        <v>100838.11649832</v>
      </c>
      <c r="Q33" s="19">
        <f t="shared" si="18"/>
        <v>99221.816546639981</v>
      </c>
      <c r="R33" s="19">
        <f t="shared" si="18"/>
        <v>96672.370353119986</v>
      </c>
      <c r="S33" s="19">
        <f t="shared" si="18"/>
        <v>97516.353555360009</v>
      </c>
      <c r="T33" s="19">
        <f t="shared" si="18"/>
        <v>97033.855976639999</v>
      </c>
      <c r="U33" s="19">
        <f t="shared" si="18"/>
        <v>95880.978659159999</v>
      </c>
      <c r="V33" s="19">
        <f t="shared" si="18"/>
        <v>95763.791909160005</v>
      </c>
      <c r="W33" s="19">
        <f t="shared" si="18"/>
        <v>86275.874797199998</v>
      </c>
      <c r="X33" s="19">
        <f t="shared" si="18"/>
        <v>86006.950696800006</v>
      </c>
    </row>
    <row r="34" spans="1:24" ht="11.25" customHeight="1" x14ac:dyDescent="0.2">
      <c r="A34" s="28" t="s">
        <v>54</v>
      </c>
      <c r="B34" s="7" t="s">
        <v>55</v>
      </c>
      <c r="C34" s="8">
        <f>INTMARB!C34+GIC!C34</f>
        <v>10827.081561600004</v>
      </c>
      <c r="D34" s="8">
        <f>INTMARB!D34+GIC!D34</f>
        <v>11214.971458560001</v>
      </c>
      <c r="E34" s="8">
        <f>INTMARB!E34+GIC!E34</f>
        <v>11847.571038720002</v>
      </c>
      <c r="F34" s="8">
        <f>INTMARB!F34+GIC!F34</f>
        <v>12521.822814720002</v>
      </c>
      <c r="G34" s="8">
        <f>INTMARB!G34+GIC!G34</f>
        <v>12745.705881600003</v>
      </c>
      <c r="H34" s="8">
        <f>INTMARB!H34+GIC!H34</f>
        <v>12568.270832639999</v>
      </c>
      <c r="I34" s="8">
        <f>INTMARB!I34+GIC!I34</f>
        <v>12101.113221120002</v>
      </c>
      <c r="J34" s="8">
        <f>INTMARB!J34+GIC!J34</f>
        <v>13184.961338880001</v>
      </c>
      <c r="K34" s="8">
        <f>INTMARB!K34+GIC!K34</f>
        <v>11775.5379072</v>
      </c>
      <c r="L34" s="8">
        <f>INTMARB!L34+GIC!L34</f>
        <v>11270.66379264</v>
      </c>
      <c r="M34" s="8">
        <f>INTMARB!M34+GIC!M34</f>
        <v>11758.236410880001</v>
      </c>
      <c r="N34" s="8">
        <f>INTMARB!N34+GIC!N34</f>
        <v>11361.901363199999</v>
      </c>
      <c r="O34" s="8">
        <f>INTMARB!O34+GIC!O34</f>
        <v>12109.391654399999</v>
      </c>
      <c r="P34" s="8">
        <f>INTMARB!P34+GIC!P34</f>
        <v>11323.034219519999</v>
      </c>
      <c r="Q34" s="8">
        <f>INTMARB!Q34+GIC!Q34</f>
        <v>12128.619317760002</v>
      </c>
      <c r="R34" s="8">
        <f>INTMARB!R34+GIC!R34</f>
        <v>12295.503060480001</v>
      </c>
      <c r="S34" s="8">
        <f>INTMARB!S34+GIC!S34</f>
        <v>13015.286530560001</v>
      </c>
      <c r="T34" s="8">
        <f>INTMARB!T34+GIC!T34</f>
        <v>12430.952893439999</v>
      </c>
      <c r="U34" s="8">
        <f>INTMARB!U34+GIC!U34</f>
        <v>12343.06107648</v>
      </c>
      <c r="V34" s="8">
        <f>INTMARB!V34+GIC!V34</f>
        <v>12387.451046400005</v>
      </c>
      <c r="W34" s="8">
        <f>INTMARB!W34+GIC!W34</f>
        <v>11958.75166464</v>
      </c>
      <c r="X34" s="8">
        <f>INTMARB!X34+GIC!X34</f>
        <v>12314.523571200001</v>
      </c>
    </row>
    <row r="35" spans="1:24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INTMARB!C36+GIC!C36</f>
        <v>1919.30641524</v>
      </c>
      <c r="D36" s="8">
        <f>INTMARB!D36+GIC!D36</f>
        <v>1822.3427149200004</v>
      </c>
      <c r="E36" s="8">
        <f>INTMARB!E36+GIC!E36</f>
        <v>1776.7128585599999</v>
      </c>
      <c r="F36" s="8">
        <f>INTMARB!F36+GIC!F36</f>
        <v>1571.37839136</v>
      </c>
      <c r="G36" s="8">
        <f>INTMARB!G36+GIC!G36</f>
        <v>1599.8974207200001</v>
      </c>
      <c r="H36" s="8">
        <f>INTMARB!H36+GIC!H36</f>
        <v>1522.8965412000002</v>
      </c>
      <c r="I36" s="8">
        <f>INTMARB!I36+GIC!I36</f>
        <v>1522.8965412</v>
      </c>
      <c r="J36" s="8">
        <f>INTMARB!J36+GIC!J36</f>
        <v>1274.7844386000004</v>
      </c>
      <c r="K36" s="8">
        <f>INTMARB!K36+GIC!K36</f>
        <v>1266.2289115200001</v>
      </c>
      <c r="L36" s="8">
        <f>INTMARB!L36+GIC!L36</f>
        <v>1300.4517013200002</v>
      </c>
      <c r="M36" s="8">
        <f>INTMARB!M36+GIC!M36</f>
        <v>1289.0434989600001</v>
      </c>
      <c r="N36" s="8">
        <f>INTMARB!N36+GIC!N36</f>
        <v>1080.8572651200002</v>
      </c>
      <c r="O36" s="8">
        <f>INTMARB!O36+GIC!O36</f>
        <v>1092.2647860000002</v>
      </c>
      <c r="P36" s="8">
        <f>INTMARB!P36+GIC!P36</f>
        <v>1060.8942171600002</v>
      </c>
      <c r="Q36" s="8">
        <f>INTMARB!Q36+GIC!Q36</f>
        <v>767.15225819999978</v>
      </c>
      <c r="R36" s="8">
        <f>INTMARB!R36+GIC!R36</f>
        <v>915.37779275999992</v>
      </c>
      <c r="S36" s="8">
        <f>INTMARB!S36+GIC!S36</f>
        <v>861.76939572000003</v>
      </c>
      <c r="T36" s="8">
        <f>INTMARB!T36+GIC!T36</f>
        <v>864.60662412000033</v>
      </c>
      <c r="U36" s="8">
        <f>INTMARB!U36+GIC!U36</f>
        <v>828.47977919999971</v>
      </c>
      <c r="V36" s="8">
        <f>INTMARB!V36+GIC!V36</f>
        <v>938.10333348000006</v>
      </c>
      <c r="W36" s="8">
        <f>INTMARB!W36+GIC!W36</f>
        <v>749.97055728000032</v>
      </c>
      <c r="X36" s="8">
        <f>INTMARB!X36+GIC!X36</f>
        <v>788.60388564000016</v>
      </c>
    </row>
    <row r="37" spans="1:24" ht="11.25" customHeight="1" x14ac:dyDescent="0.2">
      <c r="A37" s="28" t="s">
        <v>60</v>
      </c>
      <c r="B37" s="7" t="s">
        <v>61</v>
      </c>
      <c r="C37" s="8">
        <f>INTMARB!C37+GIC!C37</f>
        <v>11500.58442456</v>
      </c>
      <c r="D37" s="8">
        <f>INTMARB!D37+GIC!D37</f>
        <v>11768.969519999999</v>
      </c>
      <c r="E37" s="8">
        <f>INTMARB!E37+GIC!E37</f>
        <v>11897.451720000001</v>
      </c>
      <c r="F37" s="8">
        <f>INTMARB!F37+GIC!F37</f>
        <v>11948.8446</v>
      </c>
      <c r="G37" s="8">
        <f>INTMARB!G37+GIC!G37</f>
        <v>11823.217449120002</v>
      </c>
      <c r="H37" s="8">
        <f>INTMARB!H37+GIC!H37</f>
        <v>11717.576639999999</v>
      </c>
      <c r="I37" s="8">
        <f>INTMARB!I37+GIC!I37</f>
        <v>11886.34986</v>
      </c>
      <c r="J37" s="8">
        <f>INTMARB!J37+GIC!J37</f>
        <v>11849.911809120002</v>
      </c>
      <c r="K37" s="8">
        <f>INTMARB!K37+GIC!K37</f>
        <v>11785.601603160003</v>
      </c>
      <c r="L37" s="8">
        <f>INTMARB!L37+GIC!L37</f>
        <v>11739.586264560001</v>
      </c>
      <c r="M37" s="8">
        <f>INTMARB!M37+GIC!M37</f>
        <v>11745.518400000001</v>
      </c>
      <c r="N37" s="8">
        <f>INTMARB!N37+GIC!N37</f>
        <v>11903.771796839997</v>
      </c>
      <c r="O37" s="8">
        <f>INTMARB!O37+GIC!O37</f>
        <v>11380.73697684</v>
      </c>
      <c r="P37" s="8">
        <f>INTMARB!P37+GIC!P37</f>
        <v>11092.989489120002</v>
      </c>
      <c r="Q37" s="8">
        <f>INTMARB!Q37+GIC!Q37</f>
        <v>10753.232406839999</v>
      </c>
      <c r="R37" s="8">
        <f>INTMARB!R37+GIC!R37</f>
        <v>10984.008891239995</v>
      </c>
      <c r="S37" s="8">
        <f>INTMARB!S37+GIC!S37</f>
        <v>11340.060260759999</v>
      </c>
      <c r="T37" s="8">
        <f>INTMARB!T37+GIC!T37</f>
        <v>11709.767417040002</v>
      </c>
      <c r="U37" s="8">
        <f>INTMARB!U37+GIC!U37</f>
        <v>11888.544286079998</v>
      </c>
      <c r="V37" s="8">
        <f>INTMARB!V37+GIC!V37</f>
        <v>12123.720599760001</v>
      </c>
      <c r="W37" s="8">
        <f>INTMARB!W37+GIC!W37</f>
        <v>10110.57891228</v>
      </c>
      <c r="X37" s="8">
        <f>INTMARB!X37+GIC!X37</f>
        <v>10413.252289440003</v>
      </c>
    </row>
    <row r="38" spans="1:24" ht="11.25" customHeight="1" x14ac:dyDescent="0.2">
      <c r="A38" s="28" t="s">
        <v>62</v>
      </c>
      <c r="B38" s="7" t="s">
        <v>63</v>
      </c>
      <c r="C38" s="8">
        <f>INTMARB!C38+GIC!C38</f>
        <v>15.399972</v>
      </c>
      <c r="D38" s="8">
        <f>INTMARB!D38+GIC!D38</f>
        <v>12.320028000000001</v>
      </c>
      <c r="E38" s="8">
        <f>INTMARB!E38+GIC!E38</f>
        <v>18.480168000000003</v>
      </c>
      <c r="F38" s="8">
        <f>INTMARB!F38+GIC!F38</f>
        <v>9.2400839999999977</v>
      </c>
      <c r="G38" s="8">
        <f>INTMARB!G38+GIC!G38</f>
        <v>9.2400839999999995</v>
      </c>
      <c r="H38" s="8">
        <f>INTMARB!H38+GIC!H38</f>
        <v>6.1598879999999978</v>
      </c>
      <c r="I38" s="8">
        <f>INTMARB!I38+GIC!I38</f>
        <v>6.1598879999999987</v>
      </c>
      <c r="J38" s="8">
        <f>INTMARB!J38+GIC!J38</f>
        <v>6.1598879999999969</v>
      </c>
      <c r="K38" s="8">
        <f>INTMARB!K38+GIC!K38</f>
        <v>6.1598879999999951</v>
      </c>
      <c r="L38" s="8">
        <f>INTMARB!L38+GIC!L38</f>
        <v>6.1598880000000005</v>
      </c>
      <c r="M38" s="8">
        <f>INTMARB!M38+GIC!M38</f>
        <v>6.1598880000000023</v>
      </c>
      <c r="N38" s="8">
        <f>INTMARB!N38+GIC!N38</f>
        <v>6.1598879999999934</v>
      </c>
      <c r="O38" s="8">
        <f>INTMARB!O38+GIC!O38</f>
        <v>6.1598879999999978</v>
      </c>
      <c r="P38" s="8">
        <f>INTMARB!P38+GIC!P38</f>
        <v>3.0799440000000011</v>
      </c>
      <c r="Q38" s="8">
        <f>INTMARB!Q38+GIC!Q38</f>
        <v>3.0799440000000002</v>
      </c>
      <c r="R38" s="8">
        <f>INTMARB!R38+GIC!R38</f>
        <v>3.2555880000000013</v>
      </c>
      <c r="S38" s="8">
        <f>INTMARB!S38+GIC!S38</f>
        <v>2.9660400000000013</v>
      </c>
      <c r="T38" s="8">
        <f>INTMARB!T38+GIC!T38</f>
        <v>2.8612079999999986</v>
      </c>
      <c r="U38" s="8">
        <f>INTMARB!U38+GIC!U38</f>
        <v>2.4610320000000021</v>
      </c>
      <c r="V38" s="8">
        <f>INTMARB!V38+GIC!V38</f>
        <v>2.072951999999999</v>
      </c>
      <c r="W38" s="8">
        <f>INTMARB!W38+GIC!W38</f>
        <v>2.5656119999999998</v>
      </c>
      <c r="X38" s="8">
        <f>INTMARB!X38+GIC!X38</f>
        <v>3.631320000000001</v>
      </c>
    </row>
    <row r="39" spans="1:24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INTMARB!C40+GIC!C40</f>
        <v>10186.756136279999</v>
      </c>
      <c r="D40" s="8">
        <f>INTMARB!D40+GIC!D40</f>
        <v>9864.608272559999</v>
      </c>
      <c r="E40" s="8">
        <f>INTMARB!E40+GIC!E40</f>
        <v>10308.73448628</v>
      </c>
      <c r="F40" s="8">
        <f>INTMARB!F40+GIC!F40</f>
        <v>10155.479722560001</v>
      </c>
      <c r="G40" s="8">
        <f>INTMARB!G40+GIC!G40</f>
        <v>10846.690199999999</v>
      </c>
      <c r="H40" s="8">
        <f>INTMARB!H40+GIC!H40</f>
        <v>11184.476399999998</v>
      </c>
      <c r="I40" s="8">
        <f>INTMARB!I40+GIC!I40</f>
        <v>11278.305900000005</v>
      </c>
      <c r="J40" s="8">
        <f>INTMARB!J40+GIC!J40</f>
        <v>11356.49706372</v>
      </c>
      <c r="K40" s="8">
        <f>INTMARB!K40+GIC!K40</f>
        <v>11509.752086279997</v>
      </c>
      <c r="L40" s="8">
        <f>INTMARB!L40+GIC!L40</f>
        <v>10668.414150000002</v>
      </c>
      <c r="M40" s="8">
        <f>INTMARB!M40+GIC!M40</f>
        <v>10424.45745</v>
      </c>
      <c r="N40" s="8">
        <f>INTMARB!N40+GIC!N40</f>
        <v>10818.54135</v>
      </c>
      <c r="O40" s="8">
        <f>INTMARB!O40+GIC!O40</f>
        <v>10393.18077744</v>
      </c>
      <c r="P40" s="8">
        <f>INTMARB!P40+GIC!P40</f>
        <v>10621.499400000002</v>
      </c>
      <c r="Q40" s="8">
        <f>INTMARB!Q40+GIC!Q40</f>
        <v>11021.83842744</v>
      </c>
      <c r="R40" s="8">
        <f>INTMARB!R40+GIC!R40</f>
        <v>11553.795782999998</v>
      </c>
      <c r="S40" s="8">
        <f>INTMARB!S40+GIC!S40</f>
        <v>11851.225720920002</v>
      </c>
      <c r="T40" s="8">
        <f>INTMARB!T40+GIC!T40</f>
        <v>12180.3076494</v>
      </c>
      <c r="U40" s="8">
        <f>INTMARB!U40+GIC!U40</f>
        <v>12328.717963680003</v>
      </c>
      <c r="V40" s="8">
        <f>INTMARB!V40+GIC!V40</f>
        <v>12066.089063759999</v>
      </c>
      <c r="W40" s="8">
        <f>INTMARB!W40+GIC!W40</f>
        <v>6772.5850964400015</v>
      </c>
      <c r="X40" s="8">
        <f>INTMARB!X40+GIC!X40</f>
        <v>7445.1766950000019</v>
      </c>
    </row>
    <row r="41" spans="1:24" ht="11.25" customHeight="1" x14ac:dyDescent="0.2">
      <c r="A41" s="28" t="s">
        <v>68</v>
      </c>
      <c r="B41" s="7" t="s">
        <v>69</v>
      </c>
      <c r="C41" s="8">
        <f>INTMARB!C41+GIC!C41</f>
        <v>43.384431239999991</v>
      </c>
      <c r="D41" s="8">
        <f>INTMARB!D41+GIC!D41</f>
        <v>37.18650744</v>
      </c>
      <c r="E41" s="8">
        <f>INTMARB!E41+GIC!E41</f>
        <v>34.087674959999987</v>
      </c>
      <c r="F41" s="8">
        <f>INTMARB!F41+GIC!F41</f>
        <v>34.087674960000001</v>
      </c>
      <c r="G41" s="8">
        <f>INTMARB!G41+GIC!G41</f>
        <v>27.890010000000004</v>
      </c>
      <c r="H41" s="8">
        <f>INTMARB!H41+GIC!H41</f>
        <v>24.791177520000005</v>
      </c>
      <c r="I41" s="8">
        <f>INTMARB!I41+GIC!I41</f>
        <v>21.692345040000003</v>
      </c>
      <c r="J41" s="8">
        <f>INTMARB!J41+GIC!J41</f>
        <v>21.692345040000003</v>
      </c>
      <c r="K41" s="8">
        <f>INTMARB!K41+GIC!K41</f>
        <v>21.692345040000003</v>
      </c>
      <c r="L41" s="8">
        <f>INTMARB!L41+GIC!L41</f>
        <v>30.988842480000002</v>
      </c>
      <c r="M41" s="8">
        <f>INTMARB!M41+GIC!M41</f>
        <v>21.692345039999996</v>
      </c>
      <c r="N41" s="8">
        <f>INTMARB!N41+GIC!N41</f>
        <v>18.593253720000007</v>
      </c>
      <c r="O41" s="8">
        <f>INTMARB!O41+GIC!O41</f>
        <v>18.593253719999989</v>
      </c>
      <c r="P41" s="8">
        <f>INTMARB!P41+GIC!P41</f>
        <v>18.593253719999989</v>
      </c>
      <c r="Q41" s="8">
        <f>INTMARB!Q41+GIC!Q41</f>
        <v>18.593253720000011</v>
      </c>
      <c r="R41" s="8">
        <f>INTMARB!R41+GIC!R41</f>
        <v>18.779618520000017</v>
      </c>
      <c r="S41" s="8">
        <f>INTMARB!S41+GIC!S41</f>
        <v>18.317589120000008</v>
      </c>
      <c r="T41" s="8">
        <f>INTMARB!T41+GIC!T41</f>
        <v>18.240195960000005</v>
      </c>
      <c r="U41" s="8">
        <f>INTMARB!U41+GIC!U41</f>
        <v>18.333119520000011</v>
      </c>
      <c r="V41" s="8">
        <f>INTMARB!V41+GIC!V41</f>
        <v>19.405234800000002</v>
      </c>
      <c r="W41" s="8">
        <f>INTMARB!W41+GIC!W41</f>
        <v>17.673077520000014</v>
      </c>
      <c r="X41" s="8">
        <f>INTMARB!X41+GIC!X41</f>
        <v>17.564623560000001</v>
      </c>
    </row>
    <row r="42" spans="1:24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INTMARB!C43+GIC!C43</f>
        <v>29155.378412159997</v>
      </c>
      <c r="D43" s="8">
        <f>INTMARB!D43+GIC!D43</f>
        <v>29299.095095400004</v>
      </c>
      <c r="E43" s="8">
        <f>INTMARB!E43+GIC!E43</f>
        <v>29407.681087199999</v>
      </c>
      <c r="F43" s="8">
        <f>INTMARB!F43+GIC!F43</f>
        <v>29599.303865040001</v>
      </c>
      <c r="G43" s="8">
        <f>INTMARB!G43+GIC!G43</f>
        <v>30087.942028559999</v>
      </c>
      <c r="H43" s="8">
        <f>INTMARB!H43+GIC!H43</f>
        <v>30598.935480360007</v>
      </c>
      <c r="I43" s="8">
        <f>INTMARB!I43+GIC!I43</f>
        <v>31269.614669280003</v>
      </c>
      <c r="J43" s="8">
        <f>INTMARB!J43+GIC!J43</f>
        <v>31049.248768199996</v>
      </c>
      <c r="K43" s="8">
        <f>INTMARB!K43+GIC!K43</f>
        <v>31156.500960000001</v>
      </c>
      <c r="L43" s="8">
        <f>INTMARB!L43+GIC!L43</f>
        <v>29443.901759999993</v>
      </c>
      <c r="M43" s="8">
        <f>INTMARB!M43+GIC!M43</f>
        <v>30410.639999999999</v>
      </c>
      <c r="N43" s="8">
        <f>INTMARB!N43+GIC!N43</f>
        <v>30324.209759999998</v>
      </c>
      <c r="O43" s="8">
        <f>INTMARB!O43+GIC!O43</f>
        <v>29046.962879999999</v>
      </c>
      <c r="P43" s="8">
        <f>INTMARB!P43+GIC!P43</f>
        <v>27558.442079999997</v>
      </c>
      <c r="Q43" s="8">
        <f>INTMARB!Q43+GIC!Q43</f>
        <v>25573.747680000008</v>
      </c>
      <c r="R43" s="8">
        <f>INTMARB!R43+GIC!R43</f>
        <v>27745.095385800007</v>
      </c>
      <c r="S43" s="8">
        <f>INTMARB!S43+GIC!S43</f>
        <v>27621.913620600004</v>
      </c>
      <c r="T43" s="8">
        <f>INTMARB!T43+GIC!T43</f>
        <v>28065.929771879997</v>
      </c>
      <c r="U43" s="8">
        <f>INTMARB!U43+GIC!U43</f>
        <v>27803.655608040004</v>
      </c>
      <c r="V43" s="8">
        <f>INTMARB!V43+GIC!V43</f>
        <v>26946.017139600001</v>
      </c>
      <c r="W43" s="8">
        <f>INTMARB!W43+GIC!W43</f>
        <v>24346.416664439996</v>
      </c>
      <c r="X43" s="8">
        <f>INTMARB!X43+GIC!X43</f>
        <v>24219.905467680001</v>
      </c>
    </row>
    <row r="44" spans="1:24" ht="11.25" customHeight="1" x14ac:dyDescent="0.2">
      <c r="A44" s="28" t="s">
        <v>74</v>
      </c>
      <c r="B44" s="7" t="s">
        <v>75</v>
      </c>
      <c r="C44" s="8">
        <f>INTMARB!C44+GIC!C44</f>
        <v>37753.940047680015</v>
      </c>
      <c r="D44" s="8">
        <f>INTMARB!D44+GIC!D44</f>
        <v>41796.85152384</v>
      </c>
      <c r="E44" s="8">
        <f>INTMARB!E44+GIC!E44</f>
        <v>41365.268814240007</v>
      </c>
      <c r="F44" s="8">
        <f>INTMARB!F44+GIC!F44</f>
        <v>38797.988802480002</v>
      </c>
      <c r="G44" s="8">
        <f>INTMARB!G44+GIC!G44</f>
        <v>42637.802647679993</v>
      </c>
      <c r="H44" s="8">
        <f>INTMARB!H44+GIC!H44</f>
        <v>45925.444800000027</v>
      </c>
      <c r="I44" s="8">
        <f>INTMARB!I44+GIC!I44</f>
        <v>49320.983047680005</v>
      </c>
      <c r="J44" s="8">
        <f>INTMARB!J44+GIC!J44</f>
        <v>50545.914859439989</v>
      </c>
      <c r="K44" s="8">
        <f>INTMARB!K44+GIC!K44</f>
        <v>48670.435830960021</v>
      </c>
      <c r="L44" s="8">
        <f>INTMARB!L44+GIC!L44</f>
        <v>42863.113738079985</v>
      </c>
      <c r="M44" s="8">
        <f>INTMARB!M44+GIC!M44</f>
        <v>39778.568938080018</v>
      </c>
      <c r="N44" s="8">
        <f>INTMARB!N44+GIC!N44</f>
        <v>43383.551400000004</v>
      </c>
      <c r="O44" s="8">
        <f>INTMARB!O44+GIC!O44</f>
        <v>39843.012239999996</v>
      </c>
      <c r="P44" s="8">
        <f>INTMARB!P44+GIC!P44</f>
        <v>38090.320107120009</v>
      </c>
      <c r="Q44" s="8">
        <f>INTMARB!Q44+GIC!Q44</f>
        <v>37512.760966559988</v>
      </c>
      <c r="R44" s="8">
        <f>INTMARB!R44+GIC!R44</f>
        <v>31919.352194880001</v>
      </c>
      <c r="S44" s="8">
        <f>INTMARB!S44+GIC!S44</f>
        <v>31504.445532000002</v>
      </c>
      <c r="T44" s="8">
        <f>INTMARB!T44+GIC!T44</f>
        <v>30499.768609199993</v>
      </c>
      <c r="U44" s="8">
        <f>INTMARB!U44+GIC!U44</f>
        <v>29290.674416400001</v>
      </c>
      <c r="V44" s="8">
        <f>INTMARB!V44+GIC!V44</f>
        <v>29839.2246252</v>
      </c>
      <c r="W44" s="8">
        <f>INTMARB!W44+GIC!W44</f>
        <v>30914.441493120004</v>
      </c>
      <c r="X44" s="8">
        <f>INTMARB!X44+GIC!X44</f>
        <v>29295.568728000002</v>
      </c>
    </row>
    <row r="45" spans="1:24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INTMARB!C46+GIC!C46</f>
        <v>491.60844000000009</v>
      </c>
      <c r="D46" s="8">
        <f>INTMARB!D46+GIC!D46</f>
        <v>521.95463999999993</v>
      </c>
      <c r="E46" s="8">
        <f>INTMARB!E46+GIC!E46</f>
        <v>358.08515999999992</v>
      </c>
      <c r="F46" s="8">
        <f>INTMARB!F46+GIC!F46</f>
        <v>352.01591999999977</v>
      </c>
      <c r="G46" s="8">
        <f>INTMARB!G46+GIC!G46</f>
        <v>321.66972000000004</v>
      </c>
      <c r="H46" s="8">
        <f>INTMARB!H46+GIC!H46</f>
        <v>373.25826000000006</v>
      </c>
      <c r="I46" s="8">
        <f>INTMARB!I46+GIC!I46</f>
        <v>330.77358000000004</v>
      </c>
      <c r="J46" s="8">
        <f>INTMARB!J46+GIC!J46</f>
        <v>291.32351999999997</v>
      </c>
      <c r="K46" s="8">
        <f>INTMARB!K46+GIC!K46</f>
        <v>288.28890000000001</v>
      </c>
      <c r="L46" s="8">
        <f>INTMARB!L46+GIC!L46</f>
        <v>236.70035999999996</v>
      </c>
      <c r="M46" s="8">
        <f>INTMARB!M46+GIC!M46</f>
        <v>251.87346000000002</v>
      </c>
      <c r="N46" s="8">
        <f>INTMARB!N46+GIC!N46</f>
        <v>203.31954000000002</v>
      </c>
      <c r="O46" s="8">
        <f>INTMARB!O46+GIC!O46</f>
        <v>145.66176000000002</v>
      </c>
      <c r="P46" s="8">
        <f>INTMARB!P46+GIC!P46</f>
        <v>106.21169999999999</v>
      </c>
      <c r="Q46" s="8">
        <f>INTMARB!Q46+GIC!Q46</f>
        <v>60.692399999999999</v>
      </c>
      <c r="R46" s="8">
        <f>INTMARB!R46+GIC!R46</f>
        <v>231.13776959999998</v>
      </c>
      <c r="S46" s="8">
        <f>INTMARB!S46+GIC!S46</f>
        <v>250.84168920000002</v>
      </c>
      <c r="T46" s="8">
        <f>INTMARB!T46+GIC!T46</f>
        <v>345.24871740000003</v>
      </c>
      <c r="U46" s="8">
        <f>INTMARB!U46+GIC!U46</f>
        <v>338.72586768000008</v>
      </c>
      <c r="V46" s="8">
        <f>INTMARB!V46+GIC!V46</f>
        <v>280.69021151999999</v>
      </c>
      <c r="W46" s="8">
        <f>INTMARB!W46+GIC!W46</f>
        <v>338.97602592000004</v>
      </c>
      <c r="X46" s="8">
        <f>INTMARB!X46+GIC!X46</f>
        <v>342.49644899999981</v>
      </c>
    </row>
    <row r="47" spans="1:24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1.365444E-2</v>
      </c>
      <c r="S47" s="8">
        <f>INTMARB!S47+GIC!S47</f>
        <v>1.09903716</v>
      </c>
      <c r="T47" s="8">
        <f>INTMARB!T47+GIC!T47</f>
        <v>0.67284432000000005</v>
      </c>
      <c r="U47" s="8">
        <f>INTMARB!U47+GIC!U47</f>
        <v>0.11155968000000001</v>
      </c>
      <c r="V47" s="8">
        <f>INTMARB!V47+GIC!V47</f>
        <v>1.2137925600000001</v>
      </c>
      <c r="W47" s="8">
        <f>INTMARB!W47+GIC!W47</f>
        <v>0.2164374</v>
      </c>
      <c r="X47" s="8">
        <f>INTMARB!X47+GIC!X47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INTMARB!C48+GIC!C48</f>
        <v>552.55192200000022</v>
      </c>
      <c r="D48" s="8">
        <f>INTMARB!D48+GIC!D48</f>
        <v>497.64007800000019</v>
      </c>
      <c r="E48" s="8">
        <f>INTMARB!E48+GIC!E48</f>
        <v>326.04003900000004</v>
      </c>
      <c r="F48" s="8">
        <f>INTMARB!F48+GIC!F48</f>
        <v>487.34384399999999</v>
      </c>
      <c r="G48" s="8">
        <f>INTMARB!G48+GIC!G48</f>
        <v>531.96015599999987</v>
      </c>
      <c r="H48" s="8">
        <f>INTMARB!H48+GIC!H48</f>
        <v>631.48796100000004</v>
      </c>
      <c r="I48" s="8">
        <f>INTMARB!I48+GIC!I48</f>
        <v>569.7119610000002</v>
      </c>
      <c r="J48" s="8">
        <f>INTMARB!J48+GIC!J48</f>
        <v>837.40807799999982</v>
      </c>
      <c r="K48" s="8">
        <f>INTMARB!K48+GIC!K48</f>
        <v>875.15988300000026</v>
      </c>
      <c r="L48" s="8">
        <f>INTMARB!L48+GIC!L48</f>
        <v>731.01611699999978</v>
      </c>
      <c r="M48" s="8">
        <f>INTMARB!M48+GIC!M48</f>
        <v>727.58403899999985</v>
      </c>
      <c r="N48" s="8">
        <f>INTMARB!N48+GIC!N48</f>
        <v>902.61615600000005</v>
      </c>
      <c r="O48" s="8">
        <f>INTMARB!O48+GIC!O48</f>
        <v>988.41600000000005</v>
      </c>
      <c r="P48" s="8">
        <f>INTMARB!P48+GIC!P48</f>
        <v>854.56811699999992</v>
      </c>
      <c r="Q48" s="8">
        <f>INTMARB!Q48+GIC!Q48</f>
        <v>933.50415600000019</v>
      </c>
      <c r="R48" s="8">
        <f>INTMARB!R48+GIC!R48</f>
        <v>979.94496600000002</v>
      </c>
      <c r="S48" s="8">
        <f>INTMARB!S48+GIC!S48</f>
        <v>1044.8620649999998</v>
      </c>
      <c r="T48" s="8">
        <f>INTMARB!T48+GIC!T48</f>
        <v>913.55366700000002</v>
      </c>
      <c r="U48" s="8">
        <f>INTMARB!U48+GIC!U48</f>
        <v>1035.8245170000002</v>
      </c>
      <c r="V48" s="8">
        <f>INTMARB!V48+GIC!V48</f>
        <v>1014.7118670000001</v>
      </c>
      <c r="W48" s="8">
        <f>INTMARB!W48+GIC!W48</f>
        <v>987.73295400000029</v>
      </c>
      <c r="X48" s="8">
        <f>INTMARB!X48+GIC!X48</f>
        <v>1060.271667</v>
      </c>
    </row>
    <row r="49" spans="1:24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137.71606932</v>
      </c>
      <c r="J49" s="8">
        <f>INTMARB!J49+GIC!J49</f>
        <v>0</v>
      </c>
      <c r="K49" s="8">
        <f>INTMARB!K49+GIC!K49</f>
        <v>34.428951359999992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INTMARB!C50+GIC!C50</f>
        <v>2034.8079706800002</v>
      </c>
      <c r="D50" s="8">
        <f>INTMARB!D50+GIC!D50</f>
        <v>1920.4600586400002</v>
      </c>
      <c r="E50" s="8">
        <f>INTMARB!E50+GIC!E50</f>
        <v>1940.98411728</v>
      </c>
      <c r="F50" s="8">
        <f>INTMARB!F50+GIC!F50</f>
        <v>1929.2557068000001</v>
      </c>
      <c r="G50" s="8">
        <f>INTMARB!G50+GIC!G50</f>
        <v>1609.6677361199995</v>
      </c>
      <c r="H50" s="8">
        <f>INTMARB!H50+GIC!H50</f>
        <v>1430.8159413599997</v>
      </c>
      <c r="I50" s="8">
        <f>INTMARB!I50+GIC!I50</f>
        <v>1231.4398240800001</v>
      </c>
      <c r="J50" s="8">
        <f>INTMARB!J50+GIC!J50</f>
        <v>1237.3040293199997</v>
      </c>
      <c r="K50" s="8">
        <f>INTMARB!K50+GIC!K50</f>
        <v>1117.0919120400001</v>
      </c>
      <c r="L50" s="8">
        <f>INTMARB!L50+GIC!L50</f>
        <v>237.49173611999998</v>
      </c>
      <c r="M50" s="8">
        <f>INTMARB!M50+GIC!M50</f>
        <v>181.78402932</v>
      </c>
      <c r="N50" s="8">
        <f>INTMARB!N50+GIC!N50</f>
        <v>234.56002932000001</v>
      </c>
      <c r="O50" s="8">
        <f>INTMARB!O50+GIC!O50</f>
        <v>181.78376543999997</v>
      </c>
      <c r="P50" s="8">
        <f>INTMARB!P50+GIC!P50</f>
        <v>108.48397068000003</v>
      </c>
      <c r="Q50" s="8">
        <f>INTMARB!Q50+GIC!Q50</f>
        <v>448.59573611999997</v>
      </c>
      <c r="R50" s="8">
        <f>INTMARB!R50+GIC!R50</f>
        <v>26.1056484</v>
      </c>
      <c r="S50" s="8">
        <f>INTMARB!S50+GIC!S50</f>
        <v>3.5660743200000002</v>
      </c>
      <c r="T50" s="8">
        <f>INTMARB!T50+GIC!T50</f>
        <v>1.9463788799999999</v>
      </c>
      <c r="U50" s="8">
        <f>INTMARB!U50+GIC!U50</f>
        <v>2.3894333999999997</v>
      </c>
      <c r="V50" s="8">
        <f>INTMARB!V50+GIC!V50</f>
        <v>145.09204308</v>
      </c>
      <c r="W50" s="8">
        <f>INTMARB!W50+GIC!W50</f>
        <v>75.966302159999984</v>
      </c>
      <c r="X50" s="8">
        <f>INTMARB!X50+GIC!X50</f>
        <v>105.95600028000003</v>
      </c>
    </row>
    <row r="51" spans="1:24" ht="11.25" customHeight="1" x14ac:dyDescent="0.2">
      <c r="A51" s="25" t="s">
        <v>88</v>
      </c>
      <c r="B51" s="26" t="s">
        <v>89</v>
      </c>
      <c r="C51" s="27">
        <f>INTMARB!C51+GIC!C51</f>
        <v>77100.447116879994</v>
      </c>
      <c r="D51" s="27">
        <f>INTMARB!D51+GIC!D51</f>
        <v>79391.726334360021</v>
      </c>
      <c r="E51" s="27">
        <f>INTMARB!E51+GIC!E51</f>
        <v>78691.129315919999</v>
      </c>
      <c r="F51" s="27">
        <f>INTMARB!F51+GIC!F51</f>
        <v>79285.141944360003</v>
      </c>
      <c r="G51" s="27">
        <f>INTMARB!G51+GIC!G51</f>
        <v>81161.041345559992</v>
      </c>
      <c r="H51" s="27">
        <f>INTMARB!H51+GIC!H51</f>
        <v>78464.732761799998</v>
      </c>
      <c r="I51" s="27">
        <f>INTMARB!I51+GIC!I51</f>
        <v>75633.515301959997</v>
      </c>
      <c r="J51" s="27">
        <f>INTMARB!J51+GIC!J51</f>
        <v>73195.210214279999</v>
      </c>
      <c r="K51" s="27">
        <f>INTMARB!K51+GIC!K51</f>
        <v>76994.166070800013</v>
      </c>
      <c r="L51" s="27">
        <f>INTMARB!L51+GIC!L51</f>
        <v>77851.281483359999</v>
      </c>
      <c r="M51" s="27">
        <f>INTMARB!M51+GIC!M51</f>
        <v>87179.934251519997</v>
      </c>
      <c r="N51" s="27">
        <f>INTMARB!N51+GIC!N51</f>
        <v>75703.039426080009</v>
      </c>
      <c r="O51" s="27">
        <f>INTMARB!O51+GIC!O51</f>
        <v>72273.938976360019</v>
      </c>
      <c r="P51" s="27">
        <f>INTMARB!P51+GIC!P51</f>
        <v>73122.294777840012</v>
      </c>
      <c r="Q51" s="27">
        <f>INTMARB!Q51+GIC!Q51</f>
        <v>63306.164493000011</v>
      </c>
      <c r="R51" s="27">
        <f>INTMARB!R51+GIC!R51</f>
        <v>62857.17691704</v>
      </c>
      <c r="S51" s="27">
        <f>INTMARB!S51+GIC!S51</f>
        <v>65873.445275880003</v>
      </c>
      <c r="T51" s="27">
        <f>INTMARB!T51+GIC!T51</f>
        <v>67236.741114839999</v>
      </c>
      <c r="U51" s="27">
        <f>INTMARB!U51+GIC!U51</f>
        <v>66522.854926440006</v>
      </c>
      <c r="V51" s="27">
        <f>INTMARB!V51+GIC!V51</f>
        <v>69299.415143639999</v>
      </c>
      <c r="W51" s="27">
        <f>INTMARB!W51+GIC!W51</f>
        <v>67750.03497636001</v>
      </c>
      <c r="X51" s="27">
        <f>INTMARB!X51+GIC!X51</f>
        <v>64861.793504640023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1495.7522522664219</v>
      </c>
      <c r="D52" s="27">
        <f t="shared" ref="D52:X52" si="20">SUM(D53:D54)</f>
        <v>1498.2610966390271</v>
      </c>
      <c r="E52" s="27">
        <f t="shared" si="20"/>
        <v>1591.4897753503217</v>
      </c>
      <c r="F52" s="27">
        <f t="shared" si="20"/>
        <v>1721.7861782317468</v>
      </c>
      <c r="G52" s="27">
        <f t="shared" si="20"/>
        <v>1916.2129632775236</v>
      </c>
      <c r="H52" s="27">
        <f t="shared" si="20"/>
        <v>2152.2720346055526</v>
      </c>
      <c r="I52" s="27">
        <f t="shared" si="20"/>
        <v>2091.6785915208579</v>
      </c>
      <c r="J52" s="27">
        <f t="shared" si="20"/>
        <v>2120.1408622622071</v>
      </c>
      <c r="K52" s="27">
        <f t="shared" si="20"/>
        <v>2233.877752693194</v>
      </c>
      <c r="L52" s="27">
        <f t="shared" si="20"/>
        <v>2543.420166376799</v>
      </c>
      <c r="M52" s="27">
        <f t="shared" si="20"/>
        <v>2504.9579199065911</v>
      </c>
      <c r="N52" s="27">
        <f t="shared" si="20"/>
        <v>2561.5097409300056</v>
      </c>
      <c r="O52" s="27">
        <f t="shared" si="20"/>
        <v>2568.8289385059675</v>
      </c>
      <c r="P52" s="27">
        <f t="shared" si="20"/>
        <v>2787.6110888683893</v>
      </c>
      <c r="Q52" s="27">
        <f t="shared" si="20"/>
        <v>2848.9704849849131</v>
      </c>
      <c r="R52" s="27">
        <f t="shared" si="20"/>
        <v>3258.6606696072558</v>
      </c>
      <c r="S52" s="27">
        <f t="shared" si="20"/>
        <v>3433.6603252624427</v>
      </c>
      <c r="T52" s="27">
        <f t="shared" si="20"/>
        <v>3441.7149105946828</v>
      </c>
      <c r="U52" s="27">
        <f t="shared" si="20"/>
        <v>3378.3809383354751</v>
      </c>
      <c r="V52" s="27">
        <f t="shared" si="20"/>
        <v>3203.7189977939047</v>
      </c>
      <c r="W52" s="27">
        <f t="shared" si="20"/>
        <v>3110.5851313846083</v>
      </c>
      <c r="X52" s="27">
        <f t="shared" si="20"/>
        <v>3211.4004922279837</v>
      </c>
    </row>
    <row r="53" spans="1:24" ht="11.25" customHeight="1" x14ac:dyDescent="0.2">
      <c r="A53" s="29" t="s">
        <v>116</v>
      </c>
      <c r="B53" s="7" t="s">
        <v>117</v>
      </c>
      <c r="C53" s="8">
        <f>INTMARB!C53+GIC!C53</f>
        <v>0</v>
      </c>
      <c r="D53" s="8">
        <f>INTMARB!D53+GIC!D53</f>
        <v>0</v>
      </c>
      <c r="E53" s="8">
        <f>INTMARB!E53+GIC!E53</f>
        <v>0</v>
      </c>
      <c r="F53" s="8">
        <f>INTMARB!F53+GIC!F53</f>
        <v>0</v>
      </c>
      <c r="G53" s="8">
        <f>INTMARB!G53+GIC!G53</f>
        <v>0</v>
      </c>
      <c r="H53" s="8">
        <f>INTMARB!H53+GIC!H53</f>
        <v>0</v>
      </c>
      <c r="I53" s="8">
        <f>INTMARB!I53+GIC!I53</f>
        <v>0</v>
      </c>
      <c r="J53" s="8">
        <f>INTMARB!J53+GIC!J53</f>
        <v>0</v>
      </c>
      <c r="K53" s="8">
        <f>INTMARB!K53+GIC!K53</f>
        <v>0</v>
      </c>
      <c r="L53" s="8">
        <f>INTMARB!L53+GIC!L53</f>
        <v>0</v>
      </c>
      <c r="M53" s="8">
        <f>INTMARB!M53+GIC!M53</f>
        <v>0</v>
      </c>
      <c r="N53" s="8">
        <f>INTMARB!N53+GIC!N53</f>
        <v>0</v>
      </c>
      <c r="O53" s="8">
        <f>INTMARB!O53+GIC!O53</f>
        <v>0</v>
      </c>
      <c r="P53" s="8">
        <f>INTMARB!P53+GIC!P53</f>
        <v>0</v>
      </c>
      <c r="Q53" s="8">
        <f>INTMARB!Q53+GIC!Q53</f>
        <v>0</v>
      </c>
      <c r="R53" s="8">
        <f>INTMARB!R53+GIC!R53</f>
        <v>447.66184320000008</v>
      </c>
      <c r="S53" s="8">
        <f>INTMARB!S53+GIC!S53</f>
        <v>446.18951520000007</v>
      </c>
      <c r="T53" s="8">
        <f>INTMARB!T53+GIC!T53</f>
        <v>468.23067720000006</v>
      </c>
      <c r="U53" s="8">
        <f>INTMARB!U53+GIC!U53</f>
        <v>511.28700479999992</v>
      </c>
      <c r="V53" s="8">
        <f>INTMARB!V53+GIC!V53</f>
        <v>463.07907359999996</v>
      </c>
      <c r="W53" s="8">
        <f>INTMARB!W53+GIC!W53</f>
        <v>422.55092879999995</v>
      </c>
      <c r="X53" s="8">
        <f>INTMARB!X53+GIC!X53</f>
        <v>384.07941</v>
      </c>
    </row>
    <row r="54" spans="1:24" ht="11.25" customHeight="1" x14ac:dyDescent="0.2">
      <c r="A54" s="43" t="s">
        <v>118</v>
      </c>
      <c r="B54" s="44" t="s">
        <v>119</v>
      </c>
      <c r="C54" s="45">
        <f>INTMARB!C54+GIC!C54</f>
        <v>1495.7522522664219</v>
      </c>
      <c r="D54" s="45">
        <f>INTMARB!D54+GIC!D54</f>
        <v>1498.2610966390271</v>
      </c>
      <c r="E54" s="45">
        <f>INTMARB!E54+GIC!E54</f>
        <v>1591.4897753503217</v>
      </c>
      <c r="F54" s="45">
        <f>INTMARB!F54+GIC!F54</f>
        <v>1721.7861782317468</v>
      </c>
      <c r="G54" s="45">
        <f>INTMARB!G54+GIC!G54</f>
        <v>1916.2129632775236</v>
      </c>
      <c r="H54" s="45">
        <f>INTMARB!H54+GIC!H54</f>
        <v>2152.2720346055526</v>
      </c>
      <c r="I54" s="45">
        <f>INTMARB!I54+GIC!I54</f>
        <v>2091.6785915208579</v>
      </c>
      <c r="J54" s="45">
        <f>INTMARB!J54+GIC!J54</f>
        <v>2120.1408622622071</v>
      </c>
      <c r="K54" s="45">
        <f>INTMARB!K54+GIC!K54</f>
        <v>2233.877752693194</v>
      </c>
      <c r="L54" s="45">
        <f>INTMARB!L54+GIC!L54</f>
        <v>2543.420166376799</v>
      </c>
      <c r="M54" s="45">
        <f>INTMARB!M54+GIC!M54</f>
        <v>2504.9579199065911</v>
      </c>
      <c r="N54" s="45">
        <f>INTMARB!N54+GIC!N54</f>
        <v>2561.5097409300056</v>
      </c>
      <c r="O54" s="45">
        <f>INTMARB!O54+GIC!O54</f>
        <v>2568.8289385059675</v>
      </c>
      <c r="P54" s="45">
        <f>INTMARB!P54+GIC!P54</f>
        <v>2787.6110888683893</v>
      </c>
      <c r="Q54" s="45">
        <f>INTMARB!Q54+GIC!Q54</f>
        <v>2848.9704849849131</v>
      </c>
      <c r="R54" s="45">
        <f>INTMARB!R54+GIC!R54</f>
        <v>2810.9988264072558</v>
      </c>
      <c r="S54" s="45">
        <f>INTMARB!S54+GIC!S54</f>
        <v>2987.4708100624425</v>
      </c>
      <c r="T54" s="45">
        <f>INTMARB!T54+GIC!T54</f>
        <v>2973.4842333946826</v>
      </c>
      <c r="U54" s="45">
        <f>INTMARB!U54+GIC!U54</f>
        <v>2867.0939335354751</v>
      </c>
      <c r="V54" s="45">
        <f>INTMARB!V54+GIC!V54</f>
        <v>2740.6399241939048</v>
      </c>
      <c r="W54" s="45">
        <f>INTMARB!W54+GIC!W54</f>
        <v>2688.0342025846085</v>
      </c>
      <c r="X54" s="45">
        <f>INTMARB!X54+GIC!X54</f>
        <v>2827.3210822279839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5194.320264</v>
      </c>
      <c r="D61" s="49">
        <f t="shared" si="21"/>
        <v>5544.0784511999991</v>
      </c>
      <c r="E61" s="49">
        <f t="shared" si="21"/>
        <v>6096.3804727199995</v>
      </c>
      <c r="F61" s="49">
        <f t="shared" si="21"/>
        <v>5825.5176470399992</v>
      </c>
      <c r="G61" s="49">
        <f t="shared" si="21"/>
        <v>6752.5823930400002</v>
      </c>
      <c r="H61" s="49">
        <f t="shared" si="21"/>
        <v>8488.1745424799992</v>
      </c>
      <c r="I61" s="49">
        <f t="shared" si="21"/>
        <v>8706.9164025599966</v>
      </c>
      <c r="J61" s="49">
        <f t="shared" si="21"/>
        <v>8779.0704652799977</v>
      </c>
      <c r="K61" s="49">
        <f t="shared" si="21"/>
        <v>10111.586471999999</v>
      </c>
      <c r="L61" s="49">
        <f t="shared" si="21"/>
        <v>11494.574102159999</v>
      </c>
      <c r="M61" s="49">
        <f t="shared" si="21"/>
        <v>11850.19312752</v>
      </c>
      <c r="N61" s="49">
        <f t="shared" si="21"/>
        <v>12097.823799599999</v>
      </c>
      <c r="O61" s="49">
        <f t="shared" si="21"/>
        <v>12426.886985039997</v>
      </c>
      <c r="P61" s="49">
        <f t="shared" si="21"/>
        <v>11414.227253039999</v>
      </c>
      <c r="Q61" s="49">
        <f t="shared" si="21"/>
        <v>10989.823392719998</v>
      </c>
      <c r="R61" s="49">
        <f t="shared" si="21"/>
        <v>10947.49516008</v>
      </c>
      <c r="S61" s="49">
        <f t="shared" si="21"/>
        <v>11011.528806479999</v>
      </c>
      <c r="T61" s="49">
        <f t="shared" si="21"/>
        <v>11221.584468479996</v>
      </c>
      <c r="U61" s="49">
        <f t="shared" si="21"/>
        <v>11956.533553439998</v>
      </c>
      <c r="V61" s="49">
        <f t="shared" si="21"/>
        <v>14039.431722719999</v>
      </c>
      <c r="W61" s="49">
        <f t="shared" si="21"/>
        <v>17612.279713440003</v>
      </c>
      <c r="X61" s="49">
        <f t="shared" si="21"/>
        <v>20168.041062959997</v>
      </c>
    </row>
    <row r="62" spans="1:24" ht="11.25" customHeight="1" x14ac:dyDescent="0.2">
      <c r="A62" s="50" t="s">
        <v>92</v>
      </c>
      <c r="B62" s="51" t="s">
        <v>93</v>
      </c>
      <c r="C62" s="52">
        <f>INTMARB!C62+GIC!C62</f>
        <v>2358.3349440000002</v>
      </c>
      <c r="D62" s="52">
        <f>INTMARB!D62+GIC!D62</f>
        <v>2783.8000511999994</v>
      </c>
      <c r="E62" s="52">
        <f>INTMARB!E62+GIC!E62</f>
        <v>3173.6432447999996</v>
      </c>
      <c r="F62" s="52">
        <f>INTMARB!F62+GIC!F62</f>
        <v>3009.3614207999999</v>
      </c>
      <c r="G62" s="52">
        <f>INTMARB!G62+GIC!G62</f>
        <v>3534.8927039999999</v>
      </c>
      <c r="H62" s="52">
        <f>INTMARB!H62+GIC!H62</f>
        <v>4411.0084031999995</v>
      </c>
      <c r="I62" s="52">
        <f>INTMARB!I62+GIC!I62</f>
        <v>4285.1027519999989</v>
      </c>
      <c r="J62" s="52">
        <f>INTMARB!J62+GIC!J62</f>
        <v>4421.3666111999992</v>
      </c>
      <c r="K62" s="52">
        <f>INTMARB!K62+GIC!K62</f>
        <v>5280.0773759999993</v>
      </c>
      <c r="L62" s="52">
        <f>INTMARB!L62+GIC!L62</f>
        <v>6378.1861247999987</v>
      </c>
      <c r="M62" s="52">
        <f>INTMARB!M62+GIC!M62</f>
        <v>7000.4462975999995</v>
      </c>
      <c r="N62" s="52">
        <f>INTMARB!N62+GIC!N62</f>
        <v>6744.0405311999994</v>
      </c>
      <c r="O62" s="52">
        <f>INTMARB!O62+GIC!O62</f>
        <v>6808.4093951999985</v>
      </c>
      <c r="P62" s="52">
        <f>INTMARB!P62+GIC!P62</f>
        <v>5751.7641216000011</v>
      </c>
      <c r="Q62" s="52">
        <f>INTMARB!Q62+GIC!Q62</f>
        <v>5213.4534143999999</v>
      </c>
      <c r="R62" s="52">
        <f>INTMARB!R62+GIC!R62</f>
        <v>5219.1284543999991</v>
      </c>
      <c r="S62" s="52">
        <f>INTMARB!S62+GIC!S62</f>
        <v>5393.4814079999996</v>
      </c>
      <c r="T62" s="52">
        <f>INTMARB!T62+GIC!T62</f>
        <v>5592.8936447999977</v>
      </c>
      <c r="U62" s="52">
        <f>INTMARB!U62+GIC!U62</f>
        <v>5623.9981055999997</v>
      </c>
      <c r="V62" s="52">
        <f>INTMARB!V62+GIC!V62</f>
        <v>7283.5398719999985</v>
      </c>
      <c r="W62" s="52">
        <f>INTMARB!W62+GIC!W62</f>
        <v>10588.5920448</v>
      </c>
      <c r="X62" s="52">
        <f>INTMARB!X62+GIC!X62</f>
        <v>12943.113523199998</v>
      </c>
    </row>
    <row r="63" spans="1:24" ht="11.25" customHeight="1" x14ac:dyDescent="0.2">
      <c r="A63" s="50" t="s">
        <v>94</v>
      </c>
      <c r="B63" s="51" t="s">
        <v>95</v>
      </c>
      <c r="C63" s="52">
        <f>INTMARB!C63+GIC!C63</f>
        <v>30.24</v>
      </c>
      <c r="D63" s="52">
        <f>INTMARB!D63+GIC!D63</f>
        <v>30.24</v>
      </c>
      <c r="E63" s="52">
        <f>INTMARB!E63+GIC!E63</f>
        <v>30.239999999999991</v>
      </c>
      <c r="F63" s="52">
        <f>INTMARB!F63+GIC!F63</f>
        <v>30.24</v>
      </c>
      <c r="G63" s="52">
        <f>INTMARB!G63+GIC!G63</f>
        <v>30.24</v>
      </c>
      <c r="H63" s="52">
        <f>INTMARB!H63+GIC!H63</f>
        <v>30.24</v>
      </c>
      <c r="I63" s="52">
        <f>INTMARB!I63+GIC!I63</f>
        <v>30.239999999999995</v>
      </c>
      <c r="J63" s="52">
        <f>INTMARB!J63+GIC!J63</f>
        <v>30.239999999999991</v>
      </c>
      <c r="K63" s="52">
        <f>INTMARB!K63+GIC!K63</f>
        <v>30.239999999999991</v>
      </c>
      <c r="L63" s="52">
        <f>INTMARB!L63+GIC!L63</f>
        <v>30.239999999999991</v>
      </c>
      <c r="M63" s="52">
        <f>INTMARB!M63+GIC!M63</f>
        <v>30.239999999999988</v>
      </c>
      <c r="N63" s="52">
        <f>INTMARB!N63+GIC!N63</f>
        <v>30.239999999999995</v>
      </c>
      <c r="O63" s="52">
        <f>INTMARB!O63+GIC!O63</f>
        <v>30.239999999999991</v>
      </c>
      <c r="P63" s="52">
        <f>INTMARB!P63+GIC!P63</f>
        <v>30.24000000000002</v>
      </c>
      <c r="Q63" s="52">
        <f>INTMARB!Q63+GIC!Q63</f>
        <v>30.24</v>
      </c>
      <c r="R63" s="52">
        <f>INTMARB!R63+GIC!R63</f>
        <v>30.24</v>
      </c>
      <c r="S63" s="52">
        <f>INTMARB!S63+GIC!S63</f>
        <v>30.240000000000013</v>
      </c>
      <c r="T63" s="52">
        <f>INTMARB!T63+GIC!T63</f>
        <v>30.239999999999966</v>
      </c>
      <c r="U63" s="52">
        <f>INTMARB!U63+GIC!U63</f>
        <v>30.239999999999995</v>
      </c>
      <c r="V63" s="52">
        <f>INTMARB!V63+GIC!V63</f>
        <v>30.239999999999981</v>
      </c>
      <c r="W63" s="52">
        <f>INTMARB!W63+GIC!W63</f>
        <v>30.240000000000013</v>
      </c>
      <c r="X63" s="52">
        <f>INTMARB!X63+GIC!X63</f>
        <v>30.24</v>
      </c>
    </row>
    <row r="64" spans="1:24" ht="11.25" customHeight="1" x14ac:dyDescent="0.2">
      <c r="A64" s="50" t="s">
        <v>96</v>
      </c>
      <c r="B64" s="51" t="s">
        <v>97</v>
      </c>
      <c r="C64" s="52">
        <f>INTMARB!C64+GIC!C64</f>
        <v>254.54519999999997</v>
      </c>
      <c r="D64" s="52">
        <f>INTMARB!D64+GIC!D64</f>
        <v>266.33880000000005</v>
      </c>
      <c r="E64" s="52">
        <f>INTMARB!E64+GIC!E64</f>
        <v>281.08060344</v>
      </c>
      <c r="F64" s="52">
        <f>INTMARB!F64+GIC!F64</f>
        <v>277.14959999999996</v>
      </c>
      <c r="G64" s="52">
        <f>INTMARB!G64+GIC!G64</f>
        <v>264.75550920000001</v>
      </c>
      <c r="H64" s="52">
        <f>INTMARB!H64+GIC!H64</f>
        <v>253.83542184000001</v>
      </c>
      <c r="I64" s="52">
        <f>INTMARB!I64+GIC!I64</f>
        <v>296.69631263999997</v>
      </c>
      <c r="J64" s="52">
        <f>INTMARB!J64+GIC!J64</f>
        <v>367.78538159999994</v>
      </c>
      <c r="K64" s="52">
        <f>INTMARB!K64+GIC!K64</f>
        <v>483.86506896000003</v>
      </c>
      <c r="L64" s="52">
        <f>INTMARB!L64+GIC!L64</f>
        <v>576.13917816000003</v>
      </c>
      <c r="M64" s="52">
        <f>INTMARB!M64+GIC!M64</f>
        <v>635.48948736000011</v>
      </c>
      <c r="N64" s="52">
        <f>INTMARB!N64+GIC!N64</f>
        <v>623.69608392000009</v>
      </c>
      <c r="O64" s="52">
        <f>INTMARB!O64+GIC!O64</f>
        <v>616.43397816000015</v>
      </c>
      <c r="P64" s="52">
        <f>INTMARB!P64+GIC!P64</f>
        <v>616.16075976000002</v>
      </c>
      <c r="Q64" s="52">
        <f>INTMARB!Q64+GIC!Q64</f>
        <v>608.35300343999995</v>
      </c>
      <c r="R64" s="52">
        <f>INTMARB!R64+GIC!R64</f>
        <v>618.65156807999995</v>
      </c>
      <c r="S64" s="52">
        <f>INTMARB!S64+GIC!S64</f>
        <v>598.73492951999981</v>
      </c>
      <c r="T64" s="52">
        <f>INTMARB!T64+GIC!T64</f>
        <v>573.40090080000016</v>
      </c>
      <c r="U64" s="52">
        <f>INTMARB!U64+GIC!U64</f>
        <v>580.20659424000019</v>
      </c>
      <c r="V64" s="52">
        <f>INTMARB!V64+GIC!V64</f>
        <v>586.71194400000013</v>
      </c>
      <c r="W64" s="52">
        <f>INTMARB!W64+GIC!W64</f>
        <v>590.44186656000011</v>
      </c>
      <c r="X64" s="52">
        <f>INTMARB!X64+GIC!X64</f>
        <v>582.94762343999992</v>
      </c>
    </row>
    <row r="65" spans="1:24" ht="11.25" customHeight="1" x14ac:dyDescent="0.2">
      <c r="A65" s="50" t="s">
        <v>98</v>
      </c>
      <c r="B65" s="51" t="s">
        <v>99</v>
      </c>
      <c r="C65" s="52">
        <f>INTMARB!C65+GIC!C65</f>
        <v>2551.2001199999995</v>
      </c>
      <c r="D65" s="52">
        <f>INTMARB!D65+GIC!D65</f>
        <v>2463.6995999999999</v>
      </c>
      <c r="E65" s="52">
        <f>INTMARB!E65+GIC!E65</f>
        <v>2551.0003199999996</v>
      </c>
      <c r="F65" s="52">
        <f>INTMARB!F65+GIC!F65</f>
        <v>2505.8998799999999</v>
      </c>
      <c r="G65" s="52">
        <f>INTMARB!G65+GIC!G65</f>
        <v>2606.6001599999995</v>
      </c>
      <c r="H65" s="52">
        <f>INTMARB!H65+GIC!H65</f>
        <v>2665.9000799999994</v>
      </c>
      <c r="I65" s="52">
        <f>INTMARB!I65+GIC!I65</f>
        <v>2661.5998799999993</v>
      </c>
      <c r="J65" s="52">
        <f>INTMARB!J65+GIC!J65</f>
        <v>2784.4995599999997</v>
      </c>
      <c r="K65" s="52">
        <f>INTMARB!K65+GIC!K65</f>
        <v>3054.900239999999</v>
      </c>
      <c r="L65" s="52">
        <f>INTMARB!L65+GIC!L65</f>
        <v>3244.0996799999994</v>
      </c>
      <c r="M65" s="52">
        <f>INTMARB!M65+GIC!M65</f>
        <v>3420.7999199999995</v>
      </c>
      <c r="N65" s="52">
        <f>INTMARB!N65+GIC!N65</f>
        <v>3735.9997199999998</v>
      </c>
      <c r="O65" s="52">
        <f>INTMARB!O65+GIC!O65</f>
        <v>3979.4000399999995</v>
      </c>
      <c r="P65" s="52">
        <f>INTMARB!P65+GIC!P65</f>
        <v>4068.8999999999992</v>
      </c>
      <c r="Q65" s="52">
        <f>INTMARB!Q65+GIC!Q65</f>
        <v>4026.4999199999988</v>
      </c>
      <c r="R65" s="52">
        <f>INTMARB!R65+GIC!R65</f>
        <v>4128.0029999999997</v>
      </c>
      <c r="S65" s="52">
        <f>INTMARB!S65+GIC!S65</f>
        <v>4228.2003599999989</v>
      </c>
      <c r="T65" s="52">
        <f>INTMARB!T65+GIC!T65</f>
        <v>4041.5378399999991</v>
      </c>
      <c r="U65" s="52">
        <f>INTMARB!U65+GIC!U65</f>
        <v>3865.6799999999994</v>
      </c>
      <c r="V65" s="52">
        <f>INTMARB!V65+GIC!V65</f>
        <v>3848.03208</v>
      </c>
      <c r="W65" s="52">
        <f>INTMARB!W65+GIC!W65</f>
        <v>3884.4856799999993</v>
      </c>
      <c r="X65" s="52">
        <f>INTMARB!X65+GIC!X65</f>
        <v>4085.7696000000001</v>
      </c>
    </row>
    <row r="66" spans="1:24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0</v>
      </c>
      <c r="I67" s="52">
        <f>INTMARB!I67+GIC!I67</f>
        <v>55.507256639999994</v>
      </c>
      <c r="J67" s="52">
        <f>INTMARB!J67+GIC!J67</f>
        <v>261.67688495999994</v>
      </c>
      <c r="K67" s="52">
        <f>INTMARB!K67+GIC!K67</f>
        <v>319.66896672000001</v>
      </c>
      <c r="L67" s="52">
        <f>INTMARB!L67+GIC!L67</f>
        <v>410.18679504000016</v>
      </c>
      <c r="M67" s="52">
        <f>INTMARB!M67+GIC!M67</f>
        <v>397.61279999999994</v>
      </c>
      <c r="N67" s="52">
        <f>INTMARB!N67+GIC!N67</f>
        <v>441.57960000000003</v>
      </c>
      <c r="O67" s="52">
        <f>INTMARB!O67+GIC!O67</f>
        <v>368.9387999999999</v>
      </c>
      <c r="P67" s="52">
        <f>INTMARB!P67+GIC!P67</f>
        <v>370.85040000000009</v>
      </c>
      <c r="Q67" s="52">
        <f>INTMARB!Q67+GIC!Q67</f>
        <v>380.40839999999986</v>
      </c>
      <c r="R67" s="52">
        <f>INTMARB!R67+GIC!R67</f>
        <v>421.29370079999978</v>
      </c>
      <c r="S67" s="52">
        <f>INTMARB!S67+GIC!S67</f>
        <v>357.45390719999995</v>
      </c>
      <c r="T67" s="52">
        <f>INTMARB!T67+GIC!T67</f>
        <v>382.21677360000007</v>
      </c>
      <c r="U67" s="52">
        <f>INTMARB!U67+GIC!U67</f>
        <v>505.90825344000012</v>
      </c>
      <c r="V67" s="52">
        <f>INTMARB!V67+GIC!V67</f>
        <v>589.11943679999979</v>
      </c>
      <c r="W67" s="52">
        <f>INTMARB!W67+GIC!W67</f>
        <v>671.25528143999998</v>
      </c>
      <c r="X67" s="52">
        <f>INTMARB!X67+GIC!X67</f>
        <v>691.40915280000002</v>
      </c>
    </row>
    <row r="68" spans="1:24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0</v>
      </c>
      <c r="L68" s="52">
        <f>INTMARB!L68+GIC!L68</f>
        <v>0</v>
      </c>
      <c r="M68" s="52">
        <f>INTMARB!M68+GIC!M68</f>
        <v>0</v>
      </c>
      <c r="N68" s="52">
        <f>INTMARB!N68+GIC!N68</f>
        <v>0</v>
      </c>
      <c r="O68" s="52">
        <f>INTMARB!O68+GIC!O68</f>
        <v>0</v>
      </c>
      <c r="P68" s="52">
        <f>INTMARB!P68+GIC!P68</f>
        <v>0</v>
      </c>
      <c r="Q68" s="52">
        <f>INTMARB!Q68+GIC!Q68</f>
        <v>0</v>
      </c>
      <c r="R68" s="52">
        <f>INTMARB!R68+GIC!R68</f>
        <v>0</v>
      </c>
      <c r="S68" s="52">
        <f>INTMARB!S68+GIC!S68</f>
        <v>0</v>
      </c>
      <c r="T68" s="52">
        <f>INTMARB!T68+GIC!T68</f>
        <v>0</v>
      </c>
      <c r="U68" s="52">
        <f>INTMARB!U68+GIC!U68</f>
        <v>0</v>
      </c>
      <c r="V68" s="52">
        <f>INTMARB!V68+GIC!V68</f>
        <v>0</v>
      </c>
      <c r="W68" s="52">
        <f>INTMARB!W68+GIC!W68</f>
        <v>0</v>
      </c>
      <c r="X68" s="52">
        <f>INTMARB!X68+GIC!X68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0</v>
      </c>
      <c r="H69" s="52">
        <f>INTMARB!H69+GIC!H69</f>
        <v>0</v>
      </c>
      <c r="I69" s="52">
        <f>INTMARB!I69+GIC!I69</f>
        <v>65.489886719999987</v>
      </c>
      <c r="J69" s="52">
        <f>INTMARB!J69+GIC!J69</f>
        <v>717.77037167999993</v>
      </c>
      <c r="K69" s="52">
        <f>INTMARB!K69+GIC!K69</f>
        <v>531.77882832000012</v>
      </c>
      <c r="L69" s="52">
        <f>INTMARB!L69+GIC!L69</f>
        <v>696.81362832000025</v>
      </c>
      <c r="M69" s="52">
        <f>INTMARB!M69+GIC!M69</f>
        <v>280.29714335999995</v>
      </c>
      <c r="N69" s="52">
        <f>INTMARB!N69+GIC!N69</f>
        <v>510.82208495999987</v>
      </c>
      <c r="O69" s="52">
        <f>INTMARB!O69+GIC!O69</f>
        <v>623.46477168000001</v>
      </c>
      <c r="P69" s="52">
        <f>INTMARB!P69+GIC!P69</f>
        <v>576.31197168000006</v>
      </c>
      <c r="Q69" s="52">
        <f>INTMARB!Q69+GIC!Q69</f>
        <v>730.86865488000012</v>
      </c>
      <c r="R69" s="52">
        <f>INTMARB!R69+GIC!R69</f>
        <v>530.17843679999999</v>
      </c>
      <c r="S69" s="52">
        <f>INTMARB!S69+GIC!S69</f>
        <v>403.4182017600001</v>
      </c>
      <c r="T69" s="52">
        <f>INTMARB!T69+GIC!T69</f>
        <v>601.29530927999997</v>
      </c>
      <c r="U69" s="52">
        <f>INTMARB!U69+GIC!U69</f>
        <v>1171.3461537599999</v>
      </c>
      <c r="V69" s="52">
        <f>INTMARB!V69+GIC!V69</f>
        <v>1564.5347467200004</v>
      </c>
      <c r="W69" s="52">
        <f>INTMARB!W69+GIC!W69</f>
        <v>1751.79737664</v>
      </c>
      <c r="X69" s="52">
        <f>INTMARB!X69+GIC!X69</f>
        <v>1764.8411155200001</v>
      </c>
    </row>
    <row r="70" spans="1:24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60.416304480000008</v>
      </c>
      <c r="F72" s="55">
        <f>INTMARB!F72+GIC!F72</f>
        <v>2.8667462399999994</v>
      </c>
      <c r="G72" s="55">
        <f>INTMARB!G72+GIC!G72</f>
        <v>316.09401983999993</v>
      </c>
      <c r="H72" s="55">
        <f>INTMARB!H72+GIC!H72</f>
        <v>1127.1906374399998</v>
      </c>
      <c r="I72" s="55">
        <f>INTMARB!I72+GIC!I72</f>
        <v>1312.2803145599996</v>
      </c>
      <c r="J72" s="55">
        <f>INTMARB!J72+GIC!J72</f>
        <v>195.73165583999997</v>
      </c>
      <c r="K72" s="55">
        <f>INTMARB!K72+GIC!K72</f>
        <v>411.05599199999995</v>
      </c>
      <c r="L72" s="55">
        <f>INTMARB!L72+GIC!L72</f>
        <v>158.90869583999995</v>
      </c>
      <c r="M72" s="55">
        <f>INTMARB!M72+GIC!M72</f>
        <v>85.307479199999989</v>
      </c>
      <c r="N72" s="55">
        <f>INTMARB!N72+GIC!N72</f>
        <v>11.445779519999995</v>
      </c>
      <c r="O72" s="55">
        <f>INTMARB!O72+GIC!O72</f>
        <v>0</v>
      </c>
      <c r="P72" s="55">
        <f>INTMARB!P72+GIC!P72</f>
        <v>0</v>
      </c>
      <c r="Q72" s="55">
        <f>INTMARB!Q72+GIC!Q72</f>
        <v>0</v>
      </c>
      <c r="R72" s="55">
        <f>INTMARB!R72+GIC!R72</f>
        <v>0</v>
      </c>
      <c r="S72" s="55">
        <f>INTMARB!S72+GIC!S72</f>
        <v>0</v>
      </c>
      <c r="T72" s="55">
        <f>INTMARB!T72+GIC!T72</f>
        <v>0</v>
      </c>
      <c r="U72" s="55">
        <f>INTMARB!U72+GIC!U72</f>
        <v>179.15444640000001</v>
      </c>
      <c r="V72" s="55">
        <f>INTMARB!V72+GIC!V72</f>
        <v>137.25364319999994</v>
      </c>
      <c r="W72" s="55">
        <f>INTMARB!W72+GIC!W72</f>
        <v>95.467463999999993</v>
      </c>
      <c r="X72" s="55">
        <f>INTMARB!X72+GIC!X72</f>
        <v>69.720047999999977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42379.803333360011</v>
      </c>
      <c r="D2" s="21">
        <f t="shared" ref="D2:X2" si="0">SUM(D3,D17,D22,D25,D26,D51,D52)</f>
        <v>46355.416924320001</v>
      </c>
      <c r="E2" s="21">
        <f t="shared" si="0"/>
        <v>45974.598690240011</v>
      </c>
      <c r="F2" s="21">
        <f t="shared" si="0"/>
        <v>43142.152084919995</v>
      </c>
      <c r="G2" s="21">
        <f t="shared" si="0"/>
        <v>47023.958070719986</v>
      </c>
      <c r="H2" s="21">
        <f t="shared" si="0"/>
        <v>50372.932830840029</v>
      </c>
      <c r="I2" s="21">
        <f t="shared" si="0"/>
        <v>53738.354703240009</v>
      </c>
      <c r="J2" s="21">
        <f t="shared" si="0"/>
        <v>55083.563188919987</v>
      </c>
      <c r="K2" s="21">
        <f t="shared" si="0"/>
        <v>52909.295909040025</v>
      </c>
      <c r="L2" s="21">
        <f t="shared" si="0"/>
        <v>47220.085861919986</v>
      </c>
      <c r="M2" s="21">
        <f t="shared" si="0"/>
        <v>44683.499463840017</v>
      </c>
      <c r="N2" s="21">
        <f t="shared" si="0"/>
        <v>48127.251121920002</v>
      </c>
      <c r="O2" s="21">
        <f t="shared" si="0"/>
        <v>44598.1734</v>
      </c>
      <c r="P2" s="21">
        <f t="shared" si="0"/>
        <v>42369.244789680015</v>
      </c>
      <c r="Q2" s="21">
        <f t="shared" si="0"/>
        <v>41730.955840799987</v>
      </c>
      <c r="R2" s="21">
        <f t="shared" si="0"/>
        <v>38424.201957360005</v>
      </c>
      <c r="S2" s="21">
        <f t="shared" si="0"/>
        <v>38161.584008999998</v>
      </c>
      <c r="T2" s="21">
        <f t="shared" si="0"/>
        <v>37452.774648959989</v>
      </c>
      <c r="U2" s="21">
        <f t="shared" si="0"/>
        <v>35976.81771612</v>
      </c>
      <c r="V2" s="21">
        <f t="shared" si="0"/>
        <v>36523.851495119998</v>
      </c>
      <c r="W2" s="21">
        <f t="shared" si="0"/>
        <v>37354.414506840003</v>
      </c>
      <c r="X2" s="21">
        <f t="shared" si="0"/>
        <v>36084.675244680002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42379.803333360011</v>
      </c>
      <c r="D26" s="27">
        <f t="shared" si="13"/>
        <v>46355.416924320001</v>
      </c>
      <c r="E26" s="27">
        <f t="shared" si="13"/>
        <v>45974.598690240011</v>
      </c>
      <c r="F26" s="27">
        <f t="shared" si="13"/>
        <v>43142.152084919995</v>
      </c>
      <c r="G26" s="27">
        <f t="shared" si="13"/>
        <v>47023.958070719986</v>
      </c>
      <c r="H26" s="27">
        <f t="shared" si="13"/>
        <v>50372.932830840029</v>
      </c>
      <c r="I26" s="27">
        <f t="shared" si="13"/>
        <v>53738.354703240009</v>
      </c>
      <c r="J26" s="27">
        <f t="shared" si="13"/>
        <v>55083.563188919987</v>
      </c>
      <c r="K26" s="27">
        <f t="shared" si="13"/>
        <v>52909.295909040025</v>
      </c>
      <c r="L26" s="27">
        <f t="shared" si="13"/>
        <v>47220.085861919986</v>
      </c>
      <c r="M26" s="27">
        <f t="shared" si="13"/>
        <v>44683.499463840017</v>
      </c>
      <c r="N26" s="27">
        <f t="shared" si="13"/>
        <v>48127.251121920002</v>
      </c>
      <c r="O26" s="27">
        <f t="shared" si="13"/>
        <v>44598.1734</v>
      </c>
      <c r="P26" s="27">
        <f t="shared" si="13"/>
        <v>42368.506020000015</v>
      </c>
      <c r="Q26" s="27">
        <f t="shared" si="13"/>
        <v>41729.727116159986</v>
      </c>
      <c r="R26" s="27">
        <f t="shared" si="13"/>
        <v>38422.563253920001</v>
      </c>
      <c r="S26" s="27">
        <f t="shared" si="13"/>
        <v>38159.109797040001</v>
      </c>
      <c r="T26" s="27">
        <f t="shared" si="13"/>
        <v>37442.070566999988</v>
      </c>
      <c r="U26" s="27">
        <f t="shared" si="13"/>
        <v>35946.692150759998</v>
      </c>
      <c r="V26" s="27">
        <f t="shared" si="13"/>
        <v>36384.202617839997</v>
      </c>
      <c r="W26" s="27">
        <f t="shared" ref="W26:X26" si="14">SUM(W27,W33)</f>
        <v>37087.406220240002</v>
      </c>
      <c r="X26" s="27">
        <f t="shared" si="14"/>
        <v>35805.957317280001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42379.803333360011</v>
      </c>
      <c r="D33" s="19">
        <f t="shared" si="17"/>
        <v>46355.416924320001</v>
      </c>
      <c r="E33" s="19">
        <f t="shared" si="17"/>
        <v>45974.598690240011</v>
      </c>
      <c r="F33" s="19">
        <f t="shared" si="17"/>
        <v>43142.152084919995</v>
      </c>
      <c r="G33" s="19">
        <f t="shared" si="17"/>
        <v>47023.958070719986</v>
      </c>
      <c r="H33" s="19">
        <f t="shared" si="17"/>
        <v>50372.932830840029</v>
      </c>
      <c r="I33" s="19">
        <f t="shared" si="17"/>
        <v>53738.354703240009</v>
      </c>
      <c r="J33" s="19">
        <f t="shared" si="17"/>
        <v>55083.563188919987</v>
      </c>
      <c r="K33" s="19">
        <f t="shared" si="17"/>
        <v>52909.295909040025</v>
      </c>
      <c r="L33" s="19">
        <f t="shared" si="17"/>
        <v>47220.085861919986</v>
      </c>
      <c r="M33" s="19">
        <f t="shared" si="17"/>
        <v>44683.499463840017</v>
      </c>
      <c r="N33" s="19">
        <f t="shared" si="17"/>
        <v>48127.251121920002</v>
      </c>
      <c r="O33" s="19">
        <f t="shared" si="17"/>
        <v>44598.1734</v>
      </c>
      <c r="P33" s="19">
        <f t="shared" si="17"/>
        <v>42368.506020000015</v>
      </c>
      <c r="Q33" s="19">
        <f t="shared" si="17"/>
        <v>41729.727116159986</v>
      </c>
      <c r="R33" s="19">
        <f t="shared" si="17"/>
        <v>38422.563253920001</v>
      </c>
      <c r="S33" s="19">
        <f t="shared" si="17"/>
        <v>38159.109797040001</v>
      </c>
      <c r="T33" s="19">
        <f t="shared" si="17"/>
        <v>37442.070566999988</v>
      </c>
      <c r="U33" s="19">
        <f t="shared" si="17"/>
        <v>35946.692150759998</v>
      </c>
      <c r="V33" s="19">
        <f t="shared" si="17"/>
        <v>36384.202617839997</v>
      </c>
      <c r="W33" s="19">
        <f t="shared" ref="W33:X33" si="18">SUM(W34:W50)</f>
        <v>37087.406220240002</v>
      </c>
      <c r="X33" s="19">
        <f t="shared" si="18"/>
        <v>35805.957317280001</v>
      </c>
    </row>
    <row r="34" spans="1:24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INTMARB_IN!C43+INTMARB_EX!C43</f>
        <v>5381.4012314399979</v>
      </c>
      <c r="D43" s="8">
        <f>INTMARB_IN!D43+INTMARB_EX!D43</f>
        <v>5496.3747914400001</v>
      </c>
      <c r="E43" s="8">
        <f>INTMARB_IN!E43+INTMARB_EX!E43</f>
        <v>5314.3334992799992</v>
      </c>
      <c r="F43" s="8">
        <f>INTMARB_IN!F43+INTMARB_EX!F43</f>
        <v>4991.7686410799979</v>
      </c>
      <c r="G43" s="8">
        <f>INTMARB_IN!G43+INTMARB_EX!G43</f>
        <v>4889.5699507199997</v>
      </c>
      <c r="H43" s="8">
        <f>INTMARB_IN!H43+INTMARB_EX!H43</f>
        <v>4924.7009089200001</v>
      </c>
      <c r="I43" s="8">
        <f>INTMARB_IN!I43+INTMARB_EX!I43</f>
        <v>4873.6014303600014</v>
      </c>
      <c r="J43" s="8">
        <f>INTMARB_IN!J43+INTMARB_EX!J43</f>
        <v>5039.6744689199986</v>
      </c>
      <c r="K43" s="8">
        <f>INTMARB_IN!K43+INTMARB_EX!K43</f>
        <v>4728.0542400000013</v>
      </c>
      <c r="L43" s="8">
        <f>INTMARB_IN!L43+INTMARB_EX!L43</f>
        <v>4535.9870400000018</v>
      </c>
      <c r="M43" s="8">
        <f>INTMARB_IN!M43+INTMARB_EX!M43</f>
        <v>4862.5012799999986</v>
      </c>
      <c r="N43" s="8">
        <f>INTMARB_IN!N43+INTMARB_EX!N43</f>
        <v>4676.8363200000003</v>
      </c>
      <c r="O43" s="8">
        <f>INTMARB_IN!O43+INTMARB_EX!O43</f>
        <v>4721.652</v>
      </c>
      <c r="P43" s="8">
        <f>INTMARB_IN!P43+INTMARB_EX!P43</f>
        <v>4276.6963199999991</v>
      </c>
      <c r="Q43" s="8">
        <f>INTMARB_IN!Q43+INTMARB_EX!Q43</f>
        <v>4295.9030400000001</v>
      </c>
      <c r="R43" s="8">
        <f>INTMARB_IN!R43+INTMARB_EX!R43</f>
        <v>6387.9816780000019</v>
      </c>
      <c r="S43" s="8">
        <f>INTMARB_IN!S43+INTMARB_EX!S43</f>
        <v>6480.0634953600002</v>
      </c>
      <c r="T43" s="8">
        <f>INTMARB_IN!T43+INTMARB_EX!T43</f>
        <v>6675.2934019200002</v>
      </c>
      <c r="U43" s="8">
        <f>INTMARB_IN!U43+INTMARB_EX!U43</f>
        <v>6374.4161317199996</v>
      </c>
      <c r="V43" s="8">
        <f>INTMARB_IN!V43+INTMARB_EX!V43</f>
        <v>6287.1362611200002</v>
      </c>
      <c r="W43" s="8">
        <f>INTMARB_IN!W43+INTMARB_EX!W43</f>
        <v>5834.1313648799987</v>
      </c>
      <c r="X43" s="8">
        <f>INTMARB_IN!X43+INTMARB_EX!X43</f>
        <v>6167.8921402799988</v>
      </c>
    </row>
    <row r="44" spans="1:24" ht="11.25" customHeight="1" x14ac:dyDescent="0.2">
      <c r="A44" s="28" t="s">
        <v>74</v>
      </c>
      <c r="B44" s="7" t="s">
        <v>75</v>
      </c>
      <c r="C44" s="8">
        <f>INTMARB_IN!C44+INTMARB_EX!C44</f>
        <v>36506.793661920012</v>
      </c>
      <c r="D44" s="8">
        <f>INTMARB_IN!D44+INTMARB_EX!D44</f>
        <v>40337.087492879997</v>
      </c>
      <c r="E44" s="8">
        <f>INTMARB_IN!E44+INTMARB_EX!E44</f>
        <v>40302.180030960008</v>
      </c>
      <c r="F44" s="8">
        <f>INTMARB_IN!F44+INTMARB_EX!F44</f>
        <v>37798.367523840003</v>
      </c>
      <c r="G44" s="8">
        <f>INTMARB_IN!G44+INTMARB_EX!G44</f>
        <v>41812.718399999991</v>
      </c>
      <c r="H44" s="8">
        <f>INTMARB_IN!H44+INTMARB_EX!H44</f>
        <v>45074.973661920027</v>
      </c>
      <c r="I44" s="8">
        <f>INTMARB_IN!I44+INTMARB_EX!I44</f>
        <v>48533.979692880006</v>
      </c>
      <c r="J44" s="8">
        <f>INTMARB_IN!J44+INTMARB_EX!J44</f>
        <v>49752.56519999999</v>
      </c>
      <c r="K44" s="8">
        <f>INTMARB_IN!K44+INTMARB_EX!K44</f>
        <v>47892.952769040021</v>
      </c>
      <c r="L44" s="8">
        <f>INTMARB_IN!L44+INTMARB_EX!L44</f>
        <v>42447.398461919984</v>
      </c>
      <c r="M44" s="8">
        <f>INTMARB_IN!M44+INTMARB_EX!M44</f>
        <v>39569.124723840017</v>
      </c>
      <c r="N44" s="8">
        <f>INTMARB_IN!N44+INTMARB_EX!N44</f>
        <v>43247.095261920003</v>
      </c>
      <c r="O44" s="8">
        <f>INTMARB_IN!O44+INTMARB_EX!O44</f>
        <v>39730.859639999995</v>
      </c>
      <c r="P44" s="8">
        <f>INTMARB_IN!P44+INTMARB_EX!P44</f>
        <v>37985.598000000013</v>
      </c>
      <c r="Q44" s="8">
        <f>INTMARB_IN!Q44+INTMARB_EX!Q44</f>
        <v>37373.131676159988</v>
      </c>
      <c r="R44" s="8">
        <f>INTMARB_IN!R44+INTMARB_EX!R44</f>
        <v>31803.44380632</v>
      </c>
      <c r="S44" s="8">
        <f>INTMARB_IN!S44+INTMARB_EX!S44</f>
        <v>31428.20461248</v>
      </c>
      <c r="T44" s="8">
        <f>INTMARB_IN!T44+INTMARB_EX!T44</f>
        <v>30421.528447679993</v>
      </c>
      <c r="U44" s="8">
        <f>INTMARB_IN!U44+INTMARB_EX!U44</f>
        <v>29233.550151359999</v>
      </c>
      <c r="V44" s="8">
        <f>INTMARB_IN!V44+INTMARB_EX!V44</f>
        <v>29816.3761452</v>
      </c>
      <c r="W44" s="8">
        <f>INTMARB_IN!W44+INTMARB_EX!W44</f>
        <v>30914.298829440006</v>
      </c>
      <c r="X44" s="8">
        <f>INTMARB_IN!X44+INTMARB_EX!X44</f>
        <v>29295.568728000002</v>
      </c>
    </row>
    <row r="45" spans="1:24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INTMARB_IN!C46+INTMARB_EX!C46</f>
        <v>491.60844000000009</v>
      </c>
      <c r="D46" s="8">
        <f>INTMARB_IN!D46+INTMARB_EX!D46</f>
        <v>521.95463999999993</v>
      </c>
      <c r="E46" s="8">
        <f>INTMARB_IN!E46+INTMARB_EX!E46</f>
        <v>358.08515999999992</v>
      </c>
      <c r="F46" s="8">
        <f>INTMARB_IN!F46+INTMARB_EX!F46</f>
        <v>352.01591999999977</v>
      </c>
      <c r="G46" s="8">
        <f>INTMARB_IN!G46+INTMARB_EX!G46</f>
        <v>321.66972000000004</v>
      </c>
      <c r="H46" s="8">
        <f>INTMARB_IN!H46+INTMARB_EX!H46</f>
        <v>373.25826000000006</v>
      </c>
      <c r="I46" s="8">
        <f>INTMARB_IN!I46+INTMARB_EX!I46</f>
        <v>330.77358000000004</v>
      </c>
      <c r="J46" s="8">
        <f>INTMARB_IN!J46+INTMARB_EX!J46</f>
        <v>291.32351999999997</v>
      </c>
      <c r="K46" s="8">
        <f>INTMARB_IN!K46+INTMARB_EX!K46</f>
        <v>288.28890000000001</v>
      </c>
      <c r="L46" s="8">
        <f>INTMARB_IN!L46+INTMARB_EX!L46</f>
        <v>236.70035999999996</v>
      </c>
      <c r="M46" s="8">
        <f>INTMARB_IN!M46+INTMARB_EX!M46</f>
        <v>251.87346000000002</v>
      </c>
      <c r="N46" s="8">
        <f>INTMARB_IN!N46+INTMARB_EX!N46</f>
        <v>203.31954000000002</v>
      </c>
      <c r="O46" s="8">
        <f>INTMARB_IN!O46+INTMARB_EX!O46</f>
        <v>145.66176000000002</v>
      </c>
      <c r="P46" s="8">
        <f>INTMARB_IN!P46+INTMARB_EX!P46</f>
        <v>106.21169999999999</v>
      </c>
      <c r="Q46" s="8">
        <f>INTMARB_IN!Q46+INTMARB_EX!Q46</f>
        <v>60.692399999999999</v>
      </c>
      <c r="R46" s="8">
        <f>INTMARB_IN!R46+INTMARB_EX!R46</f>
        <v>231.13776959999998</v>
      </c>
      <c r="S46" s="8">
        <f>INTMARB_IN!S46+INTMARB_EX!S46</f>
        <v>250.84168920000002</v>
      </c>
      <c r="T46" s="8">
        <f>INTMARB_IN!T46+INTMARB_EX!T46</f>
        <v>345.24871740000003</v>
      </c>
      <c r="U46" s="8">
        <f>INTMARB_IN!U46+INTMARB_EX!U46</f>
        <v>338.72586768000008</v>
      </c>
      <c r="V46" s="8">
        <f>INTMARB_IN!V46+INTMARB_EX!V46</f>
        <v>280.69021151999999</v>
      </c>
      <c r="W46" s="8">
        <f>INTMARB_IN!W46+INTMARB_EX!W46</f>
        <v>338.97602592000004</v>
      </c>
      <c r="X46" s="8">
        <f>INTMARB_IN!X46+INTMARB_EX!X46</f>
        <v>342.49644899999981</v>
      </c>
    </row>
    <row r="47" spans="1:24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0.73876967999999998</v>
      </c>
      <c r="Q51" s="27">
        <f>INTMARB_IN!Q51+INTMARB_EX!Q51</f>
        <v>1.2287246399999998</v>
      </c>
      <c r="R51" s="27">
        <f>INTMARB_IN!R51+INTMARB_EX!R51</f>
        <v>1.6387034400000005</v>
      </c>
      <c r="S51" s="27">
        <f>INTMARB_IN!S51+INTMARB_EX!S51</f>
        <v>2.4742119600000003</v>
      </c>
      <c r="T51" s="27">
        <f>INTMARB_IN!T51+INTMARB_EX!T51</f>
        <v>10.70408196</v>
      </c>
      <c r="U51" s="27">
        <f>INTMARB_IN!U51+INTMARB_EX!U51</f>
        <v>30.12556536</v>
      </c>
      <c r="V51" s="27">
        <f>INTMARB_IN!V51+INTMARB_EX!V51</f>
        <v>139.64887727999999</v>
      </c>
      <c r="W51" s="27">
        <f>INTMARB_IN!W51+INTMARB_EX!W51</f>
        <v>267.00828660000013</v>
      </c>
      <c r="X51" s="27">
        <f>INTMARB_IN!X51+INTMARB_EX!X51</f>
        <v>278.71792740000012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49.418683199999982</v>
      </c>
      <c r="V61" s="49">
        <f t="shared" si="21"/>
        <v>140.31118512000003</v>
      </c>
      <c r="W61" s="49">
        <f t="shared" si="21"/>
        <v>700.52722991999997</v>
      </c>
      <c r="X61" s="49">
        <f t="shared" si="21"/>
        <v>492.33895199999995</v>
      </c>
    </row>
    <row r="62" spans="1:24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49.418683199999982</v>
      </c>
      <c r="V69" s="52">
        <f>INTMARB_IN!V69+INTMARB_EX!V69</f>
        <v>140.31118512000003</v>
      </c>
      <c r="W69" s="52">
        <f>INTMARB_IN!W69+INTMARB_EX!W69</f>
        <v>700.52722991999997</v>
      </c>
      <c r="X69" s="52">
        <f>INTMARB_IN!X69+INTMARB_EX!X69</f>
        <v>492.33895199999995</v>
      </c>
    </row>
    <row r="70" spans="1:24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8365.4912444010752</v>
      </c>
      <c r="D2" s="21">
        <f t="shared" ref="D2:X2" si="0">SUM(D3,D17,D22,D25,D26,D51,D52)</f>
        <v>9101.7304953914063</v>
      </c>
      <c r="E2" s="21">
        <f t="shared" si="0"/>
        <v>9137.0880983678853</v>
      </c>
      <c r="F2" s="21">
        <f t="shared" si="0"/>
        <v>8331.2983777599402</v>
      </c>
      <c r="G2" s="21">
        <f t="shared" si="0"/>
        <v>9066.2419148813824</v>
      </c>
      <c r="H2" s="21">
        <f t="shared" si="0"/>
        <v>8800.1103209545545</v>
      </c>
      <c r="I2" s="21">
        <f t="shared" si="0"/>
        <v>8956.3437995738841</v>
      </c>
      <c r="J2" s="21">
        <f t="shared" si="0"/>
        <v>9043.2142488872196</v>
      </c>
      <c r="K2" s="21">
        <f t="shared" si="0"/>
        <v>8171.1414935331431</v>
      </c>
      <c r="L2" s="21">
        <f t="shared" si="0"/>
        <v>8545.9388144360619</v>
      </c>
      <c r="M2" s="21">
        <f t="shared" si="0"/>
        <v>8502.8863033840244</v>
      </c>
      <c r="N2" s="21">
        <f t="shared" si="0"/>
        <v>8345.3051925483469</v>
      </c>
      <c r="O2" s="21">
        <f t="shared" si="0"/>
        <v>7720.0518316525086</v>
      </c>
      <c r="P2" s="21">
        <f t="shared" si="0"/>
        <v>7441.232018052774</v>
      </c>
      <c r="Q2" s="21">
        <f t="shared" si="0"/>
        <v>7454.9002031337868</v>
      </c>
      <c r="R2" s="21">
        <f t="shared" si="0"/>
        <v>6531.9751664171763</v>
      </c>
      <c r="S2" s="21">
        <f t="shared" si="0"/>
        <v>6325.9637258278535</v>
      </c>
      <c r="T2" s="21">
        <f t="shared" si="0"/>
        <v>6135.2747577073396</v>
      </c>
      <c r="U2" s="21">
        <f t="shared" si="0"/>
        <v>6175.9761034051489</v>
      </c>
      <c r="V2" s="21">
        <f t="shared" si="0"/>
        <v>6446.6281235709284</v>
      </c>
      <c r="W2" s="21">
        <f t="shared" si="0"/>
        <v>5876.951419067901</v>
      </c>
      <c r="X2" s="21">
        <f t="shared" si="0"/>
        <v>5721.4543625291944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8365.4912444010752</v>
      </c>
      <c r="D26" s="27">
        <f t="shared" ref="D26:X26" si="14">SUM(D27,D33)</f>
        <v>9101.7304953914063</v>
      </c>
      <c r="E26" s="27">
        <f t="shared" si="14"/>
        <v>9137.0880983678853</v>
      </c>
      <c r="F26" s="27">
        <f t="shared" si="14"/>
        <v>8331.2983777599402</v>
      </c>
      <c r="G26" s="27">
        <f t="shared" si="14"/>
        <v>9066.2419148813824</v>
      </c>
      <c r="H26" s="27">
        <f t="shared" si="14"/>
        <v>8800.1103209545545</v>
      </c>
      <c r="I26" s="27">
        <f t="shared" si="14"/>
        <v>8956.3437995738841</v>
      </c>
      <c r="J26" s="27">
        <f t="shared" si="14"/>
        <v>9043.2142488872196</v>
      </c>
      <c r="K26" s="27">
        <f t="shared" si="14"/>
        <v>8171.1414935331431</v>
      </c>
      <c r="L26" s="27">
        <f t="shared" si="14"/>
        <v>8545.9388144360619</v>
      </c>
      <c r="M26" s="27">
        <f t="shared" si="14"/>
        <v>8502.8863033840244</v>
      </c>
      <c r="N26" s="27">
        <f t="shared" si="14"/>
        <v>8345.3051925483469</v>
      </c>
      <c r="O26" s="27">
        <f t="shared" si="14"/>
        <v>7720.0518316525086</v>
      </c>
      <c r="P26" s="27">
        <f t="shared" si="14"/>
        <v>7441.1010879032392</v>
      </c>
      <c r="Q26" s="27">
        <f t="shared" si="14"/>
        <v>7454.6786560410092</v>
      </c>
      <c r="R26" s="27">
        <f t="shared" si="14"/>
        <v>6531.6922990002586</v>
      </c>
      <c r="S26" s="27">
        <f t="shared" si="14"/>
        <v>6325.5470653315315</v>
      </c>
      <c r="T26" s="27">
        <f t="shared" si="14"/>
        <v>6133.492040221553</v>
      </c>
      <c r="U26" s="27">
        <f t="shared" si="14"/>
        <v>6170.7211298449092</v>
      </c>
      <c r="V26" s="27">
        <f t="shared" si="14"/>
        <v>6421.5989949497134</v>
      </c>
      <c r="W26" s="27">
        <f t="shared" si="14"/>
        <v>5834.3179407823081</v>
      </c>
      <c r="X26" s="27">
        <f t="shared" si="14"/>
        <v>5676.5444343181989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8365.4912444010752</v>
      </c>
      <c r="D33" s="19">
        <f t="shared" ref="D33:X33" si="18">SUM(D34:D50)</f>
        <v>9101.7304953914063</v>
      </c>
      <c r="E33" s="19">
        <f t="shared" si="18"/>
        <v>9137.0880983678853</v>
      </c>
      <c r="F33" s="19">
        <f t="shared" si="18"/>
        <v>8331.2983777599402</v>
      </c>
      <c r="G33" s="19">
        <f t="shared" si="18"/>
        <v>9066.2419148813824</v>
      </c>
      <c r="H33" s="19">
        <f t="shared" si="18"/>
        <v>8800.1103209545545</v>
      </c>
      <c r="I33" s="19">
        <f t="shared" si="18"/>
        <v>8956.3437995738841</v>
      </c>
      <c r="J33" s="19">
        <f t="shared" si="18"/>
        <v>9043.2142488872196</v>
      </c>
      <c r="K33" s="19">
        <f t="shared" si="18"/>
        <v>8171.1414935331431</v>
      </c>
      <c r="L33" s="19">
        <f t="shared" si="18"/>
        <v>8545.9388144360619</v>
      </c>
      <c r="M33" s="19">
        <f t="shared" si="18"/>
        <v>8502.8863033840244</v>
      </c>
      <c r="N33" s="19">
        <f t="shared" si="18"/>
        <v>8345.3051925483469</v>
      </c>
      <c r="O33" s="19">
        <f t="shared" si="18"/>
        <v>7720.0518316525086</v>
      </c>
      <c r="P33" s="19">
        <f t="shared" si="18"/>
        <v>7441.1010879032392</v>
      </c>
      <c r="Q33" s="19">
        <f t="shared" si="18"/>
        <v>7454.6786560410092</v>
      </c>
      <c r="R33" s="19">
        <f t="shared" si="18"/>
        <v>6531.6922990002586</v>
      </c>
      <c r="S33" s="19">
        <f t="shared" si="18"/>
        <v>6325.5470653315315</v>
      </c>
      <c r="T33" s="19">
        <f t="shared" si="18"/>
        <v>6133.492040221553</v>
      </c>
      <c r="U33" s="19">
        <f t="shared" si="18"/>
        <v>6170.7211298449092</v>
      </c>
      <c r="V33" s="19">
        <f t="shared" si="18"/>
        <v>6421.5989949497134</v>
      </c>
      <c r="W33" s="19">
        <f t="shared" si="18"/>
        <v>5834.3179407823081</v>
      </c>
      <c r="X33" s="19">
        <f t="shared" si="18"/>
        <v>5676.5444343181989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3086.4632825130971</v>
      </c>
      <c r="D43" s="8">
        <v>3140.3399611824993</v>
      </c>
      <c r="E43" s="8">
        <v>3057.085741167683</v>
      </c>
      <c r="F43" s="8">
        <v>2825.2196647536994</v>
      </c>
      <c r="G43" s="8">
        <v>2758.9191293309914</v>
      </c>
      <c r="H43" s="8">
        <v>2625.0700578974784</v>
      </c>
      <c r="I43" s="8">
        <v>2525.287927727305</v>
      </c>
      <c r="J43" s="8">
        <v>2582.8320321862229</v>
      </c>
      <c r="K43" s="8">
        <v>2332.8286885138414</v>
      </c>
      <c r="L43" s="8">
        <v>2465.2071389173343</v>
      </c>
      <c r="M43" s="8">
        <v>2723.6476114899656</v>
      </c>
      <c r="N43" s="8">
        <v>2476.0164819082725</v>
      </c>
      <c r="O43" s="8">
        <v>2495.8612232873252</v>
      </c>
      <c r="P43" s="8">
        <v>2284.9283462315802</v>
      </c>
      <c r="Q43" s="8">
        <v>2337.6910274937131</v>
      </c>
      <c r="R43" s="8">
        <v>3384.989503780027</v>
      </c>
      <c r="S43" s="8">
        <v>3371.5295185202799</v>
      </c>
      <c r="T43" s="8">
        <v>3443.5772280446054</v>
      </c>
      <c r="U43" s="8">
        <v>3383.9701972918765</v>
      </c>
      <c r="V43" s="8">
        <v>3388.8440200826121</v>
      </c>
      <c r="W43" s="8">
        <v>2923.8612211038326</v>
      </c>
      <c r="X43" s="8">
        <v>3111.5749736746047</v>
      </c>
    </row>
    <row r="44" spans="1:24" ht="11.25" customHeight="1" x14ac:dyDescent="0.2">
      <c r="A44" s="28" t="s">
        <v>74</v>
      </c>
      <c r="B44" s="7" t="s">
        <v>75</v>
      </c>
      <c r="C44" s="8">
        <v>5208.8839947536389</v>
      </c>
      <c r="D44" s="8">
        <v>5885.2366331932371</v>
      </c>
      <c r="E44" s="8">
        <v>6026.4572411845202</v>
      </c>
      <c r="F44" s="8">
        <v>5455.2737881591684</v>
      </c>
      <c r="G44" s="8">
        <v>6259.1703180552122</v>
      </c>
      <c r="H44" s="8">
        <v>6124.3257536790552</v>
      </c>
      <c r="I44" s="8">
        <v>6387.522993208443</v>
      </c>
      <c r="J44" s="8">
        <v>6422.7740024703835</v>
      </c>
      <c r="K44" s="8">
        <v>5803.379691672485</v>
      </c>
      <c r="L44" s="8">
        <v>6047.0115920126073</v>
      </c>
      <c r="M44" s="8">
        <v>5742.6841876906974</v>
      </c>
      <c r="N44" s="8">
        <v>5841.8242759226005</v>
      </c>
      <c r="O44" s="8">
        <v>5205.1075797590338</v>
      </c>
      <c r="P44" s="8">
        <v>5141.7957436581828</v>
      </c>
      <c r="Q44" s="8">
        <v>5108.6913278724032</v>
      </c>
      <c r="R44" s="8">
        <v>3123.9985228401611</v>
      </c>
      <c r="S44" s="8">
        <v>2930.6269830830347</v>
      </c>
      <c r="T44" s="8">
        <v>2659.7299919133097</v>
      </c>
      <c r="U44" s="8">
        <v>2754.8310144841857</v>
      </c>
      <c r="V44" s="8">
        <v>3004.4710010972226</v>
      </c>
      <c r="W44" s="8">
        <v>2878.8896260854162</v>
      </c>
      <c r="X44" s="8">
        <v>2535.3287628849016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70.14396713433878</v>
      </c>
      <c r="D46" s="8">
        <v>76.153901015669604</v>
      </c>
      <c r="E46" s="8">
        <v>53.545116015683512</v>
      </c>
      <c r="F46" s="8">
        <v>50.804924847072925</v>
      </c>
      <c r="G46" s="8">
        <v>48.152467495180396</v>
      </c>
      <c r="H46" s="8">
        <v>50.714509378019685</v>
      </c>
      <c r="I46" s="8">
        <v>43.532878638135379</v>
      </c>
      <c r="J46" s="8">
        <v>37.608214230613392</v>
      </c>
      <c r="K46" s="8">
        <v>34.933113346816413</v>
      </c>
      <c r="L46" s="8">
        <v>33.720083506121547</v>
      </c>
      <c r="M46" s="8">
        <v>36.55450420336151</v>
      </c>
      <c r="N46" s="8">
        <v>27.464434717474809</v>
      </c>
      <c r="O46" s="8">
        <v>19.083028606149767</v>
      </c>
      <c r="P46" s="8">
        <v>14.376998013476046</v>
      </c>
      <c r="Q46" s="8">
        <v>8.2963006748922492</v>
      </c>
      <c r="R46" s="8">
        <v>22.70427238007094</v>
      </c>
      <c r="S46" s="8">
        <v>23.390563728216723</v>
      </c>
      <c r="T46" s="8">
        <v>30.184820263638382</v>
      </c>
      <c r="U46" s="8">
        <v>31.919918068846645</v>
      </c>
      <c r="V46" s="8">
        <v>28.283973769879093</v>
      </c>
      <c r="W46" s="8">
        <v>31.567093593059727</v>
      </c>
      <c r="X46" s="8">
        <v>29.640697758692152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0.13093014953513907</v>
      </c>
      <c r="Q51" s="27">
        <v>0.22154709277764736</v>
      </c>
      <c r="R51" s="27">
        <v>0.28286741691783235</v>
      </c>
      <c r="S51" s="27">
        <v>0.41666049632193675</v>
      </c>
      <c r="T51" s="27">
        <v>1.7827174857864432</v>
      </c>
      <c r="U51" s="27">
        <v>5.2549735602400434</v>
      </c>
      <c r="V51" s="27">
        <v>25.029128621215172</v>
      </c>
      <c r="W51" s="27">
        <v>42.633478285593348</v>
      </c>
      <c r="X51" s="27">
        <v>44.909928210995425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8.6203817420367468</v>
      </c>
      <c r="V61" s="49">
        <f t="shared" si="21"/>
        <v>25.147833393047765</v>
      </c>
      <c r="W61" s="49">
        <f t="shared" si="21"/>
        <v>111.85387849030587</v>
      </c>
      <c r="X61" s="49">
        <f t="shared" si="21"/>
        <v>79.330767116621132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8.6203817420367468</v>
      </c>
      <c r="V69" s="52">
        <v>25.147833393047765</v>
      </c>
      <c r="W69" s="52">
        <v>111.85387849030587</v>
      </c>
      <c r="X69" s="52">
        <v>79.330767116621132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310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34014.312088958941</v>
      </c>
      <c r="D2" s="21">
        <f t="shared" ref="D2:X2" si="0">SUM(D3,D17,D22,D25,D26,D51,D52)</f>
        <v>37253.686428928595</v>
      </c>
      <c r="E2" s="21">
        <f t="shared" si="0"/>
        <v>36837.510591872116</v>
      </c>
      <c r="F2" s="21">
        <f t="shared" si="0"/>
        <v>34810.853707160059</v>
      </c>
      <c r="G2" s="21">
        <f t="shared" si="0"/>
        <v>37957.716155838607</v>
      </c>
      <c r="H2" s="21">
        <f t="shared" si="0"/>
        <v>41572.822509885475</v>
      </c>
      <c r="I2" s="21">
        <f t="shared" si="0"/>
        <v>44782.010903666131</v>
      </c>
      <c r="J2" s="21">
        <f t="shared" si="0"/>
        <v>46040.348940032774</v>
      </c>
      <c r="K2" s="21">
        <f t="shared" si="0"/>
        <v>44738.154415506884</v>
      </c>
      <c r="L2" s="21">
        <f t="shared" si="0"/>
        <v>38674.147047483923</v>
      </c>
      <c r="M2" s="21">
        <f t="shared" si="0"/>
        <v>36180.613160455992</v>
      </c>
      <c r="N2" s="21">
        <f t="shared" si="0"/>
        <v>39781.945929371657</v>
      </c>
      <c r="O2" s="21">
        <f t="shared" si="0"/>
        <v>36878.121568347487</v>
      </c>
      <c r="P2" s="21">
        <f t="shared" si="0"/>
        <v>34928.012771627233</v>
      </c>
      <c r="Q2" s="21">
        <f t="shared" si="0"/>
        <v>34276.055637666206</v>
      </c>
      <c r="R2" s="21">
        <f t="shared" si="0"/>
        <v>31892.226790942823</v>
      </c>
      <c r="S2" s="21">
        <f t="shared" si="0"/>
        <v>31835.620283172146</v>
      </c>
      <c r="T2" s="21">
        <f t="shared" si="0"/>
        <v>31317.49989125265</v>
      </c>
      <c r="U2" s="21">
        <f t="shared" si="0"/>
        <v>29800.841612714852</v>
      </c>
      <c r="V2" s="21">
        <f t="shared" si="0"/>
        <v>30077.223371549069</v>
      </c>
      <c r="W2" s="21">
        <f t="shared" si="0"/>
        <v>31477.463087772099</v>
      </c>
      <c r="X2" s="21">
        <f t="shared" si="0"/>
        <v>30363.220882150803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34014.312088958941</v>
      </c>
      <c r="D26" s="27">
        <f t="shared" si="7"/>
        <v>37253.686428928595</v>
      </c>
      <c r="E26" s="27">
        <f t="shared" si="7"/>
        <v>36837.510591872116</v>
      </c>
      <c r="F26" s="27">
        <f t="shared" si="7"/>
        <v>34810.853707160059</v>
      </c>
      <c r="G26" s="27">
        <f t="shared" si="7"/>
        <v>37957.716155838607</v>
      </c>
      <c r="H26" s="27">
        <f t="shared" si="7"/>
        <v>41572.822509885475</v>
      </c>
      <c r="I26" s="27">
        <f t="shared" si="7"/>
        <v>44782.010903666131</v>
      </c>
      <c r="J26" s="27">
        <f t="shared" si="7"/>
        <v>46040.348940032774</v>
      </c>
      <c r="K26" s="27">
        <f t="shared" si="7"/>
        <v>44738.154415506884</v>
      </c>
      <c r="L26" s="27">
        <f t="shared" si="7"/>
        <v>38674.147047483923</v>
      </c>
      <c r="M26" s="27">
        <f t="shared" si="7"/>
        <v>36180.613160455992</v>
      </c>
      <c r="N26" s="27">
        <f t="shared" si="7"/>
        <v>39781.945929371657</v>
      </c>
      <c r="O26" s="27">
        <f t="shared" si="7"/>
        <v>36878.121568347487</v>
      </c>
      <c r="P26" s="27">
        <f t="shared" si="7"/>
        <v>34927.404932096768</v>
      </c>
      <c r="Q26" s="27">
        <f t="shared" si="7"/>
        <v>34275.048460118982</v>
      </c>
      <c r="R26" s="27">
        <f t="shared" si="7"/>
        <v>31890.870954919741</v>
      </c>
      <c r="S26" s="27">
        <f t="shared" si="7"/>
        <v>31833.562731708469</v>
      </c>
      <c r="T26" s="27">
        <f t="shared" si="7"/>
        <v>31308.578526778438</v>
      </c>
      <c r="U26" s="27">
        <f t="shared" si="7"/>
        <v>29775.971020915091</v>
      </c>
      <c r="V26" s="27">
        <f t="shared" si="7"/>
        <v>29962.603622890285</v>
      </c>
      <c r="W26" s="27">
        <f t="shared" si="7"/>
        <v>31253.088279457694</v>
      </c>
      <c r="X26" s="27">
        <f t="shared" si="7"/>
        <v>30129.412882961798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34014.312088958941</v>
      </c>
      <c r="D33" s="19">
        <f t="shared" si="9"/>
        <v>37253.686428928595</v>
      </c>
      <c r="E33" s="19">
        <f t="shared" si="9"/>
        <v>36837.510591872116</v>
      </c>
      <c r="F33" s="19">
        <f t="shared" si="9"/>
        <v>34810.853707160059</v>
      </c>
      <c r="G33" s="19">
        <f t="shared" si="9"/>
        <v>37957.716155838607</v>
      </c>
      <c r="H33" s="19">
        <f t="shared" si="9"/>
        <v>41572.822509885475</v>
      </c>
      <c r="I33" s="19">
        <f t="shared" si="9"/>
        <v>44782.010903666131</v>
      </c>
      <c r="J33" s="19">
        <f t="shared" si="9"/>
        <v>46040.348940032774</v>
      </c>
      <c r="K33" s="19">
        <f t="shared" si="9"/>
        <v>44738.154415506884</v>
      </c>
      <c r="L33" s="19">
        <f t="shared" si="9"/>
        <v>38674.147047483923</v>
      </c>
      <c r="M33" s="19">
        <f t="shared" si="9"/>
        <v>36180.613160455992</v>
      </c>
      <c r="N33" s="19">
        <f t="shared" si="9"/>
        <v>39781.945929371657</v>
      </c>
      <c r="O33" s="19">
        <f t="shared" si="9"/>
        <v>36878.121568347487</v>
      </c>
      <c r="P33" s="19">
        <f t="shared" si="9"/>
        <v>34927.404932096768</v>
      </c>
      <c r="Q33" s="19">
        <f t="shared" si="9"/>
        <v>34275.048460118982</v>
      </c>
      <c r="R33" s="19">
        <f t="shared" si="9"/>
        <v>31890.870954919741</v>
      </c>
      <c r="S33" s="19">
        <f t="shared" si="9"/>
        <v>31833.562731708469</v>
      </c>
      <c r="T33" s="19">
        <f t="shared" si="9"/>
        <v>31308.578526778438</v>
      </c>
      <c r="U33" s="19">
        <f t="shared" si="9"/>
        <v>29775.971020915091</v>
      </c>
      <c r="V33" s="19">
        <f t="shared" si="9"/>
        <v>29962.603622890285</v>
      </c>
      <c r="W33" s="19">
        <f t="shared" si="9"/>
        <v>31253.088279457694</v>
      </c>
      <c r="X33" s="19">
        <f t="shared" si="9"/>
        <v>30129.412882961798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2294.9379489269008</v>
      </c>
      <c r="D43" s="8">
        <v>2356.0348302575007</v>
      </c>
      <c r="E43" s="8">
        <v>2257.2477581123167</v>
      </c>
      <c r="F43" s="8">
        <v>2166.5489763262985</v>
      </c>
      <c r="G43" s="8">
        <v>2130.6508213890083</v>
      </c>
      <c r="H43" s="8">
        <v>2299.6308510225213</v>
      </c>
      <c r="I43" s="8">
        <v>2348.3135026326963</v>
      </c>
      <c r="J43" s="8">
        <v>2456.8424367337757</v>
      </c>
      <c r="K43" s="8">
        <v>2395.2255514861599</v>
      </c>
      <c r="L43" s="8">
        <v>2070.779901082667</v>
      </c>
      <c r="M43" s="8">
        <v>2138.853668510033</v>
      </c>
      <c r="N43" s="8">
        <v>2200.8198380917274</v>
      </c>
      <c r="O43" s="8">
        <v>2225.7907767126749</v>
      </c>
      <c r="P43" s="8">
        <v>1991.7679737684193</v>
      </c>
      <c r="Q43" s="8">
        <v>1958.2120125062868</v>
      </c>
      <c r="R43" s="8">
        <v>3002.9921742199745</v>
      </c>
      <c r="S43" s="8">
        <v>3108.5339768397198</v>
      </c>
      <c r="T43" s="8">
        <v>3231.7161738753944</v>
      </c>
      <c r="U43" s="8">
        <v>2990.4459344281231</v>
      </c>
      <c r="V43" s="8">
        <v>2898.2922410373876</v>
      </c>
      <c r="W43" s="8">
        <v>2910.2701437761662</v>
      </c>
      <c r="X43" s="8">
        <v>3056.3171666053945</v>
      </c>
    </row>
    <row r="44" spans="1:24" ht="11.25" customHeight="1" x14ac:dyDescent="0.2">
      <c r="A44" s="28" t="s">
        <v>74</v>
      </c>
      <c r="B44" s="7" t="s">
        <v>75</v>
      </c>
      <c r="C44" s="8">
        <v>31297.909667166376</v>
      </c>
      <c r="D44" s="8">
        <v>34451.850859686761</v>
      </c>
      <c r="E44" s="8">
        <v>34275.722789775486</v>
      </c>
      <c r="F44" s="8">
        <v>32343.093735680835</v>
      </c>
      <c r="G44" s="8">
        <v>35553.548081944777</v>
      </c>
      <c r="H44" s="8">
        <v>38950.647908240971</v>
      </c>
      <c r="I44" s="8">
        <v>42146.456699671566</v>
      </c>
      <c r="J44" s="8">
        <v>43329.791197529608</v>
      </c>
      <c r="K44" s="8">
        <v>42089.573077367539</v>
      </c>
      <c r="L44" s="8">
        <v>36400.386869907379</v>
      </c>
      <c r="M44" s="8">
        <v>33826.440536149319</v>
      </c>
      <c r="N44" s="8">
        <v>37405.270985997406</v>
      </c>
      <c r="O44" s="8">
        <v>34525.752060240964</v>
      </c>
      <c r="P44" s="8">
        <v>32843.802256341827</v>
      </c>
      <c r="Q44" s="8">
        <v>32264.440348287582</v>
      </c>
      <c r="R44" s="8">
        <v>28679.445283479839</v>
      </c>
      <c r="S44" s="8">
        <v>28497.577629396965</v>
      </c>
      <c r="T44" s="8">
        <v>27761.798455766682</v>
      </c>
      <c r="U44" s="8">
        <v>26478.719136875814</v>
      </c>
      <c r="V44" s="8">
        <v>26811.905144102777</v>
      </c>
      <c r="W44" s="8">
        <v>28035.409203354589</v>
      </c>
      <c r="X44" s="8">
        <v>26760.239965115099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421.46447286566132</v>
      </c>
      <c r="D46" s="8">
        <v>445.80073898433034</v>
      </c>
      <c r="E46" s="8">
        <v>304.54004398431641</v>
      </c>
      <c r="F46" s="8">
        <v>301.21099515292684</v>
      </c>
      <c r="G46" s="8">
        <v>273.51725250481962</v>
      </c>
      <c r="H46" s="8">
        <v>322.54375062198039</v>
      </c>
      <c r="I46" s="8">
        <v>287.24070136186464</v>
      </c>
      <c r="J46" s="8">
        <v>253.71530576938659</v>
      </c>
      <c r="K46" s="8">
        <v>253.3557866531836</v>
      </c>
      <c r="L46" s="8">
        <v>202.98027649387842</v>
      </c>
      <c r="M46" s="8">
        <v>215.31895579663851</v>
      </c>
      <c r="N46" s="8">
        <v>175.85510528252522</v>
      </c>
      <c r="O46" s="8">
        <v>126.57873139385023</v>
      </c>
      <c r="P46" s="8">
        <v>91.834701986523953</v>
      </c>
      <c r="Q46" s="8">
        <v>52.396099325107748</v>
      </c>
      <c r="R46" s="8">
        <v>208.43349721992905</v>
      </c>
      <c r="S46" s="8">
        <v>227.45112547178329</v>
      </c>
      <c r="T46" s="8">
        <v>315.06389713636167</v>
      </c>
      <c r="U46" s="8">
        <v>306.80594961115344</v>
      </c>
      <c r="V46" s="8">
        <v>252.40623775012088</v>
      </c>
      <c r="W46" s="8">
        <v>307.40893232694032</v>
      </c>
      <c r="X46" s="8">
        <v>312.85575124130764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0.60783953046486094</v>
      </c>
      <c r="Q51" s="27">
        <v>1.0071775472223525</v>
      </c>
      <c r="R51" s="27">
        <v>1.355836023082168</v>
      </c>
      <c r="S51" s="27">
        <v>2.0575514636780636</v>
      </c>
      <c r="T51" s="27">
        <v>8.9213644742135561</v>
      </c>
      <c r="U51" s="27">
        <v>24.870591799759957</v>
      </c>
      <c r="V51" s="27">
        <v>114.61974865878483</v>
      </c>
      <c r="W51" s="27">
        <v>224.37480831440678</v>
      </c>
      <c r="X51" s="27">
        <v>233.80799918900468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40.798301457963234</v>
      </c>
      <c r="V61" s="49">
        <f t="shared" si="11"/>
        <v>115.16335172695226</v>
      </c>
      <c r="W61" s="49">
        <f t="shared" si="11"/>
        <v>588.67335142969409</v>
      </c>
      <c r="X61" s="49">
        <f t="shared" si="11"/>
        <v>413.00818488337882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40.798301457963234</v>
      </c>
      <c r="V69" s="52">
        <v>115.16335172695226</v>
      </c>
      <c r="W69" s="52">
        <v>588.67335142969409</v>
      </c>
      <c r="X69" s="52">
        <v>413.00818488337882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169666.90204154639</v>
      </c>
      <c r="D2" s="21">
        <f t="shared" ref="D2:X2" si="0">SUM(D3,D17,D22,D25,D26,D51,D52)</f>
        <v>174362.47163047903</v>
      </c>
      <c r="E2" s="21">
        <f t="shared" si="0"/>
        <v>174808.88034139026</v>
      </c>
      <c r="F2" s="21">
        <f t="shared" si="0"/>
        <v>177438.6493498717</v>
      </c>
      <c r="G2" s="21">
        <f t="shared" si="0"/>
        <v>180195.98361943749</v>
      </c>
      <c r="H2" s="21">
        <f t="shared" si="0"/>
        <v>176757.81895816553</v>
      </c>
      <c r="I2" s="21">
        <f t="shared" si="0"/>
        <v>173435.21919424081</v>
      </c>
      <c r="J2" s="21">
        <f t="shared" si="0"/>
        <v>173789.36115190218</v>
      </c>
      <c r="K2" s="21">
        <f t="shared" si="0"/>
        <v>175280.9153391732</v>
      </c>
      <c r="L2" s="21">
        <f t="shared" si="0"/>
        <v>169802.44851553679</v>
      </c>
      <c r="M2" s="21">
        <f t="shared" si="0"/>
        <v>180675.75884118656</v>
      </c>
      <c r="N2" s="21">
        <f t="shared" si="0"/>
        <v>168444.92309324996</v>
      </c>
      <c r="O2" s="21">
        <f t="shared" si="0"/>
        <v>166271.29493806596</v>
      </c>
      <c r="P2" s="21">
        <f t="shared" si="0"/>
        <v>165337.99709066836</v>
      </c>
      <c r="Q2" s="21">
        <f t="shared" si="0"/>
        <v>158111.6254915449</v>
      </c>
      <c r="R2" s="21">
        <f t="shared" si="0"/>
        <v>167352.52519848722</v>
      </c>
      <c r="S2" s="21">
        <f t="shared" si="0"/>
        <v>168511.43986774242</v>
      </c>
      <c r="T2" s="21">
        <f t="shared" si="0"/>
        <v>165981.92121615465</v>
      </c>
      <c r="U2" s="21">
        <f t="shared" si="0"/>
        <v>162048.78933493546</v>
      </c>
      <c r="V2" s="21">
        <f t="shared" si="0"/>
        <v>156119.81532203389</v>
      </c>
      <c r="W2" s="21">
        <f t="shared" si="0"/>
        <v>135479.5627470646</v>
      </c>
      <c r="X2" s="21">
        <f t="shared" si="0"/>
        <v>140007.12596706802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20257.991176319974</v>
      </c>
      <c r="D3" s="24">
        <f t="shared" ref="D3:X3" si="2">SUM(D4,D8,D11)</f>
        <v>21630.061234439974</v>
      </c>
      <c r="E3" s="24">
        <f t="shared" si="2"/>
        <v>21801.050520119967</v>
      </c>
      <c r="F3" s="24">
        <f t="shared" si="2"/>
        <v>22181.18319827997</v>
      </c>
      <c r="G3" s="24">
        <f t="shared" si="2"/>
        <v>21378.068687519972</v>
      </c>
      <c r="H3" s="24">
        <f t="shared" si="2"/>
        <v>19949.728054679974</v>
      </c>
      <c r="I3" s="24">
        <f t="shared" si="2"/>
        <v>20296.312201439971</v>
      </c>
      <c r="J3" s="24">
        <f t="shared" si="2"/>
        <v>20861.59854995997</v>
      </c>
      <c r="K3" s="24">
        <f t="shared" si="2"/>
        <v>19700.356502159979</v>
      </c>
      <c r="L3" s="24">
        <f t="shared" si="2"/>
        <v>20181.008153519968</v>
      </c>
      <c r="M3" s="24">
        <f t="shared" si="2"/>
        <v>19006.029274319975</v>
      </c>
      <c r="N3" s="24">
        <f t="shared" si="2"/>
        <v>17697.397197959974</v>
      </c>
      <c r="O3" s="24">
        <f t="shared" si="2"/>
        <v>20493.344601359975</v>
      </c>
      <c r="P3" s="24">
        <f t="shared" si="2"/>
        <v>20991.201835319975</v>
      </c>
      <c r="Q3" s="24">
        <f t="shared" si="2"/>
        <v>24333.632759879969</v>
      </c>
      <c r="R3" s="24">
        <f t="shared" si="2"/>
        <v>32716.865748239961</v>
      </c>
      <c r="S3" s="24">
        <f t="shared" si="2"/>
        <v>29887.373645999967</v>
      </c>
      <c r="T3" s="24">
        <f t="shared" si="2"/>
        <v>25387.708317119967</v>
      </c>
      <c r="U3" s="24">
        <f t="shared" si="2"/>
        <v>21990.821639759975</v>
      </c>
      <c r="V3" s="24">
        <f t="shared" si="2"/>
        <v>14815.156816799985</v>
      </c>
      <c r="W3" s="24">
        <f t="shared" si="2"/>
        <v>6799.2238180799914</v>
      </c>
      <c r="X3" s="24">
        <f t="shared" si="2"/>
        <v>11837.676968639984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20010.816602999974</v>
      </c>
      <c r="D4" s="19">
        <f t="shared" ref="D4:X4" si="4">SUM(D5:D7)</f>
        <v>21372.781647239975</v>
      </c>
      <c r="E4" s="19">
        <f t="shared" si="4"/>
        <v>21528.746349119967</v>
      </c>
      <c r="F4" s="19">
        <f t="shared" si="4"/>
        <v>21936.38829443997</v>
      </c>
      <c r="G4" s="19">
        <f t="shared" si="4"/>
        <v>21153.179133719972</v>
      </c>
      <c r="H4" s="19">
        <f t="shared" si="4"/>
        <v>19742.548179959977</v>
      </c>
      <c r="I4" s="19">
        <f t="shared" si="4"/>
        <v>20047.961286359972</v>
      </c>
      <c r="J4" s="19">
        <f t="shared" si="4"/>
        <v>20499.214570559972</v>
      </c>
      <c r="K4" s="19">
        <f t="shared" si="4"/>
        <v>19323.846391319978</v>
      </c>
      <c r="L4" s="19">
        <f t="shared" si="4"/>
        <v>19834.578435599971</v>
      </c>
      <c r="M4" s="19">
        <f t="shared" si="4"/>
        <v>18619.375369319976</v>
      </c>
      <c r="N4" s="19">
        <f t="shared" si="4"/>
        <v>17334.629595719976</v>
      </c>
      <c r="O4" s="19">
        <f t="shared" si="4"/>
        <v>20128.416838919977</v>
      </c>
      <c r="P4" s="19">
        <f t="shared" si="4"/>
        <v>20724.088428359973</v>
      </c>
      <c r="Q4" s="19">
        <f t="shared" si="4"/>
        <v>24085.221808679969</v>
      </c>
      <c r="R4" s="19">
        <f t="shared" si="4"/>
        <v>31951.42817435996</v>
      </c>
      <c r="S4" s="19">
        <f t="shared" si="4"/>
        <v>28955.705299559966</v>
      </c>
      <c r="T4" s="19">
        <f t="shared" si="4"/>
        <v>24446.197893599969</v>
      </c>
      <c r="U4" s="19">
        <f t="shared" si="4"/>
        <v>21128.045630039975</v>
      </c>
      <c r="V4" s="19">
        <f t="shared" si="4"/>
        <v>13996.607691959985</v>
      </c>
      <c r="W4" s="19">
        <f t="shared" si="4"/>
        <v>6136.0169486399918</v>
      </c>
      <c r="X4" s="19">
        <f t="shared" si="4"/>
        <v>11321.191027079985</v>
      </c>
    </row>
    <row r="5" spans="1:24" ht="11.25" customHeight="1" x14ac:dyDescent="0.2">
      <c r="A5" s="28" t="s">
        <v>4</v>
      </c>
      <c r="B5" s="7" t="s">
        <v>5</v>
      </c>
      <c r="C5" s="8">
        <f>INTAVI!C5+NRGSUP!C5</f>
        <v>181.45196999999996</v>
      </c>
      <c r="D5" s="8">
        <f>INTAVI!D5+NRGSUP!D5</f>
        <v>164.17094795999995</v>
      </c>
      <c r="E5" s="8">
        <f>INTAVI!E5+NRGSUP!E5</f>
        <v>141.12946727999991</v>
      </c>
      <c r="F5" s="8">
        <f>INTAVI!F5+NRGSUP!F5</f>
        <v>100.80696455999995</v>
      </c>
      <c r="G5" s="8">
        <f>INTAVI!G5+NRGSUP!G5</f>
        <v>72.004671359999961</v>
      </c>
      <c r="H5" s="8">
        <f>INTAVI!H5+NRGSUP!H5</f>
        <v>83.525588639999967</v>
      </c>
      <c r="I5" s="8">
        <f>INTAVI!I5+NRGSUP!I5</f>
        <v>103.68683999999999</v>
      </c>
      <c r="J5" s="8">
        <f>INTAVI!J5+NRGSUP!J5</f>
        <v>175.69151135999994</v>
      </c>
      <c r="K5" s="8">
        <f>INTAVI!K5+NRGSUP!K5</f>
        <v>115.20775727999994</v>
      </c>
      <c r="L5" s="8">
        <f>INTAVI!L5+NRGSUP!L5</f>
        <v>103.68683999999996</v>
      </c>
      <c r="M5" s="8">
        <f>INTAVI!M5+NRGSUP!M5</f>
        <v>106.56706931999996</v>
      </c>
      <c r="N5" s="8">
        <f>INTAVI!N5+NRGSUP!N5</f>
        <v>92.165922719999969</v>
      </c>
      <c r="O5" s="8">
        <f>INTAVI!O5+NRGSUP!O5</f>
        <v>106.56706931999997</v>
      </c>
      <c r="P5" s="8">
        <f>INTAVI!P5+NRGSUP!P5</f>
        <v>80.645359319999969</v>
      </c>
      <c r="Q5" s="8">
        <f>INTAVI!Q5+NRGSUP!Q5</f>
        <v>100.12999211999997</v>
      </c>
      <c r="R5" s="8">
        <f>INTAVI!R5+NRGSUP!R5</f>
        <v>0.56443860000000001</v>
      </c>
      <c r="S5" s="8">
        <f>INTAVI!S5+NRGSUP!S5</f>
        <v>0.50994107999999994</v>
      </c>
      <c r="T5" s="8">
        <f>INTAVI!T5+NRGSUP!T5</f>
        <v>0.45792072000000011</v>
      </c>
      <c r="U5" s="8">
        <f>INTAVI!U5+NRGSUP!U5</f>
        <v>0.41191632000000006</v>
      </c>
      <c r="V5" s="8">
        <f>INTAVI!V5+NRGSUP!V5</f>
        <v>0.37157399999999979</v>
      </c>
      <c r="W5" s="8">
        <f>INTAVI!W5+NRGSUP!W5</f>
        <v>0.33406271999999987</v>
      </c>
      <c r="X5" s="8">
        <f>INTAVI!X5+NRGSUP!X5</f>
        <v>0.33689375999999982</v>
      </c>
    </row>
    <row r="6" spans="1:24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0.79659359999999912</v>
      </c>
      <c r="S6" s="8">
        <f>INTAVI!S6+NRGSUP!S6</f>
        <v>25.871695199999959</v>
      </c>
      <c r="T6" s="8">
        <f>INTAVI!T6+NRGSUP!T6</f>
        <v>56.522951999999904</v>
      </c>
      <c r="U6" s="8">
        <f>INTAVI!U6+NRGSUP!U6</f>
        <v>73.198288799999915</v>
      </c>
      <c r="V6" s="8">
        <f>INTAVI!V6+NRGSUP!V6</f>
        <v>28.694966399999959</v>
      </c>
      <c r="W6" s="8">
        <f>INTAVI!W6+NRGSUP!W6</f>
        <v>28.832018399999964</v>
      </c>
      <c r="X6" s="8">
        <f>INTAVI!X6+NRGSUP!X6</f>
        <v>39.180290399999954</v>
      </c>
    </row>
    <row r="7" spans="1:24" ht="11.25" customHeight="1" x14ac:dyDescent="0.2">
      <c r="A7" s="28" t="s">
        <v>8</v>
      </c>
      <c r="B7" s="7" t="s">
        <v>9</v>
      </c>
      <c r="C7" s="8">
        <f>INTAVI!C7+NRGSUP!C7</f>
        <v>19829.364632999976</v>
      </c>
      <c r="D7" s="8">
        <f>INTAVI!D7+NRGSUP!D7</f>
        <v>21208.610699279976</v>
      </c>
      <c r="E7" s="8">
        <f>INTAVI!E7+NRGSUP!E7</f>
        <v>21387.616881839967</v>
      </c>
      <c r="F7" s="8">
        <f>INTAVI!F7+NRGSUP!F7</f>
        <v>21835.581329879969</v>
      </c>
      <c r="G7" s="8">
        <f>INTAVI!G7+NRGSUP!G7</f>
        <v>21081.174462359973</v>
      </c>
      <c r="H7" s="8">
        <f>INTAVI!H7+NRGSUP!H7</f>
        <v>19659.022591319976</v>
      </c>
      <c r="I7" s="8">
        <f>INTAVI!I7+NRGSUP!I7</f>
        <v>19944.274446359974</v>
      </c>
      <c r="J7" s="8">
        <f>INTAVI!J7+NRGSUP!J7</f>
        <v>20323.523059199972</v>
      </c>
      <c r="K7" s="8">
        <f>INTAVI!K7+NRGSUP!K7</f>
        <v>19208.638634039977</v>
      </c>
      <c r="L7" s="8">
        <f>INTAVI!L7+NRGSUP!L7</f>
        <v>19730.891595599973</v>
      </c>
      <c r="M7" s="8">
        <f>INTAVI!M7+NRGSUP!M7</f>
        <v>18512.808299999975</v>
      </c>
      <c r="N7" s="8">
        <f>INTAVI!N7+NRGSUP!N7</f>
        <v>17242.463672999977</v>
      </c>
      <c r="O7" s="8">
        <f>INTAVI!O7+NRGSUP!O7</f>
        <v>20021.849769599976</v>
      </c>
      <c r="P7" s="8">
        <f>INTAVI!P7+NRGSUP!P7</f>
        <v>20643.443069039975</v>
      </c>
      <c r="Q7" s="8">
        <f>INTAVI!Q7+NRGSUP!Q7</f>
        <v>23985.091816559969</v>
      </c>
      <c r="R7" s="8">
        <f>INTAVI!R7+NRGSUP!R7</f>
        <v>31950.067142159962</v>
      </c>
      <c r="S7" s="8">
        <f>INTAVI!S7+NRGSUP!S7</f>
        <v>28929.323663279967</v>
      </c>
      <c r="T7" s="8">
        <f>INTAVI!T7+NRGSUP!T7</f>
        <v>24389.217020879969</v>
      </c>
      <c r="U7" s="8">
        <f>INTAVI!U7+NRGSUP!U7</f>
        <v>21054.435424919975</v>
      </c>
      <c r="V7" s="8">
        <f>INTAVI!V7+NRGSUP!V7</f>
        <v>13967.541151559986</v>
      </c>
      <c r="W7" s="8">
        <f>INTAVI!W7+NRGSUP!W7</f>
        <v>6106.8508675199919</v>
      </c>
      <c r="X7" s="8">
        <f>INTAVI!X7+NRGSUP!X7</f>
        <v>11281.673842919985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60.599757599999897</v>
      </c>
      <c r="D8" s="19">
        <f t="shared" ref="D8:X8" si="6">SUM(D9:D10)</f>
        <v>80.799919199999835</v>
      </c>
      <c r="E8" s="19">
        <f t="shared" si="6"/>
        <v>74.73979799999988</v>
      </c>
      <c r="F8" s="19">
        <f t="shared" si="6"/>
        <v>52.519838399999912</v>
      </c>
      <c r="G8" s="19">
        <f t="shared" si="6"/>
        <v>46.460080799999915</v>
      </c>
      <c r="H8" s="19">
        <f t="shared" si="6"/>
        <v>56.559797999999901</v>
      </c>
      <c r="I8" s="19">
        <f t="shared" si="6"/>
        <v>28.280080799999951</v>
      </c>
      <c r="J8" s="19">
        <f t="shared" si="6"/>
        <v>50.500040399999911</v>
      </c>
      <c r="K8" s="19">
        <f t="shared" si="6"/>
        <v>14.140040399999974</v>
      </c>
      <c r="L8" s="19">
        <f t="shared" si="6"/>
        <v>44.439919199999913</v>
      </c>
      <c r="M8" s="19">
        <f t="shared" si="6"/>
        <v>54.539999999999893</v>
      </c>
      <c r="N8" s="19">
        <f t="shared" si="6"/>
        <v>50.499676799999904</v>
      </c>
      <c r="O8" s="19">
        <f t="shared" si="6"/>
        <v>56.559797999999901</v>
      </c>
      <c r="P8" s="19">
        <f t="shared" si="6"/>
        <v>48.479878799999909</v>
      </c>
      <c r="Q8" s="19">
        <f t="shared" si="6"/>
        <v>64.639717199999893</v>
      </c>
      <c r="R8" s="19">
        <f t="shared" si="6"/>
        <v>86.514256799999828</v>
      </c>
      <c r="S8" s="19">
        <f t="shared" si="6"/>
        <v>86.670241199999836</v>
      </c>
      <c r="T8" s="19">
        <f t="shared" si="6"/>
        <v>106.81586279999982</v>
      </c>
      <c r="U8" s="19">
        <f t="shared" si="6"/>
        <v>101.3029595999998</v>
      </c>
      <c r="V8" s="19">
        <f t="shared" si="6"/>
        <v>19.000281599999969</v>
      </c>
      <c r="W8" s="19">
        <f t="shared" si="6"/>
        <v>27.522338399999974</v>
      </c>
      <c r="X8" s="19">
        <f t="shared" si="6"/>
        <v>14.558180399999966</v>
      </c>
    </row>
    <row r="9" spans="1:24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0</v>
      </c>
      <c r="N9" s="8">
        <f>INTAVI!N9+NRGSUP!N9</f>
        <v>0</v>
      </c>
      <c r="O9" s="8">
        <f>INTAVI!O9+NRGSUP!O9</f>
        <v>0</v>
      </c>
      <c r="P9" s="8">
        <f>INTAVI!P9+NRGSUP!P9</f>
        <v>0</v>
      </c>
      <c r="Q9" s="8">
        <f>INTAVI!Q9+NRGSUP!Q9</f>
        <v>0</v>
      </c>
      <c r="R9" s="8">
        <f>INTAVI!R9+NRGSUP!R9</f>
        <v>0</v>
      </c>
      <c r="S9" s="8">
        <f>INTAVI!S9+NRGSUP!S9</f>
        <v>0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INTAVI!C10+NRGSUP!C10</f>
        <v>60.599757599999897</v>
      </c>
      <c r="D10" s="8">
        <f>INTAVI!D10+NRGSUP!D10</f>
        <v>80.799919199999835</v>
      </c>
      <c r="E10" s="8">
        <f>INTAVI!E10+NRGSUP!E10</f>
        <v>74.73979799999988</v>
      </c>
      <c r="F10" s="8">
        <f>INTAVI!F10+NRGSUP!F10</f>
        <v>52.519838399999912</v>
      </c>
      <c r="G10" s="8">
        <f>INTAVI!G10+NRGSUP!G10</f>
        <v>46.460080799999915</v>
      </c>
      <c r="H10" s="8">
        <f>INTAVI!H10+NRGSUP!H10</f>
        <v>56.559797999999901</v>
      </c>
      <c r="I10" s="8">
        <f>INTAVI!I10+NRGSUP!I10</f>
        <v>28.280080799999951</v>
      </c>
      <c r="J10" s="8">
        <f>INTAVI!J10+NRGSUP!J10</f>
        <v>50.500040399999911</v>
      </c>
      <c r="K10" s="8">
        <f>INTAVI!K10+NRGSUP!K10</f>
        <v>14.140040399999974</v>
      </c>
      <c r="L10" s="8">
        <f>INTAVI!L10+NRGSUP!L10</f>
        <v>44.439919199999913</v>
      </c>
      <c r="M10" s="8">
        <f>INTAVI!M10+NRGSUP!M10</f>
        <v>54.539999999999893</v>
      </c>
      <c r="N10" s="8">
        <f>INTAVI!N10+NRGSUP!N10</f>
        <v>50.499676799999904</v>
      </c>
      <c r="O10" s="8">
        <f>INTAVI!O10+NRGSUP!O10</f>
        <v>56.559797999999901</v>
      </c>
      <c r="P10" s="8">
        <f>INTAVI!P10+NRGSUP!P10</f>
        <v>48.479878799999909</v>
      </c>
      <c r="Q10" s="8">
        <f>INTAVI!Q10+NRGSUP!Q10</f>
        <v>64.639717199999893</v>
      </c>
      <c r="R10" s="8">
        <f>INTAVI!R10+NRGSUP!R10</f>
        <v>86.514256799999828</v>
      </c>
      <c r="S10" s="8">
        <f>INTAVI!S10+NRGSUP!S10</f>
        <v>86.670241199999836</v>
      </c>
      <c r="T10" s="8">
        <f>INTAVI!T10+NRGSUP!T10</f>
        <v>106.81586279999982</v>
      </c>
      <c r="U10" s="8">
        <f>INTAVI!U10+NRGSUP!U10</f>
        <v>101.3029595999998</v>
      </c>
      <c r="V10" s="8">
        <f>INTAVI!V10+NRGSUP!V10</f>
        <v>19.000281599999969</v>
      </c>
      <c r="W10" s="8">
        <f>INTAVI!W10+NRGSUP!W10</f>
        <v>27.522338399999974</v>
      </c>
      <c r="X10" s="8">
        <f>INTAVI!X10+NRGSUP!X10</f>
        <v>14.558180399999966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186.57481571999989</v>
      </c>
      <c r="D11" s="19">
        <f t="shared" ref="D11:X11" si="8">SUM(D12:D16)</f>
        <v>176.47966799999989</v>
      </c>
      <c r="E11" s="19">
        <f t="shared" si="8"/>
        <v>197.56437299999988</v>
      </c>
      <c r="F11" s="19">
        <f t="shared" si="8"/>
        <v>192.27506543999993</v>
      </c>
      <c r="G11" s="19">
        <f t="shared" si="8"/>
        <v>178.42947299999997</v>
      </c>
      <c r="H11" s="19">
        <f t="shared" si="8"/>
        <v>150.62007671999993</v>
      </c>
      <c r="I11" s="19">
        <f t="shared" si="8"/>
        <v>220.0708342799999</v>
      </c>
      <c r="J11" s="19">
        <f t="shared" si="8"/>
        <v>311.88393899999988</v>
      </c>
      <c r="K11" s="19">
        <f t="shared" si="8"/>
        <v>362.37007043999995</v>
      </c>
      <c r="L11" s="19">
        <f t="shared" si="8"/>
        <v>301.9897987199999</v>
      </c>
      <c r="M11" s="19">
        <f t="shared" si="8"/>
        <v>332.11390499999993</v>
      </c>
      <c r="N11" s="19">
        <f t="shared" si="8"/>
        <v>312.26792544</v>
      </c>
      <c r="O11" s="19">
        <f t="shared" si="8"/>
        <v>308.36796443999992</v>
      </c>
      <c r="P11" s="19">
        <f t="shared" si="8"/>
        <v>218.63352815999991</v>
      </c>
      <c r="Q11" s="19">
        <f t="shared" si="8"/>
        <v>183.77123399999988</v>
      </c>
      <c r="R11" s="19">
        <f t="shared" si="8"/>
        <v>678.92331707999961</v>
      </c>
      <c r="S11" s="19">
        <f t="shared" si="8"/>
        <v>844.99810523999929</v>
      </c>
      <c r="T11" s="19">
        <f t="shared" si="8"/>
        <v>834.69456071999912</v>
      </c>
      <c r="U11" s="19">
        <f t="shared" si="8"/>
        <v>761.47305011999936</v>
      </c>
      <c r="V11" s="19">
        <f t="shared" si="8"/>
        <v>799.54884323999909</v>
      </c>
      <c r="W11" s="19">
        <f t="shared" si="8"/>
        <v>635.68453103999946</v>
      </c>
      <c r="X11" s="19">
        <f t="shared" si="8"/>
        <v>501.92776115999959</v>
      </c>
    </row>
    <row r="12" spans="1:24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2.8567890000000014</v>
      </c>
      <c r="G12" s="8">
        <f>INTAVI!G12+NRGSUP!G12</f>
        <v>0</v>
      </c>
      <c r="H12" s="8">
        <f>INTAVI!H12+NRGSUP!H12</f>
        <v>0</v>
      </c>
      <c r="I12" s="8">
        <f>INTAVI!I12+NRGSUP!I12</f>
        <v>0</v>
      </c>
      <c r="J12" s="8">
        <f>INTAVI!J12+NRGSUP!J12</f>
        <v>0</v>
      </c>
      <c r="K12" s="8">
        <f>INTAVI!K12+NRGSUP!K12</f>
        <v>19.997172000000003</v>
      </c>
      <c r="L12" s="8">
        <f>INTAVI!L12+NRGSUP!L12</f>
        <v>0</v>
      </c>
      <c r="M12" s="8">
        <f>INTAVI!M12+NRGSUP!M12</f>
        <v>0</v>
      </c>
      <c r="N12" s="8">
        <f>INTAVI!N12+NRGSUP!N12</f>
        <v>0</v>
      </c>
      <c r="O12" s="8">
        <f>INTAVI!O12+NRGSUP!O12</f>
        <v>0</v>
      </c>
      <c r="P12" s="8">
        <f>INTAVI!P12+NRGSUP!P12</f>
        <v>0</v>
      </c>
      <c r="Q12" s="8">
        <f>INTAVI!Q12+NRGSUP!Q12</f>
        <v>0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INTAVI!C13+NRGSUP!C13</f>
        <v>169.02481571999988</v>
      </c>
      <c r="D13" s="8">
        <f>INTAVI!D13+NRGSUP!D13</f>
        <v>153.07919999999987</v>
      </c>
      <c r="E13" s="8">
        <f>INTAVI!E13+NRGSUP!E13</f>
        <v>172.21409999999986</v>
      </c>
      <c r="F13" s="8">
        <f>INTAVI!F13+NRGSUP!F13</f>
        <v>156.26808143999992</v>
      </c>
      <c r="G13" s="8">
        <f>INTAVI!G13+NRGSUP!G13</f>
        <v>153.07919999999996</v>
      </c>
      <c r="H13" s="8">
        <f>INTAVI!H13+NRGSUP!H13</f>
        <v>111.62011571999992</v>
      </c>
      <c r="I13" s="8">
        <f>INTAVI!I13+NRGSUP!I13</f>
        <v>184.97083427999988</v>
      </c>
      <c r="J13" s="8">
        <f>INTAVI!J13+NRGSUP!J13</f>
        <v>210.48389999999986</v>
      </c>
      <c r="K13" s="8">
        <f>INTAVI!K13+NRGSUP!K13</f>
        <v>213.67278143999988</v>
      </c>
      <c r="L13" s="8">
        <f>INTAVI!L13+NRGSUP!L13</f>
        <v>149.88991571999986</v>
      </c>
      <c r="M13" s="8">
        <f>INTAVI!M13+NRGSUP!M13</f>
        <v>172.21409999999986</v>
      </c>
      <c r="N13" s="8">
        <f>INTAVI!N13+NRGSUP!N13</f>
        <v>156.26808143999992</v>
      </c>
      <c r="O13" s="8">
        <f>INTAVI!O13+NRGSUP!O13</f>
        <v>156.26808143999989</v>
      </c>
      <c r="P13" s="8">
        <f>INTAVI!P13+NRGSUP!P13</f>
        <v>130.88352815999986</v>
      </c>
      <c r="Q13" s="8">
        <f>INTAVI!Q13+NRGSUP!Q13</f>
        <v>136.97099999999989</v>
      </c>
      <c r="R13" s="8">
        <f>INTAVI!R13+NRGSUP!R13</f>
        <v>645.86719007999955</v>
      </c>
      <c r="S13" s="8">
        <f>INTAVI!S13+NRGSUP!S13</f>
        <v>767.12910623999926</v>
      </c>
      <c r="T13" s="8">
        <f>INTAVI!T13+NRGSUP!T13</f>
        <v>751.83679871999902</v>
      </c>
      <c r="U13" s="8">
        <f>INTAVI!U13+NRGSUP!U13</f>
        <v>686.96733311999935</v>
      </c>
      <c r="V13" s="8">
        <f>INTAVI!V13+NRGSUP!V13</f>
        <v>715.44538223999905</v>
      </c>
      <c r="W13" s="8">
        <f>INTAVI!W13+NRGSUP!W13</f>
        <v>614.13874703999943</v>
      </c>
      <c r="X13" s="8">
        <f>INTAVI!X13+NRGSUP!X13</f>
        <v>476.96358815999957</v>
      </c>
    </row>
    <row r="14" spans="1:24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INTAVI!C16+NRGSUP!C16</f>
        <v>17.550000000000011</v>
      </c>
      <c r="D16" s="8">
        <f>INTAVI!D16+NRGSUP!D16</f>
        <v>23.400468000000011</v>
      </c>
      <c r="E16" s="8">
        <f>INTAVI!E16+NRGSUP!E16</f>
        <v>25.350273000000012</v>
      </c>
      <c r="F16" s="8">
        <f>INTAVI!F16+NRGSUP!F16</f>
        <v>33.150195000000011</v>
      </c>
      <c r="G16" s="8">
        <f>INTAVI!G16+NRGSUP!G16</f>
        <v>25.350273000000012</v>
      </c>
      <c r="H16" s="8">
        <f>INTAVI!H16+NRGSUP!H16</f>
        <v>38.99996100000002</v>
      </c>
      <c r="I16" s="8">
        <f>INTAVI!I16+NRGSUP!I16</f>
        <v>35.100000000000016</v>
      </c>
      <c r="J16" s="8">
        <f>INTAVI!J16+NRGSUP!J16</f>
        <v>101.40003900000004</v>
      </c>
      <c r="K16" s="8">
        <f>INTAVI!K16+NRGSUP!K16</f>
        <v>128.70011700000006</v>
      </c>
      <c r="L16" s="8">
        <f>INTAVI!L16+NRGSUP!L16</f>
        <v>152.09988300000003</v>
      </c>
      <c r="M16" s="8">
        <f>INTAVI!M16+NRGSUP!M16</f>
        <v>159.89980500000007</v>
      </c>
      <c r="N16" s="8">
        <f>INTAVI!N16+NRGSUP!N16</f>
        <v>155.99984400000008</v>
      </c>
      <c r="O16" s="8">
        <f>INTAVI!O16+NRGSUP!O16</f>
        <v>152.09988300000006</v>
      </c>
      <c r="P16" s="8">
        <f>INTAVI!P16+NRGSUP!P16</f>
        <v>87.750000000000057</v>
      </c>
      <c r="Q16" s="8">
        <f>INTAVI!Q16+NRGSUP!Q16</f>
        <v>46.800234000000003</v>
      </c>
      <c r="R16" s="8">
        <f>INTAVI!R16+NRGSUP!R16</f>
        <v>33.056127000000011</v>
      </c>
      <c r="S16" s="8">
        <f>INTAVI!S16+NRGSUP!S16</f>
        <v>77.868999000000031</v>
      </c>
      <c r="T16" s="8">
        <f>INTAVI!T16+NRGSUP!T16</f>
        <v>82.857762000000051</v>
      </c>
      <c r="U16" s="8">
        <f>INTAVI!U16+NRGSUP!U16</f>
        <v>74.505717000000033</v>
      </c>
      <c r="V16" s="8">
        <f>INTAVI!V16+NRGSUP!V16</f>
        <v>84.103461000000038</v>
      </c>
      <c r="W16" s="8">
        <f>INTAVI!W16+NRGSUP!W16</f>
        <v>21.545784000000012</v>
      </c>
      <c r="X16" s="8">
        <f>INTAVI!X16+NRGSUP!X16</f>
        <v>24.964173000000009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8711.7150959999999</v>
      </c>
      <c r="D17" s="27">
        <f t="shared" ref="D17:X17" si="10">SUM(D18:D21)</f>
        <v>9441.4399919999996</v>
      </c>
      <c r="E17" s="27">
        <f t="shared" si="10"/>
        <v>9418.7122559999989</v>
      </c>
      <c r="F17" s="27">
        <f t="shared" si="10"/>
        <v>9985.928688</v>
      </c>
      <c r="G17" s="27">
        <f t="shared" si="10"/>
        <v>10522.935360000001</v>
      </c>
      <c r="H17" s="27">
        <f t="shared" si="10"/>
        <v>10579.905015839999</v>
      </c>
      <c r="I17" s="27">
        <f t="shared" si="10"/>
        <v>9475.3108958400007</v>
      </c>
      <c r="J17" s="27">
        <f t="shared" si="10"/>
        <v>11040.768576</v>
      </c>
      <c r="K17" s="27">
        <f t="shared" si="10"/>
        <v>10754.931744</v>
      </c>
      <c r="L17" s="27">
        <f t="shared" si="10"/>
        <v>7918.3362240000006</v>
      </c>
      <c r="M17" s="27">
        <f t="shared" si="10"/>
        <v>10072.778400000001</v>
      </c>
      <c r="N17" s="27">
        <f t="shared" si="10"/>
        <v>10372.146047999997</v>
      </c>
      <c r="O17" s="27">
        <f t="shared" si="10"/>
        <v>10327.19184</v>
      </c>
      <c r="P17" s="27">
        <f t="shared" si="10"/>
        <v>9968.0176800000008</v>
      </c>
      <c r="Q17" s="27">
        <f t="shared" si="10"/>
        <v>10131.997047839999</v>
      </c>
      <c r="R17" s="27">
        <f t="shared" si="10"/>
        <v>10271.653467840002</v>
      </c>
      <c r="S17" s="27">
        <f t="shared" si="10"/>
        <v>9962.1910742399996</v>
      </c>
      <c r="T17" s="27">
        <f t="shared" si="10"/>
        <v>10334.675545919999</v>
      </c>
      <c r="U17" s="27">
        <f t="shared" si="10"/>
        <v>10252.57088736</v>
      </c>
      <c r="V17" s="27">
        <f t="shared" si="10"/>
        <v>9561.5839497599991</v>
      </c>
      <c r="W17" s="27">
        <f t="shared" si="10"/>
        <v>8898.2585308800008</v>
      </c>
      <c r="X17" s="27">
        <f t="shared" si="10"/>
        <v>10173.979549439999</v>
      </c>
    </row>
    <row r="18" spans="1:24" ht="11.25" customHeight="1" x14ac:dyDescent="0.2">
      <c r="A18" s="29" t="s">
        <v>26</v>
      </c>
      <c r="B18" s="7" t="s">
        <v>27</v>
      </c>
      <c r="C18" s="8">
        <f>INTAVI!C18+NRGSUP!C18</f>
        <v>0</v>
      </c>
      <c r="D18" s="8">
        <f>INTAVI!D18+NRGSUP!D18</f>
        <v>0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INTAVI!C19+NRGSUP!C19</f>
        <v>763.51571999999987</v>
      </c>
      <c r="D19" s="8">
        <f>INTAVI!D19+NRGSUP!D19</f>
        <v>779.53967999999986</v>
      </c>
      <c r="E19" s="8">
        <f>INTAVI!E19+NRGSUP!E19</f>
        <v>727.43183999999997</v>
      </c>
      <c r="F19" s="8">
        <f>INTAVI!F19+NRGSUP!F19</f>
        <v>770.74847999999997</v>
      </c>
      <c r="G19" s="8">
        <f>INTAVI!G19+NRGSUP!G19</f>
        <v>783.85536000000002</v>
      </c>
      <c r="H19" s="8">
        <f>INTAVI!H19+NRGSUP!H19</f>
        <v>774.2651198399999</v>
      </c>
      <c r="I19" s="8">
        <f>INTAVI!I19+NRGSUP!I19</f>
        <v>748.93047983999986</v>
      </c>
      <c r="J19" s="8">
        <f>INTAVI!J19+NRGSUP!J19</f>
        <v>792.08711999999991</v>
      </c>
      <c r="K19" s="8">
        <f>INTAVI!K19+NRGSUP!K19</f>
        <v>787.57163999999989</v>
      </c>
      <c r="L19" s="8">
        <f>INTAVI!L19+NRGSUP!L19</f>
        <v>623.77559999999994</v>
      </c>
      <c r="M19" s="8">
        <f>INTAVI!M19+NRGSUP!M19</f>
        <v>741.37787999999989</v>
      </c>
      <c r="N19" s="8">
        <f>INTAVI!N19+NRGSUP!N19</f>
        <v>731.86739999999986</v>
      </c>
      <c r="O19" s="8">
        <f>INTAVI!O19+NRGSUP!O19</f>
        <v>706.9323599999999</v>
      </c>
      <c r="P19" s="8">
        <f>INTAVI!P19+NRGSUP!P19</f>
        <v>702.13715999999999</v>
      </c>
      <c r="Q19" s="8">
        <f>INTAVI!Q19+NRGSUP!Q19</f>
        <v>723.11631983999996</v>
      </c>
      <c r="R19" s="8">
        <f>INTAVI!R19+NRGSUP!R19</f>
        <v>729.62580384000012</v>
      </c>
      <c r="S19" s="8">
        <f>INTAVI!S19+NRGSUP!S19</f>
        <v>698.16289823999978</v>
      </c>
      <c r="T19" s="8">
        <f>INTAVI!T19+NRGSUP!T19</f>
        <v>715.96140191999996</v>
      </c>
      <c r="U19" s="8">
        <f>INTAVI!U19+NRGSUP!U19</f>
        <v>723.98792735999996</v>
      </c>
      <c r="V19" s="8">
        <f>INTAVI!V19+NRGSUP!V19</f>
        <v>705.57595775999994</v>
      </c>
      <c r="W19" s="8">
        <f>INTAVI!W19+NRGSUP!W19</f>
        <v>683.01741888000015</v>
      </c>
      <c r="X19" s="8">
        <f>INTAVI!X19+NRGSUP!X19</f>
        <v>680.84103744000004</v>
      </c>
    </row>
    <row r="20" spans="1:24" ht="11.25" customHeight="1" x14ac:dyDescent="0.2">
      <c r="A20" s="29" t="s">
        <v>30</v>
      </c>
      <c r="B20" s="7" t="s">
        <v>31</v>
      </c>
      <c r="C20" s="8">
        <f>INTAVI!C20+NRGSUP!C20</f>
        <v>7948.1993760000005</v>
      </c>
      <c r="D20" s="8">
        <f>INTAVI!D20+NRGSUP!D20</f>
        <v>8661.9003119999998</v>
      </c>
      <c r="E20" s="8">
        <f>INTAVI!E20+NRGSUP!E20</f>
        <v>8691.2804159999996</v>
      </c>
      <c r="F20" s="8">
        <f>INTAVI!F20+NRGSUP!F20</f>
        <v>9215.1802079999998</v>
      </c>
      <c r="G20" s="8">
        <f>INTAVI!G20+NRGSUP!G20</f>
        <v>9739.0800000000017</v>
      </c>
      <c r="H20" s="8">
        <f>INTAVI!H20+NRGSUP!H20</f>
        <v>9805.6398959999988</v>
      </c>
      <c r="I20" s="8">
        <f>INTAVI!I20+NRGSUP!I20</f>
        <v>8726.380416</v>
      </c>
      <c r="J20" s="8">
        <f>INTAVI!J20+NRGSUP!J20</f>
        <v>10248.681456</v>
      </c>
      <c r="K20" s="8">
        <f>INTAVI!K20+NRGSUP!K20</f>
        <v>9967.3601039999994</v>
      </c>
      <c r="L20" s="8">
        <f>INTAVI!L20+NRGSUP!L20</f>
        <v>7294.5606240000006</v>
      </c>
      <c r="M20" s="8">
        <f>INTAVI!M20+NRGSUP!M20</f>
        <v>9331.4005200000011</v>
      </c>
      <c r="N20" s="8">
        <f>INTAVI!N20+NRGSUP!N20</f>
        <v>9640.2786479999977</v>
      </c>
      <c r="O20" s="8">
        <f>INTAVI!O20+NRGSUP!O20</f>
        <v>9620.2594799999988</v>
      </c>
      <c r="P20" s="8">
        <f>INTAVI!P20+NRGSUP!P20</f>
        <v>9265.8805200000006</v>
      </c>
      <c r="Q20" s="8">
        <f>INTAVI!Q20+NRGSUP!Q20</f>
        <v>9408.8807280000001</v>
      </c>
      <c r="R20" s="8">
        <f>INTAVI!R20+NRGSUP!R20</f>
        <v>9542.0276640000011</v>
      </c>
      <c r="S20" s="8">
        <f>INTAVI!S20+NRGSUP!S20</f>
        <v>9264.0281759999998</v>
      </c>
      <c r="T20" s="8">
        <f>INTAVI!T20+NRGSUP!T20</f>
        <v>9618.7141439999996</v>
      </c>
      <c r="U20" s="8">
        <f>INTAVI!U20+NRGSUP!U20</f>
        <v>9528.5829599999997</v>
      </c>
      <c r="V20" s="8">
        <f>INTAVI!V20+NRGSUP!V20</f>
        <v>8856.0079919999989</v>
      </c>
      <c r="W20" s="8">
        <f>INTAVI!W20+NRGSUP!W20</f>
        <v>8215.2411119999997</v>
      </c>
      <c r="X20" s="8">
        <f>INTAVI!X20+NRGSUP!X20</f>
        <v>9493.1385119999995</v>
      </c>
    </row>
    <row r="21" spans="1:24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0</v>
      </c>
      <c r="I21" s="8">
        <f>INTAVI!I21+NRGSUP!I21</f>
        <v>0</v>
      </c>
      <c r="J21" s="8">
        <f>INTAVI!J21+NRGSUP!J21</f>
        <v>0</v>
      </c>
      <c r="K21" s="8">
        <f>INTAVI!K21+NRGSUP!K21</f>
        <v>0</v>
      </c>
      <c r="L21" s="8">
        <f>INTAVI!L21+NRGSUP!L21</f>
        <v>0</v>
      </c>
      <c r="M21" s="8">
        <f>INTAVI!M21+NRGSUP!M21</f>
        <v>0</v>
      </c>
      <c r="N21" s="8">
        <f>INTAVI!N21+NRGSUP!N21</f>
        <v>0</v>
      </c>
      <c r="O21" s="8">
        <f>INTAVI!O21+NRGSUP!O21</f>
        <v>0</v>
      </c>
      <c r="P21" s="8">
        <f>INTAVI!P21+NRGSUP!P21</f>
        <v>0</v>
      </c>
      <c r="Q21" s="8">
        <f>INTAVI!Q21+NRGSUP!Q21</f>
        <v>0</v>
      </c>
      <c r="R21" s="8">
        <f>INTAVI!R21+NRGSUP!R21</f>
        <v>0</v>
      </c>
      <c r="S21" s="8">
        <f>INTAVI!S21+NRGSUP!S21</f>
        <v>0</v>
      </c>
      <c r="T21" s="8">
        <f>INTAVI!T21+NRGSUP!T21</f>
        <v>0</v>
      </c>
      <c r="U21" s="8">
        <f>INTAVI!U21+NRGSUP!U21</f>
        <v>0</v>
      </c>
      <c r="V21" s="8">
        <f>INTAVI!V21+NRGSUP!V21</f>
        <v>0</v>
      </c>
      <c r="W21" s="8">
        <f>INTAVI!W21+NRGSUP!W21</f>
        <v>0</v>
      </c>
      <c r="X21" s="8">
        <f>INTAVI!X21+NRGSUP!X21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INTAVI!C23+NRGSUP!C23</f>
        <v>0</v>
      </c>
      <c r="D23" s="8">
        <f>INTAVI!D23+NRGSUP!D23</f>
        <v>0</v>
      </c>
      <c r="E23" s="8">
        <f>INTAVI!E23+NRGSUP!E23</f>
        <v>0</v>
      </c>
      <c r="F23" s="8">
        <f>INTAVI!F23+NRGSUP!F23</f>
        <v>0</v>
      </c>
      <c r="G23" s="8">
        <f>INTAVI!G23+NRGSUP!G23</f>
        <v>0</v>
      </c>
      <c r="H23" s="8">
        <f>INTAVI!H23+NRGSUP!H23</f>
        <v>0</v>
      </c>
      <c r="I23" s="8">
        <f>INTAVI!I23+NRGSUP!I23</f>
        <v>0</v>
      </c>
      <c r="J23" s="8">
        <f>INTAVI!J23+NRGSUP!J23</f>
        <v>0</v>
      </c>
      <c r="K23" s="8">
        <f>INTAVI!K23+NRGSUP!K23</f>
        <v>0</v>
      </c>
      <c r="L23" s="8">
        <f>INTAVI!L23+NRGSUP!L23</f>
        <v>0</v>
      </c>
      <c r="M23" s="8">
        <f>INTAVI!M23+NRGSUP!M23</f>
        <v>0</v>
      </c>
      <c r="N23" s="8">
        <f>INTAVI!N23+NRGSUP!N23</f>
        <v>0</v>
      </c>
      <c r="O23" s="8">
        <f>INTAVI!O23+NRGSUP!O23</f>
        <v>0</v>
      </c>
      <c r="P23" s="8">
        <f>INTAVI!P23+NRGSUP!P23</f>
        <v>0</v>
      </c>
      <c r="Q23" s="8">
        <f>INTAVI!Q23+NRGSUP!Q23</f>
        <v>0</v>
      </c>
      <c r="R23" s="8">
        <f>INTAVI!R23+NRGSUP!R23</f>
        <v>0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62100.996400080003</v>
      </c>
      <c r="D26" s="27">
        <f t="shared" ref="D26:X26" si="14">SUM(D27,D33)</f>
        <v>62400.982973039994</v>
      </c>
      <c r="E26" s="27">
        <f t="shared" si="14"/>
        <v>63306.498474</v>
      </c>
      <c r="F26" s="27">
        <f t="shared" si="14"/>
        <v>64264.60934100001</v>
      </c>
      <c r="G26" s="27">
        <f t="shared" si="14"/>
        <v>65217.725263080007</v>
      </c>
      <c r="H26" s="27">
        <f t="shared" si="14"/>
        <v>65611.181091239996</v>
      </c>
      <c r="I26" s="27">
        <f t="shared" si="14"/>
        <v>65938.40220348</v>
      </c>
      <c r="J26" s="27">
        <f t="shared" si="14"/>
        <v>66571.642949400004</v>
      </c>
      <c r="K26" s="27">
        <f t="shared" si="14"/>
        <v>65597.583269520008</v>
      </c>
      <c r="L26" s="27">
        <f t="shared" si="14"/>
        <v>61308.402488279993</v>
      </c>
      <c r="M26" s="27">
        <f t="shared" si="14"/>
        <v>61912.058995439991</v>
      </c>
      <c r="N26" s="27">
        <f t="shared" si="14"/>
        <v>62110.830680279993</v>
      </c>
      <c r="O26" s="27">
        <f t="shared" si="14"/>
        <v>60607.990581839993</v>
      </c>
      <c r="P26" s="27">
        <f t="shared" si="14"/>
        <v>58469.610478319999</v>
      </c>
      <c r="Q26" s="27">
        <f t="shared" si="14"/>
        <v>57492.089430480009</v>
      </c>
      <c r="R26" s="27">
        <f t="shared" si="14"/>
        <v>58249.807099199992</v>
      </c>
      <c r="S26" s="27">
        <f t="shared" si="14"/>
        <v>59357.243758320008</v>
      </c>
      <c r="T26" s="27">
        <f t="shared" si="14"/>
        <v>59591.785409639997</v>
      </c>
      <c r="U26" s="27">
        <f t="shared" si="14"/>
        <v>59934.2865084</v>
      </c>
      <c r="V26" s="27">
        <f t="shared" si="14"/>
        <v>59379.58929132</v>
      </c>
      <c r="W26" s="27">
        <f t="shared" si="14"/>
        <v>49188.468576959996</v>
      </c>
      <c r="X26" s="27">
        <f t="shared" si="14"/>
        <v>50200.993379520012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62100.996400080003</v>
      </c>
      <c r="D33" s="19">
        <f t="shared" ref="D33:X33" si="18">SUM(D34:D50)</f>
        <v>62400.982973039994</v>
      </c>
      <c r="E33" s="19">
        <f t="shared" si="18"/>
        <v>63306.498474</v>
      </c>
      <c r="F33" s="19">
        <f t="shared" si="18"/>
        <v>64264.60934100001</v>
      </c>
      <c r="G33" s="19">
        <f t="shared" si="18"/>
        <v>65217.725263080007</v>
      </c>
      <c r="H33" s="19">
        <f t="shared" si="18"/>
        <v>65611.181091239996</v>
      </c>
      <c r="I33" s="19">
        <f t="shared" si="18"/>
        <v>65938.40220348</v>
      </c>
      <c r="J33" s="19">
        <f t="shared" si="18"/>
        <v>66571.642949400004</v>
      </c>
      <c r="K33" s="19">
        <f t="shared" si="18"/>
        <v>65597.583269520008</v>
      </c>
      <c r="L33" s="19">
        <f t="shared" si="18"/>
        <v>61308.402488279993</v>
      </c>
      <c r="M33" s="19">
        <f t="shared" si="18"/>
        <v>61912.058995439991</v>
      </c>
      <c r="N33" s="19">
        <f t="shared" si="18"/>
        <v>62110.830680279993</v>
      </c>
      <c r="O33" s="19">
        <f t="shared" si="18"/>
        <v>60607.990581839993</v>
      </c>
      <c r="P33" s="19">
        <f t="shared" si="18"/>
        <v>58469.610478319999</v>
      </c>
      <c r="Q33" s="19">
        <f t="shared" si="18"/>
        <v>57492.089430480009</v>
      </c>
      <c r="R33" s="19">
        <f t="shared" si="18"/>
        <v>58249.807099199992</v>
      </c>
      <c r="S33" s="19">
        <f t="shared" si="18"/>
        <v>59357.243758320008</v>
      </c>
      <c r="T33" s="19">
        <f t="shared" si="18"/>
        <v>59591.785409639997</v>
      </c>
      <c r="U33" s="19">
        <f t="shared" si="18"/>
        <v>59934.2865084</v>
      </c>
      <c r="V33" s="19">
        <f t="shared" si="18"/>
        <v>59379.58929132</v>
      </c>
      <c r="W33" s="19">
        <f t="shared" si="18"/>
        <v>49188.468576959996</v>
      </c>
      <c r="X33" s="19">
        <f t="shared" si="18"/>
        <v>50200.993379520012</v>
      </c>
    </row>
    <row r="34" spans="1:24" ht="11.25" customHeight="1" x14ac:dyDescent="0.2">
      <c r="A34" s="28" t="s">
        <v>54</v>
      </c>
      <c r="B34" s="7" t="s">
        <v>55</v>
      </c>
      <c r="C34" s="8">
        <f>INTAVI!C34+NRGSUP!C34</f>
        <v>10827.081561600004</v>
      </c>
      <c r="D34" s="8">
        <f>INTAVI!D34+NRGSUP!D34</f>
        <v>11214.971458560001</v>
      </c>
      <c r="E34" s="8">
        <f>INTAVI!E34+NRGSUP!E34</f>
        <v>11847.571038720002</v>
      </c>
      <c r="F34" s="8">
        <f>INTAVI!F34+NRGSUP!F34</f>
        <v>12521.822814720002</v>
      </c>
      <c r="G34" s="8">
        <f>INTAVI!G34+NRGSUP!G34</f>
        <v>12745.705881600003</v>
      </c>
      <c r="H34" s="8">
        <f>INTAVI!H34+NRGSUP!H34</f>
        <v>12568.270832639999</v>
      </c>
      <c r="I34" s="8">
        <f>INTAVI!I34+NRGSUP!I34</f>
        <v>12101.113221120002</v>
      </c>
      <c r="J34" s="8">
        <f>INTAVI!J34+NRGSUP!J34</f>
        <v>13184.961338880001</v>
      </c>
      <c r="K34" s="8">
        <f>INTAVI!K34+NRGSUP!K34</f>
        <v>11775.5379072</v>
      </c>
      <c r="L34" s="8">
        <f>INTAVI!L34+NRGSUP!L34</f>
        <v>11270.66379264</v>
      </c>
      <c r="M34" s="8">
        <f>INTAVI!M34+NRGSUP!M34</f>
        <v>11758.236410880001</v>
      </c>
      <c r="N34" s="8">
        <f>INTAVI!N34+NRGSUP!N34</f>
        <v>11361.901363199999</v>
      </c>
      <c r="O34" s="8">
        <f>INTAVI!O34+NRGSUP!O34</f>
        <v>12109.391654399999</v>
      </c>
      <c r="P34" s="8">
        <f>INTAVI!P34+NRGSUP!P34</f>
        <v>11323.034219519999</v>
      </c>
      <c r="Q34" s="8">
        <f>INTAVI!Q34+NRGSUP!Q34</f>
        <v>12128.619317760002</v>
      </c>
      <c r="R34" s="8">
        <f>INTAVI!R34+NRGSUP!R34</f>
        <v>12295.503060480001</v>
      </c>
      <c r="S34" s="8">
        <f>INTAVI!S34+NRGSUP!S34</f>
        <v>13015.286530560001</v>
      </c>
      <c r="T34" s="8">
        <f>INTAVI!T34+NRGSUP!T34</f>
        <v>12430.952893439999</v>
      </c>
      <c r="U34" s="8">
        <f>INTAVI!U34+NRGSUP!U34</f>
        <v>12343.06107648</v>
      </c>
      <c r="V34" s="8">
        <f>INTAVI!V34+NRGSUP!V34</f>
        <v>12387.451046400005</v>
      </c>
      <c r="W34" s="8">
        <f>INTAVI!W34+NRGSUP!W34</f>
        <v>11958.75166464</v>
      </c>
      <c r="X34" s="8">
        <f>INTAVI!X34+NRGSUP!X34</f>
        <v>12314.523571200001</v>
      </c>
    </row>
    <row r="35" spans="1:24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INTAVI!C36+NRGSUP!C36</f>
        <v>1919.30641524</v>
      </c>
      <c r="D36" s="8">
        <f>INTAVI!D36+NRGSUP!D36</f>
        <v>1822.3427149200004</v>
      </c>
      <c r="E36" s="8">
        <f>INTAVI!E36+NRGSUP!E36</f>
        <v>1776.7128585599999</v>
      </c>
      <c r="F36" s="8">
        <f>INTAVI!F36+NRGSUP!F36</f>
        <v>1571.37839136</v>
      </c>
      <c r="G36" s="8">
        <f>INTAVI!G36+NRGSUP!G36</f>
        <v>1599.8974207200001</v>
      </c>
      <c r="H36" s="8">
        <f>INTAVI!H36+NRGSUP!H36</f>
        <v>1522.8965412000002</v>
      </c>
      <c r="I36" s="8">
        <f>INTAVI!I36+NRGSUP!I36</f>
        <v>1522.8965412</v>
      </c>
      <c r="J36" s="8">
        <f>INTAVI!J36+NRGSUP!J36</f>
        <v>1274.7844386000004</v>
      </c>
      <c r="K36" s="8">
        <f>INTAVI!K36+NRGSUP!K36</f>
        <v>1266.2289115200001</v>
      </c>
      <c r="L36" s="8">
        <f>INTAVI!L36+NRGSUP!L36</f>
        <v>1300.4517013200002</v>
      </c>
      <c r="M36" s="8">
        <f>INTAVI!M36+NRGSUP!M36</f>
        <v>1289.0434989600001</v>
      </c>
      <c r="N36" s="8">
        <f>INTAVI!N36+NRGSUP!N36</f>
        <v>1080.8572651200002</v>
      </c>
      <c r="O36" s="8">
        <f>INTAVI!O36+NRGSUP!O36</f>
        <v>1092.2647860000002</v>
      </c>
      <c r="P36" s="8">
        <f>INTAVI!P36+NRGSUP!P36</f>
        <v>1060.8942171600002</v>
      </c>
      <c r="Q36" s="8">
        <f>INTAVI!Q36+NRGSUP!Q36</f>
        <v>767.15225819999978</v>
      </c>
      <c r="R36" s="8">
        <f>INTAVI!R36+NRGSUP!R36</f>
        <v>915.37779275999992</v>
      </c>
      <c r="S36" s="8">
        <f>INTAVI!S36+NRGSUP!S36</f>
        <v>861.76939572000003</v>
      </c>
      <c r="T36" s="8">
        <f>INTAVI!T36+NRGSUP!T36</f>
        <v>864.60662412000033</v>
      </c>
      <c r="U36" s="8">
        <f>INTAVI!U36+NRGSUP!U36</f>
        <v>828.47977919999971</v>
      </c>
      <c r="V36" s="8">
        <f>INTAVI!V36+NRGSUP!V36</f>
        <v>938.10333348000006</v>
      </c>
      <c r="W36" s="8">
        <f>INTAVI!W36+NRGSUP!W36</f>
        <v>749.97055728000032</v>
      </c>
      <c r="X36" s="8">
        <f>INTAVI!X36+NRGSUP!X36</f>
        <v>788.60388564000016</v>
      </c>
    </row>
    <row r="37" spans="1:24" ht="11.25" customHeight="1" x14ac:dyDescent="0.2">
      <c r="A37" s="28" t="s">
        <v>60</v>
      </c>
      <c r="B37" s="7" t="s">
        <v>61</v>
      </c>
      <c r="C37" s="8">
        <f>INTAVI!C37+NRGSUP!C37</f>
        <v>11500.58442456</v>
      </c>
      <c r="D37" s="8">
        <f>INTAVI!D37+NRGSUP!D37</f>
        <v>11768.969519999999</v>
      </c>
      <c r="E37" s="8">
        <f>INTAVI!E37+NRGSUP!E37</f>
        <v>11897.451720000001</v>
      </c>
      <c r="F37" s="8">
        <f>INTAVI!F37+NRGSUP!F37</f>
        <v>11948.8446</v>
      </c>
      <c r="G37" s="8">
        <f>INTAVI!G37+NRGSUP!G37</f>
        <v>11823.217449120002</v>
      </c>
      <c r="H37" s="8">
        <f>INTAVI!H37+NRGSUP!H37</f>
        <v>11717.576639999999</v>
      </c>
      <c r="I37" s="8">
        <f>INTAVI!I37+NRGSUP!I37</f>
        <v>11886.34986</v>
      </c>
      <c r="J37" s="8">
        <f>INTAVI!J37+NRGSUP!J37</f>
        <v>11849.911809120002</v>
      </c>
      <c r="K37" s="8">
        <f>INTAVI!K37+NRGSUP!K37</f>
        <v>11785.601603160003</v>
      </c>
      <c r="L37" s="8">
        <f>INTAVI!L37+NRGSUP!L37</f>
        <v>11739.586264560001</v>
      </c>
      <c r="M37" s="8">
        <f>INTAVI!M37+NRGSUP!M37</f>
        <v>11745.518400000001</v>
      </c>
      <c r="N37" s="8">
        <f>INTAVI!N37+NRGSUP!N37</f>
        <v>11903.771796839997</v>
      </c>
      <c r="O37" s="8">
        <f>INTAVI!O37+NRGSUP!O37</f>
        <v>11380.73697684</v>
      </c>
      <c r="P37" s="8">
        <f>INTAVI!P37+NRGSUP!P37</f>
        <v>11092.989489120002</v>
      </c>
      <c r="Q37" s="8">
        <f>INTAVI!Q37+NRGSUP!Q37</f>
        <v>10753.232406839999</v>
      </c>
      <c r="R37" s="8">
        <f>INTAVI!R37+NRGSUP!R37</f>
        <v>10984.008891239995</v>
      </c>
      <c r="S37" s="8">
        <f>INTAVI!S37+NRGSUP!S37</f>
        <v>11340.060260759999</v>
      </c>
      <c r="T37" s="8">
        <f>INTAVI!T37+NRGSUP!T37</f>
        <v>11709.767417040002</v>
      </c>
      <c r="U37" s="8">
        <f>INTAVI!U37+NRGSUP!U37</f>
        <v>11888.544286079998</v>
      </c>
      <c r="V37" s="8">
        <f>INTAVI!V37+NRGSUP!V37</f>
        <v>12123.720599760001</v>
      </c>
      <c r="W37" s="8">
        <f>INTAVI!W37+NRGSUP!W37</f>
        <v>10110.57891228</v>
      </c>
      <c r="X37" s="8">
        <f>INTAVI!X37+NRGSUP!X37</f>
        <v>10413.252289440003</v>
      </c>
    </row>
    <row r="38" spans="1:24" ht="11.25" customHeight="1" x14ac:dyDescent="0.2">
      <c r="A38" s="28" t="s">
        <v>62</v>
      </c>
      <c r="B38" s="7" t="s">
        <v>63</v>
      </c>
      <c r="C38" s="8">
        <f>INTAVI!C38+NRGSUP!C38</f>
        <v>15.399972</v>
      </c>
      <c r="D38" s="8">
        <f>INTAVI!D38+NRGSUP!D38</f>
        <v>12.320028000000001</v>
      </c>
      <c r="E38" s="8">
        <f>INTAVI!E38+NRGSUP!E38</f>
        <v>18.480168000000003</v>
      </c>
      <c r="F38" s="8">
        <f>INTAVI!F38+NRGSUP!F38</f>
        <v>9.2400839999999977</v>
      </c>
      <c r="G38" s="8">
        <f>INTAVI!G38+NRGSUP!G38</f>
        <v>9.2400839999999995</v>
      </c>
      <c r="H38" s="8">
        <f>INTAVI!H38+NRGSUP!H38</f>
        <v>6.1598879999999978</v>
      </c>
      <c r="I38" s="8">
        <f>INTAVI!I38+NRGSUP!I38</f>
        <v>6.1598879999999987</v>
      </c>
      <c r="J38" s="8">
        <f>INTAVI!J38+NRGSUP!J38</f>
        <v>6.1598879999999969</v>
      </c>
      <c r="K38" s="8">
        <f>INTAVI!K38+NRGSUP!K38</f>
        <v>6.1598879999999951</v>
      </c>
      <c r="L38" s="8">
        <f>INTAVI!L38+NRGSUP!L38</f>
        <v>6.1598880000000005</v>
      </c>
      <c r="M38" s="8">
        <f>INTAVI!M38+NRGSUP!M38</f>
        <v>6.1598880000000023</v>
      </c>
      <c r="N38" s="8">
        <f>INTAVI!N38+NRGSUP!N38</f>
        <v>6.1598879999999934</v>
      </c>
      <c r="O38" s="8">
        <f>INTAVI!O38+NRGSUP!O38</f>
        <v>6.1598879999999978</v>
      </c>
      <c r="P38" s="8">
        <f>INTAVI!P38+NRGSUP!P38</f>
        <v>3.0799440000000011</v>
      </c>
      <c r="Q38" s="8">
        <f>INTAVI!Q38+NRGSUP!Q38</f>
        <v>3.0799440000000002</v>
      </c>
      <c r="R38" s="8">
        <f>INTAVI!R38+NRGSUP!R38</f>
        <v>3.2555880000000013</v>
      </c>
      <c r="S38" s="8">
        <f>INTAVI!S38+NRGSUP!S38</f>
        <v>2.9660400000000013</v>
      </c>
      <c r="T38" s="8">
        <f>INTAVI!T38+NRGSUP!T38</f>
        <v>2.8612079999999986</v>
      </c>
      <c r="U38" s="8">
        <f>INTAVI!U38+NRGSUP!U38</f>
        <v>2.4610320000000021</v>
      </c>
      <c r="V38" s="8">
        <f>INTAVI!V38+NRGSUP!V38</f>
        <v>2.072951999999999</v>
      </c>
      <c r="W38" s="8">
        <f>INTAVI!W38+NRGSUP!W38</f>
        <v>2.5656119999999998</v>
      </c>
      <c r="X38" s="8">
        <f>INTAVI!X38+NRGSUP!X38</f>
        <v>3.631320000000001</v>
      </c>
    </row>
    <row r="39" spans="1:24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INTAVI!C40+NRGSUP!C40</f>
        <v>10186.756136279999</v>
      </c>
      <c r="D40" s="8">
        <f>INTAVI!D40+NRGSUP!D40</f>
        <v>9864.608272559999</v>
      </c>
      <c r="E40" s="8">
        <f>INTAVI!E40+NRGSUP!E40</f>
        <v>10308.73448628</v>
      </c>
      <c r="F40" s="8">
        <f>INTAVI!F40+NRGSUP!F40</f>
        <v>10155.479722560001</v>
      </c>
      <c r="G40" s="8">
        <f>INTAVI!G40+NRGSUP!G40</f>
        <v>10846.690199999999</v>
      </c>
      <c r="H40" s="8">
        <f>INTAVI!H40+NRGSUP!H40</f>
        <v>11184.476399999998</v>
      </c>
      <c r="I40" s="8">
        <f>INTAVI!I40+NRGSUP!I40</f>
        <v>11278.305900000005</v>
      </c>
      <c r="J40" s="8">
        <f>INTAVI!J40+NRGSUP!J40</f>
        <v>11356.49706372</v>
      </c>
      <c r="K40" s="8">
        <f>INTAVI!K40+NRGSUP!K40</f>
        <v>11509.752086279997</v>
      </c>
      <c r="L40" s="8">
        <f>INTAVI!L40+NRGSUP!L40</f>
        <v>10668.414150000002</v>
      </c>
      <c r="M40" s="8">
        <f>INTAVI!M40+NRGSUP!M40</f>
        <v>10424.45745</v>
      </c>
      <c r="N40" s="8">
        <f>INTAVI!N40+NRGSUP!N40</f>
        <v>10818.54135</v>
      </c>
      <c r="O40" s="8">
        <f>INTAVI!O40+NRGSUP!O40</f>
        <v>10393.18077744</v>
      </c>
      <c r="P40" s="8">
        <f>INTAVI!P40+NRGSUP!P40</f>
        <v>10621.499400000002</v>
      </c>
      <c r="Q40" s="8">
        <f>INTAVI!Q40+NRGSUP!Q40</f>
        <v>11021.83842744</v>
      </c>
      <c r="R40" s="8">
        <f>INTAVI!R40+NRGSUP!R40</f>
        <v>11553.795782999998</v>
      </c>
      <c r="S40" s="8">
        <f>INTAVI!S40+NRGSUP!S40</f>
        <v>11851.225720920002</v>
      </c>
      <c r="T40" s="8">
        <f>INTAVI!T40+NRGSUP!T40</f>
        <v>12180.3076494</v>
      </c>
      <c r="U40" s="8">
        <f>INTAVI!U40+NRGSUP!U40</f>
        <v>12328.717963680003</v>
      </c>
      <c r="V40" s="8">
        <f>INTAVI!V40+NRGSUP!V40</f>
        <v>12066.089063759999</v>
      </c>
      <c r="W40" s="8">
        <f>INTAVI!W40+NRGSUP!W40</f>
        <v>6772.5850964400015</v>
      </c>
      <c r="X40" s="8">
        <f>INTAVI!X40+NRGSUP!X40</f>
        <v>7445.1766950000019</v>
      </c>
    </row>
    <row r="41" spans="1:24" ht="11.25" customHeight="1" x14ac:dyDescent="0.2">
      <c r="A41" s="28" t="s">
        <v>68</v>
      </c>
      <c r="B41" s="7" t="s">
        <v>69</v>
      </c>
      <c r="C41" s="8">
        <f>INTAVI!C41+NRGSUP!C41</f>
        <v>43.384431239999991</v>
      </c>
      <c r="D41" s="8">
        <f>INTAVI!D41+NRGSUP!D41</f>
        <v>37.18650744</v>
      </c>
      <c r="E41" s="8">
        <f>INTAVI!E41+NRGSUP!E41</f>
        <v>34.087674959999987</v>
      </c>
      <c r="F41" s="8">
        <f>INTAVI!F41+NRGSUP!F41</f>
        <v>34.087674960000001</v>
      </c>
      <c r="G41" s="8">
        <f>INTAVI!G41+NRGSUP!G41</f>
        <v>27.890010000000004</v>
      </c>
      <c r="H41" s="8">
        <f>INTAVI!H41+NRGSUP!H41</f>
        <v>24.791177520000005</v>
      </c>
      <c r="I41" s="8">
        <f>INTAVI!I41+NRGSUP!I41</f>
        <v>21.692345040000003</v>
      </c>
      <c r="J41" s="8">
        <f>INTAVI!J41+NRGSUP!J41</f>
        <v>21.692345040000003</v>
      </c>
      <c r="K41" s="8">
        <f>INTAVI!K41+NRGSUP!K41</f>
        <v>21.692345040000003</v>
      </c>
      <c r="L41" s="8">
        <f>INTAVI!L41+NRGSUP!L41</f>
        <v>30.988842480000002</v>
      </c>
      <c r="M41" s="8">
        <f>INTAVI!M41+NRGSUP!M41</f>
        <v>21.692345039999996</v>
      </c>
      <c r="N41" s="8">
        <f>INTAVI!N41+NRGSUP!N41</f>
        <v>18.593253720000007</v>
      </c>
      <c r="O41" s="8">
        <f>INTAVI!O41+NRGSUP!O41</f>
        <v>18.593253719999989</v>
      </c>
      <c r="P41" s="8">
        <f>INTAVI!P41+NRGSUP!P41</f>
        <v>18.593253719999989</v>
      </c>
      <c r="Q41" s="8">
        <f>INTAVI!Q41+NRGSUP!Q41</f>
        <v>18.593253720000011</v>
      </c>
      <c r="R41" s="8">
        <f>INTAVI!R41+NRGSUP!R41</f>
        <v>18.779618520000017</v>
      </c>
      <c r="S41" s="8">
        <f>INTAVI!S41+NRGSUP!S41</f>
        <v>18.317589120000008</v>
      </c>
      <c r="T41" s="8">
        <f>INTAVI!T41+NRGSUP!T41</f>
        <v>18.240195960000005</v>
      </c>
      <c r="U41" s="8">
        <f>INTAVI!U41+NRGSUP!U41</f>
        <v>18.333119520000011</v>
      </c>
      <c r="V41" s="8">
        <f>INTAVI!V41+NRGSUP!V41</f>
        <v>19.405234800000002</v>
      </c>
      <c r="W41" s="8">
        <f>INTAVI!W41+NRGSUP!W41</f>
        <v>17.673077520000014</v>
      </c>
      <c r="X41" s="8">
        <f>INTAVI!X41+NRGSUP!X41</f>
        <v>17.564623560000001</v>
      </c>
    </row>
    <row r="42" spans="1:24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INTAVI!C43+NRGSUP!C43</f>
        <v>23773.977180719998</v>
      </c>
      <c r="D43" s="8">
        <f>INTAVI!D43+NRGSUP!D43</f>
        <v>23802.720303960003</v>
      </c>
      <c r="E43" s="8">
        <f>INTAVI!E43+NRGSUP!E43</f>
        <v>24093.347587919998</v>
      </c>
      <c r="F43" s="8">
        <f>INTAVI!F43+NRGSUP!F43</f>
        <v>24607.535223960003</v>
      </c>
      <c r="G43" s="8">
        <f>INTAVI!G43+NRGSUP!G43</f>
        <v>25198.372077839998</v>
      </c>
      <c r="H43" s="8">
        <f>INTAVI!H43+NRGSUP!H43</f>
        <v>25674.234571440007</v>
      </c>
      <c r="I43" s="8">
        <f>INTAVI!I43+NRGSUP!I43</f>
        <v>26396.013238920001</v>
      </c>
      <c r="J43" s="8">
        <f>INTAVI!J43+NRGSUP!J43</f>
        <v>26009.574299279997</v>
      </c>
      <c r="K43" s="8">
        <f>INTAVI!K43+NRGSUP!K43</f>
        <v>26428.44672</v>
      </c>
      <c r="L43" s="8">
        <f>INTAVI!L43+NRGSUP!L43</f>
        <v>24907.914719999993</v>
      </c>
      <c r="M43" s="8">
        <f>INTAVI!M43+NRGSUP!M43</f>
        <v>25548.138719999999</v>
      </c>
      <c r="N43" s="8">
        <f>INTAVI!N43+NRGSUP!N43</f>
        <v>25647.373439999996</v>
      </c>
      <c r="O43" s="8">
        <f>INTAVI!O43+NRGSUP!O43</f>
        <v>24325.310880000001</v>
      </c>
      <c r="P43" s="8">
        <f>INTAVI!P43+NRGSUP!P43</f>
        <v>23281.745759999998</v>
      </c>
      <c r="Q43" s="8">
        <f>INTAVI!Q43+NRGSUP!Q43</f>
        <v>21277.844640000007</v>
      </c>
      <c r="R43" s="8">
        <f>INTAVI!R43+NRGSUP!R43</f>
        <v>21357.113707800007</v>
      </c>
      <c r="S43" s="8">
        <f>INTAVI!S43+NRGSUP!S43</f>
        <v>21141.850125240006</v>
      </c>
      <c r="T43" s="8">
        <f>INTAVI!T43+NRGSUP!T43</f>
        <v>21390.636369959997</v>
      </c>
      <c r="U43" s="8">
        <f>INTAVI!U43+NRGSUP!U43</f>
        <v>21429.239476320003</v>
      </c>
      <c r="V43" s="8">
        <f>INTAVI!V43+NRGSUP!V43</f>
        <v>20658.880878479999</v>
      </c>
      <c r="W43" s="8">
        <f>INTAVI!W43+NRGSUP!W43</f>
        <v>18512.285299559997</v>
      </c>
      <c r="X43" s="8">
        <f>INTAVI!X43+NRGSUP!X43</f>
        <v>18052.0133274</v>
      </c>
    </row>
    <row r="44" spans="1:24" ht="11.25" customHeight="1" x14ac:dyDescent="0.2">
      <c r="A44" s="28" t="s">
        <v>74</v>
      </c>
      <c r="B44" s="7" t="s">
        <v>75</v>
      </c>
      <c r="C44" s="8">
        <f>INTAVI!C44+NRGSUP!C44</f>
        <v>1247.1463857600002</v>
      </c>
      <c r="D44" s="8">
        <f>INTAVI!D44+NRGSUP!D44</f>
        <v>1459.7640309600001</v>
      </c>
      <c r="E44" s="8">
        <f>INTAVI!E44+NRGSUP!E44</f>
        <v>1063.0887832800001</v>
      </c>
      <c r="F44" s="8">
        <f>INTAVI!F44+NRGSUP!F44</f>
        <v>999.62127864000001</v>
      </c>
      <c r="G44" s="8">
        <f>INTAVI!G44+NRGSUP!G44</f>
        <v>825.08424768000009</v>
      </c>
      <c r="H44" s="8">
        <f>INTAVI!H44+NRGSUP!H44</f>
        <v>850.47113808000017</v>
      </c>
      <c r="I44" s="8">
        <f>INTAVI!I44+NRGSUP!I44</f>
        <v>787.00335480000012</v>
      </c>
      <c r="J44" s="8">
        <f>INTAVI!J44+NRGSUP!J44</f>
        <v>793.3496594400001</v>
      </c>
      <c r="K44" s="8">
        <f>INTAVI!K44+NRGSUP!K44</f>
        <v>777.48306192000018</v>
      </c>
      <c r="L44" s="8">
        <f>INTAVI!L44+NRGSUP!L44</f>
        <v>415.71527616000003</v>
      </c>
      <c r="M44" s="8">
        <f>INTAVI!M44+NRGSUP!M44</f>
        <v>209.44421424000001</v>
      </c>
      <c r="N44" s="8">
        <f>INTAVI!N44+NRGSUP!N44</f>
        <v>136.45613808000004</v>
      </c>
      <c r="O44" s="8">
        <f>INTAVI!O44+NRGSUP!O44</f>
        <v>112.15260000000001</v>
      </c>
      <c r="P44" s="8">
        <f>INTAVI!P44+NRGSUP!P44</f>
        <v>104.72210711999999</v>
      </c>
      <c r="Q44" s="8">
        <f>INTAVI!Q44+NRGSUP!Q44</f>
        <v>139.6292904</v>
      </c>
      <c r="R44" s="8">
        <f>INTAVI!R44+NRGSUP!R44</f>
        <v>115.90838856000002</v>
      </c>
      <c r="S44" s="8">
        <f>INTAVI!S44+NRGSUP!S44</f>
        <v>76.240919519999991</v>
      </c>
      <c r="T44" s="8">
        <f>INTAVI!T44+NRGSUP!T44</f>
        <v>78.240161519999987</v>
      </c>
      <c r="U44" s="8">
        <f>INTAVI!U44+NRGSUP!U44</f>
        <v>57.124265040000004</v>
      </c>
      <c r="V44" s="8">
        <f>INTAVI!V44+NRGSUP!V44</f>
        <v>22.848480000000002</v>
      </c>
      <c r="W44" s="8">
        <f>INTAVI!W44+NRGSUP!W44</f>
        <v>0.14266368000000001</v>
      </c>
      <c r="X44" s="8">
        <f>INTAVI!X44+NRGSUP!X44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1.365444E-2</v>
      </c>
      <c r="S47" s="8">
        <f>INTAVI!S47+NRGSUP!S47</f>
        <v>1.09903716</v>
      </c>
      <c r="T47" s="8">
        <f>INTAVI!T47+NRGSUP!T47</f>
        <v>0.67284432000000005</v>
      </c>
      <c r="U47" s="8">
        <f>INTAVI!U47+NRGSUP!U47</f>
        <v>0.11155968000000001</v>
      </c>
      <c r="V47" s="8">
        <f>INTAVI!V47+NRGSUP!V47</f>
        <v>1.2137925600000001</v>
      </c>
      <c r="W47" s="8">
        <f>INTAVI!W47+NRGSUP!W47</f>
        <v>0.2164374</v>
      </c>
      <c r="X47" s="8">
        <f>INTAVI!X47+NRGSUP!X47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INTAVI!C48+NRGSUP!C48</f>
        <v>552.55192200000022</v>
      </c>
      <c r="D48" s="8">
        <f>INTAVI!D48+NRGSUP!D48</f>
        <v>497.64007800000019</v>
      </c>
      <c r="E48" s="8">
        <f>INTAVI!E48+NRGSUP!E48</f>
        <v>326.04003900000004</v>
      </c>
      <c r="F48" s="8">
        <f>INTAVI!F48+NRGSUP!F48</f>
        <v>487.34384399999999</v>
      </c>
      <c r="G48" s="8">
        <f>INTAVI!G48+NRGSUP!G48</f>
        <v>531.96015599999987</v>
      </c>
      <c r="H48" s="8">
        <f>INTAVI!H48+NRGSUP!H48</f>
        <v>631.48796100000004</v>
      </c>
      <c r="I48" s="8">
        <f>INTAVI!I48+NRGSUP!I48</f>
        <v>569.7119610000002</v>
      </c>
      <c r="J48" s="8">
        <f>INTAVI!J48+NRGSUP!J48</f>
        <v>837.40807799999982</v>
      </c>
      <c r="K48" s="8">
        <f>INTAVI!K48+NRGSUP!K48</f>
        <v>875.15988300000026</v>
      </c>
      <c r="L48" s="8">
        <f>INTAVI!L48+NRGSUP!L48</f>
        <v>731.01611699999978</v>
      </c>
      <c r="M48" s="8">
        <f>INTAVI!M48+NRGSUP!M48</f>
        <v>727.58403899999985</v>
      </c>
      <c r="N48" s="8">
        <f>INTAVI!N48+NRGSUP!N48</f>
        <v>902.61615600000005</v>
      </c>
      <c r="O48" s="8">
        <f>INTAVI!O48+NRGSUP!O48</f>
        <v>988.41600000000005</v>
      </c>
      <c r="P48" s="8">
        <f>INTAVI!P48+NRGSUP!P48</f>
        <v>854.56811699999992</v>
      </c>
      <c r="Q48" s="8">
        <f>INTAVI!Q48+NRGSUP!Q48</f>
        <v>933.50415600000019</v>
      </c>
      <c r="R48" s="8">
        <f>INTAVI!R48+NRGSUP!R48</f>
        <v>979.94496600000002</v>
      </c>
      <c r="S48" s="8">
        <f>INTAVI!S48+NRGSUP!S48</f>
        <v>1044.8620649999998</v>
      </c>
      <c r="T48" s="8">
        <f>INTAVI!T48+NRGSUP!T48</f>
        <v>913.55366700000002</v>
      </c>
      <c r="U48" s="8">
        <f>INTAVI!U48+NRGSUP!U48</f>
        <v>1035.8245170000002</v>
      </c>
      <c r="V48" s="8">
        <f>INTAVI!V48+NRGSUP!V48</f>
        <v>1014.7118670000001</v>
      </c>
      <c r="W48" s="8">
        <f>INTAVI!W48+NRGSUP!W48</f>
        <v>987.73295400000029</v>
      </c>
      <c r="X48" s="8">
        <f>INTAVI!X48+NRGSUP!X48</f>
        <v>1060.271667</v>
      </c>
    </row>
    <row r="49" spans="1:24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137.71606932</v>
      </c>
      <c r="J49" s="8">
        <f>INTAVI!J49+NRGSUP!J49</f>
        <v>0</v>
      </c>
      <c r="K49" s="8">
        <f>INTAVI!K49+NRGSUP!K49</f>
        <v>34.428951359999992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INTAVI!C50+NRGSUP!C50</f>
        <v>2034.8079706800002</v>
      </c>
      <c r="D50" s="8">
        <f>INTAVI!D50+NRGSUP!D50</f>
        <v>1920.4600586400002</v>
      </c>
      <c r="E50" s="8">
        <f>INTAVI!E50+NRGSUP!E50</f>
        <v>1940.98411728</v>
      </c>
      <c r="F50" s="8">
        <f>INTAVI!F50+NRGSUP!F50</f>
        <v>1929.2557068000001</v>
      </c>
      <c r="G50" s="8">
        <f>INTAVI!G50+NRGSUP!G50</f>
        <v>1609.6677361199995</v>
      </c>
      <c r="H50" s="8">
        <f>INTAVI!H50+NRGSUP!H50</f>
        <v>1430.8159413599997</v>
      </c>
      <c r="I50" s="8">
        <f>INTAVI!I50+NRGSUP!I50</f>
        <v>1231.4398240800001</v>
      </c>
      <c r="J50" s="8">
        <f>INTAVI!J50+NRGSUP!J50</f>
        <v>1237.3040293199997</v>
      </c>
      <c r="K50" s="8">
        <f>INTAVI!K50+NRGSUP!K50</f>
        <v>1117.0919120400001</v>
      </c>
      <c r="L50" s="8">
        <f>INTAVI!L50+NRGSUP!L50</f>
        <v>237.49173611999998</v>
      </c>
      <c r="M50" s="8">
        <f>INTAVI!M50+NRGSUP!M50</f>
        <v>181.78402932</v>
      </c>
      <c r="N50" s="8">
        <f>INTAVI!N50+NRGSUP!N50</f>
        <v>234.56002932000001</v>
      </c>
      <c r="O50" s="8">
        <f>INTAVI!O50+NRGSUP!O50</f>
        <v>181.78376543999997</v>
      </c>
      <c r="P50" s="8">
        <f>INTAVI!P50+NRGSUP!P50</f>
        <v>108.48397068000003</v>
      </c>
      <c r="Q50" s="8">
        <f>INTAVI!Q50+NRGSUP!Q50</f>
        <v>448.59573611999997</v>
      </c>
      <c r="R50" s="8">
        <f>INTAVI!R50+NRGSUP!R50</f>
        <v>26.1056484</v>
      </c>
      <c r="S50" s="8">
        <f>INTAVI!S50+NRGSUP!S50</f>
        <v>3.5660743200000002</v>
      </c>
      <c r="T50" s="8">
        <f>INTAVI!T50+NRGSUP!T50</f>
        <v>1.9463788799999999</v>
      </c>
      <c r="U50" s="8">
        <f>INTAVI!U50+NRGSUP!U50</f>
        <v>2.3894333999999997</v>
      </c>
      <c r="V50" s="8">
        <f>INTAVI!V50+NRGSUP!V50</f>
        <v>145.09204308</v>
      </c>
      <c r="W50" s="8">
        <f>INTAVI!W50+NRGSUP!W50</f>
        <v>75.966302159999984</v>
      </c>
      <c r="X50" s="8">
        <f>INTAVI!X50+NRGSUP!X50</f>
        <v>105.95600028000003</v>
      </c>
    </row>
    <row r="51" spans="1:24" ht="11.25" customHeight="1" x14ac:dyDescent="0.2">
      <c r="A51" s="25" t="s">
        <v>88</v>
      </c>
      <c r="B51" s="26" t="s">
        <v>89</v>
      </c>
      <c r="C51" s="27">
        <f>INTAVI!C51+NRGSUP!C51</f>
        <v>77100.447116879994</v>
      </c>
      <c r="D51" s="27">
        <f>INTAVI!D51+NRGSUP!D51</f>
        <v>79391.726334360021</v>
      </c>
      <c r="E51" s="27">
        <f>INTAVI!E51+NRGSUP!E51</f>
        <v>78691.129315919999</v>
      </c>
      <c r="F51" s="27">
        <f>INTAVI!F51+NRGSUP!F51</f>
        <v>79285.141944360003</v>
      </c>
      <c r="G51" s="27">
        <f>INTAVI!G51+NRGSUP!G51</f>
        <v>81161.041345559992</v>
      </c>
      <c r="H51" s="27">
        <f>INTAVI!H51+NRGSUP!H51</f>
        <v>78464.732761799998</v>
      </c>
      <c r="I51" s="27">
        <f>INTAVI!I51+NRGSUP!I51</f>
        <v>75633.515301959997</v>
      </c>
      <c r="J51" s="27">
        <f>INTAVI!J51+NRGSUP!J51</f>
        <v>73195.210214279999</v>
      </c>
      <c r="K51" s="27">
        <f>INTAVI!K51+NRGSUP!K51</f>
        <v>76994.166070800013</v>
      </c>
      <c r="L51" s="27">
        <f>INTAVI!L51+NRGSUP!L51</f>
        <v>77851.281483359999</v>
      </c>
      <c r="M51" s="27">
        <f>INTAVI!M51+NRGSUP!M51</f>
        <v>87179.934251519997</v>
      </c>
      <c r="N51" s="27">
        <f>INTAVI!N51+NRGSUP!N51</f>
        <v>75703.039426080009</v>
      </c>
      <c r="O51" s="27">
        <f>INTAVI!O51+NRGSUP!O51</f>
        <v>72273.938976360019</v>
      </c>
      <c r="P51" s="27">
        <f>INTAVI!P51+NRGSUP!P51</f>
        <v>73121.556008160012</v>
      </c>
      <c r="Q51" s="27">
        <f>INTAVI!Q51+NRGSUP!Q51</f>
        <v>63304.93576836001</v>
      </c>
      <c r="R51" s="27">
        <f>INTAVI!R51+NRGSUP!R51</f>
        <v>62855.538213599997</v>
      </c>
      <c r="S51" s="27">
        <f>INTAVI!S51+NRGSUP!S51</f>
        <v>65870.971063920006</v>
      </c>
      <c r="T51" s="27">
        <f>INTAVI!T51+NRGSUP!T51</f>
        <v>67226.037032880005</v>
      </c>
      <c r="U51" s="27">
        <f>INTAVI!U51+NRGSUP!U51</f>
        <v>66492.729361080012</v>
      </c>
      <c r="V51" s="27">
        <f>INTAVI!V51+NRGSUP!V51</f>
        <v>69159.766266360006</v>
      </c>
      <c r="W51" s="27">
        <f>INTAVI!W51+NRGSUP!W51</f>
        <v>67483.026689760009</v>
      </c>
      <c r="X51" s="27">
        <f>INTAVI!X51+NRGSUP!X51</f>
        <v>64583.075577240023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1495.7522522664219</v>
      </c>
      <c r="D52" s="27">
        <f t="shared" ref="D52:X52" si="20">SUM(D53:D54)</f>
        <v>1498.2610966390271</v>
      </c>
      <c r="E52" s="27">
        <f t="shared" si="20"/>
        <v>1591.4897753503217</v>
      </c>
      <c r="F52" s="27">
        <f t="shared" si="20"/>
        <v>1721.7861782317468</v>
      </c>
      <c r="G52" s="27">
        <f t="shared" si="20"/>
        <v>1916.2129632775236</v>
      </c>
      <c r="H52" s="27">
        <f t="shared" si="20"/>
        <v>2152.2720346055526</v>
      </c>
      <c r="I52" s="27">
        <f t="shared" si="20"/>
        <v>2091.6785915208579</v>
      </c>
      <c r="J52" s="27">
        <f t="shared" si="20"/>
        <v>2120.1408622622071</v>
      </c>
      <c r="K52" s="27">
        <f t="shared" si="20"/>
        <v>2233.877752693194</v>
      </c>
      <c r="L52" s="27">
        <f t="shared" si="20"/>
        <v>2543.420166376799</v>
      </c>
      <c r="M52" s="27">
        <f t="shared" si="20"/>
        <v>2504.9579199065911</v>
      </c>
      <c r="N52" s="27">
        <f t="shared" si="20"/>
        <v>2561.5097409300056</v>
      </c>
      <c r="O52" s="27">
        <f t="shared" si="20"/>
        <v>2568.8289385059675</v>
      </c>
      <c r="P52" s="27">
        <f t="shared" si="20"/>
        <v>2787.6110888683893</v>
      </c>
      <c r="Q52" s="27">
        <f t="shared" si="20"/>
        <v>2848.9704849849131</v>
      </c>
      <c r="R52" s="27">
        <f t="shared" si="20"/>
        <v>3258.6606696072558</v>
      </c>
      <c r="S52" s="27">
        <f t="shared" si="20"/>
        <v>3433.6603252624427</v>
      </c>
      <c r="T52" s="27">
        <f t="shared" si="20"/>
        <v>3441.7149105946828</v>
      </c>
      <c r="U52" s="27">
        <f t="shared" si="20"/>
        <v>3378.3809383354751</v>
      </c>
      <c r="V52" s="27">
        <f t="shared" si="20"/>
        <v>3203.7189977939047</v>
      </c>
      <c r="W52" s="27">
        <f t="shared" si="20"/>
        <v>3110.5851313846083</v>
      </c>
      <c r="X52" s="27">
        <f t="shared" si="20"/>
        <v>3211.4004922279837</v>
      </c>
    </row>
    <row r="53" spans="1:24" ht="11.25" customHeight="1" x14ac:dyDescent="0.2">
      <c r="A53" s="29" t="s">
        <v>116</v>
      </c>
      <c r="B53" s="7" t="s">
        <v>117</v>
      </c>
      <c r="C53" s="8">
        <f>INTAVI!C53+NRGSUP!C53</f>
        <v>0</v>
      </c>
      <c r="D53" s="8">
        <f>INTAVI!D53+NRGSUP!D53</f>
        <v>0</v>
      </c>
      <c r="E53" s="8">
        <f>INTAVI!E53+NRGSUP!E53</f>
        <v>0</v>
      </c>
      <c r="F53" s="8">
        <f>INTAVI!F53+NRGSUP!F53</f>
        <v>0</v>
      </c>
      <c r="G53" s="8">
        <f>INTAVI!G53+NRGSUP!G53</f>
        <v>0</v>
      </c>
      <c r="H53" s="8">
        <f>INTAVI!H53+NRGSUP!H53</f>
        <v>0</v>
      </c>
      <c r="I53" s="8">
        <f>INTAVI!I53+NRGSUP!I53</f>
        <v>0</v>
      </c>
      <c r="J53" s="8">
        <f>INTAVI!J53+NRGSUP!J53</f>
        <v>0</v>
      </c>
      <c r="K53" s="8">
        <f>INTAVI!K53+NRGSUP!K53</f>
        <v>0</v>
      </c>
      <c r="L53" s="8">
        <f>INTAVI!L53+NRGSUP!L53</f>
        <v>0</v>
      </c>
      <c r="M53" s="8">
        <f>INTAVI!M53+NRGSUP!M53</f>
        <v>0</v>
      </c>
      <c r="N53" s="8">
        <f>INTAVI!N53+NRGSUP!N53</f>
        <v>0</v>
      </c>
      <c r="O53" s="8">
        <f>INTAVI!O53+NRGSUP!O53</f>
        <v>0</v>
      </c>
      <c r="P53" s="8">
        <f>INTAVI!P53+NRGSUP!P53</f>
        <v>0</v>
      </c>
      <c r="Q53" s="8">
        <f>INTAVI!Q53+NRGSUP!Q53</f>
        <v>0</v>
      </c>
      <c r="R53" s="8">
        <f>INTAVI!R53+NRGSUP!R53</f>
        <v>447.66184320000008</v>
      </c>
      <c r="S53" s="8">
        <f>INTAVI!S53+NRGSUP!S53</f>
        <v>446.18951520000007</v>
      </c>
      <c r="T53" s="8">
        <f>INTAVI!T53+NRGSUP!T53</f>
        <v>468.23067720000006</v>
      </c>
      <c r="U53" s="8">
        <f>INTAVI!U53+NRGSUP!U53</f>
        <v>511.28700479999992</v>
      </c>
      <c r="V53" s="8">
        <f>INTAVI!V53+NRGSUP!V53</f>
        <v>463.07907359999996</v>
      </c>
      <c r="W53" s="8">
        <f>INTAVI!W53+NRGSUP!W53</f>
        <v>422.55092879999995</v>
      </c>
      <c r="X53" s="8">
        <f>INTAVI!X53+NRGSUP!X53</f>
        <v>384.07941</v>
      </c>
    </row>
    <row r="54" spans="1:24" ht="11.25" customHeight="1" x14ac:dyDescent="0.2">
      <c r="A54" s="43" t="s">
        <v>118</v>
      </c>
      <c r="B54" s="44" t="s">
        <v>119</v>
      </c>
      <c r="C54" s="45">
        <f>INTAVI!C54+NRGSUP!C54</f>
        <v>1495.7522522664219</v>
      </c>
      <c r="D54" s="45">
        <f>INTAVI!D54+NRGSUP!D54</f>
        <v>1498.2610966390271</v>
      </c>
      <c r="E54" s="45">
        <f>INTAVI!E54+NRGSUP!E54</f>
        <v>1591.4897753503217</v>
      </c>
      <c r="F54" s="45">
        <f>INTAVI!F54+NRGSUP!F54</f>
        <v>1721.7861782317468</v>
      </c>
      <c r="G54" s="45">
        <f>INTAVI!G54+NRGSUP!G54</f>
        <v>1916.2129632775236</v>
      </c>
      <c r="H54" s="45">
        <f>INTAVI!H54+NRGSUP!H54</f>
        <v>2152.2720346055526</v>
      </c>
      <c r="I54" s="45">
        <f>INTAVI!I54+NRGSUP!I54</f>
        <v>2091.6785915208579</v>
      </c>
      <c r="J54" s="45">
        <f>INTAVI!J54+NRGSUP!J54</f>
        <v>2120.1408622622071</v>
      </c>
      <c r="K54" s="45">
        <f>INTAVI!K54+NRGSUP!K54</f>
        <v>2233.877752693194</v>
      </c>
      <c r="L54" s="45">
        <f>INTAVI!L54+NRGSUP!L54</f>
        <v>2543.420166376799</v>
      </c>
      <c r="M54" s="45">
        <f>INTAVI!M54+NRGSUP!M54</f>
        <v>2504.9579199065911</v>
      </c>
      <c r="N54" s="45">
        <f>INTAVI!N54+NRGSUP!N54</f>
        <v>2561.5097409300056</v>
      </c>
      <c r="O54" s="45">
        <f>INTAVI!O54+NRGSUP!O54</f>
        <v>2568.8289385059675</v>
      </c>
      <c r="P54" s="45">
        <f>INTAVI!P54+NRGSUP!P54</f>
        <v>2787.6110888683893</v>
      </c>
      <c r="Q54" s="45">
        <f>INTAVI!Q54+NRGSUP!Q54</f>
        <v>2848.9704849849131</v>
      </c>
      <c r="R54" s="45">
        <f>INTAVI!R54+NRGSUP!R54</f>
        <v>2810.9988264072558</v>
      </c>
      <c r="S54" s="45">
        <f>INTAVI!S54+NRGSUP!S54</f>
        <v>2987.4708100624425</v>
      </c>
      <c r="T54" s="45">
        <f>INTAVI!T54+NRGSUP!T54</f>
        <v>2973.4842333946826</v>
      </c>
      <c r="U54" s="45">
        <f>INTAVI!U54+NRGSUP!U54</f>
        <v>2867.0939335354751</v>
      </c>
      <c r="V54" s="45">
        <f>INTAVI!V54+NRGSUP!V54</f>
        <v>2740.6399241939048</v>
      </c>
      <c r="W54" s="45">
        <f>INTAVI!W54+NRGSUP!W54</f>
        <v>2688.0342025846085</v>
      </c>
      <c r="X54" s="45">
        <f>INTAVI!X54+NRGSUP!X54</f>
        <v>2827.3210822279839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5194.320264</v>
      </c>
      <c r="D61" s="49">
        <f t="shared" si="21"/>
        <v>5544.0784511999991</v>
      </c>
      <c r="E61" s="49">
        <f t="shared" si="21"/>
        <v>6096.3804727199995</v>
      </c>
      <c r="F61" s="49">
        <f t="shared" si="21"/>
        <v>5825.5176470399992</v>
      </c>
      <c r="G61" s="49">
        <f t="shared" si="21"/>
        <v>6752.5823930400002</v>
      </c>
      <c r="H61" s="49">
        <f t="shared" si="21"/>
        <v>8488.1745424799992</v>
      </c>
      <c r="I61" s="49">
        <f t="shared" si="21"/>
        <v>8706.9164025599966</v>
      </c>
      <c r="J61" s="49">
        <f t="shared" si="21"/>
        <v>8779.0704652799977</v>
      </c>
      <c r="K61" s="49">
        <f t="shared" si="21"/>
        <v>10111.586471999999</v>
      </c>
      <c r="L61" s="49">
        <f t="shared" si="21"/>
        <v>11494.574102159999</v>
      </c>
      <c r="M61" s="49">
        <f t="shared" si="21"/>
        <v>11850.19312752</v>
      </c>
      <c r="N61" s="49">
        <f t="shared" si="21"/>
        <v>12097.823799599999</v>
      </c>
      <c r="O61" s="49">
        <f t="shared" si="21"/>
        <v>12426.886985039997</v>
      </c>
      <c r="P61" s="49">
        <f t="shared" si="21"/>
        <v>11414.227253039999</v>
      </c>
      <c r="Q61" s="49">
        <f t="shared" si="21"/>
        <v>10989.823392719998</v>
      </c>
      <c r="R61" s="49">
        <f t="shared" si="21"/>
        <v>10947.49516008</v>
      </c>
      <c r="S61" s="49">
        <f t="shared" si="21"/>
        <v>11011.528806479999</v>
      </c>
      <c r="T61" s="49">
        <f t="shared" si="21"/>
        <v>11221.584468479996</v>
      </c>
      <c r="U61" s="49">
        <f t="shared" si="21"/>
        <v>11907.114870239999</v>
      </c>
      <c r="V61" s="49">
        <f t="shared" si="21"/>
        <v>13899.120537599998</v>
      </c>
      <c r="W61" s="49">
        <f t="shared" si="21"/>
        <v>16911.752483520002</v>
      </c>
      <c r="X61" s="49">
        <f t="shared" si="21"/>
        <v>19675.702110959995</v>
      </c>
    </row>
    <row r="62" spans="1:24" ht="11.25" customHeight="1" x14ac:dyDescent="0.2">
      <c r="A62" s="50" t="s">
        <v>92</v>
      </c>
      <c r="B62" s="51" t="s">
        <v>93</v>
      </c>
      <c r="C62" s="52">
        <f>INTAVI!C62+NRGSUP!C62</f>
        <v>2358.3349440000002</v>
      </c>
      <c r="D62" s="52">
        <f>INTAVI!D62+NRGSUP!D62</f>
        <v>2783.8000511999994</v>
      </c>
      <c r="E62" s="52">
        <f>INTAVI!E62+NRGSUP!E62</f>
        <v>3173.6432447999996</v>
      </c>
      <c r="F62" s="52">
        <f>INTAVI!F62+NRGSUP!F62</f>
        <v>3009.3614207999999</v>
      </c>
      <c r="G62" s="52">
        <f>INTAVI!G62+NRGSUP!G62</f>
        <v>3534.8927039999999</v>
      </c>
      <c r="H62" s="52">
        <f>INTAVI!H62+NRGSUP!H62</f>
        <v>4411.0084031999995</v>
      </c>
      <c r="I62" s="52">
        <f>INTAVI!I62+NRGSUP!I62</f>
        <v>4285.1027519999989</v>
      </c>
      <c r="J62" s="52">
        <f>INTAVI!J62+NRGSUP!J62</f>
        <v>4421.3666111999992</v>
      </c>
      <c r="K62" s="52">
        <f>INTAVI!K62+NRGSUP!K62</f>
        <v>5280.0773759999993</v>
      </c>
      <c r="L62" s="52">
        <f>INTAVI!L62+NRGSUP!L62</f>
        <v>6378.1861247999987</v>
      </c>
      <c r="M62" s="52">
        <f>INTAVI!M62+NRGSUP!M62</f>
        <v>7000.4462975999995</v>
      </c>
      <c r="N62" s="52">
        <f>INTAVI!N62+NRGSUP!N62</f>
        <v>6744.0405311999994</v>
      </c>
      <c r="O62" s="52">
        <f>INTAVI!O62+NRGSUP!O62</f>
        <v>6808.4093951999985</v>
      </c>
      <c r="P62" s="52">
        <f>INTAVI!P62+NRGSUP!P62</f>
        <v>5751.7641216000011</v>
      </c>
      <c r="Q62" s="52">
        <f>INTAVI!Q62+NRGSUP!Q62</f>
        <v>5213.4534143999999</v>
      </c>
      <c r="R62" s="52">
        <f>INTAVI!R62+NRGSUP!R62</f>
        <v>5219.1284543999991</v>
      </c>
      <c r="S62" s="52">
        <f>INTAVI!S62+NRGSUP!S62</f>
        <v>5393.4814079999996</v>
      </c>
      <c r="T62" s="52">
        <f>INTAVI!T62+NRGSUP!T62</f>
        <v>5592.8936447999977</v>
      </c>
      <c r="U62" s="52">
        <f>INTAVI!U62+NRGSUP!U62</f>
        <v>5623.9981055999997</v>
      </c>
      <c r="V62" s="52">
        <f>INTAVI!V62+NRGSUP!V62</f>
        <v>7283.5398719999985</v>
      </c>
      <c r="W62" s="52">
        <f>INTAVI!W62+NRGSUP!W62</f>
        <v>10588.5920448</v>
      </c>
      <c r="X62" s="52">
        <f>INTAVI!X62+NRGSUP!X62</f>
        <v>12943.113523199998</v>
      </c>
    </row>
    <row r="63" spans="1:24" ht="11.25" customHeight="1" x14ac:dyDescent="0.2">
      <c r="A63" s="50" t="s">
        <v>94</v>
      </c>
      <c r="B63" s="51" t="s">
        <v>95</v>
      </c>
      <c r="C63" s="52">
        <f>INTAVI!C63+NRGSUP!C63</f>
        <v>30.24</v>
      </c>
      <c r="D63" s="52">
        <f>INTAVI!D63+NRGSUP!D63</f>
        <v>30.24</v>
      </c>
      <c r="E63" s="52">
        <f>INTAVI!E63+NRGSUP!E63</f>
        <v>30.239999999999991</v>
      </c>
      <c r="F63" s="52">
        <f>INTAVI!F63+NRGSUP!F63</f>
        <v>30.24</v>
      </c>
      <c r="G63" s="52">
        <f>INTAVI!G63+NRGSUP!G63</f>
        <v>30.24</v>
      </c>
      <c r="H63" s="52">
        <f>INTAVI!H63+NRGSUP!H63</f>
        <v>30.24</v>
      </c>
      <c r="I63" s="52">
        <f>INTAVI!I63+NRGSUP!I63</f>
        <v>30.239999999999995</v>
      </c>
      <c r="J63" s="52">
        <f>INTAVI!J63+NRGSUP!J63</f>
        <v>30.239999999999991</v>
      </c>
      <c r="K63" s="52">
        <f>INTAVI!K63+NRGSUP!K63</f>
        <v>30.239999999999991</v>
      </c>
      <c r="L63" s="52">
        <f>INTAVI!L63+NRGSUP!L63</f>
        <v>30.239999999999991</v>
      </c>
      <c r="M63" s="52">
        <f>INTAVI!M63+NRGSUP!M63</f>
        <v>30.239999999999988</v>
      </c>
      <c r="N63" s="52">
        <f>INTAVI!N63+NRGSUP!N63</f>
        <v>30.239999999999995</v>
      </c>
      <c r="O63" s="52">
        <f>INTAVI!O63+NRGSUP!O63</f>
        <v>30.239999999999991</v>
      </c>
      <c r="P63" s="52">
        <f>INTAVI!P63+NRGSUP!P63</f>
        <v>30.24000000000002</v>
      </c>
      <c r="Q63" s="52">
        <f>INTAVI!Q63+NRGSUP!Q63</f>
        <v>30.24</v>
      </c>
      <c r="R63" s="52">
        <f>INTAVI!R63+NRGSUP!R63</f>
        <v>30.24</v>
      </c>
      <c r="S63" s="52">
        <f>INTAVI!S63+NRGSUP!S63</f>
        <v>30.240000000000013</v>
      </c>
      <c r="T63" s="52">
        <f>INTAVI!T63+NRGSUP!T63</f>
        <v>30.239999999999966</v>
      </c>
      <c r="U63" s="52">
        <f>INTAVI!U63+NRGSUP!U63</f>
        <v>30.239999999999995</v>
      </c>
      <c r="V63" s="52">
        <f>INTAVI!V63+NRGSUP!V63</f>
        <v>30.239999999999981</v>
      </c>
      <c r="W63" s="52">
        <f>INTAVI!W63+NRGSUP!W63</f>
        <v>30.240000000000013</v>
      </c>
      <c r="X63" s="52">
        <f>INTAVI!X63+NRGSUP!X63</f>
        <v>30.24</v>
      </c>
    </row>
    <row r="64" spans="1:24" ht="11.25" customHeight="1" x14ac:dyDescent="0.2">
      <c r="A64" s="50" t="s">
        <v>96</v>
      </c>
      <c r="B64" s="51" t="s">
        <v>97</v>
      </c>
      <c r="C64" s="52">
        <f>INTAVI!C64+NRGSUP!C64</f>
        <v>254.54519999999997</v>
      </c>
      <c r="D64" s="52">
        <f>INTAVI!D64+NRGSUP!D64</f>
        <v>266.33880000000005</v>
      </c>
      <c r="E64" s="52">
        <f>INTAVI!E64+NRGSUP!E64</f>
        <v>281.08060344</v>
      </c>
      <c r="F64" s="52">
        <f>INTAVI!F64+NRGSUP!F64</f>
        <v>277.14959999999996</v>
      </c>
      <c r="G64" s="52">
        <f>INTAVI!G64+NRGSUP!G64</f>
        <v>264.75550920000001</v>
      </c>
      <c r="H64" s="52">
        <f>INTAVI!H64+NRGSUP!H64</f>
        <v>253.83542184000001</v>
      </c>
      <c r="I64" s="52">
        <f>INTAVI!I64+NRGSUP!I64</f>
        <v>296.69631263999997</v>
      </c>
      <c r="J64" s="52">
        <f>INTAVI!J64+NRGSUP!J64</f>
        <v>367.78538159999994</v>
      </c>
      <c r="K64" s="52">
        <f>INTAVI!K64+NRGSUP!K64</f>
        <v>483.86506896000003</v>
      </c>
      <c r="L64" s="52">
        <f>INTAVI!L64+NRGSUP!L64</f>
        <v>576.13917816000003</v>
      </c>
      <c r="M64" s="52">
        <f>INTAVI!M64+NRGSUP!M64</f>
        <v>635.48948736000011</v>
      </c>
      <c r="N64" s="52">
        <f>INTAVI!N64+NRGSUP!N64</f>
        <v>623.69608392000009</v>
      </c>
      <c r="O64" s="52">
        <f>INTAVI!O64+NRGSUP!O64</f>
        <v>616.43397816000015</v>
      </c>
      <c r="P64" s="52">
        <f>INTAVI!P64+NRGSUP!P64</f>
        <v>616.16075976000002</v>
      </c>
      <c r="Q64" s="52">
        <f>INTAVI!Q64+NRGSUP!Q64</f>
        <v>608.35300343999995</v>
      </c>
      <c r="R64" s="52">
        <f>INTAVI!R64+NRGSUP!R64</f>
        <v>618.65156807999995</v>
      </c>
      <c r="S64" s="52">
        <f>INTAVI!S64+NRGSUP!S64</f>
        <v>598.73492951999981</v>
      </c>
      <c r="T64" s="52">
        <f>INTAVI!T64+NRGSUP!T64</f>
        <v>573.40090080000016</v>
      </c>
      <c r="U64" s="52">
        <f>INTAVI!U64+NRGSUP!U64</f>
        <v>580.20659424000019</v>
      </c>
      <c r="V64" s="52">
        <f>INTAVI!V64+NRGSUP!V64</f>
        <v>586.71194400000013</v>
      </c>
      <c r="W64" s="52">
        <f>INTAVI!W64+NRGSUP!W64</f>
        <v>590.44186656000011</v>
      </c>
      <c r="X64" s="52">
        <f>INTAVI!X64+NRGSUP!X64</f>
        <v>582.94762343999992</v>
      </c>
    </row>
    <row r="65" spans="1:24" ht="11.25" customHeight="1" x14ac:dyDescent="0.2">
      <c r="A65" s="50" t="s">
        <v>98</v>
      </c>
      <c r="B65" s="51" t="s">
        <v>99</v>
      </c>
      <c r="C65" s="52">
        <f>INTAVI!C65+NRGSUP!C65</f>
        <v>2551.2001199999995</v>
      </c>
      <c r="D65" s="52">
        <f>INTAVI!D65+NRGSUP!D65</f>
        <v>2463.6995999999999</v>
      </c>
      <c r="E65" s="52">
        <f>INTAVI!E65+NRGSUP!E65</f>
        <v>2551.0003199999996</v>
      </c>
      <c r="F65" s="52">
        <f>INTAVI!F65+NRGSUP!F65</f>
        <v>2505.8998799999999</v>
      </c>
      <c r="G65" s="52">
        <f>INTAVI!G65+NRGSUP!G65</f>
        <v>2606.6001599999995</v>
      </c>
      <c r="H65" s="52">
        <f>INTAVI!H65+NRGSUP!H65</f>
        <v>2665.9000799999994</v>
      </c>
      <c r="I65" s="52">
        <f>INTAVI!I65+NRGSUP!I65</f>
        <v>2661.5998799999993</v>
      </c>
      <c r="J65" s="52">
        <f>INTAVI!J65+NRGSUP!J65</f>
        <v>2784.4995599999997</v>
      </c>
      <c r="K65" s="52">
        <f>INTAVI!K65+NRGSUP!K65</f>
        <v>3054.900239999999</v>
      </c>
      <c r="L65" s="52">
        <f>INTAVI!L65+NRGSUP!L65</f>
        <v>3244.0996799999994</v>
      </c>
      <c r="M65" s="52">
        <f>INTAVI!M65+NRGSUP!M65</f>
        <v>3420.7999199999995</v>
      </c>
      <c r="N65" s="52">
        <f>INTAVI!N65+NRGSUP!N65</f>
        <v>3735.9997199999998</v>
      </c>
      <c r="O65" s="52">
        <f>INTAVI!O65+NRGSUP!O65</f>
        <v>3979.4000399999995</v>
      </c>
      <c r="P65" s="52">
        <f>INTAVI!P65+NRGSUP!P65</f>
        <v>4068.8999999999992</v>
      </c>
      <c r="Q65" s="52">
        <f>INTAVI!Q65+NRGSUP!Q65</f>
        <v>4026.4999199999988</v>
      </c>
      <c r="R65" s="52">
        <f>INTAVI!R65+NRGSUP!R65</f>
        <v>4128.0029999999997</v>
      </c>
      <c r="S65" s="52">
        <f>INTAVI!S65+NRGSUP!S65</f>
        <v>4228.2003599999989</v>
      </c>
      <c r="T65" s="52">
        <f>INTAVI!T65+NRGSUP!T65</f>
        <v>4041.5378399999991</v>
      </c>
      <c r="U65" s="52">
        <f>INTAVI!U65+NRGSUP!U65</f>
        <v>3865.6799999999994</v>
      </c>
      <c r="V65" s="52">
        <f>INTAVI!V65+NRGSUP!V65</f>
        <v>3848.03208</v>
      </c>
      <c r="W65" s="52">
        <f>INTAVI!W65+NRGSUP!W65</f>
        <v>3884.4856799999993</v>
      </c>
      <c r="X65" s="52">
        <f>INTAVI!X65+NRGSUP!X65</f>
        <v>4085.7696000000001</v>
      </c>
    </row>
    <row r="66" spans="1:24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0</v>
      </c>
      <c r="I67" s="52">
        <f>INTAVI!I67+NRGSUP!I67</f>
        <v>55.507256639999994</v>
      </c>
      <c r="J67" s="52">
        <f>INTAVI!J67+NRGSUP!J67</f>
        <v>261.67688495999994</v>
      </c>
      <c r="K67" s="52">
        <f>INTAVI!K67+NRGSUP!K67</f>
        <v>319.66896672000001</v>
      </c>
      <c r="L67" s="52">
        <f>INTAVI!L67+NRGSUP!L67</f>
        <v>410.18679504000016</v>
      </c>
      <c r="M67" s="52">
        <f>INTAVI!M67+NRGSUP!M67</f>
        <v>397.61279999999994</v>
      </c>
      <c r="N67" s="52">
        <f>INTAVI!N67+NRGSUP!N67</f>
        <v>441.57960000000003</v>
      </c>
      <c r="O67" s="52">
        <f>INTAVI!O67+NRGSUP!O67</f>
        <v>368.9387999999999</v>
      </c>
      <c r="P67" s="52">
        <f>INTAVI!P67+NRGSUP!P67</f>
        <v>370.85040000000009</v>
      </c>
      <c r="Q67" s="52">
        <f>INTAVI!Q67+NRGSUP!Q67</f>
        <v>380.40839999999986</v>
      </c>
      <c r="R67" s="52">
        <f>INTAVI!R67+NRGSUP!R67</f>
        <v>421.29370079999978</v>
      </c>
      <c r="S67" s="52">
        <f>INTAVI!S67+NRGSUP!S67</f>
        <v>357.45390719999995</v>
      </c>
      <c r="T67" s="52">
        <f>INTAVI!T67+NRGSUP!T67</f>
        <v>382.21677360000007</v>
      </c>
      <c r="U67" s="52">
        <f>INTAVI!U67+NRGSUP!U67</f>
        <v>505.90825344000012</v>
      </c>
      <c r="V67" s="52">
        <f>INTAVI!V67+NRGSUP!V67</f>
        <v>589.11943679999979</v>
      </c>
      <c r="W67" s="52">
        <f>INTAVI!W67+NRGSUP!W67</f>
        <v>671.25528143999998</v>
      </c>
      <c r="X67" s="52">
        <f>INTAVI!X67+NRGSUP!X67</f>
        <v>691.40915280000002</v>
      </c>
    </row>
    <row r="68" spans="1:24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0</v>
      </c>
      <c r="L68" s="52">
        <f>INTAVI!L68+NRGSUP!L68</f>
        <v>0</v>
      </c>
      <c r="M68" s="52">
        <f>INTAVI!M68+NRGSUP!M68</f>
        <v>0</v>
      </c>
      <c r="N68" s="52">
        <f>INTAVI!N68+NRGSUP!N68</f>
        <v>0</v>
      </c>
      <c r="O68" s="52">
        <f>INTAVI!O68+NRGSUP!O68</f>
        <v>0</v>
      </c>
      <c r="P68" s="52">
        <f>INTAVI!P68+NRGSUP!P68</f>
        <v>0</v>
      </c>
      <c r="Q68" s="52">
        <f>INTAVI!Q68+NRGSUP!Q68</f>
        <v>0</v>
      </c>
      <c r="R68" s="52">
        <f>INTAVI!R68+NRGSUP!R68</f>
        <v>0</v>
      </c>
      <c r="S68" s="52">
        <f>INTAVI!S68+NRGSUP!S68</f>
        <v>0</v>
      </c>
      <c r="T68" s="52">
        <f>INTAVI!T68+NRGSUP!T68</f>
        <v>0</v>
      </c>
      <c r="U68" s="52">
        <f>INTAVI!U68+NRGSUP!U68</f>
        <v>0</v>
      </c>
      <c r="V68" s="52">
        <f>INTAVI!V68+NRGSUP!V68</f>
        <v>0</v>
      </c>
      <c r="W68" s="52">
        <f>INTAVI!W68+NRGSUP!W68</f>
        <v>0</v>
      </c>
      <c r="X68" s="52">
        <f>INTAVI!X68+NRGSUP!X68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0</v>
      </c>
      <c r="H69" s="52">
        <f>INTAVI!H69+NRGSUP!H69</f>
        <v>0</v>
      </c>
      <c r="I69" s="52">
        <f>INTAVI!I69+NRGSUP!I69</f>
        <v>65.489886719999987</v>
      </c>
      <c r="J69" s="52">
        <f>INTAVI!J69+NRGSUP!J69</f>
        <v>717.77037167999993</v>
      </c>
      <c r="K69" s="52">
        <f>INTAVI!K69+NRGSUP!K69</f>
        <v>531.77882832000012</v>
      </c>
      <c r="L69" s="52">
        <f>INTAVI!L69+NRGSUP!L69</f>
        <v>696.81362832000025</v>
      </c>
      <c r="M69" s="52">
        <f>INTAVI!M69+NRGSUP!M69</f>
        <v>280.29714335999995</v>
      </c>
      <c r="N69" s="52">
        <f>INTAVI!N69+NRGSUP!N69</f>
        <v>510.82208495999987</v>
      </c>
      <c r="O69" s="52">
        <f>INTAVI!O69+NRGSUP!O69</f>
        <v>623.46477168000001</v>
      </c>
      <c r="P69" s="52">
        <f>INTAVI!P69+NRGSUP!P69</f>
        <v>576.31197168000006</v>
      </c>
      <c r="Q69" s="52">
        <f>INTAVI!Q69+NRGSUP!Q69</f>
        <v>730.86865488000012</v>
      </c>
      <c r="R69" s="52">
        <f>INTAVI!R69+NRGSUP!R69</f>
        <v>530.17843679999999</v>
      </c>
      <c r="S69" s="52">
        <f>INTAVI!S69+NRGSUP!S69</f>
        <v>403.4182017600001</v>
      </c>
      <c r="T69" s="52">
        <f>INTAVI!T69+NRGSUP!T69</f>
        <v>601.29530927999997</v>
      </c>
      <c r="U69" s="52">
        <f>INTAVI!U69+NRGSUP!U69</f>
        <v>1121.9274705599998</v>
      </c>
      <c r="V69" s="52">
        <f>INTAVI!V69+NRGSUP!V69</f>
        <v>1424.2235616000003</v>
      </c>
      <c r="W69" s="52">
        <f>INTAVI!W69+NRGSUP!W69</f>
        <v>1051.2701467200002</v>
      </c>
      <c r="X69" s="52">
        <f>INTAVI!X69+NRGSUP!X69</f>
        <v>1272.5021635200001</v>
      </c>
    </row>
    <row r="70" spans="1:24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60.416304480000008</v>
      </c>
      <c r="F72" s="55">
        <f>INTAVI!F72+NRGSUP!F72</f>
        <v>2.8667462399999994</v>
      </c>
      <c r="G72" s="55">
        <f>INTAVI!G72+NRGSUP!G72</f>
        <v>316.09401983999993</v>
      </c>
      <c r="H72" s="55">
        <f>INTAVI!H72+NRGSUP!H72</f>
        <v>1127.1906374399998</v>
      </c>
      <c r="I72" s="55">
        <f>INTAVI!I72+NRGSUP!I72</f>
        <v>1312.2803145599996</v>
      </c>
      <c r="J72" s="55">
        <f>INTAVI!J72+NRGSUP!J72</f>
        <v>195.73165583999997</v>
      </c>
      <c r="K72" s="55">
        <f>INTAVI!K72+NRGSUP!K72</f>
        <v>411.05599199999995</v>
      </c>
      <c r="L72" s="55">
        <f>INTAVI!L72+NRGSUP!L72</f>
        <v>158.90869583999995</v>
      </c>
      <c r="M72" s="55">
        <f>INTAVI!M72+NRGSUP!M72</f>
        <v>85.307479199999989</v>
      </c>
      <c r="N72" s="55">
        <f>INTAVI!N72+NRGSUP!N72</f>
        <v>11.445779519999995</v>
      </c>
      <c r="O72" s="55">
        <f>INTAVI!O72+NRGSUP!O72</f>
        <v>0</v>
      </c>
      <c r="P72" s="55">
        <f>INTAVI!P72+NRGSUP!P72</f>
        <v>0</v>
      </c>
      <c r="Q72" s="55">
        <f>INTAVI!Q72+NRGSUP!Q72</f>
        <v>0</v>
      </c>
      <c r="R72" s="55">
        <f>INTAVI!R72+NRGSUP!R72</f>
        <v>0</v>
      </c>
      <c r="S72" s="55">
        <f>INTAVI!S72+NRGSUP!S72</f>
        <v>0</v>
      </c>
      <c r="T72" s="55">
        <f>INTAVI!T72+NRGSUP!T72</f>
        <v>0</v>
      </c>
      <c r="U72" s="55">
        <f>INTAVI!U72+NRGSUP!U72</f>
        <v>179.15444640000001</v>
      </c>
      <c r="V72" s="55">
        <f>INTAVI!V72+NRGSUP!V72</f>
        <v>137.25364319999994</v>
      </c>
      <c r="W72" s="55">
        <f>INTAVI!W72+NRGSUP!W72</f>
        <v>95.467463999999993</v>
      </c>
      <c r="X72" s="55">
        <f>INTAVI!X72+NRGSUP!X72</f>
        <v>69.720047999999977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9939.5763742799991</v>
      </c>
      <c r="D2" s="21">
        <f t="shared" ref="D2:X2" si="0">SUM(D3,D17,D22,D25,D26,D51,D52)</f>
        <v>9676.9013939999986</v>
      </c>
      <c r="E2" s="21">
        <f t="shared" si="0"/>
        <v>10102.16672028</v>
      </c>
      <c r="F2" s="21">
        <f t="shared" si="0"/>
        <v>9952.1823862800011</v>
      </c>
      <c r="G2" s="21">
        <f t="shared" si="0"/>
        <v>10662.158763719999</v>
      </c>
      <c r="H2" s="21">
        <f t="shared" si="0"/>
        <v>10978.051499999998</v>
      </c>
      <c r="I2" s="21">
        <f t="shared" si="0"/>
        <v>11128.178700000004</v>
      </c>
      <c r="J2" s="21">
        <f t="shared" si="0"/>
        <v>11196.98691372</v>
      </c>
      <c r="K2" s="21">
        <f t="shared" si="0"/>
        <v>11350.241936279997</v>
      </c>
      <c r="L2" s="21">
        <f t="shared" si="0"/>
        <v>10518.286950000002</v>
      </c>
      <c r="M2" s="21">
        <f t="shared" si="0"/>
        <v>10264.9473</v>
      </c>
      <c r="N2" s="21">
        <f t="shared" si="0"/>
        <v>10684.052486279999</v>
      </c>
      <c r="O2" s="21">
        <f t="shared" si="0"/>
        <v>10268.074863719999</v>
      </c>
      <c r="P2" s="21">
        <f t="shared" si="0"/>
        <v>10490.138100000002</v>
      </c>
      <c r="Q2" s="21">
        <f t="shared" si="0"/>
        <v>10887.349563719999</v>
      </c>
      <c r="R2" s="21">
        <f t="shared" si="0"/>
        <v>11443.251948839998</v>
      </c>
      <c r="S2" s="21">
        <f t="shared" si="0"/>
        <v>11740.813377480001</v>
      </c>
      <c r="T2" s="21">
        <f t="shared" si="0"/>
        <v>12081.43646388</v>
      </c>
      <c r="U2" s="21">
        <f t="shared" si="0"/>
        <v>12226.280998320002</v>
      </c>
      <c r="V2" s="21">
        <f t="shared" si="0"/>
        <v>11956.277229119998</v>
      </c>
      <c r="W2" s="21">
        <f t="shared" si="0"/>
        <v>6668.5094150400018</v>
      </c>
      <c r="X2" s="21">
        <f t="shared" si="0"/>
        <v>7333.2413370000022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9939.5763742799991</v>
      </c>
      <c r="D26" s="27">
        <f t="shared" si="13"/>
        <v>9676.9013939999986</v>
      </c>
      <c r="E26" s="27">
        <f t="shared" si="13"/>
        <v>10102.16672028</v>
      </c>
      <c r="F26" s="27">
        <f t="shared" si="13"/>
        <v>9952.1823862800011</v>
      </c>
      <c r="G26" s="27">
        <f t="shared" si="13"/>
        <v>10662.158763719999</v>
      </c>
      <c r="H26" s="27">
        <f t="shared" si="13"/>
        <v>10978.051499999998</v>
      </c>
      <c r="I26" s="27">
        <f t="shared" si="13"/>
        <v>11128.178700000004</v>
      </c>
      <c r="J26" s="27">
        <f t="shared" si="13"/>
        <v>11196.98691372</v>
      </c>
      <c r="K26" s="27">
        <f t="shared" si="13"/>
        <v>11350.241936279997</v>
      </c>
      <c r="L26" s="27">
        <f t="shared" si="13"/>
        <v>10518.286950000002</v>
      </c>
      <c r="M26" s="27">
        <f t="shared" si="13"/>
        <v>10264.9473</v>
      </c>
      <c r="N26" s="27">
        <f t="shared" si="13"/>
        <v>10684.052486279999</v>
      </c>
      <c r="O26" s="27">
        <f t="shared" si="13"/>
        <v>10268.074863719999</v>
      </c>
      <c r="P26" s="27">
        <f t="shared" si="13"/>
        <v>10490.138100000002</v>
      </c>
      <c r="Q26" s="27">
        <f t="shared" si="13"/>
        <v>10887.349563719999</v>
      </c>
      <c r="R26" s="27">
        <f t="shared" si="13"/>
        <v>11443.251948839998</v>
      </c>
      <c r="S26" s="27">
        <f t="shared" si="13"/>
        <v>11740.813377480001</v>
      </c>
      <c r="T26" s="27">
        <f t="shared" si="13"/>
        <v>12081.43646388</v>
      </c>
      <c r="U26" s="27">
        <f t="shared" si="13"/>
        <v>12226.280998320002</v>
      </c>
      <c r="V26" s="27">
        <f t="shared" si="13"/>
        <v>11956.277229119998</v>
      </c>
      <c r="W26" s="27">
        <f t="shared" si="13"/>
        <v>6668.5094150400018</v>
      </c>
      <c r="X26" s="27">
        <f t="shared" ref="X26" si="14">SUM(X27,X33)</f>
        <v>7333.2413370000022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9939.5763742799991</v>
      </c>
      <c r="D33" s="19">
        <f t="shared" si="17"/>
        <v>9676.9013939999986</v>
      </c>
      <c r="E33" s="19">
        <f t="shared" si="17"/>
        <v>10102.16672028</v>
      </c>
      <c r="F33" s="19">
        <f t="shared" si="17"/>
        <v>9952.1823862800011</v>
      </c>
      <c r="G33" s="19">
        <f t="shared" si="17"/>
        <v>10662.158763719999</v>
      </c>
      <c r="H33" s="19">
        <f t="shared" si="17"/>
        <v>10978.051499999998</v>
      </c>
      <c r="I33" s="19">
        <f t="shared" si="17"/>
        <v>11128.178700000004</v>
      </c>
      <c r="J33" s="19">
        <f t="shared" si="17"/>
        <v>11196.98691372</v>
      </c>
      <c r="K33" s="19">
        <f t="shared" si="17"/>
        <v>11350.241936279997</v>
      </c>
      <c r="L33" s="19">
        <f t="shared" si="17"/>
        <v>10518.286950000002</v>
      </c>
      <c r="M33" s="19">
        <f t="shared" si="17"/>
        <v>10264.9473</v>
      </c>
      <c r="N33" s="19">
        <f t="shared" si="17"/>
        <v>10684.052486279999</v>
      </c>
      <c r="O33" s="19">
        <f t="shared" si="17"/>
        <v>10268.074863719999</v>
      </c>
      <c r="P33" s="19">
        <f t="shared" si="17"/>
        <v>10490.138100000002</v>
      </c>
      <c r="Q33" s="19">
        <f t="shared" si="17"/>
        <v>10887.349563719999</v>
      </c>
      <c r="R33" s="19">
        <f t="shared" si="17"/>
        <v>11443.251948839998</v>
      </c>
      <c r="S33" s="19">
        <f t="shared" si="17"/>
        <v>11740.813377480001</v>
      </c>
      <c r="T33" s="19">
        <f t="shared" si="17"/>
        <v>12081.43646388</v>
      </c>
      <c r="U33" s="19">
        <f t="shared" si="17"/>
        <v>12226.280998320002</v>
      </c>
      <c r="V33" s="19">
        <f t="shared" si="17"/>
        <v>11956.277229119998</v>
      </c>
      <c r="W33" s="19">
        <f t="shared" si="17"/>
        <v>6668.5094150400018</v>
      </c>
      <c r="X33" s="19">
        <f t="shared" ref="X33" si="18">SUM(X34:X50)</f>
        <v>7333.2413370000022</v>
      </c>
    </row>
    <row r="34" spans="1:24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6.1598879999999969</v>
      </c>
      <c r="D38" s="8">
        <f>INTAVI_PA_IN!D38+INTAVI_PA_EX!D38+INTAVI_FR_IN!D38+INTAVI_FR_EX!D38</f>
        <v>3.0799439999999998</v>
      </c>
      <c r="E38" s="8">
        <f>INTAVI_PA_IN!E38+INTAVI_PA_EX!E38+INTAVI_FR_IN!E38+INTAVI_FR_EX!E38</f>
        <v>9.2400840000000031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9933.4164862799989</v>
      </c>
      <c r="D40" s="8">
        <f>INTAVI_PA_IN!D40+INTAVI_PA_EX!D40+INTAVI_FR_IN!D40+INTAVI_FR_EX!D40</f>
        <v>9673.8214499999995</v>
      </c>
      <c r="E40" s="8">
        <f>INTAVI_PA_IN!E40+INTAVI_PA_EX!E40+INTAVI_FR_IN!E40+INTAVI_FR_EX!E40</f>
        <v>10092.926636280001</v>
      </c>
      <c r="F40" s="8">
        <f>INTAVI_PA_IN!F40+INTAVI_PA_EX!F40+INTAVI_FR_IN!F40+INTAVI_FR_EX!F40</f>
        <v>9952.1823862800011</v>
      </c>
      <c r="G40" s="8">
        <f>INTAVI_PA_IN!G40+INTAVI_PA_EX!G40+INTAVI_FR_IN!G40+INTAVI_FR_EX!G40</f>
        <v>10662.158763719999</v>
      </c>
      <c r="H40" s="8">
        <f>INTAVI_PA_IN!H40+INTAVI_PA_EX!H40+INTAVI_FR_IN!H40+INTAVI_FR_EX!H40</f>
        <v>10978.051499999998</v>
      </c>
      <c r="I40" s="8">
        <f>INTAVI_PA_IN!I40+INTAVI_PA_EX!I40+INTAVI_FR_IN!I40+INTAVI_FR_EX!I40</f>
        <v>11128.178700000004</v>
      </c>
      <c r="J40" s="8">
        <f>INTAVI_PA_IN!J40+INTAVI_PA_EX!J40+INTAVI_FR_IN!J40+INTAVI_FR_EX!J40</f>
        <v>11196.98691372</v>
      </c>
      <c r="K40" s="8">
        <f>INTAVI_PA_IN!K40+INTAVI_PA_EX!K40+INTAVI_FR_IN!K40+INTAVI_FR_EX!K40</f>
        <v>11350.241936279997</v>
      </c>
      <c r="L40" s="8">
        <f>INTAVI_PA_IN!L40+INTAVI_PA_EX!L40+INTAVI_FR_IN!L40+INTAVI_FR_EX!L40</f>
        <v>10518.286950000002</v>
      </c>
      <c r="M40" s="8">
        <f>INTAVI_PA_IN!M40+INTAVI_PA_EX!M40+INTAVI_FR_IN!M40+INTAVI_FR_EX!M40</f>
        <v>10264.9473</v>
      </c>
      <c r="N40" s="8">
        <f>INTAVI_PA_IN!N40+INTAVI_PA_EX!N40+INTAVI_FR_IN!N40+INTAVI_FR_EX!N40</f>
        <v>10684.052486279999</v>
      </c>
      <c r="O40" s="8">
        <f>INTAVI_PA_IN!O40+INTAVI_PA_EX!O40+INTAVI_FR_IN!O40+INTAVI_FR_EX!O40</f>
        <v>10268.074863719999</v>
      </c>
      <c r="P40" s="8">
        <f>INTAVI_PA_IN!P40+INTAVI_PA_EX!P40+INTAVI_FR_IN!P40+INTAVI_FR_EX!P40</f>
        <v>10490.138100000002</v>
      </c>
      <c r="Q40" s="8">
        <f>INTAVI_PA_IN!Q40+INTAVI_PA_EX!Q40+INTAVI_FR_IN!Q40+INTAVI_FR_EX!Q40</f>
        <v>10887.349563719999</v>
      </c>
      <c r="R40" s="8">
        <f>INTAVI_PA_IN!R40+INTAVI_PA_EX!R40+INTAVI_FR_IN!R40+INTAVI_FR_EX!R40</f>
        <v>11443.251948839998</v>
      </c>
      <c r="S40" s="8">
        <f>INTAVI_PA_IN!S40+INTAVI_PA_EX!S40+INTAVI_FR_IN!S40+INTAVI_FR_EX!S40</f>
        <v>11740.813377480001</v>
      </c>
      <c r="T40" s="8">
        <f>INTAVI_PA_IN!T40+INTAVI_PA_EX!T40+INTAVI_FR_IN!T40+INTAVI_FR_EX!T40</f>
        <v>12081.43646388</v>
      </c>
      <c r="U40" s="8">
        <f>INTAVI_PA_IN!U40+INTAVI_PA_EX!U40+INTAVI_FR_IN!U40+INTAVI_FR_EX!U40</f>
        <v>12226.280998320002</v>
      </c>
      <c r="V40" s="8">
        <f>INTAVI_PA_IN!V40+INTAVI_PA_EX!V40+INTAVI_FR_IN!V40+INTAVI_FR_EX!V40</f>
        <v>11956.277229119998</v>
      </c>
      <c r="W40" s="8">
        <f>INTAVI_PA_IN!W40+INTAVI_PA_EX!W40+INTAVI_FR_IN!W40+INTAVI_FR_EX!W40</f>
        <v>6668.5094150400018</v>
      </c>
      <c r="X40" s="8">
        <f>INTAVI_PA_IN!X40+INTAVI_PA_EX!X40+INTAVI_FR_IN!X40+INTAVI_FR_EX!X40</f>
        <v>7333.2413370000022</v>
      </c>
    </row>
    <row r="41" spans="1:24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319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1787.9952544433877</v>
      </c>
      <c r="D2" s="21">
        <f t="shared" ref="D2:X2" si="0">SUM(D3,D17,D22,D25,D26,D51,D52)</f>
        <v>1738.53704147198</v>
      </c>
      <c r="E2" s="21">
        <f t="shared" si="0"/>
        <v>1816.5649430078852</v>
      </c>
      <c r="F2" s="21">
        <f t="shared" si="0"/>
        <v>1795.0031471760856</v>
      </c>
      <c r="G2" s="21">
        <f t="shared" si="0"/>
        <v>1831.3085501035316</v>
      </c>
      <c r="H2" s="21">
        <f t="shared" si="0"/>
        <v>1859.373692997443</v>
      </c>
      <c r="I2" s="21">
        <f t="shared" si="0"/>
        <v>1893.076799548712</v>
      </c>
      <c r="J2" s="21">
        <f t="shared" si="0"/>
        <v>1958.0749118962929</v>
      </c>
      <c r="K2" s="21">
        <f t="shared" si="0"/>
        <v>1906.5815791476193</v>
      </c>
      <c r="L2" s="21">
        <f t="shared" si="0"/>
        <v>1757.6808758267346</v>
      </c>
      <c r="M2" s="21">
        <f t="shared" si="0"/>
        <v>1648.0690317913311</v>
      </c>
      <c r="N2" s="21">
        <f t="shared" si="0"/>
        <v>1784.7935775089202</v>
      </c>
      <c r="O2" s="21">
        <f t="shared" si="0"/>
        <v>1745.7630046911863</v>
      </c>
      <c r="P2" s="21">
        <f t="shared" si="0"/>
        <v>1789.2742391020463</v>
      </c>
      <c r="Q2" s="21">
        <f t="shared" si="0"/>
        <v>1903.7595797416025</v>
      </c>
      <c r="R2" s="21">
        <f t="shared" si="0"/>
        <v>2038.6695715977107</v>
      </c>
      <c r="S2" s="21">
        <f t="shared" si="0"/>
        <v>2237.7405005358091</v>
      </c>
      <c r="T2" s="21">
        <f t="shared" si="0"/>
        <v>2340.6058435940417</v>
      </c>
      <c r="U2" s="21">
        <f t="shared" si="0"/>
        <v>2340.8826483250236</v>
      </c>
      <c r="V2" s="21">
        <f t="shared" si="0"/>
        <v>2249.5959118588512</v>
      </c>
      <c r="W2" s="21">
        <f t="shared" si="0"/>
        <v>786.09777842642518</v>
      </c>
      <c r="X2" s="21">
        <f t="shared" si="0"/>
        <v>1021.7646870951975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1787.9952544433877</v>
      </c>
      <c r="D26" s="27">
        <f t="shared" si="7"/>
        <v>1738.53704147198</v>
      </c>
      <c r="E26" s="27">
        <f t="shared" si="7"/>
        <v>1816.5649430078852</v>
      </c>
      <c r="F26" s="27">
        <f t="shared" si="7"/>
        <v>1795.0031471760856</v>
      </c>
      <c r="G26" s="27">
        <f t="shared" si="7"/>
        <v>1831.3085501035316</v>
      </c>
      <c r="H26" s="27">
        <f t="shared" si="7"/>
        <v>1859.373692997443</v>
      </c>
      <c r="I26" s="27">
        <f t="shared" si="7"/>
        <v>1893.076799548712</v>
      </c>
      <c r="J26" s="27">
        <f t="shared" si="7"/>
        <v>1958.0749118962929</v>
      </c>
      <c r="K26" s="27">
        <f t="shared" si="7"/>
        <v>1906.5815791476193</v>
      </c>
      <c r="L26" s="27">
        <f t="shared" si="7"/>
        <v>1757.6808758267346</v>
      </c>
      <c r="M26" s="27">
        <f t="shared" si="7"/>
        <v>1648.0690317913311</v>
      </c>
      <c r="N26" s="27">
        <f t="shared" si="7"/>
        <v>1784.7935775089202</v>
      </c>
      <c r="O26" s="27">
        <f t="shared" si="7"/>
        <v>1745.7630046911863</v>
      </c>
      <c r="P26" s="27">
        <f t="shared" si="7"/>
        <v>1789.2742391020463</v>
      </c>
      <c r="Q26" s="27">
        <f t="shared" si="7"/>
        <v>1903.7595797416025</v>
      </c>
      <c r="R26" s="27">
        <f t="shared" si="7"/>
        <v>2038.6695715977107</v>
      </c>
      <c r="S26" s="27">
        <f t="shared" si="7"/>
        <v>2237.7405005358091</v>
      </c>
      <c r="T26" s="27">
        <f t="shared" si="7"/>
        <v>2340.6058435940417</v>
      </c>
      <c r="U26" s="27">
        <f t="shared" si="7"/>
        <v>2340.8826483250236</v>
      </c>
      <c r="V26" s="27">
        <f t="shared" si="7"/>
        <v>2249.5959118588512</v>
      </c>
      <c r="W26" s="27">
        <f t="shared" si="7"/>
        <v>786.09777842642518</v>
      </c>
      <c r="X26" s="27">
        <f t="shared" si="7"/>
        <v>1021.7646870951975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1787.9952544433877</v>
      </c>
      <c r="D33" s="19">
        <f t="shared" si="9"/>
        <v>1738.53704147198</v>
      </c>
      <c r="E33" s="19">
        <f t="shared" si="9"/>
        <v>1816.5649430078852</v>
      </c>
      <c r="F33" s="19">
        <f t="shared" si="9"/>
        <v>1795.0031471760856</v>
      </c>
      <c r="G33" s="19">
        <f t="shared" si="9"/>
        <v>1831.3085501035316</v>
      </c>
      <c r="H33" s="19">
        <f t="shared" si="9"/>
        <v>1859.373692997443</v>
      </c>
      <c r="I33" s="19">
        <f t="shared" si="9"/>
        <v>1893.076799548712</v>
      </c>
      <c r="J33" s="19">
        <f t="shared" si="9"/>
        <v>1958.0749118962929</v>
      </c>
      <c r="K33" s="19">
        <f t="shared" si="9"/>
        <v>1906.5815791476193</v>
      </c>
      <c r="L33" s="19">
        <f t="shared" si="9"/>
        <v>1757.6808758267346</v>
      </c>
      <c r="M33" s="19">
        <f t="shared" si="9"/>
        <v>1648.0690317913311</v>
      </c>
      <c r="N33" s="19">
        <f t="shared" si="9"/>
        <v>1784.7935775089202</v>
      </c>
      <c r="O33" s="19">
        <f t="shared" si="9"/>
        <v>1745.7630046911863</v>
      </c>
      <c r="P33" s="19">
        <f t="shared" si="9"/>
        <v>1789.2742391020463</v>
      </c>
      <c r="Q33" s="19">
        <f t="shared" si="9"/>
        <v>1903.7595797416025</v>
      </c>
      <c r="R33" s="19">
        <f t="shared" si="9"/>
        <v>2038.6695715977107</v>
      </c>
      <c r="S33" s="19">
        <f t="shared" si="9"/>
        <v>2237.7405005358091</v>
      </c>
      <c r="T33" s="19">
        <f t="shared" si="9"/>
        <v>2340.6058435940417</v>
      </c>
      <c r="U33" s="19">
        <f t="shared" si="9"/>
        <v>2340.8826483250236</v>
      </c>
      <c r="V33" s="19">
        <f t="shared" si="9"/>
        <v>2249.5959118588512</v>
      </c>
      <c r="W33" s="19">
        <f t="shared" si="9"/>
        <v>786.09777842642518</v>
      </c>
      <c r="X33" s="19">
        <f t="shared" si="9"/>
        <v>1021.7646870951975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1.1080804751802698</v>
      </c>
      <c r="D38" s="8">
        <v>0.55333794482802157</v>
      </c>
      <c r="E38" s="8">
        <v>1.6615457980070678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1786.8871739682074</v>
      </c>
      <c r="D40" s="8">
        <v>1737.9837035271521</v>
      </c>
      <c r="E40" s="8">
        <v>1814.9033972098782</v>
      </c>
      <c r="F40" s="8">
        <v>1795.0031471760856</v>
      </c>
      <c r="G40" s="8">
        <v>1831.3085501035316</v>
      </c>
      <c r="H40" s="8">
        <v>1859.373692997443</v>
      </c>
      <c r="I40" s="8">
        <v>1893.076799548712</v>
      </c>
      <c r="J40" s="8">
        <v>1958.0749118962929</v>
      </c>
      <c r="K40" s="8">
        <v>1906.5815791476193</v>
      </c>
      <c r="L40" s="8">
        <v>1757.6808758267346</v>
      </c>
      <c r="M40" s="8">
        <v>1648.0690317913311</v>
      </c>
      <c r="N40" s="8">
        <v>1784.7935775089202</v>
      </c>
      <c r="O40" s="8">
        <v>1745.7630046911863</v>
      </c>
      <c r="P40" s="8">
        <v>1789.2742391020463</v>
      </c>
      <c r="Q40" s="8">
        <v>1903.7595797416025</v>
      </c>
      <c r="R40" s="8">
        <v>2038.6695715977107</v>
      </c>
      <c r="S40" s="8">
        <v>2237.7405005358091</v>
      </c>
      <c r="T40" s="8">
        <v>2340.6058435940417</v>
      </c>
      <c r="U40" s="8">
        <v>2340.8826483250236</v>
      </c>
      <c r="V40" s="8">
        <v>2249.5959118588512</v>
      </c>
      <c r="W40" s="8">
        <v>786.09777842642518</v>
      </c>
      <c r="X40" s="8">
        <v>1021.7646870951975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317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6592.4387362180469</v>
      </c>
      <c r="D2" s="21">
        <f t="shared" ref="D2:X2" si="0">SUM(D3,D17,D22,D25,D26,D51,D52)</f>
        <v>6410.1788762593369</v>
      </c>
      <c r="E2" s="21">
        <f t="shared" si="0"/>
        <v>6635.103319484112</v>
      </c>
      <c r="F2" s="21">
        <f t="shared" si="0"/>
        <v>6345.206202380079</v>
      </c>
      <c r="G2" s="21">
        <f t="shared" si="0"/>
        <v>6928.5697410610219</v>
      </c>
      <c r="H2" s="21">
        <f t="shared" si="0"/>
        <v>7012.2558416580305</v>
      </c>
      <c r="I2" s="21">
        <f t="shared" si="0"/>
        <v>6892.1708171823284</v>
      </c>
      <c r="J2" s="21">
        <f t="shared" si="0"/>
        <v>6929.2497203241564</v>
      </c>
      <c r="K2" s="21">
        <f t="shared" si="0"/>
        <v>7059.3068884774475</v>
      </c>
      <c r="L2" s="21">
        <f t="shared" si="0"/>
        <v>6862.7467606140035</v>
      </c>
      <c r="M2" s="21">
        <f t="shared" si="0"/>
        <v>6532.1560522863583</v>
      </c>
      <c r="N2" s="21">
        <f t="shared" si="0"/>
        <v>6958.5910432611181</v>
      </c>
      <c r="O2" s="21">
        <f t="shared" si="0"/>
        <v>6923.4659554947712</v>
      </c>
      <c r="P2" s="21">
        <f t="shared" si="0"/>
        <v>7087.2116878655179</v>
      </c>
      <c r="Q2" s="21">
        <f t="shared" si="0"/>
        <v>7423.8403244571737</v>
      </c>
      <c r="R2" s="21">
        <f t="shared" si="0"/>
        <v>7830.7581915477058</v>
      </c>
      <c r="S2" s="21">
        <f t="shared" si="0"/>
        <v>8064.8610119266068</v>
      </c>
      <c r="T2" s="21">
        <f t="shared" si="0"/>
        <v>8176.9260315566935</v>
      </c>
      <c r="U2" s="21">
        <f t="shared" si="0"/>
        <v>8346.5322704927858</v>
      </c>
      <c r="V2" s="21">
        <f t="shared" si="0"/>
        <v>8380.7403734210875</v>
      </c>
      <c r="W2" s="21">
        <f t="shared" si="0"/>
        <v>3893.6294185852953</v>
      </c>
      <c r="X2" s="21">
        <f t="shared" si="0"/>
        <v>4429.3665847021221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6592.4387362180469</v>
      </c>
      <c r="D26" s="27">
        <f t="shared" si="7"/>
        <v>6410.1788762593369</v>
      </c>
      <c r="E26" s="27">
        <f t="shared" si="7"/>
        <v>6635.103319484112</v>
      </c>
      <c r="F26" s="27">
        <f t="shared" si="7"/>
        <v>6345.206202380079</v>
      </c>
      <c r="G26" s="27">
        <f t="shared" si="7"/>
        <v>6928.5697410610219</v>
      </c>
      <c r="H26" s="27">
        <f t="shared" si="7"/>
        <v>7012.2558416580305</v>
      </c>
      <c r="I26" s="27">
        <f t="shared" si="7"/>
        <v>6892.1708171823284</v>
      </c>
      <c r="J26" s="27">
        <f t="shared" si="7"/>
        <v>6929.2497203241564</v>
      </c>
      <c r="K26" s="27">
        <f t="shared" si="7"/>
        <v>7059.3068884774475</v>
      </c>
      <c r="L26" s="27">
        <f t="shared" si="7"/>
        <v>6862.7467606140035</v>
      </c>
      <c r="M26" s="27">
        <f t="shared" si="7"/>
        <v>6532.1560522863583</v>
      </c>
      <c r="N26" s="27">
        <f t="shared" si="7"/>
        <v>6958.5910432611181</v>
      </c>
      <c r="O26" s="27">
        <f t="shared" si="7"/>
        <v>6923.4659554947712</v>
      </c>
      <c r="P26" s="27">
        <f t="shared" si="7"/>
        <v>7087.2116878655179</v>
      </c>
      <c r="Q26" s="27">
        <f t="shared" si="7"/>
        <v>7423.8403244571737</v>
      </c>
      <c r="R26" s="27">
        <f t="shared" si="7"/>
        <v>7830.7581915477058</v>
      </c>
      <c r="S26" s="27">
        <f t="shared" si="7"/>
        <v>8064.8610119266068</v>
      </c>
      <c r="T26" s="27">
        <f t="shared" si="7"/>
        <v>8176.9260315566935</v>
      </c>
      <c r="U26" s="27">
        <f t="shared" si="7"/>
        <v>8346.5322704927858</v>
      </c>
      <c r="V26" s="27">
        <f t="shared" si="7"/>
        <v>8380.7403734210875</v>
      </c>
      <c r="W26" s="27">
        <f t="shared" si="7"/>
        <v>3893.6294185852953</v>
      </c>
      <c r="X26" s="27">
        <f t="shared" si="7"/>
        <v>4429.3665847021221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6592.4387362180469</v>
      </c>
      <c r="D33" s="19">
        <f t="shared" si="9"/>
        <v>6410.1788762593369</v>
      </c>
      <c r="E33" s="19">
        <f t="shared" si="9"/>
        <v>6635.103319484112</v>
      </c>
      <c r="F33" s="19">
        <f t="shared" si="9"/>
        <v>6345.206202380079</v>
      </c>
      <c r="G33" s="19">
        <f t="shared" si="9"/>
        <v>6928.5697410610219</v>
      </c>
      <c r="H33" s="19">
        <f t="shared" si="9"/>
        <v>7012.2558416580305</v>
      </c>
      <c r="I33" s="19">
        <f t="shared" si="9"/>
        <v>6892.1708171823284</v>
      </c>
      <c r="J33" s="19">
        <f t="shared" si="9"/>
        <v>6929.2497203241564</v>
      </c>
      <c r="K33" s="19">
        <f t="shared" si="9"/>
        <v>7059.3068884774475</v>
      </c>
      <c r="L33" s="19">
        <f t="shared" si="9"/>
        <v>6862.7467606140035</v>
      </c>
      <c r="M33" s="19">
        <f t="shared" si="9"/>
        <v>6532.1560522863583</v>
      </c>
      <c r="N33" s="19">
        <f t="shared" si="9"/>
        <v>6958.5910432611181</v>
      </c>
      <c r="O33" s="19">
        <f t="shared" si="9"/>
        <v>6923.4659554947712</v>
      </c>
      <c r="P33" s="19">
        <f t="shared" si="9"/>
        <v>7087.2116878655179</v>
      </c>
      <c r="Q33" s="19">
        <f t="shared" si="9"/>
        <v>7423.8403244571737</v>
      </c>
      <c r="R33" s="19">
        <f t="shared" si="9"/>
        <v>7830.7581915477058</v>
      </c>
      <c r="S33" s="19">
        <f t="shared" si="9"/>
        <v>8064.8610119266068</v>
      </c>
      <c r="T33" s="19">
        <f t="shared" si="9"/>
        <v>8176.9260315566935</v>
      </c>
      <c r="U33" s="19">
        <f t="shared" si="9"/>
        <v>8346.5322704927858</v>
      </c>
      <c r="V33" s="19">
        <f t="shared" si="9"/>
        <v>8380.7403734210875</v>
      </c>
      <c r="W33" s="19">
        <f t="shared" si="9"/>
        <v>3893.6294185852953</v>
      </c>
      <c r="X33" s="19">
        <f t="shared" si="9"/>
        <v>4429.3665847021221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4.0855548297858215</v>
      </c>
      <c r="D38" s="8">
        <v>2.0402183679481323</v>
      </c>
      <c r="E38" s="8">
        <v>6.0688873702346458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6588.353181388261</v>
      </c>
      <c r="D40" s="8">
        <v>6408.1386578913889</v>
      </c>
      <c r="E40" s="8">
        <v>6629.0344321138773</v>
      </c>
      <c r="F40" s="8">
        <v>6345.206202380079</v>
      </c>
      <c r="G40" s="8">
        <v>6928.5697410610219</v>
      </c>
      <c r="H40" s="8">
        <v>7012.2558416580305</v>
      </c>
      <c r="I40" s="8">
        <v>6892.1708171823284</v>
      </c>
      <c r="J40" s="8">
        <v>6929.2497203241564</v>
      </c>
      <c r="K40" s="8">
        <v>7059.3068884774475</v>
      </c>
      <c r="L40" s="8">
        <v>6862.7467606140035</v>
      </c>
      <c r="M40" s="8">
        <v>6532.1560522863583</v>
      </c>
      <c r="N40" s="8">
        <v>6958.5910432611181</v>
      </c>
      <c r="O40" s="8">
        <v>6923.4659554947712</v>
      </c>
      <c r="P40" s="8">
        <v>7087.2116878655179</v>
      </c>
      <c r="Q40" s="8">
        <v>7423.8403244571737</v>
      </c>
      <c r="R40" s="8">
        <v>7830.7581915477058</v>
      </c>
      <c r="S40" s="8">
        <v>8064.8610119266068</v>
      </c>
      <c r="T40" s="8">
        <v>8176.9260315566935</v>
      </c>
      <c r="U40" s="8">
        <v>8346.5322704927858</v>
      </c>
      <c r="V40" s="8">
        <v>8380.7403734210875</v>
      </c>
      <c r="W40" s="8">
        <v>3893.6294185852953</v>
      </c>
      <c r="X40" s="8">
        <v>4429.3665847021221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315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35.110362814899418</v>
      </c>
      <c r="D2" s="21">
        <f t="shared" ref="D2:X2" si="0">SUM(D3,D17,D22,D25,D26,D51,D52)</f>
        <v>46.420173865668922</v>
      </c>
      <c r="E2" s="21">
        <f t="shared" si="0"/>
        <v>37.521532556597265</v>
      </c>
      <c r="F2" s="21">
        <f t="shared" si="0"/>
        <v>39.432449563061681</v>
      </c>
      <c r="G2" s="21">
        <f t="shared" si="0"/>
        <v>42.021002936738832</v>
      </c>
      <c r="H2" s="21">
        <f t="shared" si="0"/>
        <v>41.831539626009466</v>
      </c>
      <c r="I2" s="21">
        <f t="shared" si="0"/>
        <v>42.902685877140492</v>
      </c>
      <c r="J2" s="21">
        <f t="shared" si="0"/>
        <v>44.760260387330298</v>
      </c>
      <c r="K2" s="21">
        <f t="shared" si="0"/>
        <v>56.456932423194289</v>
      </c>
      <c r="L2" s="21">
        <f t="shared" si="0"/>
        <v>54.796167469021078</v>
      </c>
      <c r="M2" s="21">
        <f t="shared" si="0"/>
        <v>58.751575375348835</v>
      </c>
      <c r="N2" s="21">
        <f t="shared" si="0"/>
        <v>45.621985559465017</v>
      </c>
      <c r="O2" s="21">
        <f t="shared" si="0"/>
        <v>34.775174552482703</v>
      </c>
      <c r="P2" s="21">
        <f t="shared" si="0"/>
        <v>36.589858226257881</v>
      </c>
      <c r="Q2" s="21">
        <f t="shared" si="0"/>
        <v>37.951299032568784</v>
      </c>
      <c r="R2" s="21">
        <f t="shared" si="0"/>
        <v>38.103751988442809</v>
      </c>
      <c r="S2" s="21">
        <f t="shared" si="0"/>
        <v>39.558324092375621</v>
      </c>
      <c r="T2" s="21">
        <f t="shared" si="0"/>
        <v>36.495388308121676</v>
      </c>
      <c r="U2" s="21">
        <f t="shared" si="0"/>
        <v>29.949314978726623</v>
      </c>
      <c r="V2" s="21">
        <f t="shared" si="0"/>
        <v>27.298147784189958</v>
      </c>
      <c r="W2" s="21">
        <f t="shared" si="0"/>
        <v>23.221716412860673</v>
      </c>
      <c r="X2" s="21">
        <f t="shared" si="0"/>
        <v>27.218654599792639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35.110362814899418</v>
      </c>
      <c r="D26" s="27">
        <f t="shared" si="7"/>
        <v>46.420173865668922</v>
      </c>
      <c r="E26" s="27">
        <f t="shared" si="7"/>
        <v>37.521532556597265</v>
      </c>
      <c r="F26" s="27">
        <f t="shared" si="7"/>
        <v>39.432449563061681</v>
      </c>
      <c r="G26" s="27">
        <f t="shared" si="7"/>
        <v>42.021002936738832</v>
      </c>
      <c r="H26" s="27">
        <f t="shared" si="7"/>
        <v>41.831539626009466</v>
      </c>
      <c r="I26" s="27">
        <f t="shared" si="7"/>
        <v>42.902685877140492</v>
      </c>
      <c r="J26" s="27">
        <f t="shared" si="7"/>
        <v>44.760260387330298</v>
      </c>
      <c r="K26" s="27">
        <f t="shared" si="7"/>
        <v>56.456932423194289</v>
      </c>
      <c r="L26" s="27">
        <f t="shared" si="7"/>
        <v>54.796167469021078</v>
      </c>
      <c r="M26" s="27">
        <f t="shared" si="7"/>
        <v>58.751575375348835</v>
      </c>
      <c r="N26" s="27">
        <f t="shared" si="7"/>
        <v>45.621985559465017</v>
      </c>
      <c r="O26" s="27">
        <f t="shared" si="7"/>
        <v>34.775174552482703</v>
      </c>
      <c r="P26" s="27">
        <f t="shared" si="7"/>
        <v>36.589858226257881</v>
      </c>
      <c r="Q26" s="27">
        <f t="shared" si="7"/>
        <v>37.951299032568784</v>
      </c>
      <c r="R26" s="27">
        <f t="shared" si="7"/>
        <v>38.103751988442809</v>
      </c>
      <c r="S26" s="27">
        <f t="shared" si="7"/>
        <v>39.558324092375621</v>
      </c>
      <c r="T26" s="27">
        <f t="shared" si="7"/>
        <v>36.495388308121676</v>
      </c>
      <c r="U26" s="27">
        <f t="shared" si="7"/>
        <v>29.949314978726623</v>
      </c>
      <c r="V26" s="27">
        <f t="shared" si="7"/>
        <v>27.298147784189958</v>
      </c>
      <c r="W26" s="27">
        <f t="shared" si="7"/>
        <v>23.221716412860673</v>
      </c>
      <c r="X26" s="27">
        <f t="shared" si="7"/>
        <v>27.218654599792639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35.110362814899418</v>
      </c>
      <c r="D33" s="19">
        <f t="shared" si="9"/>
        <v>46.420173865668922</v>
      </c>
      <c r="E33" s="19">
        <f t="shared" si="9"/>
        <v>37.521532556597265</v>
      </c>
      <c r="F33" s="19">
        <f t="shared" si="9"/>
        <v>39.432449563061681</v>
      </c>
      <c r="G33" s="19">
        <f t="shared" si="9"/>
        <v>42.021002936738832</v>
      </c>
      <c r="H33" s="19">
        <f t="shared" si="9"/>
        <v>41.831539626009466</v>
      </c>
      <c r="I33" s="19">
        <f t="shared" si="9"/>
        <v>42.902685877140492</v>
      </c>
      <c r="J33" s="19">
        <f t="shared" si="9"/>
        <v>44.760260387330298</v>
      </c>
      <c r="K33" s="19">
        <f t="shared" si="9"/>
        <v>56.456932423194289</v>
      </c>
      <c r="L33" s="19">
        <f t="shared" si="9"/>
        <v>54.796167469021078</v>
      </c>
      <c r="M33" s="19">
        <f t="shared" si="9"/>
        <v>58.751575375348835</v>
      </c>
      <c r="N33" s="19">
        <f t="shared" si="9"/>
        <v>45.621985559465017</v>
      </c>
      <c r="O33" s="19">
        <f t="shared" si="9"/>
        <v>34.775174552482703</v>
      </c>
      <c r="P33" s="19">
        <f t="shared" si="9"/>
        <v>36.589858226257881</v>
      </c>
      <c r="Q33" s="19">
        <f t="shared" si="9"/>
        <v>37.951299032568784</v>
      </c>
      <c r="R33" s="19">
        <f t="shared" si="9"/>
        <v>38.103751988442809</v>
      </c>
      <c r="S33" s="19">
        <f t="shared" si="9"/>
        <v>39.558324092375621</v>
      </c>
      <c r="T33" s="19">
        <f t="shared" si="9"/>
        <v>36.495388308121676</v>
      </c>
      <c r="U33" s="19">
        <f t="shared" si="9"/>
        <v>29.949314978726623</v>
      </c>
      <c r="V33" s="19">
        <f t="shared" si="9"/>
        <v>27.298147784189958</v>
      </c>
      <c r="W33" s="19">
        <f t="shared" si="9"/>
        <v>23.221716412860673</v>
      </c>
      <c r="X33" s="19">
        <f t="shared" si="9"/>
        <v>27.218654599792639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2.1759066426491603E-2</v>
      </c>
      <c r="D38" s="8">
        <v>1.4774516155054642E-2</v>
      </c>
      <c r="E38" s="8">
        <v>3.4319579376540316E-2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35.088603748472927</v>
      </c>
      <c r="D40" s="8">
        <v>46.405399349513864</v>
      </c>
      <c r="E40" s="8">
        <v>37.487212977220722</v>
      </c>
      <c r="F40" s="8">
        <v>39.432449563061681</v>
      </c>
      <c r="G40" s="8">
        <v>42.021002936738832</v>
      </c>
      <c r="H40" s="8">
        <v>41.831539626009466</v>
      </c>
      <c r="I40" s="8">
        <v>42.902685877140492</v>
      </c>
      <c r="J40" s="8">
        <v>44.760260387330298</v>
      </c>
      <c r="K40" s="8">
        <v>56.456932423194289</v>
      </c>
      <c r="L40" s="8">
        <v>54.796167469021078</v>
      </c>
      <c r="M40" s="8">
        <v>58.751575375348835</v>
      </c>
      <c r="N40" s="8">
        <v>45.621985559465017</v>
      </c>
      <c r="O40" s="8">
        <v>34.775174552482703</v>
      </c>
      <c r="P40" s="8">
        <v>36.589858226257881</v>
      </c>
      <c r="Q40" s="8">
        <v>37.951299032568784</v>
      </c>
      <c r="R40" s="8">
        <v>38.103751988442809</v>
      </c>
      <c r="S40" s="8">
        <v>39.558324092375621</v>
      </c>
      <c r="T40" s="8">
        <v>36.495388308121676</v>
      </c>
      <c r="U40" s="8">
        <v>29.949314978726623</v>
      </c>
      <c r="V40" s="8">
        <v>27.298147784189958</v>
      </c>
      <c r="W40" s="8">
        <v>23.221716412860673</v>
      </c>
      <c r="X40" s="8">
        <v>27.218654599792639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316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1524.0320208036651</v>
      </c>
      <c r="D2" s="21">
        <f t="shared" ref="D2:X2" si="0">SUM(D3,D17,D22,D25,D26,D51,D52)</f>
        <v>1481.7653024030128</v>
      </c>
      <c r="E2" s="21">
        <f t="shared" si="0"/>
        <v>1612.9769252314072</v>
      </c>
      <c r="F2" s="21">
        <f t="shared" si="0"/>
        <v>1772.5405871607747</v>
      </c>
      <c r="G2" s="21">
        <f t="shared" si="0"/>
        <v>1860.2594696187061</v>
      </c>
      <c r="H2" s="21">
        <f t="shared" si="0"/>
        <v>2064.5904257185166</v>
      </c>
      <c r="I2" s="21">
        <f t="shared" si="0"/>
        <v>2300.0283973918222</v>
      </c>
      <c r="J2" s="21">
        <f t="shared" si="0"/>
        <v>2264.9020211122202</v>
      </c>
      <c r="K2" s="21">
        <f t="shared" si="0"/>
        <v>2327.8965362317358</v>
      </c>
      <c r="L2" s="21">
        <f t="shared" si="0"/>
        <v>1843.0631460902425</v>
      </c>
      <c r="M2" s="21">
        <f t="shared" si="0"/>
        <v>2025.9706405469599</v>
      </c>
      <c r="N2" s="21">
        <f t="shared" si="0"/>
        <v>1895.0458799504966</v>
      </c>
      <c r="O2" s="21">
        <f t="shared" si="0"/>
        <v>1564.0707289815605</v>
      </c>
      <c r="P2" s="21">
        <f t="shared" si="0"/>
        <v>1577.0623148061804</v>
      </c>
      <c r="Q2" s="21">
        <f t="shared" si="0"/>
        <v>1521.7983604886531</v>
      </c>
      <c r="R2" s="21">
        <f t="shared" si="0"/>
        <v>1535.7204337061382</v>
      </c>
      <c r="S2" s="21">
        <f t="shared" si="0"/>
        <v>1398.6535409252103</v>
      </c>
      <c r="T2" s="21">
        <f t="shared" si="0"/>
        <v>1527.4092004211427</v>
      </c>
      <c r="U2" s="21">
        <f t="shared" si="0"/>
        <v>1508.9167645234661</v>
      </c>
      <c r="V2" s="21">
        <f t="shared" si="0"/>
        <v>1298.6427960558699</v>
      </c>
      <c r="W2" s="21">
        <f t="shared" si="0"/>
        <v>1965.5605016154207</v>
      </c>
      <c r="X2" s="21">
        <f t="shared" si="0"/>
        <v>1854.8914106028894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1524.0320208036651</v>
      </c>
      <c r="D26" s="27">
        <f t="shared" si="7"/>
        <v>1481.7653024030128</v>
      </c>
      <c r="E26" s="27">
        <f t="shared" si="7"/>
        <v>1612.9769252314072</v>
      </c>
      <c r="F26" s="27">
        <f t="shared" si="7"/>
        <v>1772.5405871607747</v>
      </c>
      <c r="G26" s="27">
        <f t="shared" si="7"/>
        <v>1860.2594696187061</v>
      </c>
      <c r="H26" s="27">
        <f t="shared" si="7"/>
        <v>2064.5904257185166</v>
      </c>
      <c r="I26" s="27">
        <f t="shared" si="7"/>
        <v>2300.0283973918222</v>
      </c>
      <c r="J26" s="27">
        <f t="shared" si="7"/>
        <v>2264.9020211122202</v>
      </c>
      <c r="K26" s="27">
        <f t="shared" si="7"/>
        <v>2327.8965362317358</v>
      </c>
      <c r="L26" s="27">
        <f t="shared" si="7"/>
        <v>1843.0631460902425</v>
      </c>
      <c r="M26" s="27">
        <f t="shared" si="7"/>
        <v>2025.9706405469599</v>
      </c>
      <c r="N26" s="27">
        <f t="shared" si="7"/>
        <v>1895.0458799504966</v>
      </c>
      <c r="O26" s="27">
        <f t="shared" si="7"/>
        <v>1564.0707289815605</v>
      </c>
      <c r="P26" s="27">
        <f t="shared" si="7"/>
        <v>1577.0623148061804</v>
      </c>
      <c r="Q26" s="27">
        <f t="shared" si="7"/>
        <v>1521.7983604886531</v>
      </c>
      <c r="R26" s="27">
        <f t="shared" si="7"/>
        <v>1535.7204337061382</v>
      </c>
      <c r="S26" s="27">
        <f t="shared" si="7"/>
        <v>1398.6535409252103</v>
      </c>
      <c r="T26" s="27">
        <f t="shared" si="7"/>
        <v>1527.4092004211427</v>
      </c>
      <c r="U26" s="27">
        <f t="shared" si="7"/>
        <v>1508.9167645234661</v>
      </c>
      <c r="V26" s="27">
        <f t="shared" si="7"/>
        <v>1298.6427960558699</v>
      </c>
      <c r="W26" s="27">
        <f t="shared" si="7"/>
        <v>1965.5605016154207</v>
      </c>
      <c r="X26" s="27">
        <f t="shared" si="7"/>
        <v>1854.8914106028894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1524.0320208036651</v>
      </c>
      <c r="D33" s="19">
        <f t="shared" si="9"/>
        <v>1481.7653024030128</v>
      </c>
      <c r="E33" s="19">
        <f t="shared" si="9"/>
        <v>1612.9769252314072</v>
      </c>
      <c r="F33" s="19">
        <f t="shared" si="9"/>
        <v>1772.5405871607747</v>
      </c>
      <c r="G33" s="19">
        <f t="shared" si="9"/>
        <v>1860.2594696187061</v>
      </c>
      <c r="H33" s="19">
        <f t="shared" si="9"/>
        <v>2064.5904257185166</v>
      </c>
      <c r="I33" s="19">
        <f t="shared" si="9"/>
        <v>2300.0283973918222</v>
      </c>
      <c r="J33" s="19">
        <f t="shared" si="9"/>
        <v>2264.9020211122202</v>
      </c>
      <c r="K33" s="19">
        <f t="shared" si="9"/>
        <v>2327.8965362317358</v>
      </c>
      <c r="L33" s="19">
        <f t="shared" si="9"/>
        <v>1843.0631460902425</v>
      </c>
      <c r="M33" s="19">
        <f t="shared" si="9"/>
        <v>2025.9706405469599</v>
      </c>
      <c r="N33" s="19">
        <f t="shared" si="9"/>
        <v>1895.0458799504966</v>
      </c>
      <c r="O33" s="19">
        <f t="shared" si="9"/>
        <v>1564.0707289815605</v>
      </c>
      <c r="P33" s="19">
        <f t="shared" si="9"/>
        <v>1577.0623148061804</v>
      </c>
      <c r="Q33" s="19">
        <f t="shared" si="9"/>
        <v>1521.7983604886531</v>
      </c>
      <c r="R33" s="19">
        <f t="shared" si="9"/>
        <v>1535.7204337061382</v>
      </c>
      <c r="S33" s="19">
        <f t="shared" si="9"/>
        <v>1398.6535409252103</v>
      </c>
      <c r="T33" s="19">
        <f t="shared" si="9"/>
        <v>1527.4092004211427</v>
      </c>
      <c r="U33" s="19">
        <f t="shared" si="9"/>
        <v>1508.9167645234661</v>
      </c>
      <c r="V33" s="19">
        <f t="shared" si="9"/>
        <v>1298.6427960558699</v>
      </c>
      <c r="W33" s="19">
        <f t="shared" si="9"/>
        <v>1965.5605016154207</v>
      </c>
      <c r="X33" s="19">
        <f t="shared" si="9"/>
        <v>1854.8914106028894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0.94449362860741426</v>
      </c>
      <c r="D38" s="8">
        <v>0.47161317106879108</v>
      </c>
      <c r="E38" s="8">
        <v>1.4753312523817497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1523.0875271750576</v>
      </c>
      <c r="D40" s="8">
        <v>1481.293689231944</v>
      </c>
      <c r="E40" s="8">
        <v>1611.5015939790255</v>
      </c>
      <c r="F40" s="8">
        <v>1772.5405871607747</v>
      </c>
      <c r="G40" s="8">
        <v>1860.2594696187061</v>
      </c>
      <c r="H40" s="8">
        <v>2064.5904257185166</v>
      </c>
      <c r="I40" s="8">
        <v>2300.0283973918222</v>
      </c>
      <c r="J40" s="8">
        <v>2264.9020211122202</v>
      </c>
      <c r="K40" s="8">
        <v>2327.8965362317358</v>
      </c>
      <c r="L40" s="8">
        <v>1843.0631460902425</v>
      </c>
      <c r="M40" s="8">
        <v>2025.9706405469599</v>
      </c>
      <c r="N40" s="8">
        <v>1895.0458799504966</v>
      </c>
      <c r="O40" s="8">
        <v>1564.0707289815605</v>
      </c>
      <c r="P40" s="8">
        <v>1577.0623148061804</v>
      </c>
      <c r="Q40" s="8">
        <v>1521.7983604886531</v>
      </c>
      <c r="R40" s="8">
        <v>1535.7204337061382</v>
      </c>
      <c r="S40" s="8">
        <v>1398.6535409252103</v>
      </c>
      <c r="T40" s="8">
        <v>1527.4092004211427</v>
      </c>
      <c r="U40" s="8">
        <v>1508.9167645234661</v>
      </c>
      <c r="V40" s="8">
        <v>1298.6427960558699</v>
      </c>
      <c r="W40" s="8">
        <v>1965.5605016154207</v>
      </c>
      <c r="X40" s="8">
        <v>1854.8914106028894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159727.32566726638</v>
      </c>
      <c r="D2" s="21">
        <f t="shared" ref="D2:X2" si="0">SUM(D3,D17,D22,D25,D26,D51,D52)</f>
        <v>164685.57023647905</v>
      </c>
      <c r="E2" s="21">
        <f t="shared" si="0"/>
        <v>164706.71362111031</v>
      </c>
      <c r="F2" s="21">
        <f t="shared" si="0"/>
        <v>167486.46696359172</v>
      </c>
      <c r="G2" s="21">
        <f t="shared" si="0"/>
        <v>169533.82485571751</v>
      </c>
      <c r="H2" s="21">
        <f t="shared" si="0"/>
        <v>165779.76745816553</v>
      </c>
      <c r="I2" s="21">
        <f t="shared" si="0"/>
        <v>162307.04049424079</v>
      </c>
      <c r="J2" s="21">
        <f t="shared" si="0"/>
        <v>162592.37423818218</v>
      </c>
      <c r="K2" s="21">
        <f t="shared" si="0"/>
        <v>163930.67340289318</v>
      </c>
      <c r="L2" s="21">
        <f t="shared" si="0"/>
        <v>159284.16156553675</v>
      </c>
      <c r="M2" s="21">
        <f t="shared" si="0"/>
        <v>170410.81154118656</v>
      </c>
      <c r="N2" s="21">
        <f t="shared" si="0"/>
        <v>157760.87060696995</v>
      </c>
      <c r="O2" s="21">
        <f t="shared" si="0"/>
        <v>156003.22007434594</v>
      </c>
      <c r="P2" s="21">
        <f t="shared" si="0"/>
        <v>154847.85899066835</v>
      </c>
      <c r="Q2" s="21">
        <f t="shared" si="0"/>
        <v>147224.2759278249</v>
      </c>
      <c r="R2" s="21">
        <f t="shared" si="0"/>
        <v>155909.2732496472</v>
      </c>
      <c r="S2" s="21">
        <f t="shared" si="0"/>
        <v>156770.62649026242</v>
      </c>
      <c r="T2" s="21">
        <f t="shared" si="0"/>
        <v>153900.48475227464</v>
      </c>
      <c r="U2" s="21">
        <f t="shared" si="0"/>
        <v>149822.50833661546</v>
      </c>
      <c r="V2" s="21">
        <f t="shared" si="0"/>
        <v>144163.53809291392</v>
      </c>
      <c r="W2" s="21">
        <f t="shared" si="0"/>
        <v>128811.0533320246</v>
      </c>
      <c r="X2" s="21">
        <f t="shared" si="0"/>
        <v>132673.884630068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20257.991176319974</v>
      </c>
      <c r="D3" s="24">
        <f t="shared" si="1"/>
        <v>21630.061234439974</v>
      </c>
      <c r="E3" s="24">
        <f t="shared" si="1"/>
        <v>21801.050520119967</v>
      </c>
      <c r="F3" s="24">
        <f t="shared" si="1"/>
        <v>22181.18319827997</v>
      </c>
      <c r="G3" s="24">
        <f t="shared" si="1"/>
        <v>21378.068687519972</v>
      </c>
      <c r="H3" s="24">
        <f t="shared" si="1"/>
        <v>19949.728054679974</v>
      </c>
      <c r="I3" s="24">
        <f t="shared" si="1"/>
        <v>20296.312201439971</v>
      </c>
      <c r="J3" s="24">
        <f t="shared" si="1"/>
        <v>20861.59854995997</v>
      </c>
      <c r="K3" s="24">
        <f t="shared" si="1"/>
        <v>19700.356502159979</v>
      </c>
      <c r="L3" s="24">
        <f t="shared" si="1"/>
        <v>20181.008153519968</v>
      </c>
      <c r="M3" s="24">
        <f t="shared" si="1"/>
        <v>19006.029274319975</v>
      </c>
      <c r="N3" s="24">
        <f t="shared" si="1"/>
        <v>17697.397197959974</v>
      </c>
      <c r="O3" s="24">
        <f t="shared" si="1"/>
        <v>20493.344601359975</v>
      </c>
      <c r="P3" s="24">
        <f t="shared" si="1"/>
        <v>20991.201835319975</v>
      </c>
      <c r="Q3" s="24">
        <f t="shared" si="1"/>
        <v>24333.632759879969</v>
      </c>
      <c r="R3" s="24">
        <f t="shared" si="1"/>
        <v>32716.865748239961</v>
      </c>
      <c r="S3" s="24">
        <f t="shared" si="1"/>
        <v>29887.373645999967</v>
      </c>
      <c r="T3" s="24">
        <f t="shared" si="1"/>
        <v>25387.708317119967</v>
      </c>
      <c r="U3" s="24">
        <f t="shared" si="1"/>
        <v>21990.821639759975</v>
      </c>
      <c r="V3" s="24">
        <f t="shared" si="1"/>
        <v>14815.156816799985</v>
      </c>
      <c r="W3" s="24">
        <f t="shared" si="1"/>
        <v>6799.2238180799914</v>
      </c>
      <c r="X3" s="24">
        <f t="shared" si="1"/>
        <v>11837.676968639984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20010.816602999974</v>
      </c>
      <c r="D4" s="19">
        <f t="shared" si="2"/>
        <v>21372.781647239975</v>
      </c>
      <c r="E4" s="19">
        <f t="shared" si="2"/>
        <v>21528.746349119967</v>
      </c>
      <c r="F4" s="19">
        <f t="shared" si="2"/>
        <v>21936.38829443997</v>
      </c>
      <c r="G4" s="19">
        <f t="shared" si="2"/>
        <v>21153.179133719972</v>
      </c>
      <c r="H4" s="19">
        <f t="shared" si="2"/>
        <v>19742.548179959977</v>
      </c>
      <c r="I4" s="19">
        <f t="shared" si="2"/>
        <v>20047.961286359972</v>
      </c>
      <c r="J4" s="19">
        <f t="shared" si="2"/>
        <v>20499.214570559972</v>
      </c>
      <c r="K4" s="19">
        <f t="shared" si="2"/>
        <v>19323.846391319978</v>
      </c>
      <c r="L4" s="19">
        <f t="shared" si="2"/>
        <v>19834.578435599971</v>
      </c>
      <c r="M4" s="19">
        <f t="shared" si="2"/>
        <v>18619.375369319976</v>
      </c>
      <c r="N4" s="19">
        <f t="shared" si="2"/>
        <v>17334.629595719976</v>
      </c>
      <c r="O4" s="19">
        <f t="shared" si="2"/>
        <v>20128.416838919977</v>
      </c>
      <c r="P4" s="19">
        <f t="shared" si="2"/>
        <v>20724.088428359973</v>
      </c>
      <c r="Q4" s="19">
        <f t="shared" si="2"/>
        <v>24085.221808679969</v>
      </c>
      <c r="R4" s="19">
        <f t="shared" si="2"/>
        <v>31951.42817435996</v>
      </c>
      <c r="S4" s="19">
        <f t="shared" si="2"/>
        <v>28955.705299559966</v>
      </c>
      <c r="T4" s="19">
        <f t="shared" si="2"/>
        <v>24446.197893599969</v>
      </c>
      <c r="U4" s="19">
        <f t="shared" si="2"/>
        <v>21128.045630039975</v>
      </c>
      <c r="V4" s="19">
        <f t="shared" si="2"/>
        <v>13996.607691959985</v>
      </c>
      <c r="W4" s="19">
        <f t="shared" si="2"/>
        <v>6136.0169486399918</v>
      </c>
      <c r="X4" s="19">
        <f t="shared" si="2"/>
        <v>11321.191027079985</v>
      </c>
    </row>
    <row r="5" spans="1:24" ht="11.25" customHeight="1" x14ac:dyDescent="0.2">
      <c r="A5" s="28" t="s">
        <v>4</v>
      </c>
      <c r="B5" s="7" t="s">
        <v>5</v>
      </c>
      <c r="C5" s="8">
        <f>TI_EHG_E!C5+NRG_E!C5+FC_E!C5</f>
        <v>181.45196999999996</v>
      </c>
      <c r="D5" s="8">
        <f>TI_EHG_E!D5+NRG_E!D5+FC_E!D5</f>
        <v>164.17094795999995</v>
      </c>
      <c r="E5" s="8">
        <f>TI_EHG_E!E5+NRG_E!E5+FC_E!E5</f>
        <v>141.12946727999991</v>
      </c>
      <c r="F5" s="8">
        <f>TI_EHG_E!F5+NRG_E!F5+FC_E!F5</f>
        <v>100.80696455999995</v>
      </c>
      <c r="G5" s="8">
        <f>TI_EHG_E!G5+NRG_E!G5+FC_E!G5</f>
        <v>72.004671359999961</v>
      </c>
      <c r="H5" s="8">
        <f>TI_EHG_E!H5+NRG_E!H5+FC_E!H5</f>
        <v>83.525588639999967</v>
      </c>
      <c r="I5" s="8">
        <f>TI_EHG_E!I5+NRG_E!I5+FC_E!I5</f>
        <v>103.68683999999999</v>
      </c>
      <c r="J5" s="8">
        <f>TI_EHG_E!J5+NRG_E!J5+FC_E!J5</f>
        <v>175.69151135999994</v>
      </c>
      <c r="K5" s="8">
        <f>TI_EHG_E!K5+NRG_E!K5+FC_E!K5</f>
        <v>115.20775727999994</v>
      </c>
      <c r="L5" s="8">
        <f>TI_EHG_E!L5+NRG_E!L5+FC_E!L5</f>
        <v>103.68683999999996</v>
      </c>
      <c r="M5" s="8">
        <f>TI_EHG_E!M5+NRG_E!M5+FC_E!M5</f>
        <v>106.56706931999996</v>
      </c>
      <c r="N5" s="8">
        <f>TI_EHG_E!N5+NRG_E!N5+FC_E!N5</f>
        <v>92.165922719999969</v>
      </c>
      <c r="O5" s="8">
        <f>TI_EHG_E!O5+NRG_E!O5+FC_E!O5</f>
        <v>106.56706931999997</v>
      </c>
      <c r="P5" s="8">
        <f>TI_EHG_E!P5+NRG_E!P5+FC_E!P5</f>
        <v>80.645359319999969</v>
      </c>
      <c r="Q5" s="8">
        <f>TI_EHG_E!Q5+NRG_E!Q5+FC_E!Q5</f>
        <v>100.12999211999997</v>
      </c>
      <c r="R5" s="8">
        <f>TI_EHG_E!R5+NRG_E!R5+FC_E!R5</f>
        <v>0.56443860000000001</v>
      </c>
      <c r="S5" s="8">
        <f>TI_EHG_E!S5+NRG_E!S5+FC_E!S5</f>
        <v>0.50994107999999994</v>
      </c>
      <c r="T5" s="8">
        <f>TI_EHG_E!T5+NRG_E!T5+FC_E!T5</f>
        <v>0.45792072000000011</v>
      </c>
      <c r="U5" s="8">
        <f>TI_EHG_E!U5+NRG_E!U5+FC_E!U5</f>
        <v>0.41191632000000006</v>
      </c>
      <c r="V5" s="8">
        <f>TI_EHG_E!V5+NRG_E!V5+FC_E!V5</f>
        <v>0.37157399999999979</v>
      </c>
      <c r="W5" s="8">
        <f>TI_EHG_E!W5+NRG_E!W5+FC_E!W5</f>
        <v>0.33406271999999987</v>
      </c>
      <c r="X5" s="8">
        <f>TI_EHG_E!X5+NRG_E!X5+FC_E!X5</f>
        <v>0.33689375999999982</v>
      </c>
    </row>
    <row r="6" spans="1:24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0.79659359999999912</v>
      </c>
      <c r="S6" s="8">
        <f>TI_EHG_E!S6+NRG_E!S6+FC_E!S6</f>
        <v>25.871695199999959</v>
      </c>
      <c r="T6" s="8">
        <f>TI_EHG_E!T6+NRG_E!T6+FC_E!T6</f>
        <v>56.522951999999904</v>
      </c>
      <c r="U6" s="8">
        <f>TI_EHG_E!U6+NRG_E!U6+FC_E!U6</f>
        <v>73.198288799999915</v>
      </c>
      <c r="V6" s="8">
        <f>TI_EHG_E!V6+NRG_E!V6+FC_E!V6</f>
        <v>28.694966399999959</v>
      </c>
      <c r="W6" s="8">
        <f>TI_EHG_E!W6+NRG_E!W6+FC_E!W6</f>
        <v>28.832018399999964</v>
      </c>
      <c r="X6" s="8">
        <f>TI_EHG_E!X6+NRG_E!X6+FC_E!X6</f>
        <v>39.180290399999954</v>
      </c>
    </row>
    <row r="7" spans="1:24" ht="11.25" customHeight="1" x14ac:dyDescent="0.2">
      <c r="A7" s="28" t="s">
        <v>8</v>
      </c>
      <c r="B7" s="7" t="s">
        <v>9</v>
      </c>
      <c r="C7" s="8">
        <f>TI_EHG_E!C7+NRG_E!C7+FC_E!C7</f>
        <v>19829.364632999976</v>
      </c>
      <c r="D7" s="8">
        <f>TI_EHG_E!D7+NRG_E!D7+FC_E!D7</f>
        <v>21208.610699279976</v>
      </c>
      <c r="E7" s="8">
        <f>TI_EHG_E!E7+NRG_E!E7+FC_E!E7</f>
        <v>21387.616881839967</v>
      </c>
      <c r="F7" s="8">
        <f>TI_EHG_E!F7+NRG_E!F7+FC_E!F7</f>
        <v>21835.581329879969</v>
      </c>
      <c r="G7" s="8">
        <f>TI_EHG_E!G7+NRG_E!G7+FC_E!G7</f>
        <v>21081.174462359973</v>
      </c>
      <c r="H7" s="8">
        <f>TI_EHG_E!H7+NRG_E!H7+FC_E!H7</f>
        <v>19659.022591319976</v>
      </c>
      <c r="I7" s="8">
        <f>TI_EHG_E!I7+NRG_E!I7+FC_E!I7</f>
        <v>19944.274446359974</v>
      </c>
      <c r="J7" s="8">
        <f>TI_EHG_E!J7+NRG_E!J7+FC_E!J7</f>
        <v>20323.523059199972</v>
      </c>
      <c r="K7" s="8">
        <f>TI_EHG_E!K7+NRG_E!K7+FC_E!K7</f>
        <v>19208.638634039977</v>
      </c>
      <c r="L7" s="8">
        <f>TI_EHG_E!L7+NRG_E!L7+FC_E!L7</f>
        <v>19730.891595599973</v>
      </c>
      <c r="M7" s="8">
        <f>TI_EHG_E!M7+NRG_E!M7+FC_E!M7</f>
        <v>18512.808299999975</v>
      </c>
      <c r="N7" s="8">
        <f>TI_EHG_E!N7+NRG_E!N7+FC_E!N7</f>
        <v>17242.463672999977</v>
      </c>
      <c r="O7" s="8">
        <f>TI_EHG_E!O7+NRG_E!O7+FC_E!O7</f>
        <v>20021.849769599976</v>
      </c>
      <c r="P7" s="8">
        <f>TI_EHG_E!P7+NRG_E!P7+FC_E!P7</f>
        <v>20643.443069039975</v>
      </c>
      <c r="Q7" s="8">
        <f>TI_EHG_E!Q7+NRG_E!Q7+FC_E!Q7</f>
        <v>23985.091816559969</v>
      </c>
      <c r="R7" s="8">
        <f>TI_EHG_E!R7+NRG_E!R7+FC_E!R7</f>
        <v>31950.067142159962</v>
      </c>
      <c r="S7" s="8">
        <f>TI_EHG_E!S7+NRG_E!S7+FC_E!S7</f>
        <v>28929.323663279967</v>
      </c>
      <c r="T7" s="8">
        <f>TI_EHG_E!T7+NRG_E!T7+FC_E!T7</f>
        <v>24389.217020879969</v>
      </c>
      <c r="U7" s="8">
        <f>TI_EHG_E!U7+NRG_E!U7+FC_E!U7</f>
        <v>21054.435424919975</v>
      </c>
      <c r="V7" s="8">
        <f>TI_EHG_E!V7+NRG_E!V7+FC_E!V7</f>
        <v>13967.541151559986</v>
      </c>
      <c r="W7" s="8">
        <f>TI_EHG_E!W7+NRG_E!W7+FC_E!W7</f>
        <v>6106.8508675199919</v>
      </c>
      <c r="X7" s="8">
        <f>TI_EHG_E!X7+NRG_E!X7+FC_E!X7</f>
        <v>11281.673842919985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60.599757599999897</v>
      </c>
      <c r="D8" s="19">
        <f t="shared" ref="D8:X8" si="4">SUM(D9:D10)</f>
        <v>80.799919199999835</v>
      </c>
      <c r="E8" s="19">
        <f t="shared" si="4"/>
        <v>74.73979799999988</v>
      </c>
      <c r="F8" s="19">
        <f t="shared" si="4"/>
        <v>52.519838399999912</v>
      </c>
      <c r="G8" s="19">
        <f t="shared" si="4"/>
        <v>46.460080799999915</v>
      </c>
      <c r="H8" s="19">
        <f t="shared" si="4"/>
        <v>56.559797999999901</v>
      </c>
      <c r="I8" s="19">
        <f t="shared" si="4"/>
        <v>28.280080799999951</v>
      </c>
      <c r="J8" s="19">
        <f t="shared" si="4"/>
        <v>50.500040399999911</v>
      </c>
      <c r="K8" s="19">
        <f t="shared" si="4"/>
        <v>14.140040399999974</v>
      </c>
      <c r="L8" s="19">
        <f t="shared" si="4"/>
        <v>44.439919199999913</v>
      </c>
      <c r="M8" s="19">
        <f t="shared" si="4"/>
        <v>54.539999999999893</v>
      </c>
      <c r="N8" s="19">
        <f t="shared" si="4"/>
        <v>50.499676799999904</v>
      </c>
      <c r="O8" s="19">
        <f t="shared" si="4"/>
        <v>56.559797999999901</v>
      </c>
      <c r="P8" s="19">
        <f t="shared" si="4"/>
        <v>48.479878799999909</v>
      </c>
      <c r="Q8" s="19">
        <f t="shared" si="4"/>
        <v>64.639717199999893</v>
      </c>
      <c r="R8" s="19">
        <f t="shared" si="4"/>
        <v>86.514256799999828</v>
      </c>
      <c r="S8" s="19">
        <f t="shared" si="4"/>
        <v>86.670241199999836</v>
      </c>
      <c r="T8" s="19">
        <f t="shared" si="4"/>
        <v>106.81586279999982</v>
      </c>
      <c r="U8" s="19">
        <f t="shared" si="4"/>
        <v>101.3029595999998</v>
      </c>
      <c r="V8" s="19">
        <f t="shared" si="4"/>
        <v>19.000281599999969</v>
      </c>
      <c r="W8" s="19">
        <f t="shared" si="4"/>
        <v>27.522338399999974</v>
      </c>
      <c r="X8" s="19">
        <f t="shared" si="4"/>
        <v>14.558180399999966</v>
      </c>
    </row>
    <row r="9" spans="1:24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0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0</v>
      </c>
      <c r="Q9" s="8">
        <f>TI_EHG_E!Q9+NRG_E!Q9+FC_E!Q9</f>
        <v>0</v>
      </c>
      <c r="R9" s="8">
        <f>TI_EHG_E!R9+NRG_E!R9+FC_E!R9</f>
        <v>0</v>
      </c>
      <c r="S9" s="8">
        <f>TI_EHG_E!S9+NRG_E!S9+FC_E!S9</f>
        <v>0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TI_EHG_E!C10+NRG_E!C10+FC_E!C10</f>
        <v>60.599757599999897</v>
      </c>
      <c r="D10" s="8">
        <f>TI_EHG_E!D10+NRG_E!D10+FC_E!D10</f>
        <v>80.799919199999835</v>
      </c>
      <c r="E10" s="8">
        <f>TI_EHG_E!E10+NRG_E!E10+FC_E!E10</f>
        <v>74.73979799999988</v>
      </c>
      <c r="F10" s="8">
        <f>TI_EHG_E!F10+NRG_E!F10+FC_E!F10</f>
        <v>52.519838399999912</v>
      </c>
      <c r="G10" s="8">
        <f>TI_EHG_E!G10+NRG_E!G10+FC_E!G10</f>
        <v>46.460080799999915</v>
      </c>
      <c r="H10" s="8">
        <f>TI_EHG_E!H10+NRG_E!H10+FC_E!H10</f>
        <v>56.559797999999901</v>
      </c>
      <c r="I10" s="8">
        <f>TI_EHG_E!I10+NRG_E!I10+FC_E!I10</f>
        <v>28.280080799999951</v>
      </c>
      <c r="J10" s="8">
        <f>TI_EHG_E!J10+NRG_E!J10+FC_E!J10</f>
        <v>50.500040399999911</v>
      </c>
      <c r="K10" s="8">
        <f>TI_EHG_E!K10+NRG_E!K10+FC_E!K10</f>
        <v>14.140040399999974</v>
      </c>
      <c r="L10" s="8">
        <f>TI_EHG_E!L10+NRG_E!L10+FC_E!L10</f>
        <v>44.439919199999913</v>
      </c>
      <c r="M10" s="8">
        <f>TI_EHG_E!M10+NRG_E!M10+FC_E!M10</f>
        <v>54.539999999999893</v>
      </c>
      <c r="N10" s="8">
        <f>TI_EHG_E!N10+NRG_E!N10+FC_E!N10</f>
        <v>50.499676799999904</v>
      </c>
      <c r="O10" s="8">
        <f>TI_EHG_E!O10+NRG_E!O10+FC_E!O10</f>
        <v>56.559797999999901</v>
      </c>
      <c r="P10" s="8">
        <f>TI_EHG_E!P10+NRG_E!P10+FC_E!P10</f>
        <v>48.479878799999909</v>
      </c>
      <c r="Q10" s="8">
        <f>TI_EHG_E!Q10+NRG_E!Q10+FC_E!Q10</f>
        <v>64.639717199999893</v>
      </c>
      <c r="R10" s="8">
        <f>TI_EHG_E!R10+NRG_E!R10+FC_E!R10</f>
        <v>86.514256799999828</v>
      </c>
      <c r="S10" s="8">
        <f>TI_EHG_E!S10+NRG_E!S10+FC_E!S10</f>
        <v>86.670241199999836</v>
      </c>
      <c r="T10" s="8">
        <f>TI_EHG_E!T10+NRG_E!T10+FC_E!T10</f>
        <v>106.81586279999982</v>
      </c>
      <c r="U10" s="8">
        <f>TI_EHG_E!U10+NRG_E!U10+FC_E!U10</f>
        <v>101.3029595999998</v>
      </c>
      <c r="V10" s="8">
        <f>TI_EHG_E!V10+NRG_E!V10+FC_E!V10</f>
        <v>19.000281599999969</v>
      </c>
      <c r="W10" s="8">
        <f>TI_EHG_E!W10+NRG_E!W10+FC_E!W10</f>
        <v>27.522338399999974</v>
      </c>
      <c r="X10" s="8">
        <f>TI_EHG_E!X10+NRG_E!X10+FC_E!X10</f>
        <v>14.558180399999966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186.57481571999989</v>
      </c>
      <c r="D11" s="19">
        <f t="shared" ref="D11:X11" si="6">SUM(D12:D16)</f>
        <v>176.47966799999989</v>
      </c>
      <c r="E11" s="19">
        <f t="shared" si="6"/>
        <v>197.56437299999988</v>
      </c>
      <c r="F11" s="19">
        <f t="shared" si="6"/>
        <v>192.27506543999993</v>
      </c>
      <c r="G11" s="19">
        <f t="shared" si="6"/>
        <v>178.42947299999997</v>
      </c>
      <c r="H11" s="19">
        <f t="shared" si="6"/>
        <v>150.62007671999993</v>
      </c>
      <c r="I11" s="19">
        <f t="shared" si="6"/>
        <v>220.0708342799999</v>
      </c>
      <c r="J11" s="19">
        <f t="shared" si="6"/>
        <v>311.88393899999988</v>
      </c>
      <c r="K11" s="19">
        <f t="shared" si="6"/>
        <v>362.37007043999995</v>
      </c>
      <c r="L11" s="19">
        <f t="shared" si="6"/>
        <v>301.9897987199999</v>
      </c>
      <c r="M11" s="19">
        <f t="shared" si="6"/>
        <v>332.11390499999993</v>
      </c>
      <c r="N11" s="19">
        <f t="shared" si="6"/>
        <v>312.26792544</v>
      </c>
      <c r="O11" s="19">
        <f t="shared" si="6"/>
        <v>308.36796443999992</v>
      </c>
      <c r="P11" s="19">
        <f t="shared" si="6"/>
        <v>218.63352815999991</v>
      </c>
      <c r="Q11" s="19">
        <f t="shared" si="6"/>
        <v>183.77123399999988</v>
      </c>
      <c r="R11" s="19">
        <f t="shared" si="6"/>
        <v>678.92331707999961</v>
      </c>
      <c r="S11" s="19">
        <f t="shared" si="6"/>
        <v>844.99810523999929</v>
      </c>
      <c r="T11" s="19">
        <f t="shared" si="6"/>
        <v>834.69456071999912</v>
      </c>
      <c r="U11" s="19">
        <f t="shared" si="6"/>
        <v>761.47305011999936</v>
      </c>
      <c r="V11" s="19">
        <f t="shared" si="6"/>
        <v>799.54884323999909</v>
      </c>
      <c r="W11" s="19">
        <f t="shared" si="6"/>
        <v>635.68453103999946</v>
      </c>
      <c r="X11" s="19">
        <f t="shared" si="6"/>
        <v>501.92776115999959</v>
      </c>
    </row>
    <row r="12" spans="1:24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2.8567890000000014</v>
      </c>
      <c r="G12" s="8">
        <f>TI_EHG_E!G12+NRG_E!G12+FC_E!G12</f>
        <v>0</v>
      </c>
      <c r="H12" s="8">
        <f>TI_EHG_E!H12+NRG_E!H12+FC_E!H12</f>
        <v>0</v>
      </c>
      <c r="I12" s="8">
        <f>TI_EHG_E!I12+NRG_E!I12+FC_E!I12</f>
        <v>0</v>
      </c>
      <c r="J12" s="8">
        <f>TI_EHG_E!J12+NRG_E!J12+FC_E!J12</f>
        <v>0</v>
      </c>
      <c r="K12" s="8">
        <f>TI_EHG_E!K12+NRG_E!K12+FC_E!K12</f>
        <v>19.997172000000003</v>
      </c>
      <c r="L12" s="8">
        <f>TI_EHG_E!L12+NRG_E!L12+FC_E!L12</f>
        <v>0</v>
      </c>
      <c r="M12" s="8">
        <f>TI_EHG_E!M12+NRG_E!M12+FC_E!M12</f>
        <v>0</v>
      </c>
      <c r="N12" s="8">
        <f>TI_EHG_E!N12+NRG_E!N12+FC_E!N12</f>
        <v>0</v>
      </c>
      <c r="O12" s="8">
        <f>TI_EHG_E!O12+NRG_E!O12+FC_E!O12</f>
        <v>0</v>
      </c>
      <c r="P12" s="8">
        <f>TI_EHG_E!P12+NRG_E!P12+FC_E!P12</f>
        <v>0</v>
      </c>
      <c r="Q12" s="8">
        <f>TI_EHG_E!Q12+NRG_E!Q12+FC_E!Q12</f>
        <v>0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TI_EHG_E!C13+NRG_E!C13+FC_E!C13</f>
        <v>169.02481571999988</v>
      </c>
      <c r="D13" s="8">
        <f>TI_EHG_E!D13+NRG_E!D13+FC_E!D13</f>
        <v>153.07919999999987</v>
      </c>
      <c r="E13" s="8">
        <f>TI_EHG_E!E13+NRG_E!E13+FC_E!E13</f>
        <v>172.21409999999986</v>
      </c>
      <c r="F13" s="8">
        <f>TI_EHG_E!F13+NRG_E!F13+FC_E!F13</f>
        <v>156.26808143999992</v>
      </c>
      <c r="G13" s="8">
        <f>TI_EHG_E!G13+NRG_E!G13+FC_E!G13</f>
        <v>153.07919999999996</v>
      </c>
      <c r="H13" s="8">
        <f>TI_EHG_E!H13+NRG_E!H13+FC_E!H13</f>
        <v>111.62011571999992</v>
      </c>
      <c r="I13" s="8">
        <f>TI_EHG_E!I13+NRG_E!I13+FC_E!I13</f>
        <v>184.97083427999988</v>
      </c>
      <c r="J13" s="8">
        <f>TI_EHG_E!J13+NRG_E!J13+FC_E!J13</f>
        <v>210.48389999999986</v>
      </c>
      <c r="K13" s="8">
        <f>TI_EHG_E!K13+NRG_E!K13+FC_E!K13</f>
        <v>213.67278143999988</v>
      </c>
      <c r="L13" s="8">
        <f>TI_EHG_E!L13+NRG_E!L13+FC_E!L13</f>
        <v>149.88991571999986</v>
      </c>
      <c r="M13" s="8">
        <f>TI_EHG_E!M13+NRG_E!M13+FC_E!M13</f>
        <v>172.21409999999986</v>
      </c>
      <c r="N13" s="8">
        <f>TI_EHG_E!N13+NRG_E!N13+FC_E!N13</f>
        <v>156.26808143999992</v>
      </c>
      <c r="O13" s="8">
        <f>TI_EHG_E!O13+NRG_E!O13+FC_E!O13</f>
        <v>156.26808143999989</v>
      </c>
      <c r="P13" s="8">
        <f>TI_EHG_E!P13+NRG_E!P13+FC_E!P13</f>
        <v>130.88352815999986</v>
      </c>
      <c r="Q13" s="8">
        <f>TI_EHG_E!Q13+NRG_E!Q13+FC_E!Q13</f>
        <v>136.97099999999989</v>
      </c>
      <c r="R13" s="8">
        <f>TI_EHG_E!R13+NRG_E!R13+FC_E!R13</f>
        <v>645.86719007999955</v>
      </c>
      <c r="S13" s="8">
        <f>TI_EHG_E!S13+NRG_E!S13+FC_E!S13</f>
        <v>767.12910623999926</v>
      </c>
      <c r="T13" s="8">
        <f>TI_EHG_E!T13+NRG_E!T13+FC_E!T13</f>
        <v>751.83679871999902</v>
      </c>
      <c r="U13" s="8">
        <f>TI_EHG_E!U13+NRG_E!U13+FC_E!U13</f>
        <v>686.96733311999935</v>
      </c>
      <c r="V13" s="8">
        <f>TI_EHG_E!V13+NRG_E!V13+FC_E!V13</f>
        <v>715.44538223999905</v>
      </c>
      <c r="W13" s="8">
        <f>TI_EHG_E!W13+NRG_E!W13+FC_E!W13</f>
        <v>614.13874703999943</v>
      </c>
      <c r="X13" s="8">
        <f>TI_EHG_E!X13+NRG_E!X13+FC_E!X13</f>
        <v>476.96358815999957</v>
      </c>
    </row>
    <row r="14" spans="1:24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TI_EHG_E!C16+NRG_E!C16+FC_E!C16</f>
        <v>17.550000000000011</v>
      </c>
      <c r="D16" s="8">
        <f>TI_EHG_E!D16+NRG_E!D16+FC_E!D16</f>
        <v>23.400468000000011</v>
      </c>
      <c r="E16" s="8">
        <f>TI_EHG_E!E16+NRG_E!E16+FC_E!E16</f>
        <v>25.350273000000012</v>
      </c>
      <c r="F16" s="8">
        <f>TI_EHG_E!F16+NRG_E!F16+FC_E!F16</f>
        <v>33.150195000000011</v>
      </c>
      <c r="G16" s="8">
        <f>TI_EHG_E!G16+NRG_E!G16+FC_E!G16</f>
        <v>25.350273000000012</v>
      </c>
      <c r="H16" s="8">
        <f>TI_EHG_E!H16+NRG_E!H16+FC_E!H16</f>
        <v>38.99996100000002</v>
      </c>
      <c r="I16" s="8">
        <f>TI_EHG_E!I16+NRG_E!I16+FC_E!I16</f>
        <v>35.100000000000016</v>
      </c>
      <c r="J16" s="8">
        <f>TI_EHG_E!J16+NRG_E!J16+FC_E!J16</f>
        <v>101.40003900000004</v>
      </c>
      <c r="K16" s="8">
        <f>TI_EHG_E!K16+NRG_E!K16+FC_E!K16</f>
        <v>128.70011700000006</v>
      </c>
      <c r="L16" s="8">
        <f>TI_EHG_E!L16+NRG_E!L16+FC_E!L16</f>
        <v>152.09988300000003</v>
      </c>
      <c r="M16" s="8">
        <f>TI_EHG_E!M16+NRG_E!M16+FC_E!M16</f>
        <v>159.89980500000007</v>
      </c>
      <c r="N16" s="8">
        <f>TI_EHG_E!N16+NRG_E!N16+FC_E!N16</f>
        <v>155.99984400000008</v>
      </c>
      <c r="O16" s="8">
        <f>TI_EHG_E!O16+NRG_E!O16+FC_E!O16</f>
        <v>152.09988300000006</v>
      </c>
      <c r="P16" s="8">
        <f>TI_EHG_E!P16+NRG_E!P16+FC_E!P16</f>
        <v>87.750000000000057</v>
      </c>
      <c r="Q16" s="8">
        <f>TI_EHG_E!Q16+NRG_E!Q16+FC_E!Q16</f>
        <v>46.800234000000003</v>
      </c>
      <c r="R16" s="8">
        <f>TI_EHG_E!R16+NRG_E!R16+FC_E!R16</f>
        <v>33.056127000000011</v>
      </c>
      <c r="S16" s="8">
        <f>TI_EHG_E!S16+NRG_E!S16+FC_E!S16</f>
        <v>77.868999000000031</v>
      </c>
      <c r="T16" s="8">
        <f>TI_EHG_E!T16+NRG_E!T16+FC_E!T16</f>
        <v>82.857762000000051</v>
      </c>
      <c r="U16" s="8">
        <f>TI_EHG_E!U16+NRG_E!U16+FC_E!U16</f>
        <v>74.505717000000033</v>
      </c>
      <c r="V16" s="8">
        <f>TI_EHG_E!V16+NRG_E!V16+FC_E!V16</f>
        <v>84.103461000000038</v>
      </c>
      <c r="W16" s="8">
        <f>TI_EHG_E!W16+NRG_E!W16+FC_E!W16</f>
        <v>21.545784000000012</v>
      </c>
      <c r="X16" s="8">
        <f>TI_EHG_E!X16+NRG_E!X16+FC_E!X16</f>
        <v>24.964173000000009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8711.7150959999999</v>
      </c>
      <c r="D17" s="27">
        <f t="shared" ref="D17:X17" si="8">SUM(D18:D21)</f>
        <v>9441.4399919999996</v>
      </c>
      <c r="E17" s="27">
        <f t="shared" si="8"/>
        <v>9418.7122559999989</v>
      </c>
      <c r="F17" s="27">
        <f t="shared" si="8"/>
        <v>9985.928688</v>
      </c>
      <c r="G17" s="27">
        <f t="shared" si="8"/>
        <v>10522.935360000001</v>
      </c>
      <c r="H17" s="27">
        <f t="shared" si="8"/>
        <v>10579.905015839999</v>
      </c>
      <c r="I17" s="27">
        <f t="shared" si="8"/>
        <v>9475.3108958400007</v>
      </c>
      <c r="J17" s="27">
        <f t="shared" si="8"/>
        <v>11040.768576</v>
      </c>
      <c r="K17" s="27">
        <f t="shared" si="8"/>
        <v>10754.931744</v>
      </c>
      <c r="L17" s="27">
        <f t="shared" si="8"/>
        <v>7918.3362240000006</v>
      </c>
      <c r="M17" s="27">
        <f t="shared" si="8"/>
        <v>10072.778400000001</v>
      </c>
      <c r="N17" s="27">
        <f t="shared" si="8"/>
        <v>10372.146047999997</v>
      </c>
      <c r="O17" s="27">
        <f t="shared" si="8"/>
        <v>10327.19184</v>
      </c>
      <c r="P17" s="27">
        <f t="shared" si="8"/>
        <v>9968.0176800000008</v>
      </c>
      <c r="Q17" s="27">
        <f t="shared" si="8"/>
        <v>10131.997047839999</v>
      </c>
      <c r="R17" s="27">
        <f t="shared" si="8"/>
        <v>10271.653467840002</v>
      </c>
      <c r="S17" s="27">
        <f t="shared" si="8"/>
        <v>9962.1910742399996</v>
      </c>
      <c r="T17" s="27">
        <f t="shared" si="8"/>
        <v>10334.675545919999</v>
      </c>
      <c r="U17" s="27">
        <f t="shared" si="8"/>
        <v>10252.57088736</v>
      </c>
      <c r="V17" s="27">
        <f t="shared" si="8"/>
        <v>9561.5839497599991</v>
      </c>
      <c r="W17" s="27">
        <f t="shared" si="8"/>
        <v>8898.2585308800008</v>
      </c>
      <c r="X17" s="27">
        <f t="shared" si="8"/>
        <v>10173.979549439999</v>
      </c>
    </row>
    <row r="18" spans="1:24" ht="11.25" customHeight="1" x14ac:dyDescent="0.2">
      <c r="A18" s="29" t="s">
        <v>26</v>
      </c>
      <c r="B18" s="7" t="s">
        <v>27</v>
      </c>
      <c r="C18" s="8">
        <f>TI_EHG_E!C18+NRG_E!C18+FC_E!C18</f>
        <v>0</v>
      </c>
      <c r="D18" s="8">
        <f>TI_EHG_E!D18+NRG_E!D18+FC_E!D18</f>
        <v>0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TI_EHG_E!C19+NRG_E!C19+FC_E!C19</f>
        <v>763.51571999999987</v>
      </c>
      <c r="D19" s="8">
        <f>TI_EHG_E!D19+NRG_E!D19+FC_E!D19</f>
        <v>779.53967999999986</v>
      </c>
      <c r="E19" s="8">
        <f>TI_EHG_E!E19+NRG_E!E19+FC_E!E19</f>
        <v>727.43183999999997</v>
      </c>
      <c r="F19" s="8">
        <f>TI_EHG_E!F19+NRG_E!F19+FC_E!F19</f>
        <v>770.74847999999997</v>
      </c>
      <c r="G19" s="8">
        <f>TI_EHG_E!G19+NRG_E!G19+FC_E!G19</f>
        <v>783.85536000000002</v>
      </c>
      <c r="H19" s="8">
        <f>TI_EHG_E!H19+NRG_E!H19+FC_E!H19</f>
        <v>774.2651198399999</v>
      </c>
      <c r="I19" s="8">
        <f>TI_EHG_E!I19+NRG_E!I19+FC_E!I19</f>
        <v>748.93047983999986</v>
      </c>
      <c r="J19" s="8">
        <f>TI_EHG_E!J19+NRG_E!J19+FC_E!J19</f>
        <v>792.08711999999991</v>
      </c>
      <c r="K19" s="8">
        <f>TI_EHG_E!K19+NRG_E!K19+FC_E!K19</f>
        <v>787.57163999999989</v>
      </c>
      <c r="L19" s="8">
        <f>TI_EHG_E!L19+NRG_E!L19+FC_E!L19</f>
        <v>623.77559999999994</v>
      </c>
      <c r="M19" s="8">
        <f>TI_EHG_E!M19+NRG_E!M19+FC_E!M19</f>
        <v>741.37787999999989</v>
      </c>
      <c r="N19" s="8">
        <f>TI_EHG_E!N19+NRG_E!N19+FC_E!N19</f>
        <v>731.86739999999986</v>
      </c>
      <c r="O19" s="8">
        <f>TI_EHG_E!O19+NRG_E!O19+FC_E!O19</f>
        <v>706.9323599999999</v>
      </c>
      <c r="P19" s="8">
        <f>TI_EHG_E!P19+NRG_E!P19+FC_E!P19</f>
        <v>702.13715999999999</v>
      </c>
      <c r="Q19" s="8">
        <f>TI_EHG_E!Q19+NRG_E!Q19+FC_E!Q19</f>
        <v>723.11631983999996</v>
      </c>
      <c r="R19" s="8">
        <f>TI_EHG_E!R19+NRG_E!R19+FC_E!R19</f>
        <v>729.62580384000012</v>
      </c>
      <c r="S19" s="8">
        <f>TI_EHG_E!S19+NRG_E!S19+FC_E!S19</f>
        <v>698.16289823999978</v>
      </c>
      <c r="T19" s="8">
        <f>TI_EHG_E!T19+NRG_E!T19+FC_E!T19</f>
        <v>715.96140191999996</v>
      </c>
      <c r="U19" s="8">
        <f>TI_EHG_E!U19+NRG_E!U19+FC_E!U19</f>
        <v>723.98792735999996</v>
      </c>
      <c r="V19" s="8">
        <f>TI_EHG_E!V19+NRG_E!V19+FC_E!V19</f>
        <v>705.57595775999994</v>
      </c>
      <c r="W19" s="8">
        <f>TI_EHG_E!W19+NRG_E!W19+FC_E!W19</f>
        <v>683.01741888000015</v>
      </c>
      <c r="X19" s="8">
        <f>TI_EHG_E!X19+NRG_E!X19+FC_E!X19</f>
        <v>680.84103744000004</v>
      </c>
    </row>
    <row r="20" spans="1:24" ht="11.25" customHeight="1" x14ac:dyDescent="0.2">
      <c r="A20" s="29" t="s">
        <v>30</v>
      </c>
      <c r="B20" s="7" t="s">
        <v>31</v>
      </c>
      <c r="C20" s="8">
        <f>TI_EHG_E!C20+NRG_E!C20+FC_E!C20</f>
        <v>7948.1993760000005</v>
      </c>
      <c r="D20" s="8">
        <f>TI_EHG_E!D20+NRG_E!D20+FC_E!D20</f>
        <v>8661.9003119999998</v>
      </c>
      <c r="E20" s="8">
        <f>TI_EHG_E!E20+NRG_E!E20+FC_E!E20</f>
        <v>8691.2804159999996</v>
      </c>
      <c r="F20" s="8">
        <f>TI_EHG_E!F20+NRG_E!F20+FC_E!F20</f>
        <v>9215.1802079999998</v>
      </c>
      <c r="G20" s="8">
        <f>TI_EHG_E!G20+NRG_E!G20+FC_E!G20</f>
        <v>9739.0800000000017</v>
      </c>
      <c r="H20" s="8">
        <f>TI_EHG_E!H20+NRG_E!H20+FC_E!H20</f>
        <v>9805.6398959999988</v>
      </c>
      <c r="I20" s="8">
        <f>TI_EHG_E!I20+NRG_E!I20+FC_E!I20</f>
        <v>8726.380416</v>
      </c>
      <c r="J20" s="8">
        <f>TI_EHG_E!J20+NRG_E!J20+FC_E!J20</f>
        <v>10248.681456</v>
      </c>
      <c r="K20" s="8">
        <f>TI_EHG_E!K20+NRG_E!K20+FC_E!K20</f>
        <v>9967.3601039999994</v>
      </c>
      <c r="L20" s="8">
        <f>TI_EHG_E!L20+NRG_E!L20+FC_E!L20</f>
        <v>7294.5606240000006</v>
      </c>
      <c r="M20" s="8">
        <f>TI_EHG_E!M20+NRG_E!M20+FC_E!M20</f>
        <v>9331.4005200000011</v>
      </c>
      <c r="N20" s="8">
        <f>TI_EHG_E!N20+NRG_E!N20+FC_E!N20</f>
        <v>9640.2786479999977</v>
      </c>
      <c r="O20" s="8">
        <f>TI_EHG_E!O20+NRG_E!O20+FC_E!O20</f>
        <v>9620.2594799999988</v>
      </c>
      <c r="P20" s="8">
        <f>TI_EHG_E!P20+NRG_E!P20+FC_E!P20</f>
        <v>9265.8805200000006</v>
      </c>
      <c r="Q20" s="8">
        <f>TI_EHG_E!Q20+NRG_E!Q20+FC_E!Q20</f>
        <v>9408.8807280000001</v>
      </c>
      <c r="R20" s="8">
        <f>TI_EHG_E!R20+NRG_E!R20+FC_E!R20</f>
        <v>9542.0276640000011</v>
      </c>
      <c r="S20" s="8">
        <f>TI_EHG_E!S20+NRG_E!S20+FC_E!S20</f>
        <v>9264.0281759999998</v>
      </c>
      <c r="T20" s="8">
        <f>TI_EHG_E!T20+NRG_E!T20+FC_E!T20</f>
        <v>9618.7141439999996</v>
      </c>
      <c r="U20" s="8">
        <f>TI_EHG_E!U20+NRG_E!U20+FC_E!U20</f>
        <v>9528.5829599999997</v>
      </c>
      <c r="V20" s="8">
        <f>TI_EHG_E!V20+NRG_E!V20+FC_E!V20</f>
        <v>8856.0079919999989</v>
      </c>
      <c r="W20" s="8">
        <f>TI_EHG_E!W20+NRG_E!W20+FC_E!W20</f>
        <v>8215.2411119999997</v>
      </c>
      <c r="X20" s="8">
        <f>TI_EHG_E!X20+NRG_E!X20+FC_E!X20</f>
        <v>9493.1385119999995</v>
      </c>
    </row>
    <row r="21" spans="1:24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0</v>
      </c>
      <c r="I21" s="8">
        <f>TI_EHG_E!I21+NRG_E!I21+FC_E!I21</f>
        <v>0</v>
      </c>
      <c r="J21" s="8">
        <f>TI_EHG_E!J21+NRG_E!J21+FC_E!J21</f>
        <v>0</v>
      </c>
      <c r="K21" s="8">
        <f>TI_EHG_E!K21+NRG_E!K21+FC_E!K21</f>
        <v>0</v>
      </c>
      <c r="L21" s="8">
        <f>TI_EHG_E!L21+NRG_E!L21+FC_E!L21</f>
        <v>0</v>
      </c>
      <c r="M21" s="8">
        <f>TI_EHG_E!M21+NRG_E!M21+FC_E!M21</f>
        <v>0</v>
      </c>
      <c r="N21" s="8">
        <f>TI_EHG_E!N21+NRG_E!N21+FC_E!N21</f>
        <v>0</v>
      </c>
      <c r="O21" s="8">
        <f>TI_EHG_E!O21+NRG_E!O21+FC_E!O21</f>
        <v>0</v>
      </c>
      <c r="P21" s="8">
        <f>TI_EHG_E!P21+NRG_E!P21+FC_E!P21</f>
        <v>0</v>
      </c>
      <c r="Q21" s="8">
        <f>TI_EHG_E!Q21+NRG_E!Q21+FC_E!Q21</f>
        <v>0</v>
      </c>
      <c r="R21" s="8">
        <f>TI_EHG_E!R21+NRG_E!R21+FC_E!R21</f>
        <v>0</v>
      </c>
      <c r="S21" s="8">
        <f>TI_EHG_E!S21+NRG_E!S21+FC_E!S21</f>
        <v>0</v>
      </c>
      <c r="T21" s="8">
        <f>TI_EHG_E!T21+NRG_E!T21+FC_E!T21</f>
        <v>0</v>
      </c>
      <c r="U21" s="8">
        <f>TI_EHG_E!U21+NRG_E!U21+FC_E!U21</f>
        <v>0</v>
      </c>
      <c r="V21" s="8">
        <f>TI_EHG_E!V21+NRG_E!V21+FC_E!V21</f>
        <v>0</v>
      </c>
      <c r="W21" s="8">
        <f>TI_EHG_E!W21+NRG_E!W21+FC_E!W21</f>
        <v>0</v>
      </c>
      <c r="X21" s="8">
        <f>TI_EHG_E!X21+NRG_E!X21+FC_E!X21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0</v>
      </c>
      <c r="D22" s="27">
        <f t="shared" ref="D22:X22" si="10">SUM(D23:D24)</f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TI_EHG_E!C23+NRG_E!C23+FC_E!C23</f>
        <v>0</v>
      </c>
      <c r="D23" s="8">
        <f>TI_EHG_E!D23+NRG_E!D23+FC_E!D23</f>
        <v>0</v>
      </c>
      <c r="E23" s="8">
        <f>TI_EHG_E!E23+NRG_E!E23+FC_E!E23</f>
        <v>0</v>
      </c>
      <c r="F23" s="8">
        <f>TI_EHG_E!F23+NRG_E!F23+FC_E!F23</f>
        <v>0</v>
      </c>
      <c r="G23" s="8">
        <f>TI_EHG_E!G23+NRG_E!G23+FC_E!G23</f>
        <v>0</v>
      </c>
      <c r="H23" s="8">
        <f>TI_EHG_E!H23+NRG_E!H23+FC_E!H23</f>
        <v>0</v>
      </c>
      <c r="I23" s="8">
        <f>TI_EHG_E!I23+NRG_E!I23+FC_E!I23</f>
        <v>0</v>
      </c>
      <c r="J23" s="8">
        <f>TI_EHG_E!J23+NRG_E!J23+FC_E!J23</f>
        <v>0</v>
      </c>
      <c r="K23" s="8">
        <f>TI_EHG_E!K23+NRG_E!K23+FC_E!K23</f>
        <v>0</v>
      </c>
      <c r="L23" s="8">
        <f>TI_EHG_E!L23+NRG_E!L23+FC_E!L23</f>
        <v>0</v>
      </c>
      <c r="M23" s="8">
        <f>TI_EHG_E!M23+NRG_E!M23+FC_E!M23</f>
        <v>0</v>
      </c>
      <c r="N23" s="8">
        <f>TI_EHG_E!N23+NRG_E!N23+FC_E!N23</f>
        <v>0</v>
      </c>
      <c r="O23" s="8">
        <f>TI_EHG_E!O23+NRG_E!O23+FC_E!O23</f>
        <v>0</v>
      </c>
      <c r="P23" s="8">
        <f>TI_EHG_E!P23+NRG_E!P23+FC_E!P23</f>
        <v>0</v>
      </c>
      <c r="Q23" s="8">
        <f>TI_EHG_E!Q23+NRG_E!Q23+FC_E!Q23</f>
        <v>0</v>
      </c>
      <c r="R23" s="8">
        <f>TI_EHG_E!R23+NRG_E!R23+FC_E!R23</f>
        <v>0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52161.420025799998</v>
      </c>
      <c r="D26" s="27">
        <f t="shared" ref="D26:X26" si="12">SUM(D27,D33)</f>
        <v>52724.081579040001</v>
      </c>
      <c r="E26" s="27">
        <f t="shared" si="12"/>
        <v>53204.331753720006</v>
      </c>
      <c r="F26" s="27">
        <f t="shared" si="12"/>
        <v>54312.426954720009</v>
      </c>
      <c r="G26" s="27">
        <f t="shared" si="12"/>
        <v>54555.566499360008</v>
      </c>
      <c r="H26" s="27">
        <f t="shared" si="12"/>
        <v>54633.129591240009</v>
      </c>
      <c r="I26" s="27">
        <f t="shared" si="12"/>
        <v>54810.223503479996</v>
      </c>
      <c r="J26" s="27">
        <f t="shared" si="12"/>
        <v>55374.656035679996</v>
      </c>
      <c r="K26" s="27">
        <f t="shared" si="12"/>
        <v>54247.341333240001</v>
      </c>
      <c r="L26" s="27">
        <f t="shared" si="12"/>
        <v>50790.115538279992</v>
      </c>
      <c r="M26" s="27">
        <f t="shared" si="12"/>
        <v>51647.111695439999</v>
      </c>
      <c r="N26" s="27">
        <f t="shared" si="12"/>
        <v>51426.778193999984</v>
      </c>
      <c r="O26" s="27">
        <f t="shared" si="12"/>
        <v>50339.915718119992</v>
      </c>
      <c r="P26" s="27">
        <f t="shared" si="12"/>
        <v>47979.472378319995</v>
      </c>
      <c r="Q26" s="27">
        <f t="shared" si="12"/>
        <v>46604.739866760006</v>
      </c>
      <c r="R26" s="27">
        <f t="shared" si="12"/>
        <v>46806.55515036</v>
      </c>
      <c r="S26" s="27">
        <f t="shared" si="12"/>
        <v>47616.430380840007</v>
      </c>
      <c r="T26" s="27">
        <f t="shared" si="12"/>
        <v>47510.348945759994</v>
      </c>
      <c r="U26" s="27">
        <f t="shared" si="12"/>
        <v>47708.005510080002</v>
      </c>
      <c r="V26" s="27">
        <f t="shared" si="12"/>
        <v>47423.312062200006</v>
      </c>
      <c r="W26" s="27">
        <f t="shared" si="12"/>
        <v>42519.95916192</v>
      </c>
      <c r="X26" s="27">
        <f t="shared" si="12"/>
        <v>42867.752042520005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52161.420025799998</v>
      </c>
      <c r="D33" s="19">
        <f t="shared" ref="D33:X33" si="16">SUM(D34:D50)</f>
        <v>52724.081579040001</v>
      </c>
      <c r="E33" s="19">
        <f t="shared" si="16"/>
        <v>53204.331753720006</v>
      </c>
      <c r="F33" s="19">
        <f t="shared" si="16"/>
        <v>54312.426954720009</v>
      </c>
      <c r="G33" s="19">
        <f t="shared" si="16"/>
        <v>54555.566499360008</v>
      </c>
      <c r="H33" s="19">
        <f t="shared" si="16"/>
        <v>54633.129591240009</v>
      </c>
      <c r="I33" s="19">
        <f t="shared" si="16"/>
        <v>54810.223503479996</v>
      </c>
      <c r="J33" s="19">
        <f t="shared" si="16"/>
        <v>55374.656035679996</v>
      </c>
      <c r="K33" s="19">
        <f t="shared" si="16"/>
        <v>54247.341333240001</v>
      </c>
      <c r="L33" s="19">
        <f t="shared" si="16"/>
        <v>50790.115538279992</v>
      </c>
      <c r="M33" s="19">
        <f t="shared" si="16"/>
        <v>51647.111695439999</v>
      </c>
      <c r="N33" s="19">
        <f t="shared" si="16"/>
        <v>51426.778193999984</v>
      </c>
      <c r="O33" s="19">
        <f t="shared" si="16"/>
        <v>50339.915718119992</v>
      </c>
      <c r="P33" s="19">
        <f t="shared" si="16"/>
        <v>47979.472378319995</v>
      </c>
      <c r="Q33" s="19">
        <f t="shared" si="16"/>
        <v>46604.739866760006</v>
      </c>
      <c r="R33" s="19">
        <f t="shared" si="16"/>
        <v>46806.55515036</v>
      </c>
      <c r="S33" s="19">
        <f t="shared" si="16"/>
        <v>47616.430380840007</v>
      </c>
      <c r="T33" s="19">
        <f t="shared" si="16"/>
        <v>47510.348945759994</v>
      </c>
      <c r="U33" s="19">
        <f t="shared" si="16"/>
        <v>47708.005510080002</v>
      </c>
      <c r="V33" s="19">
        <f t="shared" si="16"/>
        <v>47423.312062200006</v>
      </c>
      <c r="W33" s="19">
        <f t="shared" si="16"/>
        <v>42519.95916192</v>
      </c>
      <c r="X33" s="19">
        <f t="shared" si="16"/>
        <v>42867.752042520005</v>
      </c>
    </row>
    <row r="34" spans="1:24" ht="11.25" customHeight="1" x14ac:dyDescent="0.2">
      <c r="A34" s="28" t="s">
        <v>54</v>
      </c>
      <c r="B34" s="7" t="s">
        <v>55</v>
      </c>
      <c r="C34" s="8">
        <f>TI_EHG_E!C34+NRG_E!C34+FC_E!C34</f>
        <v>10827.081561600004</v>
      </c>
      <c r="D34" s="8">
        <f>TI_EHG_E!D34+NRG_E!D34+FC_E!D34</f>
        <v>11214.971458560001</v>
      </c>
      <c r="E34" s="8">
        <f>TI_EHG_E!E34+NRG_E!E34+FC_E!E34</f>
        <v>11847.571038720002</v>
      </c>
      <c r="F34" s="8">
        <f>TI_EHG_E!F34+NRG_E!F34+FC_E!F34</f>
        <v>12521.822814720002</v>
      </c>
      <c r="G34" s="8">
        <f>TI_EHG_E!G34+NRG_E!G34+FC_E!G34</f>
        <v>12745.705881600003</v>
      </c>
      <c r="H34" s="8">
        <f>TI_EHG_E!H34+NRG_E!H34+FC_E!H34</f>
        <v>12568.270832639999</v>
      </c>
      <c r="I34" s="8">
        <f>TI_EHG_E!I34+NRG_E!I34+FC_E!I34</f>
        <v>12101.113221120002</v>
      </c>
      <c r="J34" s="8">
        <f>TI_EHG_E!J34+NRG_E!J34+FC_E!J34</f>
        <v>13184.961338880001</v>
      </c>
      <c r="K34" s="8">
        <f>TI_EHG_E!K34+NRG_E!K34+FC_E!K34</f>
        <v>11775.5379072</v>
      </c>
      <c r="L34" s="8">
        <f>TI_EHG_E!L34+NRG_E!L34+FC_E!L34</f>
        <v>11270.66379264</v>
      </c>
      <c r="M34" s="8">
        <f>TI_EHG_E!M34+NRG_E!M34+FC_E!M34</f>
        <v>11758.236410880001</v>
      </c>
      <c r="N34" s="8">
        <f>TI_EHG_E!N34+NRG_E!N34+FC_E!N34</f>
        <v>11361.901363199999</v>
      </c>
      <c r="O34" s="8">
        <f>TI_EHG_E!O34+NRG_E!O34+FC_E!O34</f>
        <v>12109.391654399999</v>
      </c>
      <c r="P34" s="8">
        <f>TI_EHG_E!P34+NRG_E!P34+FC_E!P34</f>
        <v>11323.034219519999</v>
      </c>
      <c r="Q34" s="8">
        <f>TI_EHG_E!Q34+NRG_E!Q34+FC_E!Q34</f>
        <v>12128.619317760002</v>
      </c>
      <c r="R34" s="8">
        <f>TI_EHG_E!R34+NRG_E!R34+FC_E!R34</f>
        <v>12295.503060480001</v>
      </c>
      <c r="S34" s="8">
        <f>TI_EHG_E!S34+NRG_E!S34+FC_E!S34</f>
        <v>13015.286530560001</v>
      </c>
      <c r="T34" s="8">
        <f>TI_EHG_E!T34+NRG_E!T34+FC_E!T34</f>
        <v>12430.952893439999</v>
      </c>
      <c r="U34" s="8">
        <f>TI_EHG_E!U34+NRG_E!U34+FC_E!U34</f>
        <v>12343.06107648</v>
      </c>
      <c r="V34" s="8">
        <f>TI_EHG_E!V34+NRG_E!V34+FC_E!V34</f>
        <v>12387.451046400005</v>
      </c>
      <c r="W34" s="8">
        <f>TI_EHG_E!W34+NRG_E!W34+FC_E!W34</f>
        <v>11958.75166464</v>
      </c>
      <c r="X34" s="8">
        <f>TI_EHG_E!X34+NRG_E!X34+FC_E!X34</f>
        <v>12314.523571200001</v>
      </c>
    </row>
    <row r="35" spans="1:24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TI_EHG_E!C36+NRG_E!C36+FC_E!C36</f>
        <v>1919.30641524</v>
      </c>
      <c r="D36" s="8">
        <f>TI_EHG_E!D36+NRG_E!D36+FC_E!D36</f>
        <v>1822.3427149200004</v>
      </c>
      <c r="E36" s="8">
        <f>TI_EHG_E!E36+NRG_E!E36+FC_E!E36</f>
        <v>1776.7128585599999</v>
      </c>
      <c r="F36" s="8">
        <f>TI_EHG_E!F36+NRG_E!F36+FC_E!F36</f>
        <v>1571.37839136</v>
      </c>
      <c r="G36" s="8">
        <f>TI_EHG_E!G36+NRG_E!G36+FC_E!G36</f>
        <v>1599.8974207200001</v>
      </c>
      <c r="H36" s="8">
        <f>TI_EHG_E!H36+NRG_E!H36+FC_E!H36</f>
        <v>1522.8965412000002</v>
      </c>
      <c r="I36" s="8">
        <f>TI_EHG_E!I36+NRG_E!I36+FC_E!I36</f>
        <v>1522.8965412</v>
      </c>
      <c r="J36" s="8">
        <f>TI_EHG_E!J36+NRG_E!J36+FC_E!J36</f>
        <v>1274.7844386000004</v>
      </c>
      <c r="K36" s="8">
        <f>TI_EHG_E!K36+NRG_E!K36+FC_E!K36</f>
        <v>1266.2289115200001</v>
      </c>
      <c r="L36" s="8">
        <f>TI_EHG_E!L36+NRG_E!L36+FC_E!L36</f>
        <v>1300.4517013200002</v>
      </c>
      <c r="M36" s="8">
        <f>TI_EHG_E!M36+NRG_E!M36+FC_E!M36</f>
        <v>1289.0434989600001</v>
      </c>
      <c r="N36" s="8">
        <f>TI_EHG_E!N36+NRG_E!N36+FC_E!N36</f>
        <v>1080.8572651200002</v>
      </c>
      <c r="O36" s="8">
        <f>TI_EHG_E!O36+NRG_E!O36+FC_E!O36</f>
        <v>1092.2647860000002</v>
      </c>
      <c r="P36" s="8">
        <f>TI_EHG_E!P36+NRG_E!P36+FC_E!P36</f>
        <v>1060.8942171600002</v>
      </c>
      <c r="Q36" s="8">
        <f>TI_EHG_E!Q36+NRG_E!Q36+FC_E!Q36</f>
        <v>767.15225819999978</v>
      </c>
      <c r="R36" s="8">
        <f>TI_EHG_E!R36+NRG_E!R36+FC_E!R36</f>
        <v>915.37779275999992</v>
      </c>
      <c r="S36" s="8">
        <f>TI_EHG_E!S36+NRG_E!S36+FC_E!S36</f>
        <v>861.76939572000003</v>
      </c>
      <c r="T36" s="8">
        <f>TI_EHG_E!T36+NRG_E!T36+FC_E!T36</f>
        <v>864.60662412000033</v>
      </c>
      <c r="U36" s="8">
        <f>TI_EHG_E!U36+NRG_E!U36+FC_E!U36</f>
        <v>828.47977919999971</v>
      </c>
      <c r="V36" s="8">
        <f>TI_EHG_E!V36+NRG_E!V36+FC_E!V36</f>
        <v>938.10333348000006</v>
      </c>
      <c r="W36" s="8">
        <f>TI_EHG_E!W36+NRG_E!W36+FC_E!W36</f>
        <v>749.97055728000032</v>
      </c>
      <c r="X36" s="8">
        <f>TI_EHG_E!X36+NRG_E!X36+FC_E!X36</f>
        <v>788.60388564000016</v>
      </c>
    </row>
    <row r="37" spans="1:24" ht="11.25" customHeight="1" x14ac:dyDescent="0.2">
      <c r="A37" s="28" t="s">
        <v>60</v>
      </c>
      <c r="B37" s="7" t="s">
        <v>61</v>
      </c>
      <c r="C37" s="8">
        <f>TI_EHG_E!C37+NRG_E!C37+FC_E!C37</f>
        <v>11500.58442456</v>
      </c>
      <c r="D37" s="8">
        <f>TI_EHG_E!D37+NRG_E!D37+FC_E!D37</f>
        <v>11768.969519999999</v>
      </c>
      <c r="E37" s="8">
        <f>TI_EHG_E!E37+NRG_E!E37+FC_E!E37</f>
        <v>11897.451720000001</v>
      </c>
      <c r="F37" s="8">
        <f>TI_EHG_E!F37+NRG_E!F37+FC_E!F37</f>
        <v>11948.8446</v>
      </c>
      <c r="G37" s="8">
        <f>TI_EHG_E!G37+NRG_E!G37+FC_E!G37</f>
        <v>11823.217449120002</v>
      </c>
      <c r="H37" s="8">
        <f>TI_EHG_E!H37+NRG_E!H37+FC_E!H37</f>
        <v>11717.576639999999</v>
      </c>
      <c r="I37" s="8">
        <f>TI_EHG_E!I37+NRG_E!I37+FC_E!I37</f>
        <v>11886.34986</v>
      </c>
      <c r="J37" s="8">
        <f>TI_EHG_E!J37+NRG_E!J37+FC_E!J37</f>
        <v>11849.911809120002</v>
      </c>
      <c r="K37" s="8">
        <f>TI_EHG_E!K37+NRG_E!K37+FC_E!K37</f>
        <v>11785.601603160003</v>
      </c>
      <c r="L37" s="8">
        <f>TI_EHG_E!L37+NRG_E!L37+FC_E!L37</f>
        <v>11739.586264560001</v>
      </c>
      <c r="M37" s="8">
        <f>TI_EHG_E!M37+NRG_E!M37+FC_E!M37</f>
        <v>11745.518400000001</v>
      </c>
      <c r="N37" s="8">
        <f>TI_EHG_E!N37+NRG_E!N37+FC_E!N37</f>
        <v>11903.771796839997</v>
      </c>
      <c r="O37" s="8">
        <f>TI_EHG_E!O37+NRG_E!O37+FC_E!O37</f>
        <v>11380.73697684</v>
      </c>
      <c r="P37" s="8">
        <f>TI_EHG_E!P37+NRG_E!P37+FC_E!P37</f>
        <v>11092.989489120002</v>
      </c>
      <c r="Q37" s="8">
        <f>TI_EHG_E!Q37+NRG_E!Q37+FC_E!Q37</f>
        <v>10753.232406839999</v>
      </c>
      <c r="R37" s="8">
        <f>TI_EHG_E!R37+NRG_E!R37+FC_E!R37</f>
        <v>10984.008891239995</v>
      </c>
      <c r="S37" s="8">
        <f>TI_EHG_E!S37+NRG_E!S37+FC_E!S37</f>
        <v>11340.060260759999</v>
      </c>
      <c r="T37" s="8">
        <f>TI_EHG_E!T37+NRG_E!T37+FC_E!T37</f>
        <v>11709.767417040002</v>
      </c>
      <c r="U37" s="8">
        <f>TI_EHG_E!U37+NRG_E!U37+FC_E!U37</f>
        <v>11888.544286079998</v>
      </c>
      <c r="V37" s="8">
        <f>TI_EHG_E!V37+NRG_E!V37+FC_E!V37</f>
        <v>12123.720599760001</v>
      </c>
      <c r="W37" s="8">
        <f>TI_EHG_E!W37+NRG_E!W37+FC_E!W37</f>
        <v>10110.57891228</v>
      </c>
      <c r="X37" s="8">
        <f>TI_EHG_E!X37+NRG_E!X37+FC_E!X37</f>
        <v>10413.252289440003</v>
      </c>
    </row>
    <row r="38" spans="1:24" ht="11.25" customHeight="1" x14ac:dyDescent="0.2">
      <c r="A38" s="28" t="s">
        <v>62</v>
      </c>
      <c r="B38" s="7" t="s">
        <v>63</v>
      </c>
      <c r="C38" s="8">
        <f>TI_EHG_E!C38+NRG_E!C38+FC_E!C38</f>
        <v>9.2400840000000031</v>
      </c>
      <c r="D38" s="8">
        <f>TI_EHG_E!D38+NRG_E!D38+FC_E!D38</f>
        <v>9.2400840000000013</v>
      </c>
      <c r="E38" s="8">
        <f>TI_EHG_E!E38+NRG_E!E38+FC_E!E38</f>
        <v>9.2400839999999995</v>
      </c>
      <c r="F38" s="8">
        <f>TI_EHG_E!F38+NRG_E!F38+FC_E!F38</f>
        <v>9.2400839999999977</v>
      </c>
      <c r="G38" s="8">
        <f>TI_EHG_E!G38+NRG_E!G38+FC_E!G38</f>
        <v>9.2400839999999995</v>
      </c>
      <c r="H38" s="8">
        <f>TI_EHG_E!H38+NRG_E!H38+FC_E!H38</f>
        <v>6.1598879999999978</v>
      </c>
      <c r="I38" s="8">
        <f>TI_EHG_E!I38+NRG_E!I38+FC_E!I38</f>
        <v>6.1598879999999987</v>
      </c>
      <c r="J38" s="8">
        <f>TI_EHG_E!J38+NRG_E!J38+FC_E!J38</f>
        <v>6.1598879999999969</v>
      </c>
      <c r="K38" s="8">
        <f>TI_EHG_E!K38+NRG_E!K38+FC_E!K38</f>
        <v>6.1598879999999951</v>
      </c>
      <c r="L38" s="8">
        <f>TI_EHG_E!L38+NRG_E!L38+FC_E!L38</f>
        <v>6.1598880000000005</v>
      </c>
      <c r="M38" s="8">
        <f>TI_EHG_E!M38+NRG_E!M38+FC_E!M38</f>
        <v>6.1598880000000023</v>
      </c>
      <c r="N38" s="8">
        <f>TI_EHG_E!N38+NRG_E!N38+FC_E!N38</f>
        <v>6.1598879999999934</v>
      </c>
      <c r="O38" s="8">
        <f>TI_EHG_E!O38+NRG_E!O38+FC_E!O38</f>
        <v>6.1598879999999978</v>
      </c>
      <c r="P38" s="8">
        <f>TI_EHG_E!P38+NRG_E!P38+FC_E!P38</f>
        <v>3.0799440000000011</v>
      </c>
      <c r="Q38" s="8">
        <f>TI_EHG_E!Q38+NRG_E!Q38+FC_E!Q38</f>
        <v>3.0799440000000002</v>
      </c>
      <c r="R38" s="8">
        <f>TI_EHG_E!R38+NRG_E!R38+FC_E!R38</f>
        <v>3.2555880000000013</v>
      </c>
      <c r="S38" s="8">
        <f>TI_EHG_E!S38+NRG_E!S38+FC_E!S38</f>
        <v>2.9660400000000013</v>
      </c>
      <c r="T38" s="8">
        <f>TI_EHG_E!T38+NRG_E!T38+FC_E!T38</f>
        <v>2.8612079999999986</v>
      </c>
      <c r="U38" s="8">
        <f>TI_EHG_E!U38+NRG_E!U38+FC_E!U38</f>
        <v>2.4610320000000021</v>
      </c>
      <c r="V38" s="8">
        <f>TI_EHG_E!V38+NRG_E!V38+FC_E!V38</f>
        <v>2.072951999999999</v>
      </c>
      <c r="W38" s="8">
        <f>TI_EHG_E!W38+NRG_E!W38+FC_E!W38</f>
        <v>2.5656119999999998</v>
      </c>
      <c r="X38" s="8">
        <f>TI_EHG_E!X38+NRG_E!X38+FC_E!X38</f>
        <v>3.631320000000001</v>
      </c>
    </row>
    <row r="39" spans="1:24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TI_EHG_E!C40+NRG_E!C40+FC_E!C40</f>
        <v>253.33965000000001</v>
      </c>
      <c r="D40" s="8">
        <f>TI_EHG_E!D40+NRG_E!D40+FC_E!D40</f>
        <v>190.78682256000002</v>
      </c>
      <c r="E40" s="8">
        <f>TI_EHG_E!E40+NRG_E!E40+FC_E!E40</f>
        <v>215.80784999999992</v>
      </c>
      <c r="F40" s="8">
        <f>TI_EHG_E!F40+NRG_E!F40+FC_E!F40</f>
        <v>203.29733627999991</v>
      </c>
      <c r="G40" s="8">
        <f>TI_EHG_E!G40+NRG_E!G40+FC_E!G40</f>
        <v>184.53143628000001</v>
      </c>
      <c r="H40" s="8">
        <f>TI_EHG_E!H40+NRG_E!H40+FC_E!H40</f>
        <v>206.42489999999998</v>
      </c>
      <c r="I40" s="8">
        <f>TI_EHG_E!I40+NRG_E!I40+FC_E!I40</f>
        <v>150.12720000000002</v>
      </c>
      <c r="J40" s="8">
        <f>TI_EHG_E!J40+NRG_E!J40+FC_E!J40</f>
        <v>159.51015000000004</v>
      </c>
      <c r="K40" s="8">
        <f>TI_EHG_E!K40+NRG_E!K40+FC_E!K40</f>
        <v>159.51014999999995</v>
      </c>
      <c r="L40" s="8">
        <f>TI_EHG_E!L40+NRG_E!L40+FC_E!L40</f>
        <v>150.12720000000007</v>
      </c>
      <c r="M40" s="8">
        <f>TI_EHG_E!M40+NRG_E!M40+FC_E!M40</f>
        <v>159.51015000000015</v>
      </c>
      <c r="N40" s="8">
        <f>TI_EHG_E!N40+NRG_E!N40+FC_E!N40</f>
        <v>134.48886371999996</v>
      </c>
      <c r="O40" s="8">
        <f>TI_EHG_E!O40+NRG_E!O40+FC_E!O40</f>
        <v>125.10591372000002</v>
      </c>
      <c r="P40" s="8">
        <f>TI_EHG_E!P40+NRG_E!P40+FC_E!P40</f>
        <v>131.36130000000009</v>
      </c>
      <c r="Q40" s="8">
        <f>TI_EHG_E!Q40+NRG_E!Q40+FC_E!Q40</f>
        <v>134.48886372000004</v>
      </c>
      <c r="R40" s="8">
        <f>TI_EHG_E!R40+NRG_E!R40+FC_E!R40</f>
        <v>110.54383416000006</v>
      </c>
      <c r="S40" s="8">
        <f>TI_EHG_E!S40+NRG_E!S40+FC_E!S40</f>
        <v>110.41234344000004</v>
      </c>
      <c r="T40" s="8">
        <f>TI_EHG_E!T40+NRG_E!T40+FC_E!T40</f>
        <v>98.871185519999983</v>
      </c>
      <c r="U40" s="8">
        <f>TI_EHG_E!U40+NRG_E!U40+FC_E!U40</f>
        <v>102.43696536000009</v>
      </c>
      <c r="V40" s="8">
        <f>TI_EHG_E!V40+NRG_E!V40+FC_E!V40</f>
        <v>109.81183463999993</v>
      </c>
      <c r="W40" s="8">
        <f>TI_EHG_E!W40+NRG_E!W40+FC_E!W40</f>
        <v>104.07568140000002</v>
      </c>
      <c r="X40" s="8">
        <f>TI_EHG_E!X40+NRG_E!X40+FC_E!X40</f>
        <v>111.93535800000004</v>
      </c>
    </row>
    <row r="41" spans="1:24" ht="11.25" customHeight="1" x14ac:dyDescent="0.2">
      <c r="A41" s="28" t="s">
        <v>68</v>
      </c>
      <c r="B41" s="7" t="s">
        <v>69</v>
      </c>
      <c r="C41" s="8">
        <f>TI_EHG_E!C41+NRG_E!C41+FC_E!C41</f>
        <v>43.384431239999991</v>
      </c>
      <c r="D41" s="8">
        <f>TI_EHG_E!D41+NRG_E!D41+FC_E!D41</f>
        <v>37.18650744</v>
      </c>
      <c r="E41" s="8">
        <f>TI_EHG_E!E41+NRG_E!E41+FC_E!E41</f>
        <v>34.087674959999987</v>
      </c>
      <c r="F41" s="8">
        <f>TI_EHG_E!F41+NRG_E!F41+FC_E!F41</f>
        <v>34.087674960000001</v>
      </c>
      <c r="G41" s="8">
        <f>TI_EHG_E!G41+NRG_E!G41+FC_E!G41</f>
        <v>27.890010000000004</v>
      </c>
      <c r="H41" s="8">
        <f>TI_EHG_E!H41+NRG_E!H41+FC_E!H41</f>
        <v>24.791177520000005</v>
      </c>
      <c r="I41" s="8">
        <f>TI_EHG_E!I41+NRG_E!I41+FC_E!I41</f>
        <v>21.692345040000003</v>
      </c>
      <c r="J41" s="8">
        <f>TI_EHG_E!J41+NRG_E!J41+FC_E!J41</f>
        <v>21.692345040000003</v>
      </c>
      <c r="K41" s="8">
        <f>TI_EHG_E!K41+NRG_E!K41+FC_E!K41</f>
        <v>21.692345040000003</v>
      </c>
      <c r="L41" s="8">
        <f>TI_EHG_E!L41+NRG_E!L41+FC_E!L41</f>
        <v>30.988842480000002</v>
      </c>
      <c r="M41" s="8">
        <f>TI_EHG_E!M41+NRG_E!M41+FC_E!M41</f>
        <v>21.692345039999996</v>
      </c>
      <c r="N41" s="8">
        <f>TI_EHG_E!N41+NRG_E!N41+FC_E!N41</f>
        <v>18.593253720000007</v>
      </c>
      <c r="O41" s="8">
        <f>TI_EHG_E!O41+NRG_E!O41+FC_E!O41</f>
        <v>18.593253719999989</v>
      </c>
      <c r="P41" s="8">
        <f>TI_EHG_E!P41+NRG_E!P41+FC_E!P41</f>
        <v>18.593253719999989</v>
      </c>
      <c r="Q41" s="8">
        <f>TI_EHG_E!Q41+NRG_E!Q41+FC_E!Q41</f>
        <v>18.593253720000011</v>
      </c>
      <c r="R41" s="8">
        <f>TI_EHG_E!R41+NRG_E!R41+FC_E!R41</f>
        <v>18.779618520000017</v>
      </c>
      <c r="S41" s="8">
        <f>TI_EHG_E!S41+NRG_E!S41+FC_E!S41</f>
        <v>18.317589120000008</v>
      </c>
      <c r="T41" s="8">
        <f>TI_EHG_E!T41+NRG_E!T41+FC_E!T41</f>
        <v>18.240195960000005</v>
      </c>
      <c r="U41" s="8">
        <f>TI_EHG_E!U41+NRG_E!U41+FC_E!U41</f>
        <v>18.333119520000011</v>
      </c>
      <c r="V41" s="8">
        <f>TI_EHG_E!V41+NRG_E!V41+FC_E!V41</f>
        <v>19.405234800000002</v>
      </c>
      <c r="W41" s="8">
        <f>TI_EHG_E!W41+NRG_E!W41+FC_E!W41</f>
        <v>17.673077520000014</v>
      </c>
      <c r="X41" s="8">
        <f>TI_EHG_E!X41+NRG_E!X41+FC_E!X41</f>
        <v>17.564623560000001</v>
      </c>
    </row>
    <row r="42" spans="1:24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TI_EHG_E!C43+NRG_E!C43+FC_E!C43</f>
        <v>23773.977180719998</v>
      </c>
      <c r="D43" s="8">
        <f>TI_EHG_E!D43+NRG_E!D43+FC_E!D43</f>
        <v>23802.720303960003</v>
      </c>
      <c r="E43" s="8">
        <f>TI_EHG_E!E43+NRG_E!E43+FC_E!E43</f>
        <v>24093.347587919998</v>
      </c>
      <c r="F43" s="8">
        <f>TI_EHG_E!F43+NRG_E!F43+FC_E!F43</f>
        <v>24607.535223960003</v>
      </c>
      <c r="G43" s="8">
        <f>TI_EHG_E!G43+NRG_E!G43+FC_E!G43</f>
        <v>25198.372077839998</v>
      </c>
      <c r="H43" s="8">
        <f>TI_EHG_E!H43+NRG_E!H43+FC_E!H43</f>
        <v>25674.234571440007</v>
      </c>
      <c r="I43" s="8">
        <f>TI_EHG_E!I43+NRG_E!I43+FC_E!I43</f>
        <v>26396.013238920001</v>
      </c>
      <c r="J43" s="8">
        <f>TI_EHG_E!J43+NRG_E!J43+FC_E!J43</f>
        <v>26009.574299279997</v>
      </c>
      <c r="K43" s="8">
        <f>TI_EHG_E!K43+NRG_E!K43+FC_E!K43</f>
        <v>26428.44672</v>
      </c>
      <c r="L43" s="8">
        <f>TI_EHG_E!L43+NRG_E!L43+FC_E!L43</f>
        <v>24907.914719999993</v>
      </c>
      <c r="M43" s="8">
        <f>TI_EHG_E!M43+NRG_E!M43+FC_E!M43</f>
        <v>25548.138719999999</v>
      </c>
      <c r="N43" s="8">
        <f>TI_EHG_E!N43+NRG_E!N43+FC_E!N43</f>
        <v>25647.373439999996</v>
      </c>
      <c r="O43" s="8">
        <f>TI_EHG_E!O43+NRG_E!O43+FC_E!O43</f>
        <v>24325.310880000001</v>
      </c>
      <c r="P43" s="8">
        <f>TI_EHG_E!P43+NRG_E!P43+FC_E!P43</f>
        <v>23281.745759999998</v>
      </c>
      <c r="Q43" s="8">
        <f>TI_EHG_E!Q43+NRG_E!Q43+FC_E!Q43</f>
        <v>21277.844640000007</v>
      </c>
      <c r="R43" s="8">
        <f>TI_EHG_E!R43+NRG_E!R43+FC_E!R43</f>
        <v>21357.113707800007</v>
      </c>
      <c r="S43" s="8">
        <f>TI_EHG_E!S43+NRG_E!S43+FC_E!S43</f>
        <v>21141.850125240006</v>
      </c>
      <c r="T43" s="8">
        <f>TI_EHG_E!T43+NRG_E!T43+FC_E!T43</f>
        <v>21390.636369959997</v>
      </c>
      <c r="U43" s="8">
        <f>TI_EHG_E!U43+NRG_E!U43+FC_E!U43</f>
        <v>21429.239476320003</v>
      </c>
      <c r="V43" s="8">
        <f>TI_EHG_E!V43+NRG_E!V43+FC_E!V43</f>
        <v>20658.880878479999</v>
      </c>
      <c r="W43" s="8">
        <f>TI_EHG_E!W43+NRG_E!W43+FC_E!W43</f>
        <v>18512.285299559997</v>
      </c>
      <c r="X43" s="8">
        <f>TI_EHG_E!X43+NRG_E!X43+FC_E!X43</f>
        <v>18052.0133274</v>
      </c>
    </row>
    <row r="44" spans="1:24" ht="11.25" customHeight="1" x14ac:dyDescent="0.2">
      <c r="A44" s="28" t="s">
        <v>74</v>
      </c>
      <c r="B44" s="7" t="s">
        <v>75</v>
      </c>
      <c r="C44" s="8">
        <f>TI_EHG_E!C44+NRG_E!C44+FC_E!C44</f>
        <v>1247.1463857600002</v>
      </c>
      <c r="D44" s="8">
        <f>TI_EHG_E!D44+NRG_E!D44+FC_E!D44</f>
        <v>1459.7640309600001</v>
      </c>
      <c r="E44" s="8">
        <f>TI_EHG_E!E44+NRG_E!E44+FC_E!E44</f>
        <v>1063.0887832800001</v>
      </c>
      <c r="F44" s="8">
        <f>TI_EHG_E!F44+NRG_E!F44+FC_E!F44</f>
        <v>999.62127864000001</v>
      </c>
      <c r="G44" s="8">
        <f>TI_EHG_E!G44+NRG_E!G44+FC_E!G44</f>
        <v>825.08424768000009</v>
      </c>
      <c r="H44" s="8">
        <f>TI_EHG_E!H44+NRG_E!H44+FC_E!H44</f>
        <v>850.47113808000017</v>
      </c>
      <c r="I44" s="8">
        <f>TI_EHG_E!I44+NRG_E!I44+FC_E!I44</f>
        <v>787.00335480000012</v>
      </c>
      <c r="J44" s="8">
        <f>TI_EHG_E!J44+NRG_E!J44+FC_E!J44</f>
        <v>793.3496594400001</v>
      </c>
      <c r="K44" s="8">
        <f>TI_EHG_E!K44+NRG_E!K44+FC_E!K44</f>
        <v>777.48306192000018</v>
      </c>
      <c r="L44" s="8">
        <f>TI_EHG_E!L44+NRG_E!L44+FC_E!L44</f>
        <v>415.71527616000003</v>
      </c>
      <c r="M44" s="8">
        <f>TI_EHG_E!M44+NRG_E!M44+FC_E!M44</f>
        <v>209.44421424000001</v>
      </c>
      <c r="N44" s="8">
        <f>TI_EHG_E!N44+NRG_E!N44+FC_E!N44</f>
        <v>136.45613808000004</v>
      </c>
      <c r="O44" s="8">
        <f>TI_EHG_E!O44+NRG_E!O44+FC_E!O44</f>
        <v>112.15260000000001</v>
      </c>
      <c r="P44" s="8">
        <f>TI_EHG_E!P44+NRG_E!P44+FC_E!P44</f>
        <v>104.72210711999999</v>
      </c>
      <c r="Q44" s="8">
        <f>TI_EHG_E!Q44+NRG_E!Q44+FC_E!Q44</f>
        <v>139.6292904</v>
      </c>
      <c r="R44" s="8">
        <f>TI_EHG_E!R44+NRG_E!R44+FC_E!R44</f>
        <v>115.90838856000002</v>
      </c>
      <c r="S44" s="8">
        <f>TI_EHG_E!S44+NRG_E!S44+FC_E!S44</f>
        <v>76.240919519999991</v>
      </c>
      <c r="T44" s="8">
        <f>TI_EHG_E!T44+NRG_E!T44+FC_E!T44</f>
        <v>78.240161519999987</v>
      </c>
      <c r="U44" s="8">
        <f>TI_EHG_E!U44+NRG_E!U44+FC_E!U44</f>
        <v>57.124265040000004</v>
      </c>
      <c r="V44" s="8">
        <f>TI_EHG_E!V44+NRG_E!V44+FC_E!V44</f>
        <v>22.848480000000002</v>
      </c>
      <c r="W44" s="8">
        <f>TI_EHG_E!W44+NRG_E!W44+FC_E!W44</f>
        <v>0.14266368000000001</v>
      </c>
      <c r="X44" s="8">
        <f>TI_EHG_E!X44+NRG_E!X44+FC_E!X44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1.365444E-2</v>
      </c>
      <c r="S47" s="8">
        <f>TI_EHG_E!S47+NRG_E!S47+FC_E!S47</f>
        <v>1.09903716</v>
      </c>
      <c r="T47" s="8">
        <f>TI_EHG_E!T47+NRG_E!T47+FC_E!T47</f>
        <v>0.67284432000000005</v>
      </c>
      <c r="U47" s="8">
        <f>TI_EHG_E!U47+NRG_E!U47+FC_E!U47</f>
        <v>0.11155968000000001</v>
      </c>
      <c r="V47" s="8">
        <f>TI_EHG_E!V47+NRG_E!V47+FC_E!V47</f>
        <v>1.2137925600000001</v>
      </c>
      <c r="W47" s="8">
        <f>TI_EHG_E!W47+NRG_E!W47+FC_E!W47</f>
        <v>0.2164374</v>
      </c>
      <c r="X47" s="8">
        <f>TI_EHG_E!X47+NRG_E!X47+FC_E!X47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TI_EHG_E!C48+NRG_E!C48+FC_E!C48</f>
        <v>552.55192200000022</v>
      </c>
      <c r="D48" s="8">
        <f>TI_EHG_E!D48+NRG_E!D48+FC_E!D48</f>
        <v>497.64007800000019</v>
      </c>
      <c r="E48" s="8">
        <f>TI_EHG_E!E48+NRG_E!E48+FC_E!E48</f>
        <v>326.04003900000004</v>
      </c>
      <c r="F48" s="8">
        <f>TI_EHG_E!F48+NRG_E!F48+FC_E!F48</f>
        <v>487.34384399999999</v>
      </c>
      <c r="G48" s="8">
        <f>TI_EHG_E!G48+NRG_E!G48+FC_E!G48</f>
        <v>531.96015599999987</v>
      </c>
      <c r="H48" s="8">
        <f>TI_EHG_E!H48+NRG_E!H48+FC_E!H48</f>
        <v>631.48796100000004</v>
      </c>
      <c r="I48" s="8">
        <f>TI_EHG_E!I48+NRG_E!I48+FC_E!I48</f>
        <v>569.7119610000002</v>
      </c>
      <c r="J48" s="8">
        <f>TI_EHG_E!J48+NRG_E!J48+FC_E!J48</f>
        <v>837.40807799999982</v>
      </c>
      <c r="K48" s="8">
        <f>TI_EHG_E!K48+NRG_E!K48+FC_E!K48</f>
        <v>875.15988300000026</v>
      </c>
      <c r="L48" s="8">
        <f>TI_EHG_E!L48+NRG_E!L48+FC_E!L48</f>
        <v>731.01611699999978</v>
      </c>
      <c r="M48" s="8">
        <f>TI_EHG_E!M48+NRG_E!M48+FC_E!M48</f>
        <v>727.58403899999985</v>
      </c>
      <c r="N48" s="8">
        <f>TI_EHG_E!N48+NRG_E!N48+FC_E!N48</f>
        <v>902.61615600000005</v>
      </c>
      <c r="O48" s="8">
        <f>TI_EHG_E!O48+NRG_E!O48+FC_E!O48</f>
        <v>988.41600000000005</v>
      </c>
      <c r="P48" s="8">
        <f>TI_EHG_E!P48+NRG_E!P48+FC_E!P48</f>
        <v>854.56811699999992</v>
      </c>
      <c r="Q48" s="8">
        <f>TI_EHG_E!Q48+NRG_E!Q48+FC_E!Q48</f>
        <v>933.50415600000019</v>
      </c>
      <c r="R48" s="8">
        <f>TI_EHG_E!R48+NRG_E!R48+FC_E!R48</f>
        <v>979.94496600000002</v>
      </c>
      <c r="S48" s="8">
        <f>TI_EHG_E!S48+NRG_E!S48+FC_E!S48</f>
        <v>1044.8620649999998</v>
      </c>
      <c r="T48" s="8">
        <f>TI_EHG_E!T48+NRG_E!T48+FC_E!T48</f>
        <v>913.55366700000002</v>
      </c>
      <c r="U48" s="8">
        <f>TI_EHG_E!U48+NRG_E!U48+FC_E!U48</f>
        <v>1035.8245170000002</v>
      </c>
      <c r="V48" s="8">
        <f>TI_EHG_E!V48+NRG_E!V48+FC_E!V48</f>
        <v>1014.7118670000001</v>
      </c>
      <c r="W48" s="8">
        <f>TI_EHG_E!W48+NRG_E!W48+FC_E!W48</f>
        <v>987.73295400000029</v>
      </c>
      <c r="X48" s="8">
        <f>TI_EHG_E!X48+NRG_E!X48+FC_E!X48</f>
        <v>1060.271667</v>
      </c>
    </row>
    <row r="49" spans="1:24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137.71606932</v>
      </c>
      <c r="J49" s="8">
        <f>TI_EHG_E!J49+NRG_E!J49+FC_E!J49</f>
        <v>0</v>
      </c>
      <c r="K49" s="8">
        <f>TI_EHG_E!K49+NRG_E!K49+FC_E!K49</f>
        <v>34.428951359999992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TI_EHG_E!C50+NRG_E!C50+FC_E!C50</f>
        <v>2034.8079706800002</v>
      </c>
      <c r="D50" s="8">
        <f>TI_EHG_E!D50+NRG_E!D50+FC_E!D50</f>
        <v>1920.4600586400002</v>
      </c>
      <c r="E50" s="8">
        <f>TI_EHG_E!E50+NRG_E!E50+FC_E!E50</f>
        <v>1940.98411728</v>
      </c>
      <c r="F50" s="8">
        <f>TI_EHG_E!F50+NRG_E!F50+FC_E!F50</f>
        <v>1929.2557068000001</v>
      </c>
      <c r="G50" s="8">
        <f>TI_EHG_E!G50+NRG_E!G50+FC_E!G50</f>
        <v>1609.6677361199995</v>
      </c>
      <c r="H50" s="8">
        <f>TI_EHG_E!H50+NRG_E!H50+FC_E!H50</f>
        <v>1430.8159413599997</v>
      </c>
      <c r="I50" s="8">
        <f>TI_EHG_E!I50+NRG_E!I50+FC_E!I50</f>
        <v>1231.4398240800001</v>
      </c>
      <c r="J50" s="8">
        <f>TI_EHG_E!J50+NRG_E!J50+FC_E!J50</f>
        <v>1237.3040293199997</v>
      </c>
      <c r="K50" s="8">
        <f>TI_EHG_E!K50+NRG_E!K50+FC_E!K50</f>
        <v>1117.0919120400001</v>
      </c>
      <c r="L50" s="8">
        <f>TI_EHG_E!L50+NRG_E!L50+FC_E!L50</f>
        <v>237.49173611999998</v>
      </c>
      <c r="M50" s="8">
        <f>TI_EHG_E!M50+NRG_E!M50+FC_E!M50</f>
        <v>181.78402932</v>
      </c>
      <c r="N50" s="8">
        <f>TI_EHG_E!N50+NRG_E!N50+FC_E!N50</f>
        <v>234.56002932000001</v>
      </c>
      <c r="O50" s="8">
        <f>TI_EHG_E!O50+NRG_E!O50+FC_E!O50</f>
        <v>181.78376543999997</v>
      </c>
      <c r="P50" s="8">
        <f>TI_EHG_E!P50+NRG_E!P50+FC_E!P50</f>
        <v>108.48397068000003</v>
      </c>
      <c r="Q50" s="8">
        <f>TI_EHG_E!Q50+NRG_E!Q50+FC_E!Q50</f>
        <v>448.59573611999997</v>
      </c>
      <c r="R50" s="8">
        <f>TI_EHG_E!R50+NRG_E!R50+FC_E!R50</f>
        <v>26.1056484</v>
      </c>
      <c r="S50" s="8">
        <f>TI_EHG_E!S50+NRG_E!S50+FC_E!S50</f>
        <v>3.5660743200000002</v>
      </c>
      <c r="T50" s="8">
        <f>TI_EHG_E!T50+NRG_E!T50+FC_E!T50</f>
        <v>1.9463788799999999</v>
      </c>
      <c r="U50" s="8">
        <f>TI_EHG_E!U50+NRG_E!U50+FC_E!U50</f>
        <v>2.3894333999999997</v>
      </c>
      <c r="V50" s="8">
        <f>TI_EHG_E!V50+NRG_E!V50+FC_E!V50</f>
        <v>145.09204308</v>
      </c>
      <c r="W50" s="8">
        <f>TI_EHG_E!W50+NRG_E!W50+FC_E!W50</f>
        <v>75.966302159999984</v>
      </c>
      <c r="X50" s="8">
        <f>TI_EHG_E!X50+NRG_E!X50+FC_E!X50</f>
        <v>105.95600028000003</v>
      </c>
    </row>
    <row r="51" spans="1:24" ht="11.25" customHeight="1" x14ac:dyDescent="0.2">
      <c r="A51" s="25" t="s">
        <v>88</v>
      </c>
      <c r="B51" s="26" t="s">
        <v>89</v>
      </c>
      <c r="C51" s="27">
        <f>TI_EHG_E!C51+NRG_E!C51+FC_E!C51</f>
        <v>77100.447116879994</v>
      </c>
      <c r="D51" s="27">
        <f>TI_EHG_E!D51+NRG_E!D51+FC_E!D51</f>
        <v>79391.726334360021</v>
      </c>
      <c r="E51" s="27">
        <f>TI_EHG_E!E51+NRG_E!E51+FC_E!E51</f>
        <v>78691.129315919999</v>
      </c>
      <c r="F51" s="27">
        <f>TI_EHG_E!F51+NRG_E!F51+FC_E!F51</f>
        <v>79285.141944360003</v>
      </c>
      <c r="G51" s="27">
        <f>TI_EHG_E!G51+NRG_E!G51+FC_E!G51</f>
        <v>81161.041345559992</v>
      </c>
      <c r="H51" s="27">
        <f>TI_EHG_E!H51+NRG_E!H51+FC_E!H51</f>
        <v>78464.732761799998</v>
      </c>
      <c r="I51" s="27">
        <f>TI_EHG_E!I51+NRG_E!I51+FC_E!I51</f>
        <v>75633.515301959997</v>
      </c>
      <c r="J51" s="27">
        <f>TI_EHG_E!J51+NRG_E!J51+FC_E!J51</f>
        <v>73195.210214279999</v>
      </c>
      <c r="K51" s="27">
        <f>TI_EHG_E!K51+NRG_E!K51+FC_E!K51</f>
        <v>76994.166070800013</v>
      </c>
      <c r="L51" s="27">
        <f>TI_EHG_E!L51+NRG_E!L51+FC_E!L51</f>
        <v>77851.281483359999</v>
      </c>
      <c r="M51" s="27">
        <f>TI_EHG_E!M51+NRG_E!M51+FC_E!M51</f>
        <v>87179.934251519997</v>
      </c>
      <c r="N51" s="27">
        <f>TI_EHG_E!N51+NRG_E!N51+FC_E!N51</f>
        <v>75703.039426080009</v>
      </c>
      <c r="O51" s="27">
        <f>TI_EHG_E!O51+NRG_E!O51+FC_E!O51</f>
        <v>72273.938976360019</v>
      </c>
      <c r="P51" s="27">
        <f>TI_EHG_E!P51+NRG_E!P51+FC_E!P51</f>
        <v>73121.556008160012</v>
      </c>
      <c r="Q51" s="27">
        <f>TI_EHG_E!Q51+NRG_E!Q51+FC_E!Q51</f>
        <v>63304.93576836001</v>
      </c>
      <c r="R51" s="27">
        <f>TI_EHG_E!R51+NRG_E!R51+FC_E!R51</f>
        <v>62855.538213599997</v>
      </c>
      <c r="S51" s="27">
        <f>TI_EHG_E!S51+NRG_E!S51+FC_E!S51</f>
        <v>65870.971063920006</v>
      </c>
      <c r="T51" s="27">
        <f>TI_EHG_E!T51+NRG_E!T51+FC_E!T51</f>
        <v>67226.037032880005</v>
      </c>
      <c r="U51" s="27">
        <f>TI_EHG_E!U51+NRG_E!U51+FC_E!U51</f>
        <v>66492.729361080012</v>
      </c>
      <c r="V51" s="27">
        <f>TI_EHG_E!V51+NRG_E!V51+FC_E!V51</f>
        <v>69159.766266360006</v>
      </c>
      <c r="W51" s="27">
        <f>TI_EHG_E!W51+NRG_E!W51+FC_E!W51</f>
        <v>67483.026689760009</v>
      </c>
      <c r="X51" s="27">
        <f>TI_EHG_E!X51+NRG_E!X51+FC_E!X51</f>
        <v>64583.075577240023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1495.7522522664219</v>
      </c>
      <c r="D52" s="27">
        <f t="shared" ref="D52:X52" si="18">SUM(D53:D54)</f>
        <v>1498.2610966390271</v>
      </c>
      <c r="E52" s="27">
        <f t="shared" si="18"/>
        <v>1591.4897753503217</v>
      </c>
      <c r="F52" s="27">
        <f t="shared" si="18"/>
        <v>1721.7861782317468</v>
      </c>
      <c r="G52" s="27">
        <f t="shared" si="18"/>
        <v>1916.2129632775236</v>
      </c>
      <c r="H52" s="27">
        <f t="shared" si="18"/>
        <v>2152.2720346055526</v>
      </c>
      <c r="I52" s="27">
        <f t="shared" si="18"/>
        <v>2091.6785915208579</v>
      </c>
      <c r="J52" s="27">
        <f t="shared" si="18"/>
        <v>2120.1408622622071</v>
      </c>
      <c r="K52" s="27">
        <f t="shared" si="18"/>
        <v>2233.877752693194</v>
      </c>
      <c r="L52" s="27">
        <f t="shared" si="18"/>
        <v>2543.420166376799</v>
      </c>
      <c r="M52" s="27">
        <f t="shared" si="18"/>
        <v>2504.9579199065911</v>
      </c>
      <c r="N52" s="27">
        <f t="shared" si="18"/>
        <v>2561.5097409300056</v>
      </c>
      <c r="O52" s="27">
        <f t="shared" si="18"/>
        <v>2568.8289385059675</v>
      </c>
      <c r="P52" s="27">
        <f t="shared" si="18"/>
        <v>2787.6110888683893</v>
      </c>
      <c r="Q52" s="27">
        <f t="shared" si="18"/>
        <v>2848.9704849849131</v>
      </c>
      <c r="R52" s="27">
        <f t="shared" si="18"/>
        <v>3258.6606696072558</v>
      </c>
      <c r="S52" s="27">
        <f t="shared" si="18"/>
        <v>3433.6603252624427</v>
      </c>
      <c r="T52" s="27">
        <f t="shared" si="18"/>
        <v>3441.7149105946828</v>
      </c>
      <c r="U52" s="27">
        <f t="shared" si="18"/>
        <v>3378.3809383354751</v>
      </c>
      <c r="V52" s="27">
        <f t="shared" si="18"/>
        <v>3203.7189977939047</v>
      </c>
      <c r="W52" s="27">
        <f t="shared" si="18"/>
        <v>3110.5851313846083</v>
      </c>
      <c r="X52" s="27">
        <f t="shared" si="18"/>
        <v>3211.4004922279837</v>
      </c>
    </row>
    <row r="53" spans="1:24" ht="11.25" customHeight="1" x14ac:dyDescent="0.2">
      <c r="A53" s="29" t="s">
        <v>116</v>
      </c>
      <c r="B53" s="7" t="s">
        <v>117</v>
      </c>
      <c r="C53" s="8">
        <f>TI_EHG_E!C53+NRG_E!C53+FC_E!C53</f>
        <v>0</v>
      </c>
      <c r="D53" s="8">
        <f>TI_EHG_E!D53+NRG_E!D53+FC_E!D53</f>
        <v>0</v>
      </c>
      <c r="E53" s="8">
        <f>TI_EHG_E!E53+NRG_E!E53+FC_E!E53</f>
        <v>0</v>
      </c>
      <c r="F53" s="8">
        <f>TI_EHG_E!F53+NRG_E!F53+FC_E!F53</f>
        <v>0</v>
      </c>
      <c r="G53" s="8">
        <f>TI_EHG_E!G53+NRG_E!G53+FC_E!G53</f>
        <v>0</v>
      </c>
      <c r="H53" s="8">
        <f>TI_EHG_E!H53+NRG_E!H53+FC_E!H53</f>
        <v>0</v>
      </c>
      <c r="I53" s="8">
        <f>TI_EHG_E!I53+NRG_E!I53+FC_E!I53</f>
        <v>0</v>
      </c>
      <c r="J53" s="8">
        <f>TI_EHG_E!J53+NRG_E!J53+FC_E!J53</f>
        <v>0</v>
      </c>
      <c r="K53" s="8">
        <f>TI_EHG_E!K53+NRG_E!K53+FC_E!K53</f>
        <v>0</v>
      </c>
      <c r="L53" s="8">
        <f>TI_EHG_E!L53+NRG_E!L53+FC_E!L53</f>
        <v>0</v>
      </c>
      <c r="M53" s="8">
        <f>TI_EHG_E!M53+NRG_E!M53+FC_E!M53</f>
        <v>0</v>
      </c>
      <c r="N53" s="8">
        <f>TI_EHG_E!N53+NRG_E!N53+FC_E!N53</f>
        <v>0</v>
      </c>
      <c r="O53" s="8">
        <f>TI_EHG_E!O53+NRG_E!O53+FC_E!O53</f>
        <v>0</v>
      </c>
      <c r="P53" s="8">
        <f>TI_EHG_E!P53+NRG_E!P53+FC_E!P53</f>
        <v>0</v>
      </c>
      <c r="Q53" s="8">
        <f>TI_EHG_E!Q53+NRG_E!Q53+FC_E!Q53</f>
        <v>0</v>
      </c>
      <c r="R53" s="8">
        <f>TI_EHG_E!R53+NRG_E!R53+FC_E!R53</f>
        <v>447.66184320000008</v>
      </c>
      <c r="S53" s="8">
        <f>TI_EHG_E!S53+NRG_E!S53+FC_E!S53</f>
        <v>446.18951520000007</v>
      </c>
      <c r="T53" s="8">
        <f>TI_EHG_E!T53+NRG_E!T53+FC_E!T53</f>
        <v>468.23067720000006</v>
      </c>
      <c r="U53" s="8">
        <f>TI_EHG_E!U53+NRG_E!U53+FC_E!U53</f>
        <v>511.28700479999992</v>
      </c>
      <c r="V53" s="8">
        <f>TI_EHG_E!V53+NRG_E!V53+FC_E!V53</f>
        <v>463.07907359999996</v>
      </c>
      <c r="W53" s="8">
        <f>TI_EHG_E!W53+NRG_E!W53+FC_E!W53</f>
        <v>422.55092879999995</v>
      </c>
      <c r="X53" s="8">
        <f>TI_EHG_E!X53+NRG_E!X53+FC_E!X53</f>
        <v>384.07941</v>
      </c>
    </row>
    <row r="54" spans="1:24" ht="11.25" customHeight="1" x14ac:dyDescent="0.2">
      <c r="A54" s="43" t="s">
        <v>118</v>
      </c>
      <c r="B54" s="44" t="s">
        <v>119</v>
      </c>
      <c r="C54" s="45">
        <f>TI_EHG_E!C54+NRG_E!C54+FC_E!C54</f>
        <v>1495.7522522664219</v>
      </c>
      <c r="D54" s="45">
        <f>TI_EHG_E!D54+NRG_E!D54+FC_E!D54</f>
        <v>1498.2610966390271</v>
      </c>
      <c r="E54" s="45">
        <f>TI_EHG_E!E54+NRG_E!E54+FC_E!E54</f>
        <v>1591.4897753503217</v>
      </c>
      <c r="F54" s="45">
        <f>TI_EHG_E!F54+NRG_E!F54+FC_E!F54</f>
        <v>1721.7861782317468</v>
      </c>
      <c r="G54" s="45">
        <f>TI_EHG_E!G54+NRG_E!G54+FC_E!G54</f>
        <v>1916.2129632775236</v>
      </c>
      <c r="H54" s="45">
        <f>TI_EHG_E!H54+NRG_E!H54+FC_E!H54</f>
        <v>2152.2720346055526</v>
      </c>
      <c r="I54" s="45">
        <f>TI_EHG_E!I54+NRG_E!I54+FC_E!I54</f>
        <v>2091.6785915208579</v>
      </c>
      <c r="J54" s="45">
        <f>TI_EHG_E!J54+NRG_E!J54+FC_E!J54</f>
        <v>2120.1408622622071</v>
      </c>
      <c r="K54" s="45">
        <f>TI_EHG_E!K54+NRG_E!K54+FC_E!K54</f>
        <v>2233.877752693194</v>
      </c>
      <c r="L54" s="45">
        <f>TI_EHG_E!L54+NRG_E!L54+FC_E!L54</f>
        <v>2543.420166376799</v>
      </c>
      <c r="M54" s="45">
        <f>TI_EHG_E!M54+NRG_E!M54+FC_E!M54</f>
        <v>2504.9579199065911</v>
      </c>
      <c r="N54" s="45">
        <f>TI_EHG_E!N54+NRG_E!N54+FC_E!N54</f>
        <v>2561.5097409300056</v>
      </c>
      <c r="O54" s="45">
        <f>TI_EHG_E!O54+NRG_E!O54+FC_E!O54</f>
        <v>2568.8289385059675</v>
      </c>
      <c r="P54" s="45">
        <f>TI_EHG_E!P54+NRG_E!P54+FC_E!P54</f>
        <v>2787.6110888683893</v>
      </c>
      <c r="Q54" s="45">
        <f>TI_EHG_E!Q54+NRG_E!Q54+FC_E!Q54</f>
        <v>2848.9704849849131</v>
      </c>
      <c r="R54" s="45">
        <f>TI_EHG_E!R54+NRG_E!R54+FC_E!R54</f>
        <v>2810.9988264072558</v>
      </c>
      <c r="S54" s="45">
        <f>TI_EHG_E!S54+NRG_E!S54+FC_E!S54</f>
        <v>2987.4708100624425</v>
      </c>
      <c r="T54" s="45">
        <f>TI_EHG_E!T54+NRG_E!T54+FC_E!T54</f>
        <v>2973.4842333946826</v>
      </c>
      <c r="U54" s="45">
        <f>TI_EHG_E!U54+NRG_E!U54+FC_E!U54</f>
        <v>2867.0939335354751</v>
      </c>
      <c r="V54" s="45">
        <f>TI_EHG_E!V54+NRG_E!V54+FC_E!V54</f>
        <v>2740.6399241939048</v>
      </c>
      <c r="W54" s="45">
        <f>TI_EHG_E!W54+NRG_E!W54+FC_E!W54</f>
        <v>2688.0342025846085</v>
      </c>
      <c r="X54" s="45">
        <f>TI_EHG_E!X54+NRG_E!X54+FC_E!X54</f>
        <v>2827.3210822279839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9">SUM(C62:C72)</f>
        <v>5194.320264</v>
      </c>
      <c r="D61" s="49">
        <f t="shared" si="19"/>
        <v>5544.0784511999991</v>
      </c>
      <c r="E61" s="49">
        <f t="shared" si="19"/>
        <v>6096.3804727199995</v>
      </c>
      <c r="F61" s="49">
        <f t="shared" si="19"/>
        <v>5825.5176470399992</v>
      </c>
      <c r="G61" s="49">
        <f t="shared" si="19"/>
        <v>6752.5823930400002</v>
      </c>
      <c r="H61" s="49">
        <f t="shared" si="19"/>
        <v>8488.1745424799992</v>
      </c>
      <c r="I61" s="49">
        <f t="shared" si="19"/>
        <v>8706.9164025599966</v>
      </c>
      <c r="J61" s="49">
        <f t="shared" si="19"/>
        <v>8779.0704652799977</v>
      </c>
      <c r="K61" s="49">
        <f t="shared" si="19"/>
        <v>10111.586471999999</v>
      </c>
      <c r="L61" s="49">
        <f t="shared" si="19"/>
        <v>11494.574102159999</v>
      </c>
      <c r="M61" s="49">
        <f t="shared" si="19"/>
        <v>11850.19312752</v>
      </c>
      <c r="N61" s="49">
        <f t="shared" si="19"/>
        <v>12097.823799599999</v>
      </c>
      <c r="O61" s="49">
        <f t="shared" si="19"/>
        <v>12426.886985039997</v>
      </c>
      <c r="P61" s="49">
        <f t="shared" si="19"/>
        <v>11414.227253039999</v>
      </c>
      <c r="Q61" s="49">
        <f t="shared" si="19"/>
        <v>10989.823392719998</v>
      </c>
      <c r="R61" s="49">
        <f t="shared" si="19"/>
        <v>10947.49516008</v>
      </c>
      <c r="S61" s="49">
        <f t="shared" si="19"/>
        <v>11011.528806479999</v>
      </c>
      <c r="T61" s="49">
        <f t="shared" si="19"/>
        <v>11221.584468479996</v>
      </c>
      <c r="U61" s="49">
        <f t="shared" si="19"/>
        <v>11907.114870239999</v>
      </c>
      <c r="V61" s="49">
        <f t="shared" si="19"/>
        <v>13899.120537599998</v>
      </c>
      <c r="W61" s="49">
        <f t="shared" si="19"/>
        <v>16911.752483520002</v>
      </c>
      <c r="X61" s="49">
        <f t="shared" si="19"/>
        <v>19675.702110959995</v>
      </c>
    </row>
    <row r="62" spans="1:24" ht="11.25" customHeight="1" x14ac:dyDescent="0.2">
      <c r="A62" s="50" t="s">
        <v>92</v>
      </c>
      <c r="B62" s="51" t="s">
        <v>93</v>
      </c>
      <c r="C62" s="52">
        <f>TI_EHG_E!C62+NRG_E!C62+FC_E!C62</f>
        <v>2358.3349440000002</v>
      </c>
      <c r="D62" s="52">
        <f>TI_EHG_E!D62+NRG_E!D62+FC_E!D62</f>
        <v>2783.8000511999994</v>
      </c>
      <c r="E62" s="52">
        <f>TI_EHG_E!E62+NRG_E!E62+FC_E!E62</f>
        <v>3173.6432447999996</v>
      </c>
      <c r="F62" s="52">
        <f>TI_EHG_E!F62+NRG_E!F62+FC_E!F62</f>
        <v>3009.3614207999999</v>
      </c>
      <c r="G62" s="52">
        <f>TI_EHG_E!G62+NRG_E!G62+FC_E!G62</f>
        <v>3534.8927039999999</v>
      </c>
      <c r="H62" s="52">
        <f>TI_EHG_E!H62+NRG_E!H62+FC_E!H62</f>
        <v>4411.0084031999995</v>
      </c>
      <c r="I62" s="52">
        <f>TI_EHG_E!I62+NRG_E!I62+FC_E!I62</f>
        <v>4285.1027519999989</v>
      </c>
      <c r="J62" s="52">
        <f>TI_EHG_E!J62+NRG_E!J62+FC_E!J62</f>
        <v>4421.3666111999992</v>
      </c>
      <c r="K62" s="52">
        <f>TI_EHG_E!K62+NRG_E!K62+FC_E!K62</f>
        <v>5280.0773759999993</v>
      </c>
      <c r="L62" s="52">
        <f>TI_EHG_E!L62+NRG_E!L62+FC_E!L62</f>
        <v>6378.1861247999987</v>
      </c>
      <c r="M62" s="52">
        <f>TI_EHG_E!M62+NRG_E!M62+FC_E!M62</f>
        <v>7000.4462975999995</v>
      </c>
      <c r="N62" s="52">
        <f>TI_EHG_E!N62+NRG_E!N62+FC_E!N62</f>
        <v>6744.0405311999994</v>
      </c>
      <c r="O62" s="52">
        <f>TI_EHG_E!O62+NRG_E!O62+FC_E!O62</f>
        <v>6808.4093951999985</v>
      </c>
      <c r="P62" s="52">
        <f>TI_EHG_E!P62+NRG_E!P62+FC_E!P62</f>
        <v>5751.7641216000011</v>
      </c>
      <c r="Q62" s="52">
        <f>TI_EHG_E!Q62+NRG_E!Q62+FC_E!Q62</f>
        <v>5213.4534143999999</v>
      </c>
      <c r="R62" s="52">
        <f>TI_EHG_E!R62+NRG_E!R62+FC_E!R62</f>
        <v>5219.1284543999991</v>
      </c>
      <c r="S62" s="52">
        <f>TI_EHG_E!S62+NRG_E!S62+FC_E!S62</f>
        <v>5393.4814079999996</v>
      </c>
      <c r="T62" s="52">
        <f>TI_EHG_E!T62+NRG_E!T62+FC_E!T62</f>
        <v>5592.8936447999977</v>
      </c>
      <c r="U62" s="52">
        <f>TI_EHG_E!U62+NRG_E!U62+FC_E!U62</f>
        <v>5623.9981055999997</v>
      </c>
      <c r="V62" s="52">
        <f>TI_EHG_E!V62+NRG_E!V62+FC_E!V62</f>
        <v>7283.5398719999985</v>
      </c>
      <c r="W62" s="52">
        <f>TI_EHG_E!W62+NRG_E!W62+FC_E!W62</f>
        <v>10588.5920448</v>
      </c>
      <c r="X62" s="52">
        <f>TI_EHG_E!X62+NRG_E!X62+FC_E!X62</f>
        <v>12943.113523199998</v>
      </c>
    </row>
    <row r="63" spans="1:24" ht="11.25" customHeight="1" x14ac:dyDescent="0.2">
      <c r="A63" s="50" t="s">
        <v>94</v>
      </c>
      <c r="B63" s="51" t="s">
        <v>95</v>
      </c>
      <c r="C63" s="52">
        <f>TI_EHG_E!C63+NRG_E!C63+FC_E!C63</f>
        <v>30.24</v>
      </c>
      <c r="D63" s="52">
        <f>TI_EHG_E!D63+NRG_E!D63+FC_E!D63</f>
        <v>30.24</v>
      </c>
      <c r="E63" s="52">
        <f>TI_EHG_E!E63+NRG_E!E63+FC_E!E63</f>
        <v>30.239999999999991</v>
      </c>
      <c r="F63" s="52">
        <f>TI_EHG_E!F63+NRG_E!F63+FC_E!F63</f>
        <v>30.24</v>
      </c>
      <c r="G63" s="52">
        <f>TI_EHG_E!G63+NRG_E!G63+FC_E!G63</f>
        <v>30.24</v>
      </c>
      <c r="H63" s="52">
        <f>TI_EHG_E!H63+NRG_E!H63+FC_E!H63</f>
        <v>30.24</v>
      </c>
      <c r="I63" s="52">
        <f>TI_EHG_E!I63+NRG_E!I63+FC_E!I63</f>
        <v>30.239999999999995</v>
      </c>
      <c r="J63" s="52">
        <f>TI_EHG_E!J63+NRG_E!J63+FC_E!J63</f>
        <v>30.239999999999991</v>
      </c>
      <c r="K63" s="52">
        <f>TI_EHG_E!K63+NRG_E!K63+FC_E!K63</f>
        <v>30.239999999999991</v>
      </c>
      <c r="L63" s="52">
        <f>TI_EHG_E!L63+NRG_E!L63+FC_E!L63</f>
        <v>30.239999999999991</v>
      </c>
      <c r="M63" s="52">
        <f>TI_EHG_E!M63+NRG_E!M63+FC_E!M63</f>
        <v>30.239999999999988</v>
      </c>
      <c r="N63" s="52">
        <f>TI_EHG_E!N63+NRG_E!N63+FC_E!N63</f>
        <v>30.239999999999995</v>
      </c>
      <c r="O63" s="52">
        <f>TI_EHG_E!O63+NRG_E!O63+FC_E!O63</f>
        <v>30.239999999999991</v>
      </c>
      <c r="P63" s="52">
        <f>TI_EHG_E!P63+NRG_E!P63+FC_E!P63</f>
        <v>30.24000000000002</v>
      </c>
      <c r="Q63" s="52">
        <f>TI_EHG_E!Q63+NRG_E!Q63+FC_E!Q63</f>
        <v>30.24</v>
      </c>
      <c r="R63" s="52">
        <f>TI_EHG_E!R63+NRG_E!R63+FC_E!R63</f>
        <v>30.24</v>
      </c>
      <c r="S63" s="52">
        <f>TI_EHG_E!S63+NRG_E!S63+FC_E!S63</f>
        <v>30.240000000000013</v>
      </c>
      <c r="T63" s="52">
        <f>TI_EHG_E!T63+NRG_E!T63+FC_E!T63</f>
        <v>30.239999999999966</v>
      </c>
      <c r="U63" s="52">
        <f>TI_EHG_E!U63+NRG_E!U63+FC_E!U63</f>
        <v>30.239999999999995</v>
      </c>
      <c r="V63" s="52">
        <f>TI_EHG_E!V63+NRG_E!V63+FC_E!V63</f>
        <v>30.239999999999981</v>
      </c>
      <c r="W63" s="52">
        <f>TI_EHG_E!W63+NRG_E!W63+FC_E!W63</f>
        <v>30.240000000000013</v>
      </c>
      <c r="X63" s="52">
        <f>TI_EHG_E!X63+NRG_E!X63+FC_E!X63</f>
        <v>30.24</v>
      </c>
    </row>
    <row r="64" spans="1:24" ht="11.25" customHeight="1" x14ac:dyDescent="0.2">
      <c r="A64" s="50" t="s">
        <v>96</v>
      </c>
      <c r="B64" s="51" t="s">
        <v>97</v>
      </c>
      <c r="C64" s="52">
        <f>TI_EHG_E!C64+NRG_E!C64+FC_E!C64</f>
        <v>254.54519999999997</v>
      </c>
      <c r="D64" s="52">
        <f>TI_EHG_E!D64+NRG_E!D64+FC_E!D64</f>
        <v>266.33880000000005</v>
      </c>
      <c r="E64" s="52">
        <f>TI_EHG_E!E64+NRG_E!E64+FC_E!E64</f>
        <v>281.08060344</v>
      </c>
      <c r="F64" s="52">
        <f>TI_EHG_E!F64+NRG_E!F64+FC_E!F64</f>
        <v>277.14959999999996</v>
      </c>
      <c r="G64" s="52">
        <f>TI_EHG_E!G64+NRG_E!G64+FC_E!G64</f>
        <v>264.75550920000001</v>
      </c>
      <c r="H64" s="52">
        <f>TI_EHG_E!H64+NRG_E!H64+FC_E!H64</f>
        <v>253.83542184000001</v>
      </c>
      <c r="I64" s="52">
        <f>TI_EHG_E!I64+NRG_E!I64+FC_E!I64</f>
        <v>296.69631263999997</v>
      </c>
      <c r="J64" s="52">
        <f>TI_EHG_E!J64+NRG_E!J64+FC_E!J64</f>
        <v>367.78538159999994</v>
      </c>
      <c r="K64" s="52">
        <f>TI_EHG_E!K64+NRG_E!K64+FC_E!K64</f>
        <v>483.86506896000003</v>
      </c>
      <c r="L64" s="52">
        <f>TI_EHG_E!L64+NRG_E!L64+FC_E!L64</f>
        <v>576.13917816000003</v>
      </c>
      <c r="M64" s="52">
        <f>TI_EHG_E!M64+NRG_E!M64+FC_E!M64</f>
        <v>635.48948736000011</v>
      </c>
      <c r="N64" s="52">
        <f>TI_EHG_E!N64+NRG_E!N64+FC_E!N64</f>
        <v>623.69608392000009</v>
      </c>
      <c r="O64" s="52">
        <f>TI_EHG_E!O64+NRG_E!O64+FC_E!O64</f>
        <v>616.43397816000015</v>
      </c>
      <c r="P64" s="52">
        <f>TI_EHG_E!P64+NRG_E!P64+FC_E!P64</f>
        <v>616.16075976000002</v>
      </c>
      <c r="Q64" s="52">
        <f>TI_EHG_E!Q64+NRG_E!Q64+FC_E!Q64</f>
        <v>608.35300343999995</v>
      </c>
      <c r="R64" s="52">
        <f>TI_EHG_E!R64+NRG_E!R64+FC_E!R64</f>
        <v>618.65156807999995</v>
      </c>
      <c r="S64" s="52">
        <f>TI_EHG_E!S64+NRG_E!S64+FC_E!S64</f>
        <v>598.73492951999981</v>
      </c>
      <c r="T64" s="52">
        <f>TI_EHG_E!T64+NRG_E!T64+FC_E!T64</f>
        <v>573.40090080000016</v>
      </c>
      <c r="U64" s="52">
        <f>TI_EHG_E!U64+NRG_E!U64+FC_E!U64</f>
        <v>580.20659424000019</v>
      </c>
      <c r="V64" s="52">
        <f>TI_EHG_E!V64+NRG_E!V64+FC_E!V64</f>
        <v>586.71194400000013</v>
      </c>
      <c r="W64" s="52">
        <f>TI_EHG_E!W64+NRG_E!W64+FC_E!W64</f>
        <v>590.44186656000011</v>
      </c>
      <c r="X64" s="52">
        <f>TI_EHG_E!X64+NRG_E!X64+FC_E!X64</f>
        <v>582.94762343999992</v>
      </c>
    </row>
    <row r="65" spans="1:24" ht="11.25" customHeight="1" x14ac:dyDescent="0.2">
      <c r="A65" s="50" t="s">
        <v>98</v>
      </c>
      <c r="B65" s="51" t="s">
        <v>99</v>
      </c>
      <c r="C65" s="52">
        <f>TI_EHG_E!C65+NRG_E!C65+FC_E!C65</f>
        <v>2551.2001199999995</v>
      </c>
      <c r="D65" s="52">
        <f>TI_EHG_E!D65+NRG_E!D65+FC_E!D65</f>
        <v>2463.6995999999999</v>
      </c>
      <c r="E65" s="52">
        <f>TI_EHG_E!E65+NRG_E!E65+FC_E!E65</f>
        <v>2551.0003199999996</v>
      </c>
      <c r="F65" s="52">
        <f>TI_EHG_E!F65+NRG_E!F65+FC_E!F65</f>
        <v>2505.8998799999999</v>
      </c>
      <c r="G65" s="52">
        <f>TI_EHG_E!G65+NRG_E!G65+FC_E!G65</f>
        <v>2606.6001599999995</v>
      </c>
      <c r="H65" s="52">
        <f>TI_EHG_E!H65+NRG_E!H65+FC_E!H65</f>
        <v>2665.9000799999994</v>
      </c>
      <c r="I65" s="52">
        <f>TI_EHG_E!I65+NRG_E!I65+FC_E!I65</f>
        <v>2661.5998799999993</v>
      </c>
      <c r="J65" s="52">
        <f>TI_EHG_E!J65+NRG_E!J65+FC_E!J65</f>
        <v>2784.4995599999997</v>
      </c>
      <c r="K65" s="52">
        <f>TI_EHG_E!K65+NRG_E!K65+FC_E!K65</f>
        <v>3054.900239999999</v>
      </c>
      <c r="L65" s="52">
        <f>TI_EHG_E!L65+NRG_E!L65+FC_E!L65</f>
        <v>3244.0996799999994</v>
      </c>
      <c r="M65" s="52">
        <f>TI_EHG_E!M65+NRG_E!M65+FC_E!M65</f>
        <v>3420.7999199999995</v>
      </c>
      <c r="N65" s="52">
        <f>TI_EHG_E!N65+NRG_E!N65+FC_E!N65</f>
        <v>3735.9997199999998</v>
      </c>
      <c r="O65" s="52">
        <f>TI_EHG_E!O65+NRG_E!O65+FC_E!O65</f>
        <v>3979.4000399999995</v>
      </c>
      <c r="P65" s="52">
        <f>TI_EHG_E!P65+NRG_E!P65+FC_E!P65</f>
        <v>4068.8999999999992</v>
      </c>
      <c r="Q65" s="52">
        <f>TI_EHG_E!Q65+NRG_E!Q65+FC_E!Q65</f>
        <v>4026.4999199999988</v>
      </c>
      <c r="R65" s="52">
        <f>TI_EHG_E!R65+NRG_E!R65+FC_E!R65</f>
        <v>4128.0029999999997</v>
      </c>
      <c r="S65" s="52">
        <f>TI_EHG_E!S65+NRG_E!S65+FC_E!S65</f>
        <v>4228.2003599999989</v>
      </c>
      <c r="T65" s="52">
        <f>TI_EHG_E!T65+NRG_E!T65+FC_E!T65</f>
        <v>4041.5378399999991</v>
      </c>
      <c r="U65" s="52">
        <f>TI_EHG_E!U65+NRG_E!U65+FC_E!U65</f>
        <v>3865.6799999999994</v>
      </c>
      <c r="V65" s="52">
        <f>TI_EHG_E!V65+NRG_E!V65+FC_E!V65</f>
        <v>3848.03208</v>
      </c>
      <c r="W65" s="52">
        <f>TI_EHG_E!W65+NRG_E!W65+FC_E!W65</f>
        <v>3884.4856799999993</v>
      </c>
      <c r="X65" s="52">
        <f>TI_EHG_E!X65+NRG_E!X65+FC_E!X65</f>
        <v>4085.7696000000001</v>
      </c>
    </row>
    <row r="66" spans="1:24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0</v>
      </c>
      <c r="I67" s="52">
        <f>TI_EHG_E!I67+NRG_E!I67+FC_E!I67</f>
        <v>55.507256639999994</v>
      </c>
      <c r="J67" s="52">
        <f>TI_EHG_E!J67+NRG_E!J67+FC_E!J67</f>
        <v>261.67688495999994</v>
      </c>
      <c r="K67" s="52">
        <f>TI_EHG_E!K67+NRG_E!K67+FC_E!K67</f>
        <v>319.66896672000001</v>
      </c>
      <c r="L67" s="52">
        <f>TI_EHG_E!L67+NRG_E!L67+FC_E!L67</f>
        <v>410.18679504000016</v>
      </c>
      <c r="M67" s="52">
        <f>TI_EHG_E!M67+NRG_E!M67+FC_E!M67</f>
        <v>397.61279999999994</v>
      </c>
      <c r="N67" s="52">
        <f>TI_EHG_E!N67+NRG_E!N67+FC_E!N67</f>
        <v>441.57960000000003</v>
      </c>
      <c r="O67" s="52">
        <f>TI_EHG_E!O67+NRG_E!O67+FC_E!O67</f>
        <v>368.9387999999999</v>
      </c>
      <c r="P67" s="52">
        <f>TI_EHG_E!P67+NRG_E!P67+FC_E!P67</f>
        <v>370.85040000000009</v>
      </c>
      <c r="Q67" s="52">
        <f>TI_EHG_E!Q67+NRG_E!Q67+FC_E!Q67</f>
        <v>380.40839999999986</v>
      </c>
      <c r="R67" s="52">
        <f>TI_EHG_E!R67+NRG_E!R67+FC_E!R67</f>
        <v>421.29370079999978</v>
      </c>
      <c r="S67" s="52">
        <f>TI_EHG_E!S67+NRG_E!S67+FC_E!S67</f>
        <v>357.45390719999995</v>
      </c>
      <c r="T67" s="52">
        <f>TI_EHG_E!T67+NRG_E!T67+FC_E!T67</f>
        <v>382.21677360000007</v>
      </c>
      <c r="U67" s="52">
        <f>TI_EHG_E!U67+NRG_E!U67+FC_E!U67</f>
        <v>505.90825344000012</v>
      </c>
      <c r="V67" s="52">
        <f>TI_EHG_E!V67+NRG_E!V67+FC_E!V67</f>
        <v>589.11943679999979</v>
      </c>
      <c r="W67" s="52">
        <f>TI_EHG_E!W67+NRG_E!W67+FC_E!W67</f>
        <v>671.25528143999998</v>
      </c>
      <c r="X67" s="52">
        <f>TI_EHG_E!X67+NRG_E!X67+FC_E!X67</f>
        <v>691.40915280000002</v>
      </c>
    </row>
    <row r="68" spans="1:24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0</v>
      </c>
      <c r="L68" s="52">
        <f>TI_EHG_E!L68+NRG_E!L68+FC_E!L68</f>
        <v>0</v>
      </c>
      <c r="M68" s="52">
        <f>TI_EHG_E!M68+NRG_E!M68+FC_E!M68</f>
        <v>0</v>
      </c>
      <c r="N68" s="52">
        <f>TI_EHG_E!N68+NRG_E!N68+FC_E!N68</f>
        <v>0</v>
      </c>
      <c r="O68" s="52">
        <f>TI_EHG_E!O68+NRG_E!O68+FC_E!O68</f>
        <v>0</v>
      </c>
      <c r="P68" s="52">
        <f>TI_EHG_E!P68+NRG_E!P68+FC_E!P68</f>
        <v>0</v>
      </c>
      <c r="Q68" s="52">
        <f>TI_EHG_E!Q68+NRG_E!Q68+FC_E!Q68</f>
        <v>0</v>
      </c>
      <c r="R68" s="52">
        <f>TI_EHG_E!R68+NRG_E!R68+FC_E!R68</f>
        <v>0</v>
      </c>
      <c r="S68" s="52">
        <f>TI_EHG_E!S68+NRG_E!S68+FC_E!S68</f>
        <v>0</v>
      </c>
      <c r="T68" s="52">
        <f>TI_EHG_E!T68+NRG_E!T68+FC_E!T68</f>
        <v>0</v>
      </c>
      <c r="U68" s="52">
        <f>TI_EHG_E!U68+NRG_E!U68+FC_E!U68</f>
        <v>0</v>
      </c>
      <c r="V68" s="52">
        <f>TI_EHG_E!V68+NRG_E!V68+FC_E!V68</f>
        <v>0</v>
      </c>
      <c r="W68" s="52">
        <f>TI_EHG_E!W68+NRG_E!W68+FC_E!W68</f>
        <v>0</v>
      </c>
      <c r="X68" s="52">
        <f>TI_EHG_E!X68+NRG_E!X68+FC_E!X68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0</v>
      </c>
      <c r="H69" s="52">
        <f>TI_EHG_E!H69+NRG_E!H69+FC_E!H69</f>
        <v>0</v>
      </c>
      <c r="I69" s="52">
        <f>TI_EHG_E!I69+NRG_E!I69+FC_E!I69</f>
        <v>65.489886719999987</v>
      </c>
      <c r="J69" s="52">
        <f>TI_EHG_E!J69+NRG_E!J69+FC_E!J69</f>
        <v>717.77037167999993</v>
      </c>
      <c r="K69" s="52">
        <f>TI_EHG_E!K69+NRG_E!K69+FC_E!K69</f>
        <v>531.77882832000012</v>
      </c>
      <c r="L69" s="52">
        <f>TI_EHG_E!L69+NRG_E!L69+FC_E!L69</f>
        <v>696.81362832000025</v>
      </c>
      <c r="M69" s="52">
        <f>TI_EHG_E!M69+NRG_E!M69+FC_E!M69</f>
        <v>280.29714335999995</v>
      </c>
      <c r="N69" s="52">
        <f>TI_EHG_E!N69+NRG_E!N69+FC_E!N69</f>
        <v>510.82208495999987</v>
      </c>
      <c r="O69" s="52">
        <f>TI_EHG_E!O69+NRG_E!O69+FC_E!O69</f>
        <v>623.46477168000001</v>
      </c>
      <c r="P69" s="52">
        <f>TI_EHG_E!P69+NRG_E!P69+FC_E!P69</f>
        <v>576.31197168000006</v>
      </c>
      <c r="Q69" s="52">
        <f>TI_EHG_E!Q69+NRG_E!Q69+FC_E!Q69</f>
        <v>730.86865488000012</v>
      </c>
      <c r="R69" s="52">
        <f>TI_EHG_E!R69+NRG_E!R69+FC_E!R69</f>
        <v>530.17843679999999</v>
      </c>
      <c r="S69" s="52">
        <f>TI_EHG_E!S69+NRG_E!S69+FC_E!S69</f>
        <v>403.4182017600001</v>
      </c>
      <c r="T69" s="52">
        <f>TI_EHG_E!T69+NRG_E!T69+FC_E!T69</f>
        <v>601.29530927999997</v>
      </c>
      <c r="U69" s="52">
        <f>TI_EHG_E!U69+NRG_E!U69+FC_E!U69</f>
        <v>1121.9274705599998</v>
      </c>
      <c r="V69" s="52">
        <f>TI_EHG_E!V69+NRG_E!V69+FC_E!V69</f>
        <v>1424.2235616000003</v>
      </c>
      <c r="W69" s="52">
        <f>TI_EHG_E!W69+NRG_E!W69+FC_E!W69</f>
        <v>1051.2701467200002</v>
      </c>
      <c r="X69" s="52">
        <f>TI_EHG_E!X69+NRG_E!X69+FC_E!X69</f>
        <v>1272.5021635200001</v>
      </c>
    </row>
    <row r="70" spans="1:24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60.416304480000008</v>
      </c>
      <c r="F72" s="55">
        <f>TI_EHG_E!F72+NRG_E!F72+FC_E!F72</f>
        <v>2.8667462399999994</v>
      </c>
      <c r="G72" s="55">
        <f>TI_EHG_E!G72+NRG_E!G72+FC_E!G72</f>
        <v>316.09401983999993</v>
      </c>
      <c r="H72" s="55">
        <f>TI_EHG_E!H72+NRG_E!H72+FC_E!H72</f>
        <v>1127.1906374399998</v>
      </c>
      <c r="I72" s="55">
        <f>TI_EHG_E!I72+NRG_E!I72+FC_E!I72</f>
        <v>1312.2803145599996</v>
      </c>
      <c r="J72" s="55">
        <f>TI_EHG_E!J72+NRG_E!J72+FC_E!J72</f>
        <v>195.73165583999997</v>
      </c>
      <c r="K72" s="55">
        <f>TI_EHG_E!K72+NRG_E!K72+FC_E!K72</f>
        <v>411.05599199999995</v>
      </c>
      <c r="L72" s="55">
        <f>TI_EHG_E!L72+NRG_E!L72+FC_E!L72</f>
        <v>158.90869583999995</v>
      </c>
      <c r="M72" s="55">
        <f>TI_EHG_E!M72+NRG_E!M72+FC_E!M72</f>
        <v>85.307479199999989</v>
      </c>
      <c r="N72" s="55">
        <f>TI_EHG_E!N72+NRG_E!N72+FC_E!N72</f>
        <v>11.445779519999995</v>
      </c>
      <c r="O72" s="55">
        <f>TI_EHG_E!O72+NRG_E!O72+FC_E!O72</f>
        <v>0</v>
      </c>
      <c r="P72" s="55">
        <f>TI_EHG_E!P72+NRG_E!P72+FC_E!P72</f>
        <v>0</v>
      </c>
      <c r="Q72" s="55">
        <f>TI_EHG_E!Q72+NRG_E!Q72+FC_E!Q72</f>
        <v>0</v>
      </c>
      <c r="R72" s="55">
        <f>TI_EHG_E!R72+NRG_E!R72+FC_E!R72</f>
        <v>0</v>
      </c>
      <c r="S72" s="55">
        <f>TI_EHG_E!S72+NRG_E!S72+FC_E!S72</f>
        <v>0</v>
      </c>
      <c r="T72" s="55">
        <f>TI_EHG_E!T72+NRG_E!T72+FC_E!T72</f>
        <v>0</v>
      </c>
      <c r="U72" s="55">
        <f>TI_EHG_E!U72+NRG_E!U72+FC_E!U72</f>
        <v>179.15444640000001</v>
      </c>
      <c r="V72" s="55">
        <f>TI_EHG_E!V72+NRG_E!V72+FC_E!V72</f>
        <v>137.25364319999994</v>
      </c>
      <c r="W72" s="55">
        <f>TI_EHG_E!W72+NRG_E!W72+FC_E!W72</f>
        <v>95.467463999999993</v>
      </c>
      <c r="X72" s="55">
        <f>TI_EHG_E!X72+NRG_E!X72+FC_E!X72</f>
        <v>69.720047999999977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55873.762378313295</v>
      </c>
      <c r="D2" s="21">
        <f t="shared" ref="D2:X2" si="0">SUM(D3,D17,D22,D25,D26,D51,D52)</f>
        <v>59079.798327541714</v>
      </c>
      <c r="E2" s="21">
        <f t="shared" si="0"/>
        <v>60275.069712393371</v>
      </c>
      <c r="F2" s="21">
        <f t="shared" si="0"/>
        <v>61234.236378707807</v>
      </c>
      <c r="G2" s="21">
        <f t="shared" si="0"/>
        <v>62276.578093181415</v>
      </c>
      <c r="H2" s="21">
        <f t="shared" si="0"/>
        <v>59665.980992183249</v>
      </c>
      <c r="I2" s="21">
        <f t="shared" si="0"/>
        <v>55888.845814539112</v>
      </c>
      <c r="J2" s="21">
        <f t="shared" si="0"/>
        <v>58978.325211967254</v>
      </c>
      <c r="K2" s="21">
        <f t="shared" si="0"/>
        <v>58290.921485527542</v>
      </c>
      <c r="L2" s="21">
        <f t="shared" si="0"/>
        <v>58454.616582270712</v>
      </c>
      <c r="M2" s="21">
        <f t="shared" si="0"/>
        <v>61086.873605096764</v>
      </c>
      <c r="N2" s="21">
        <f t="shared" si="0"/>
        <v>56922.5189978825</v>
      </c>
      <c r="O2" s="21">
        <f t="shared" si="0"/>
        <v>54510.409223132054</v>
      </c>
      <c r="P2" s="21">
        <f t="shared" si="0"/>
        <v>54470.765881637621</v>
      </c>
      <c r="Q2" s="21">
        <f t="shared" si="0"/>
        <v>57724.348078171395</v>
      </c>
      <c r="R2" s="21">
        <f t="shared" si="0"/>
        <v>62273.684353354511</v>
      </c>
      <c r="S2" s="21">
        <f t="shared" si="0"/>
        <v>61037.931671890547</v>
      </c>
      <c r="T2" s="21">
        <f t="shared" si="0"/>
        <v>58079.711367895594</v>
      </c>
      <c r="U2" s="21">
        <f t="shared" si="0"/>
        <v>53673.23747055039</v>
      </c>
      <c r="V2" s="21">
        <f t="shared" si="0"/>
        <v>50367.783283808305</v>
      </c>
      <c r="W2" s="21">
        <f t="shared" si="0"/>
        <v>42188.897321602031</v>
      </c>
      <c r="X2" s="21">
        <f t="shared" si="0"/>
        <v>42446.161895591533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19817.829263879976</v>
      </c>
      <c r="D3" s="24">
        <f t="shared" ref="D3:X3" si="2">SUM(D4,D8,D11)</f>
        <v>21208.610699279976</v>
      </c>
      <c r="E3" s="24">
        <f t="shared" si="2"/>
        <v>21387.616881839967</v>
      </c>
      <c r="F3" s="24">
        <f t="shared" si="2"/>
        <v>21835.581329879969</v>
      </c>
      <c r="G3" s="24">
        <f t="shared" si="2"/>
        <v>21081.174462359973</v>
      </c>
      <c r="H3" s="24">
        <f t="shared" si="2"/>
        <v>19659.022591319976</v>
      </c>
      <c r="I3" s="24">
        <f t="shared" si="2"/>
        <v>19944.274446359974</v>
      </c>
      <c r="J3" s="24">
        <f t="shared" si="2"/>
        <v>20323.523059199972</v>
      </c>
      <c r="K3" s="24">
        <f t="shared" si="2"/>
        <v>19208.638634039977</v>
      </c>
      <c r="L3" s="24">
        <f t="shared" si="2"/>
        <v>19730.891595599973</v>
      </c>
      <c r="M3" s="24">
        <f t="shared" si="2"/>
        <v>18512.808299999975</v>
      </c>
      <c r="N3" s="24">
        <f t="shared" si="2"/>
        <v>17242.463672999977</v>
      </c>
      <c r="O3" s="24">
        <f t="shared" si="2"/>
        <v>20021.849769599976</v>
      </c>
      <c r="P3" s="24">
        <f t="shared" si="2"/>
        <v>20643.443069039975</v>
      </c>
      <c r="Q3" s="24">
        <f t="shared" si="2"/>
        <v>23985.091816559969</v>
      </c>
      <c r="R3" s="24">
        <f t="shared" si="2"/>
        <v>31879.004413679962</v>
      </c>
      <c r="S3" s="24">
        <f t="shared" si="2"/>
        <v>28851.527764799968</v>
      </c>
      <c r="T3" s="24">
        <f t="shared" si="2"/>
        <v>24290.172601559971</v>
      </c>
      <c r="U3" s="24">
        <f t="shared" si="2"/>
        <v>20972.702241359973</v>
      </c>
      <c r="V3" s="24">
        <f t="shared" si="2"/>
        <v>13885.983200879986</v>
      </c>
      <c r="W3" s="24">
        <f t="shared" si="2"/>
        <v>6047.7012475199917</v>
      </c>
      <c r="X3" s="24">
        <f t="shared" si="2"/>
        <v>11218.525572239985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19817.829263879976</v>
      </c>
      <c r="D4" s="19">
        <f t="shared" ref="D4:X4" si="4">SUM(D5:D7)</f>
        <v>21208.610699279976</v>
      </c>
      <c r="E4" s="19">
        <f t="shared" si="4"/>
        <v>21387.616881839967</v>
      </c>
      <c r="F4" s="19">
        <f t="shared" si="4"/>
        <v>21835.581329879969</v>
      </c>
      <c r="G4" s="19">
        <f t="shared" si="4"/>
        <v>21081.174462359973</v>
      </c>
      <c r="H4" s="19">
        <f t="shared" si="4"/>
        <v>19659.022591319976</v>
      </c>
      <c r="I4" s="19">
        <f t="shared" si="4"/>
        <v>19944.274446359974</v>
      </c>
      <c r="J4" s="19">
        <f t="shared" si="4"/>
        <v>20323.523059199972</v>
      </c>
      <c r="K4" s="19">
        <f t="shared" si="4"/>
        <v>19208.638634039977</v>
      </c>
      <c r="L4" s="19">
        <f t="shared" si="4"/>
        <v>19730.891595599973</v>
      </c>
      <c r="M4" s="19">
        <f t="shared" si="4"/>
        <v>18512.808299999975</v>
      </c>
      <c r="N4" s="19">
        <f t="shared" si="4"/>
        <v>17242.463672999977</v>
      </c>
      <c r="O4" s="19">
        <f t="shared" si="4"/>
        <v>20021.849769599976</v>
      </c>
      <c r="P4" s="19">
        <f t="shared" si="4"/>
        <v>20643.443069039975</v>
      </c>
      <c r="Q4" s="19">
        <f t="shared" si="4"/>
        <v>23985.091816559969</v>
      </c>
      <c r="R4" s="19">
        <f t="shared" si="4"/>
        <v>31879.004413679962</v>
      </c>
      <c r="S4" s="19">
        <f t="shared" si="4"/>
        <v>28851.527764799968</v>
      </c>
      <c r="T4" s="19">
        <f t="shared" si="4"/>
        <v>24290.172601559971</v>
      </c>
      <c r="U4" s="19">
        <f t="shared" si="4"/>
        <v>20972.702241359973</v>
      </c>
      <c r="V4" s="19">
        <f t="shared" si="4"/>
        <v>13885.983200879986</v>
      </c>
      <c r="W4" s="19">
        <f t="shared" si="4"/>
        <v>6047.7012475199917</v>
      </c>
      <c r="X4" s="19">
        <f t="shared" si="4"/>
        <v>11218.525572239985</v>
      </c>
    </row>
    <row r="5" spans="1:24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TI_EHG_E_E!C7+TI_EHG_CHP_E!C7+TI_EHG_H_E!C7</f>
        <v>19817.829263879976</v>
      </c>
      <c r="D7" s="8">
        <f>TI_EHG_E_E!D7+TI_EHG_CHP_E!D7+TI_EHG_H_E!D7</f>
        <v>21208.610699279976</v>
      </c>
      <c r="E7" s="8">
        <f>TI_EHG_E_E!E7+TI_EHG_CHP_E!E7+TI_EHG_H_E!E7</f>
        <v>21387.616881839967</v>
      </c>
      <c r="F7" s="8">
        <f>TI_EHG_E_E!F7+TI_EHG_CHP_E!F7+TI_EHG_H_E!F7</f>
        <v>21835.581329879969</v>
      </c>
      <c r="G7" s="8">
        <f>TI_EHG_E_E!G7+TI_EHG_CHP_E!G7+TI_EHG_H_E!G7</f>
        <v>21081.174462359973</v>
      </c>
      <c r="H7" s="8">
        <f>TI_EHG_E_E!H7+TI_EHG_CHP_E!H7+TI_EHG_H_E!H7</f>
        <v>19659.022591319976</v>
      </c>
      <c r="I7" s="8">
        <f>TI_EHG_E_E!I7+TI_EHG_CHP_E!I7+TI_EHG_H_E!I7</f>
        <v>19944.274446359974</v>
      </c>
      <c r="J7" s="8">
        <f>TI_EHG_E_E!J7+TI_EHG_CHP_E!J7+TI_EHG_H_E!J7</f>
        <v>20323.523059199972</v>
      </c>
      <c r="K7" s="8">
        <f>TI_EHG_E_E!K7+TI_EHG_CHP_E!K7+TI_EHG_H_E!K7</f>
        <v>19208.638634039977</v>
      </c>
      <c r="L7" s="8">
        <f>TI_EHG_E_E!L7+TI_EHG_CHP_E!L7+TI_EHG_H_E!L7</f>
        <v>19730.891595599973</v>
      </c>
      <c r="M7" s="8">
        <f>TI_EHG_E_E!M7+TI_EHG_CHP_E!M7+TI_EHG_H_E!M7</f>
        <v>18512.808299999975</v>
      </c>
      <c r="N7" s="8">
        <f>TI_EHG_E_E!N7+TI_EHG_CHP_E!N7+TI_EHG_H_E!N7</f>
        <v>17242.463672999977</v>
      </c>
      <c r="O7" s="8">
        <f>TI_EHG_E_E!O7+TI_EHG_CHP_E!O7+TI_EHG_H_E!O7</f>
        <v>20021.849769599976</v>
      </c>
      <c r="P7" s="8">
        <f>TI_EHG_E_E!P7+TI_EHG_CHP_E!P7+TI_EHG_H_E!P7</f>
        <v>20643.443069039975</v>
      </c>
      <c r="Q7" s="8">
        <f>TI_EHG_E_E!Q7+TI_EHG_CHP_E!Q7+TI_EHG_H_E!Q7</f>
        <v>23985.091816559969</v>
      </c>
      <c r="R7" s="8">
        <f>TI_EHG_E_E!R7+TI_EHG_CHP_E!R7+TI_EHG_H_E!R7</f>
        <v>31879.004413679962</v>
      </c>
      <c r="S7" s="8">
        <f>TI_EHG_E_E!S7+TI_EHG_CHP_E!S7+TI_EHG_H_E!S7</f>
        <v>28851.527764799968</v>
      </c>
      <c r="T7" s="8">
        <f>TI_EHG_E_E!T7+TI_EHG_CHP_E!T7+TI_EHG_H_E!T7</f>
        <v>24290.172601559971</v>
      </c>
      <c r="U7" s="8">
        <f>TI_EHG_E_E!U7+TI_EHG_CHP_E!U7+TI_EHG_H_E!U7</f>
        <v>20972.702241359973</v>
      </c>
      <c r="V7" s="8">
        <f>TI_EHG_E_E!V7+TI_EHG_CHP_E!V7+TI_EHG_H_E!V7</f>
        <v>13885.983200879986</v>
      </c>
      <c r="W7" s="8">
        <f>TI_EHG_E_E!W7+TI_EHG_CHP_E!W7+TI_EHG_H_E!W7</f>
        <v>6047.7012475199917</v>
      </c>
      <c r="X7" s="8">
        <f>TI_EHG_E_E!X7+TI_EHG_CHP_E!X7+TI_EHG_H_E!X7</f>
        <v>11218.525572239985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TI_EHG_E_E!C10+TI_EHG_CHP_E!C10+TI_EHG_H_E!C10</f>
        <v>0</v>
      </c>
      <c r="D10" s="8">
        <f>TI_EHG_E_E!D10+TI_EHG_CHP_E!D10+TI_EHG_H_E!D10</f>
        <v>0</v>
      </c>
      <c r="E10" s="8">
        <f>TI_EHG_E_E!E10+TI_EHG_CHP_E!E10+TI_EHG_H_E!E10</f>
        <v>0</v>
      </c>
      <c r="F10" s="8">
        <f>TI_EHG_E_E!F10+TI_EHG_CHP_E!F10+TI_EHG_H_E!F10</f>
        <v>0</v>
      </c>
      <c r="G10" s="8">
        <f>TI_EHG_E_E!G10+TI_EHG_CHP_E!G10+TI_EHG_H_E!G10</f>
        <v>0</v>
      </c>
      <c r="H10" s="8">
        <f>TI_EHG_E_E!H10+TI_EHG_CHP_E!H10+TI_EHG_H_E!H10</f>
        <v>0</v>
      </c>
      <c r="I10" s="8">
        <f>TI_EHG_E_E!I10+TI_EHG_CHP_E!I10+TI_EHG_H_E!I10</f>
        <v>0</v>
      </c>
      <c r="J10" s="8">
        <f>TI_EHG_E_E!J10+TI_EHG_CHP_E!J10+TI_EHG_H_E!J10</f>
        <v>0</v>
      </c>
      <c r="K10" s="8">
        <f>TI_EHG_E_E!K10+TI_EHG_CHP_E!K10+TI_EHG_H_E!K10</f>
        <v>0</v>
      </c>
      <c r="L10" s="8">
        <f>TI_EHG_E_E!L10+TI_EHG_CHP_E!L10+TI_EHG_H_E!L10</f>
        <v>0</v>
      </c>
      <c r="M10" s="8">
        <f>TI_EHG_E_E!M10+TI_EHG_CHP_E!M10+TI_EHG_H_E!M10</f>
        <v>0</v>
      </c>
      <c r="N10" s="8">
        <f>TI_EHG_E_E!N10+TI_EHG_CHP_E!N10+TI_EHG_H_E!N10</f>
        <v>0</v>
      </c>
      <c r="O10" s="8">
        <f>TI_EHG_E_E!O10+TI_EHG_CHP_E!O10+TI_EHG_H_E!O10</f>
        <v>0</v>
      </c>
      <c r="P10" s="8">
        <f>TI_EHG_E_E!P10+TI_EHG_CHP_E!P10+TI_EHG_H_E!P10</f>
        <v>0</v>
      </c>
      <c r="Q10" s="8">
        <f>TI_EHG_E_E!Q10+TI_EHG_CHP_E!Q10+TI_EHG_H_E!Q10</f>
        <v>0</v>
      </c>
      <c r="R10" s="8">
        <f>TI_EHG_E_E!R10+TI_EHG_CHP_E!R10+TI_EHG_H_E!R10</f>
        <v>0</v>
      </c>
      <c r="S10" s="8">
        <f>TI_EHG_E_E!S10+TI_EHG_CHP_E!S10+TI_EHG_H_E!S10</f>
        <v>0</v>
      </c>
      <c r="T10" s="8">
        <f>TI_EHG_E_E!T10+TI_EHG_CHP_E!T10+TI_EHG_H_E!T10</f>
        <v>0</v>
      </c>
      <c r="U10" s="8">
        <f>TI_EHG_E_E!U10+TI_EHG_CHP_E!U10+TI_EHG_H_E!U10</f>
        <v>0</v>
      </c>
      <c r="V10" s="8">
        <f>TI_EHG_E_E!V10+TI_EHG_CHP_E!V10+TI_EHG_H_E!V10</f>
        <v>0</v>
      </c>
      <c r="W10" s="8">
        <f>TI_EHG_E_E!W10+TI_EHG_CHP_E!W10+TI_EHG_H_E!W10</f>
        <v>0</v>
      </c>
      <c r="X10" s="8">
        <f>TI_EHG_E_E!X10+TI_EHG_CHP_E!X10+TI_EHG_H_E!X10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5498.0716320000001</v>
      </c>
      <c r="D17" s="27">
        <f t="shared" ref="D17:X17" si="10">SUM(D18:D21)</f>
        <v>5968.1682719999999</v>
      </c>
      <c r="E17" s="27">
        <f t="shared" si="10"/>
        <v>5920.7039279999999</v>
      </c>
      <c r="F17" s="27">
        <f t="shared" si="10"/>
        <v>6264.1391760000006</v>
      </c>
      <c r="G17" s="27">
        <f t="shared" si="10"/>
        <v>6372.2347920000002</v>
      </c>
      <c r="H17" s="27">
        <f t="shared" si="10"/>
        <v>6642.4649039999995</v>
      </c>
      <c r="I17" s="27">
        <f t="shared" si="10"/>
        <v>5377.6931039999999</v>
      </c>
      <c r="J17" s="27">
        <f t="shared" si="10"/>
        <v>6817.3503840000003</v>
      </c>
      <c r="K17" s="27">
        <f t="shared" si="10"/>
        <v>6416.3926080000001</v>
      </c>
      <c r="L17" s="27">
        <f t="shared" si="10"/>
        <v>4411.1048400000009</v>
      </c>
      <c r="M17" s="27">
        <f t="shared" si="10"/>
        <v>6284.3955839999999</v>
      </c>
      <c r="N17" s="27">
        <f t="shared" si="10"/>
        <v>6650.5015439999988</v>
      </c>
      <c r="O17" s="27">
        <f t="shared" si="10"/>
        <v>6605.7701039999993</v>
      </c>
      <c r="P17" s="27">
        <f t="shared" si="10"/>
        <v>6210.5080319999997</v>
      </c>
      <c r="Q17" s="27">
        <f t="shared" si="10"/>
        <v>6494.5421279999991</v>
      </c>
      <c r="R17" s="27">
        <f t="shared" si="10"/>
        <v>6484.6889006399997</v>
      </c>
      <c r="S17" s="27">
        <f t="shared" si="10"/>
        <v>6031.8923140799998</v>
      </c>
      <c r="T17" s="27">
        <f t="shared" si="10"/>
        <v>6289.4165774399989</v>
      </c>
      <c r="U17" s="27">
        <f t="shared" si="10"/>
        <v>6008.7041812799998</v>
      </c>
      <c r="V17" s="27">
        <f t="shared" si="10"/>
        <v>5735.6477899199999</v>
      </c>
      <c r="W17" s="27">
        <f t="shared" si="10"/>
        <v>5554.6823203200001</v>
      </c>
      <c r="X17" s="27">
        <f t="shared" si="10"/>
        <v>5975.0697095999994</v>
      </c>
    </row>
    <row r="18" spans="1:24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TI_EHG_E_E!C19+TI_EHG_CHP_E!C19+TI_EHG_H_E!C19</f>
        <v>127.51235999999999</v>
      </c>
      <c r="D19" s="8">
        <f>TI_EHG_E_E!D19+TI_EHG_CHP_E!D19+TI_EHG_H_E!D19</f>
        <v>111.40847999999998</v>
      </c>
      <c r="E19" s="8">
        <f>TI_EHG_E_E!E19+TI_EHG_CHP_E!E19+TI_EHG_H_E!E19</f>
        <v>96.703199999999981</v>
      </c>
      <c r="F19" s="8">
        <f>TI_EHG_E_E!F19+TI_EHG_CHP_E!F19+TI_EHG_H_E!F19</f>
        <v>120.59927999999999</v>
      </c>
      <c r="G19" s="8">
        <f>TI_EHG_E_E!G19+TI_EHG_CHP_E!G19+TI_EHG_H_E!G19</f>
        <v>84.915000000000006</v>
      </c>
      <c r="H19" s="8">
        <f>TI_EHG_E_E!H19+TI_EHG_CHP_E!H19+TI_EHG_H_E!H19</f>
        <v>74.605319999999992</v>
      </c>
      <c r="I19" s="8">
        <f>TI_EHG_E_E!I19+TI_EHG_CHP_E!I19+TI_EHG_H_E!I19</f>
        <v>67.45247999999998</v>
      </c>
      <c r="J19" s="8">
        <f>TI_EHG_E_E!J19+TI_EHG_CHP_E!J19+TI_EHG_H_E!J19</f>
        <v>110.12975999999999</v>
      </c>
      <c r="K19" s="8">
        <f>TI_EHG_E_E!K19+TI_EHG_CHP_E!K19+TI_EHG_H_E!K19</f>
        <v>107.4924</v>
      </c>
      <c r="L19" s="8">
        <f>TI_EHG_E_E!L19+TI_EHG_CHP_E!L19+TI_EHG_H_E!L19</f>
        <v>75.604320000000016</v>
      </c>
      <c r="M19" s="8">
        <f>TI_EHG_E_E!M19+TI_EHG_CHP_E!M19+TI_EHG_H_E!M19</f>
        <v>85.474440000000001</v>
      </c>
      <c r="N19" s="8">
        <f>TI_EHG_E_E!N19+TI_EHG_CHP_E!N19+TI_EHG_H_E!N19</f>
        <v>77.442480000000018</v>
      </c>
      <c r="O19" s="8">
        <f>TI_EHG_E_E!O19+TI_EHG_CHP_E!O19+TI_EHG_H_E!O19</f>
        <v>89.390519999999995</v>
      </c>
      <c r="P19" s="8">
        <f>TI_EHG_E_E!P19+TI_EHG_CHP_E!P19+TI_EHG_H_E!P19</f>
        <v>92.18771999999997</v>
      </c>
      <c r="Q19" s="8">
        <f>TI_EHG_E_E!Q19+TI_EHG_CHP_E!Q19+TI_EHG_H_E!Q19</f>
        <v>78.521399999999986</v>
      </c>
      <c r="R19" s="8">
        <f>TI_EHG_E_E!R19+TI_EHG_CHP_E!R19+TI_EHG_H_E!R19</f>
        <v>78.516764640000005</v>
      </c>
      <c r="S19" s="8">
        <f>TI_EHG_E_E!S19+TI_EHG_CHP_E!S19+TI_EHG_H_E!S19</f>
        <v>61.736122079999987</v>
      </c>
      <c r="T19" s="8">
        <f>TI_EHG_E_E!T19+TI_EHG_CHP_E!T19+TI_EHG_H_E!T19</f>
        <v>83.259217439999986</v>
      </c>
      <c r="U19" s="8">
        <f>TI_EHG_E_E!U19+TI_EHG_CHP_E!U19+TI_EHG_H_E!U19</f>
        <v>79.97066928000001</v>
      </c>
      <c r="V19" s="8">
        <f>TI_EHG_E_E!V19+TI_EHG_CHP_E!V19+TI_EHG_H_E!V19</f>
        <v>82.831165919999989</v>
      </c>
      <c r="W19" s="8">
        <f>TI_EHG_E_E!W19+TI_EHG_CHP_E!W19+TI_EHG_H_E!W19</f>
        <v>67.739872320000003</v>
      </c>
      <c r="X19" s="8">
        <f>TI_EHG_E_E!X19+TI_EHG_CHP_E!X19+TI_EHG_H_E!X19</f>
        <v>65.233101599999998</v>
      </c>
    </row>
    <row r="20" spans="1:24" ht="11.25" customHeight="1" x14ac:dyDescent="0.2">
      <c r="A20" s="29" t="s">
        <v>30</v>
      </c>
      <c r="B20" s="7" t="s">
        <v>31</v>
      </c>
      <c r="C20" s="8">
        <f>TI_EHG_E_E!C20+TI_EHG_CHP_E!C20+TI_EHG_H_E!C20</f>
        <v>5370.5592720000004</v>
      </c>
      <c r="D20" s="8">
        <f>TI_EHG_E_E!D20+TI_EHG_CHP_E!D20+TI_EHG_H_E!D20</f>
        <v>5856.7597919999998</v>
      </c>
      <c r="E20" s="8">
        <f>TI_EHG_E_E!E20+TI_EHG_CHP_E!E20+TI_EHG_H_E!E20</f>
        <v>5824.000728</v>
      </c>
      <c r="F20" s="8">
        <f>TI_EHG_E_E!F20+TI_EHG_CHP_E!F20+TI_EHG_H_E!F20</f>
        <v>6143.5398960000002</v>
      </c>
      <c r="G20" s="8">
        <f>TI_EHG_E_E!G20+TI_EHG_CHP_E!G20+TI_EHG_H_E!G20</f>
        <v>6287.3197920000002</v>
      </c>
      <c r="H20" s="8">
        <f>TI_EHG_E_E!H20+TI_EHG_CHP_E!H20+TI_EHG_H_E!H20</f>
        <v>6567.8595839999998</v>
      </c>
      <c r="I20" s="8">
        <f>TI_EHG_E_E!I20+TI_EHG_CHP_E!I20+TI_EHG_H_E!I20</f>
        <v>5310.240624</v>
      </c>
      <c r="J20" s="8">
        <f>TI_EHG_E_E!J20+TI_EHG_CHP_E!J20+TI_EHG_H_E!J20</f>
        <v>6707.2206240000005</v>
      </c>
      <c r="K20" s="8">
        <f>TI_EHG_E_E!K20+TI_EHG_CHP_E!K20+TI_EHG_H_E!K20</f>
        <v>6308.900208</v>
      </c>
      <c r="L20" s="8">
        <f>TI_EHG_E_E!L20+TI_EHG_CHP_E!L20+TI_EHG_H_E!L20</f>
        <v>4335.5005200000005</v>
      </c>
      <c r="M20" s="8">
        <f>TI_EHG_E_E!M20+TI_EHG_CHP_E!M20+TI_EHG_H_E!M20</f>
        <v>6198.9211439999999</v>
      </c>
      <c r="N20" s="8">
        <f>TI_EHG_E_E!N20+TI_EHG_CHP_E!N20+TI_EHG_H_E!N20</f>
        <v>6573.0590639999991</v>
      </c>
      <c r="O20" s="8">
        <f>TI_EHG_E_E!O20+TI_EHG_CHP_E!O20+TI_EHG_H_E!O20</f>
        <v>6516.3795839999993</v>
      </c>
      <c r="P20" s="8">
        <f>TI_EHG_E_E!P20+TI_EHG_CHP_E!P20+TI_EHG_H_E!P20</f>
        <v>6118.3203119999998</v>
      </c>
      <c r="Q20" s="8">
        <f>TI_EHG_E_E!Q20+TI_EHG_CHP_E!Q20+TI_EHG_H_E!Q20</f>
        <v>6416.0207279999995</v>
      </c>
      <c r="R20" s="8">
        <f>TI_EHG_E_E!R20+TI_EHG_CHP_E!R20+TI_EHG_H_E!R20</f>
        <v>6406.1721360000001</v>
      </c>
      <c r="S20" s="8">
        <f>TI_EHG_E_E!S20+TI_EHG_CHP_E!S20+TI_EHG_H_E!S20</f>
        <v>5970.1561919999995</v>
      </c>
      <c r="T20" s="8">
        <f>TI_EHG_E_E!T20+TI_EHG_CHP_E!T20+TI_EHG_H_E!T20</f>
        <v>6206.1573599999992</v>
      </c>
      <c r="U20" s="8">
        <f>TI_EHG_E_E!U20+TI_EHG_CHP_E!U20+TI_EHG_H_E!U20</f>
        <v>5928.7335119999998</v>
      </c>
      <c r="V20" s="8">
        <f>TI_EHG_E_E!V20+TI_EHG_CHP_E!V20+TI_EHG_H_E!V20</f>
        <v>5652.816624</v>
      </c>
      <c r="W20" s="8">
        <f>TI_EHG_E_E!W20+TI_EHG_CHP_E!W20+TI_EHG_H_E!W20</f>
        <v>5486.9424479999998</v>
      </c>
      <c r="X20" s="8">
        <f>TI_EHG_E_E!X20+TI_EHG_CHP_E!X20+TI_EHG_H_E!X20</f>
        <v>5909.8366079999996</v>
      </c>
    </row>
    <row r="21" spans="1:24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</v>
      </c>
      <c r="K21" s="8">
        <f>TI_EHG_E_E!K21+TI_EHG_CHP_E!K21+TI_EHG_H_E!K21</f>
        <v>0</v>
      </c>
      <c r="L21" s="8">
        <f>TI_EHG_E_E!L21+TI_EHG_CHP_E!L21+TI_EHG_H_E!L21</f>
        <v>0</v>
      </c>
      <c r="M21" s="8">
        <f>TI_EHG_E_E!M21+TI_EHG_CHP_E!M21+TI_EHG_H_E!M21</f>
        <v>0</v>
      </c>
      <c r="N21" s="8">
        <f>TI_EHG_E_E!N21+TI_EHG_CHP_E!N21+TI_EHG_H_E!N21</f>
        <v>0</v>
      </c>
      <c r="O21" s="8">
        <f>TI_EHG_E_E!O21+TI_EHG_CHP_E!O21+TI_EHG_H_E!O21</f>
        <v>0</v>
      </c>
      <c r="P21" s="8">
        <f>TI_EHG_E_E!P21+TI_EHG_CHP_E!P21+TI_EHG_H_E!P21</f>
        <v>0</v>
      </c>
      <c r="Q21" s="8">
        <f>TI_EHG_E_E!Q21+TI_EHG_CHP_E!Q21+TI_EHG_H_E!Q21</f>
        <v>0</v>
      </c>
      <c r="R21" s="8">
        <f>TI_EHG_E_E!R21+TI_EHG_CHP_E!R21+TI_EHG_H_E!R21</f>
        <v>0</v>
      </c>
      <c r="S21" s="8">
        <f>TI_EHG_E_E!S21+TI_EHG_CHP_E!S21+TI_EHG_H_E!S21</f>
        <v>0</v>
      </c>
      <c r="T21" s="8">
        <f>TI_EHG_E_E!T21+TI_EHG_CHP_E!T21+TI_EHG_H_E!T21</f>
        <v>0</v>
      </c>
      <c r="U21" s="8">
        <f>TI_EHG_E_E!U21+TI_EHG_CHP_E!U21+TI_EHG_H_E!U21</f>
        <v>0</v>
      </c>
      <c r="V21" s="8">
        <f>TI_EHG_E_E!V21+TI_EHG_CHP_E!V21+TI_EHG_H_E!V21</f>
        <v>0</v>
      </c>
      <c r="W21" s="8">
        <f>TI_EHG_E_E!W21+TI_EHG_CHP_E!W21+TI_EHG_H_E!W21</f>
        <v>0</v>
      </c>
      <c r="X21" s="8">
        <f>TI_EHG_E_E!X21+TI_EHG_CHP_E!X21+TI_EHG_H_E!X21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3707.8089876000004</v>
      </c>
      <c r="D26" s="27">
        <f t="shared" ref="D26:X26" si="14">SUM(D27,D33)</f>
        <v>3632.7054067200002</v>
      </c>
      <c r="E26" s="27">
        <f t="shared" si="14"/>
        <v>3803.5247979600003</v>
      </c>
      <c r="F26" s="27">
        <f t="shared" si="14"/>
        <v>3977.6929106400003</v>
      </c>
      <c r="G26" s="27">
        <f t="shared" si="14"/>
        <v>3769.9701281999992</v>
      </c>
      <c r="H26" s="27">
        <f t="shared" si="14"/>
        <v>3542.8512571199999</v>
      </c>
      <c r="I26" s="27">
        <f t="shared" si="14"/>
        <v>2024.3685870000002</v>
      </c>
      <c r="J26" s="27">
        <f t="shared" si="14"/>
        <v>2183.9280267600006</v>
      </c>
      <c r="K26" s="27">
        <f t="shared" si="14"/>
        <v>2122.2038516399998</v>
      </c>
      <c r="L26" s="27">
        <f t="shared" si="14"/>
        <v>1607.9737233600001</v>
      </c>
      <c r="M26" s="27">
        <f t="shared" si="14"/>
        <v>1589.4818337600002</v>
      </c>
      <c r="N26" s="27">
        <f t="shared" si="14"/>
        <v>1905.55208064</v>
      </c>
      <c r="O26" s="27">
        <f t="shared" si="14"/>
        <v>1665.0342187200001</v>
      </c>
      <c r="P26" s="27">
        <f t="shared" si="14"/>
        <v>1686.69888012</v>
      </c>
      <c r="Q26" s="27">
        <f t="shared" si="14"/>
        <v>2578.3786461600007</v>
      </c>
      <c r="R26" s="27">
        <f t="shared" si="14"/>
        <v>1564.5965194800001</v>
      </c>
      <c r="S26" s="27">
        <f t="shared" si="14"/>
        <v>1454.4424162800001</v>
      </c>
      <c r="T26" s="27">
        <f t="shared" si="14"/>
        <v>1200.7001142000004</v>
      </c>
      <c r="U26" s="27">
        <f t="shared" si="14"/>
        <v>1218.7419300000001</v>
      </c>
      <c r="V26" s="27">
        <f t="shared" si="14"/>
        <v>1266.7539801600001</v>
      </c>
      <c r="W26" s="27">
        <f t="shared" si="14"/>
        <v>1053.04481244</v>
      </c>
      <c r="X26" s="27">
        <f t="shared" si="14"/>
        <v>1020.4215191999999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3707.8089876000004</v>
      </c>
      <c r="D33" s="19">
        <f t="shared" ref="D33:X33" si="18">SUM(D34:D50)</f>
        <v>3632.7054067200002</v>
      </c>
      <c r="E33" s="19">
        <f t="shared" si="18"/>
        <v>3803.5247979600003</v>
      </c>
      <c r="F33" s="19">
        <f t="shared" si="18"/>
        <v>3977.6929106400003</v>
      </c>
      <c r="G33" s="19">
        <f t="shared" si="18"/>
        <v>3769.9701281999992</v>
      </c>
      <c r="H33" s="19">
        <f t="shared" si="18"/>
        <v>3542.8512571199999</v>
      </c>
      <c r="I33" s="19">
        <f t="shared" si="18"/>
        <v>2024.3685870000002</v>
      </c>
      <c r="J33" s="19">
        <f t="shared" si="18"/>
        <v>2183.9280267600006</v>
      </c>
      <c r="K33" s="19">
        <f t="shared" si="18"/>
        <v>2122.2038516399998</v>
      </c>
      <c r="L33" s="19">
        <f t="shared" si="18"/>
        <v>1607.9737233600001</v>
      </c>
      <c r="M33" s="19">
        <f t="shared" si="18"/>
        <v>1589.4818337600002</v>
      </c>
      <c r="N33" s="19">
        <f t="shared" si="18"/>
        <v>1905.55208064</v>
      </c>
      <c r="O33" s="19">
        <f t="shared" si="18"/>
        <v>1665.0342187200001</v>
      </c>
      <c r="P33" s="19">
        <f t="shared" si="18"/>
        <v>1686.69888012</v>
      </c>
      <c r="Q33" s="19">
        <f t="shared" si="18"/>
        <v>2578.3786461600007</v>
      </c>
      <c r="R33" s="19">
        <f t="shared" si="18"/>
        <v>1564.5965194800001</v>
      </c>
      <c r="S33" s="19">
        <f t="shared" si="18"/>
        <v>1454.4424162800001</v>
      </c>
      <c r="T33" s="19">
        <f t="shared" si="18"/>
        <v>1200.7001142000004</v>
      </c>
      <c r="U33" s="19">
        <f t="shared" si="18"/>
        <v>1218.7419300000001</v>
      </c>
      <c r="V33" s="19">
        <f t="shared" si="18"/>
        <v>1266.7539801600001</v>
      </c>
      <c r="W33" s="19">
        <f t="shared" si="18"/>
        <v>1053.04481244</v>
      </c>
      <c r="X33" s="19">
        <f t="shared" si="18"/>
        <v>1020.4215191999999</v>
      </c>
    </row>
    <row r="34" spans="1:24" ht="11.25" customHeight="1" x14ac:dyDescent="0.2">
      <c r="A34" s="28" t="s">
        <v>54</v>
      </c>
      <c r="B34" s="7" t="s">
        <v>55</v>
      </c>
      <c r="C34" s="8">
        <f>TI_EHG_E_E!C34+TI_EHG_CHP_E!C34+TI_EHG_H_E!C34</f>
        <v>3009.4028236800004</v>
      </c>
      <c r="D34" s="8">
        <f>TI_EHG_E_E!D34+TI_EHG_CHP_E!D34+TI_EHG_H_E!D34</f>
        <v>2897.46118656</v>
      </c>
      <c r="E34" s="8">
        <f>TI_EHG_E_E!E34+TI_EHG_CHP_E!E34+TI_EHG_H_E!E34</f>
        <v>3066.6752409600003</v>
      </c>
      <c r="F34" s="8">
        <f>TI_EHG_E_E!F34+TI_EHG_CHP_E!F34+TI_EHG_H_E!F34</f>
        <v>3126.5506483200002</v>
      </c>
      <c r="G34" s="8">
        <f>TI_EHG_E_E!G34+TI_EHG_CHP_E!G34+TI_EHG_H_E!G34</f>
        <v>3030.2290252799994</v>
      </c>
      <c r="H34" s="8">
        <f>TI_EHG_E_E!H34+TI_EHG_CHP_E!H34+TI_EHG_H_E!H34</f>
        <v>2970.3534105600002</v>
      </c>
      <c r="I34" s="8">
        <f>TI_EHG_E_E!I34+TI_EHG_CHP_E!I34+TI_EHG_H_E!I34</f>
        <v>1473.4620057600002</v>
      </c>
      <c r="J34" s="8">
        <f>TI_EHG_E_E!J34+TI_EHG_CHP_E!J34+TI_EHG_H_E!J34</f>
        <v>1660.8986496000007</v>
      </c>
      <c r="K34" s="8">
        <f>TI_EHG_E_E!K34+TI_EHG_CHP_E!K34+TI_EHG_H_E!K34</f>
        <v>1632.2624409599998</v>
      </c>
      <c r="L34" s="8">
        <f>TI_EHG_E_E!L34+TI_EHG_CHP_E!L34+TI_EHG_H_E!L34</f>
        <v>1478.6684006400001</v>
      </c>
      <c r="M34" s="8">
        <f>TI_EHG_E_E!M34+TI_EHG_CHP_E!M34+TI_EHG_H_E!M34</f>
        <v>1460.44539648</v>
      </c>
      <c r="N34" s="8">
        <f>TI_EHG_E_E!N34+TI_EHG_CHP_E!N34+TI_EHG_H_E!N34</f>
        <v>1741.60088064</v>
      </c>
      <c r="O34" s="8">
        <f>TI_EHG_E_E!O34+TI_EHG_CHP_E!O34+TI_EHG_H_E!O34</f>
        <v>1522.9244160000001</v>
      </c>
      <c r="P34" s="8">
        <f>TI_EHG_E_E!P34+TI_EHG_CHP_E!P34+TI_EHG_H_E!P34</f>
        <v>1554.1640294399999</v>
      </c>
      <c r="Q34" s="8">
        <f>TI_EHG_E_E!Q34+TI_EHG_CHP_E!Q34+TI_EHG_H_E!Q34</f>
        <v>2134.6971724800005</v>
      </c>
      <c r="R34" s="8">
        <f>TI_EHG_E_E!R34+TI_EHG_CHP_E!R34+TI_EHG_H_E!R34</f>
        <v>1504.4268672000001</v>
      </c>
      <c r="S34" s="8">
        <f>TI_EHG_E_E!S34+TI_EHG_CHP_E!S34+TI_EHG_H_E!S34</f>
        <v>1413.66788352</v>
      </c>
      <c r="T34" s="8">
        <f>TI_EHG_E_E!T34+TI_EHG_CHP_E!T34+TI_EHG_H_E!T34</f>
        <v>1164.3601996800003</v>
      </c>
      <c r="U34" s="8">
        <f>TI_EHG_E_E!U34+TI_EHG_CHP_E!U34+TI_EHG_H_E!U34</f>
        <v>1182.3766732800002</v>
      </c>
      <c r="V34" s="8">
        <f>TI_EHG_E_E!V34+TI_EHG_CHP_E!V34+TI_EHG_H_E!V34</f>
        <v>1207.6911820800001</v>
      </c>
      <c r="W34" s="8">
        <f>TI_EHG_E_E!W34+TI_EHG_CHP_E!W34+TI_EHG_H_E!W34</f>
        <v>1026.0871603200001</v>
      </c>
      <c r="X34" s="8">
        <f>TI_EHG_E_E!X34+TI_EHG_CHP_E!X34+TI_EHG_H_E!X34</f>
        <v>983.44751615999996</v>
      </c>
    </row>
    <row r="35" spans="1:24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0</v>
      </c>
      <c r="E36" s="8">
        <f>TI_EHG_E_E!E36+TI_EHG_CHP_E!E36+TI_EHG_H_E!E36</f>
        <v>0</v>
      </c>
      <c r="F36" s="8">
        <f>TI_EHG_E_E!F36+TI_EHG_CHP_E!F36+TI_EHG_H_E!F36</f>
        <v>0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0</v>
      </c>
      <c r="K36" s="8">
        <f>TI_EHG_E_E!K36+TI_EHG_CHP_E!K36+TI_EHG_H_E!K36</f>
        <v>0</v>
      </c>
      <c r="L36" s="8">
        <f>TI_EHG_E_E!L36+TI_EHG_CHP_E!L36+TI_EHG_H_E!L36</f>
        <v>0</v>
      </c>
      <c r="M36" s="8">
        <f>TI_EHG_E_E!M36+TI_EHG_CHP_E!M36+TI_EHG_H_E!M36</f>
        <v>0</v>
      </c>
      <c r="N36" s="8">
        <f>TI_EHG_E_E!N36+TI_EHG_CHP_E!N36+TI_EHG_H_E!N36</f>
        <v>0</v>
      </c>
      <c r="O36" s="8">
        <f>TI_EHG_E_E!O36+TI_EHG_CHP_E!O36+TI_EHG_H_E!O36</f>
        <v>0</v>
      </c>
      <c r="P36" s="8">
        <f>TI_EHG_E_E!P36+TI_EHG_CHP_E!P36+TI_EHG_H_E!P36</f>
        <v>0</v>
      </c>
      <c r="Q36" s="8">
        <f>TI_EHG_E_E!Q36+TI_EHG_CHP_E!Q36+TI_EHG_H_E!Q36</f>
        <v>0</v>
      </c>
      <c r="R36" s="8">
        <f>TI_EHG_E_E!R36+TI_EHG_CHP_E!R36+TI_EHG_H_E!R36</f>
        <v>0</v>
      </c>
      <c r="S36" s="8">
        <f>TI_EHG_E_E!S36+TI_EHG_CHP_E!S36+TI_EHG_H_E!S36</f>
        <v>0</v>
      </c>
      <c r="T36" s="8">
        <f>TI_EHG_E_E!T36+TI_EHG_CHP_E!T36+TI_EHG_H_E!T36</f>
        <v>0</v>
      </c>
      <c r="U36" s="8">
        <f>TI_EHG_E_E!U36+TI_EHG_CHP_E!U36+TI_EHG_H_E!U36</f>
        <v>0</v>
      </c>
      <c r="V36" s="8">
        <f>TI_EHG_E_E!V36+TI_EHG_CHP_E!V36+TI_EHG_H_E!V36</f>
        <v>0</v>
      </c>
      <c r="W36" s="8">
        <f>TI_EHG_E_E!W36+TI_EHG_CHP_E!W36+TI_EHG_H_E!W36</f>
        <v>0</v>
      </c>
      <c r="X36" s="8">
        <f>TI_EHG_E_E!X36+TI_EHG_CHP_E!X36+TI_EHG_H_E!X36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TI_EHG_E_E!C43+TI_EHG_CHP_E!C43+TI_EHG_H_E!C43</f>
        <v>22.356088560000003</v>
      </c>
      <c r="D43" s="8">
        <f>TI_EHG_E_E!D43+TI_EHG_CHP_E!D43+TI_EHG_H_E!D43</f>
        <v>22.355821799999998</v>
      </c>
      <c r="E43" s="8">
        <f>TI_EHG_E_E!E43+TI_EHG_CHP_E!E43+TI_EHG_H_E!E43</f>
        <v>41.517992879999994</v>
      </c>
      <c r="F43" s="8">
        <f>TI_EHG_E_E!F43+TI_EHG_CHP_E!F43+TI_EHG_H_E!F43</f>
        <v>38.324608920000003</v>
      </c>
      <c r="G43" s="8">
        <f>TI_EHG_E_E!G43+TI_EHG_CHP_E!G43+TI_EHG_H_E!G43</f>
        <v>35.13069144</v>
      </c>
      <c r="H43" s="8">
        <f>TI_EHG_E_E!H43+TI_EHG_CHP_E!H43+TI_EHG_H_E!H43</f>
        <v>54.293129279999995</v>
      </c>
      <c r="I43" s="8">
        <f>TI_EHG_E_E!I43+TI_EHG_CHP_E!I43+TI_EHG_H_E!I43</f>
        <v>38.324608920000003</v>
      </c>
      <c r="J43" s="8">
        <f>TI_EHG_E_E!J43+TI_EHG_CHP_E!J43+TI_EHG_H_E!J43</f>
        <v>31.937040719999995</v>
      </c>
      <c r="K43" s="8">
        <f>TI_EHG_E_E!K43+TI_EHG_CHP_E!K43+TI_EHG_H_E!K43</f>
        <v>38.413440000000001</v>
      </c>
      <c r="L43" s="8">
        <f>TI_EHG_E_E!L43+TI_EHG_CHP_E!L43+TI_EHG_H_E!L43</f>
        <v>38.413440000000001</v>
      </c>
      <c r="M43" s="8">
        <f>TI_EHG_E_E!M43+TI_EHG_CHP_E!M43+TI_EHG_H_E!M43</f>
        <v>35.212319999999998</v>
      </c>
      <c r="N43" s="8">
        <f>TI_EHG_E_E!N43+TI_EHG_CHP_E!N43+TI_EHG_H_E!N43</f>
        <v>32.011200000000002</v>
      </c>
      <c r="O43" s="8">
        <f>TI_EHG_E_E!O43+TI_EHG_CHP_E!O43+TI_EHG_H_E!O43</f>
        <v>51.217920000000014</v>
      </c>
      <c r="P43" s="8">
        <f>TI_EHG_E_E!P43+TI_EHG_CHP_E!P43+TI_EHG_H_E!P43</f>
        <v>76.826880000000003</v>
      </c>
      <c r="Q43" s="8">
        <f>TI_EHG_E_E!Q43+TI_EHG_CHP_E!Q43+TI_EHG_H_E!Q43</f>
        <v>217.67616000000001</v>
      </c>
      <c r="R43" s="8">
        <f>TI_EHG_E_E!R43+TI_EHG_CHP_E!R43+TI_EHG_H_E!R43</f>
        <v>59.185774440000003</v>
      </c>
      <c r="S43" s="8">
        <f>TI_EHG_E_E!S43+TI_EHG_CHP_E!S43+TI_EHG_H_E!S43</f>
        <v>40.774532760000007</v>
      </c>
      <c r="T43" s="8">
        <f>TI_EHG_E_E!T43+TI_EHG_CHP_E!T43+TI_EHG_H_E!T43</f>
        <v>36.339914520000001</v>
      </c>
      <c r="U43" s="8">
        <f>TI_EHG_E_E!U43+TI_EHG_CHP_E!U43+TI_EHG_H_E!U43</f>
        <v>36.365256719999998</v>
      </c>
      <c r="V43" s="8">
        <f>TI_EHG_E_E!V43+TI_EHG_CHP_E!V43+TI_EHG_H_E!V43</f>
        <v>59.062798079999986</v>
      </c>
      <c r="W43" s="8">
        <f>TI_EHG_E_E!W43+TI_EHG_CHP_E!W43+TI_EHG_H_E!W43</f>
        <v>26.766698399999999</v>
      </c>
      <c r="X43" s="8">
        <f>TI_EHG_E_E!X43+TI_EHG_CHP_E!X43+TI_EHG_H_E!X43</f>
        <v>36.974003039999999</v>
      </c>
    </row>
    <row r="44" spans="1:24" ht="11.25" customHeight="1" x14ac:dyDescent="0.2">
      <c r="A44" s="28" t="s">
        <v>74</v>
      </c>
      <c r="B44" s="7" t="s">
        <v>75</v>
      </c>
      <c r="C44" s="8">
        <f>TI_EHG_E_E!C44+TI_EHG_CHP_E!C44+TI_EHG_H_E!C44</f>
        <v>22.21401672</v>
      </c>
      <c r="D44" s="8">
        <f>TI_EHG_E_E!D44+TI_EHG_CHP_E!D44+TI_EHG_H_E!D44</f>
        <v>82.508369039999991</v>
      </c>
      <c r="E44" s="8">
        <f>TI_EHG_E_E!E44+TI_EHG_CHP_E!E44+TI_EHG_H_E!E44</f>
        <v>44.427476160000005</v>
      </c>
      <c r="F44" s="8">
        <f>TI_EHG_E_E!F44+TI_EHG_CHP_E!F44+TI_EHG_H_E!F44</f>
        <v>85.68180000000001</v>
      </c>
      <c r="G44" s="8">
        <f>TI_EHG_E_E!G44+TI_EHG_CHP_E!G44+TI_EHG_H_E!G44</f>
        <v>50.774616719999983</v>
      </c>
      <c r="H44" s="8">
        <f>TI_EHG_E_E!H44+TI_EHG_CHP_E!H44+TI_EHG_H_E!H44</f>
        <v>28.560600000000001</v>
      </c>
      <c r="I44" s="8">
        <f>TI_EHG_E_E!I44+TI_EHG_CHP_E!I44+TI_EHG_H_E!I44</f>
        <v>31.734030959999998</v>
      </c>
      <c r="J44" s="8">
        <f>TI_EHG_E_E!J44+TI_EHG_CHP_E!J44+TI_EHG_H_E!J44</f>
        <v>19.040307120000001</v>
      </c>
      <c r="K44" s="8">
        <f>TI_EHG_E_E!K44+TI_EHG_CHP_E!K44+TI_EHG_H_E!K44</f>
        <v>0</v>
      </c>
      <c r="L44" s="8">
        <f>TI_EHG_E_E!L44+TI_EHG_CHP_E!L44+TI_EHG_H_E!L44</f>
        <v>0</v>
      </c>
      <c r="M44" s="8">
        <f>TI_EHG_E_E!M44+TI_EHG_CHP_E!M44+TI_EHG_H_E!M44</f>
        <v>0</v>
      </c>
      <c r="N44" s="8">
        <f>TI_EHG_E_E!N44+TI_EHG_CHP_E!N44+TI_EHG_H_E!N44</f>
        <v>0</v>
      </c>
      <c r="O44" s="8">
        <f>TI_EHG_E_E!O44+TI_EHG_CHP_E!O44+TI_EHG_H_E!O44</f>
        <v>0</v>
      </c>
      <c r="P44" s="8">
        <f>TI_EHG_E_E!P44+TI_EHG_CHP_E!P44+TI_EHG_H_E!P44</f>
        <v>0</v>
      </c>
      <c r="Q44" s="8">
        <f>TI_EHG_E_E!Q44+TI_EHG_CHP_E!Q44+TI_EHG_H_E!Q44</f>
        <v>3.1734309600000001</v>
      </c>
      <c r="R44" s="8">
        <f>TI_EHG_E_E!R44+TI_EHG_CHP_E!R44+TI_EHG_H_E!R44</f>
        <v>0.98387784000000011</v>
      </c>
      <c r="S44" s="8">
        <f>TI_EHG_E_E!S44+TI_EHG_CHP_E!S44+TI_EHG_H_E!S44</f>
        <v>0</v>
      </c>
      <c r="T44" s="8">
        <f>TI_EHG_E_E!T44+TI_EHG_CHP_E!T44+TI_EHG_H_E!T44</f>
        <v>0</v>
      </c>
      <c r="U44" s="8">
        <f>TI_EHG_E_E!U44+TI_EHG_CHP_E!U44+TI_EHG_H_E!U44</f>
        <v>0</v>
      </c>
      <c r="V44" s="8">
        <f>TI_EHG_E_E!V44+TI_EHG_CHP_E!V44+TI_EHG_H_E!V44</f>
        <v>0</v>
      </c>
      <c r="W44" s="8">
        <f>TI_EHG_E_E!W44+TI_EHG_CHP_E!W44+TI_EHG_H_E!W44</f>
        <v>0.14266368000000001</v>
      </c>
      <c r="X44" s="8">
        <f>TI_EHG_E_E!X44+TI_EHG_CHP_E!X44+TI_EHG_H_E!X44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TI_EHG_E_E!C50+TI_EHG_CHP_E!C50+TI_EHG_H_E!C50</f>
        <v>653.83605864000003</v>
      </c>
      <c r="D50" s="8">
        <f>TI_EHG_E_E!D50+TI_EHG_CHP_E!D50+TI_EHG_H_E!D50</f>
        <v>630.38002932000006</v>
      </c>
      <c r="E50" s="8">
        <f>TI_EHG_E_E!E50+TI_EHG_CHP_E!E50+TI_EHG_H_E!E50</f>
        <v>650.90408796000008</v>
      </c>
      <c r="F50" s="8">
        <f>TI_EHG_E_E!F50+TI_EHG_CHP_E!F50+TI_EHG_H_E!F50</f>
        <v>727.13585339999997</v>
      </c>
      <c r="G50" s="8">
        <f>TI_EHG_E_E!G50+TI_EHG_CHP_E!G50+TI_EHG_H_E!G50</f>
        <v>653.83579475999989</v>
      </c>
      <c r="H50" s="8">
        <f>TI_EHG_E_E!H50+TI_EHG_CHP_E!H50+TI_EHG_H_E!H50</f>
        <v>489.64411727999988</v>
      </c>
      <c r="I50" s="8">
        <f>TI_EHG_E_E!I50+TI_EHG_CHP_E!I50+TI_EHG_H_E!I50</f>
        <v>480.84794136000005</v>
      </c>
      <c r="J50" s="8">
        <f>TI_EHG_E_E!J50+TI_EHG_CHP_E!J50+TI_EHG_H_E!J50</f>
        <v>472.05202931999992</v>
      </c>
      <c r="K50" s="8">
        <f>TI_EHG_E_E!K50+TI_EHG_CHP_E!K50+TI_EHG_H_E!K50</f>
        <v>451.52797067999995</v>
      </c>
      <c r="L50" s="8">
        <f>TI_EHG_E_E!L50+TI_EHG_CHP_E!L50+TI_EHG_H_E!L50</f>
        <v>90.891882719999984</v>
      </c>
      <c r="M50" s="8">
        <f>TI_EHG_E_E!M50+TI_EHG_CHP_E!M50+TI_EHG_H_E!M50</f>
        <v>93.82411728000001</v>
      </c>
      <c r="N50" s="8">
        <f>TI_EHG_E_E!N50+TI_EHG_CHP_E!N50+TI_EHG_H_E!N50</f>
        <v>131.94</v>
      </c>
      <c r="O50" s="8">
        <f>TI_EHG_E_E!O50+TI_EHG_CHP_E!O50+TI_EHG_H_E!O50</f>
        <v>90.891882719999984</v>
      </c>
      <c r="P50" s="8">
        <f>TI_EHG_E_E!P50+TI_EHG_CHP_E!P50+TI_EHG_H_E!P50</f>
        <v>55.70797068000001</v>
      </c>
      <c r="Q50" s="8">
        <f>TI_EHG_E_E!Q50+TI_EHG_CHP_E!Q50+TI_EHG_H_E!Q50</f>
        <v>222.83188272000001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0</v>
      </c>
      <c r="V50" s="8">
        <f>TI_EHG_E_E!V50+TI_EHG_CHP_E!V50+TI_EHG_H_E!V50</f>
        <v>0</v>
      </c>
      <c r="W50" s="8">
        <f>TI_EHG_E_E!W50+TI_EHG_CHP_E!W50+TI_EHG_H_E!W50</f>
        <v>4.8290039999999999E-2</v>
      </c>
      <c r="X50" s="8">
        <f>TI_EHG_E_E!X50+TI_EHG_CHP_E!X50+TI_EHG_H_E!X50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TI_EHG_E_E!C51+TI_EHG_CHP_E!C51+TI_EHG_H_E!C51</f>
        <v>25437.736688759996</v>
      </c>
      <c r="D51" s="27">
        <f>TI_EHG_E_E!D51+TI_EHG_CHP_E!D51+TI_EHG_H_E!D51</f>
        <v>26883.967603680005</v>
      </c>
      <c r="E51" s="27">
        <f>TI_EHG_E_E!E51+TI_EHG_CHP_E!E51+TI_EHG_H_E!E51</f>
        <v>27681.403836240002</v>
      </c>
      <c r="F51" s="27">
        <f>TI_EHG_E_E!F51+TI_EHG_CHP_E!F51+TI_EHG_H_E!F51</f>
        <v>27544.525850160004</v>
      </c>
      <c r="G51" s="27">
        <f>TI_EHG_E_E!G51+TI_EHG_CHP_E!G51+TI_EHG_H_E!G51</f>
        <v>29266.784787240002</v>
      </c>
      <c r="H51" s="27">
        <f>TI_EHG_E_E!H51+TI_EHG_CHP_E!H51+TI_EHG_H_E!H51</f>
        <v>27808.335090359997</v>
      </c>
      <c r="I51" s="27">
        <f>TI_EHG_E_E!I51+TI_EHG_CHP_E!I51+TI_EHG_H_E!I51</f>
        <v>26612.382297600001</v>
      </c>
      <c r="J51" s="27">
        <f>TI_EHG_E_E!J51+TI_EHG_CHP_E!J51+TI_EHG_H_E!J51</f>
        <v>27695.389364279999</v>
      </c>
      <c r="K51" s="27">
        <f>TI_EHG_E_E!K51+TI_EHG_CHP_E!K51+TI_EHG_H_E!K51</f>
        <v>28498.026066840001</v>
      </c>
      <c r="L51" s="27">
        <f>TI_EHG_E_E!L51+TI_EHG_CHP_E!L51+TI_EHG_H_E!L51</f>
        <v>30354.789959999998</v>
      </c>
      <c r="M51" s="27">
        <f>TI_EHG_E_E!M51+TI_EHG_CHP_E!M51+TI_EHG_H_E!M51</f>
        <v>32394.07419336</v>
      </c>
      <c r="N51" s="27">
        <f>TI_EHG_E_E!N51+TI_EHG_CHP_E!N51+TI_EHG_H_E!N51</f>
        <v>28731.188079</v>
      </c>
      <c r="O51" s="27">
        <f>TI_EHG_E_E!O51+TI_EHG_CHP_E!O51+TI_EHG_H_E!O51</f>
        <v>23789.091969720004</v>
      </c>
      <c r="P51" s="27">
        <f>TI_EHG_E_E!P51+TI_EHG_CHP_E!P51+TI_EHG_H_E!P51</f>
        <v>23285.607305399997</v>
      </c>
      <c r="Q51" s="27">
        <f>TI_EHG_E_E!Q51+TI_EHG_CHP_E!Q51+TI_EHG_H_E!Q51</f>
        <v>21959.643166560003</v>
      </c>
      <c r="R51" s="27">
        <f>TI_EHG_E_E!R51+TI_EHG_CHP_E!R51+TI_EHG_H_E!R51</f>
        <v>19270.511837279999</v>
      </c>
      <c r="S51" s="27">
        <f>TI_EHG_E_E!S51+TI_EHG_CHP_E!S51+TI_EHG_H_E!S51</f>
        <v>21466.701824039999</v>
      </c>
      <c r="T51" s="27">
        <f>TI_EHG_E_E!T51+TI_EHG_CHP_E!T51+TI_EHG_H_E!T51</f>
        <v>23070.971689920003</v>
      </c>
      <c r="U51" s="27">
        <f>TI_EHG_E_E!U51+TI_EHG_CHP_E!U51+TI_EHG_H_E!U51</f>
        <v>22347.547132680003</v>
      </c>
      <c r="V51" s="27">
        <f>TI_EHG_E_E!V51+TI_EHG_CHP_E!V51+TI_EHG_H_E!V51</f>
        <v>26507.577579119996</v>
      </c>
      <c r="W51" s="27">
        <f>TI_EHG_E_E!W51+TI_EHG_CHP_E!W51+TI_EHG_H_E!W51</f>
        <v>26634.3646338</v>
      </c>
      <c r="X51" s="27">
        <f>TI_EHG_E_E!X51+TI_EHG_CHP_E!X51+TI_EHG_H_E!X51</f>
        <v>21159.586502999999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1412.3158060733167</v>
      </c>
      <c r="D52" s="27">
        <f t="shared" ref="D52:X52" si="20">SUM(D53:D54)</f>
        <v>1386.3463458617343</v>
      </c>
      <c r="E52" s="27">
        <f t="shared" si="20"/>
        <v>1481.820268353403</v>
      </c>
      <c r="F52" s="27">
        <f t="shared" si="20"/>
        <v>1612.2971120278303</v>
      </c>
      <c r="G52" s="27">
        <f t="shared" si="20"/>
        <v>1786.4139233814421</v>
      </c>
      <c r="H52" s="27">
        <f t="shared" si="20"/>
        <v>2013.3071493832786</v>
      </c>
      <c r="I52" s="27">
        <f t="shared" si="20"/>
        <v>1930.1273795791415</v>
      </c>
      <c r="J52" s="27">
        <f t="shared" si="20"/>
        <v>1958.1343777272839</v>
      </c>
      <c r="K52" s="27">
        <f t="shared" si="20"/>
        <v>2045.6603250075634</v>
      </c>
      <c r="L52" s="27">
        <f t="shared" si="20"/>
        <v>2349.8564633107417</v>
      </c>
      <c r="M52" s="27">
        <f t="shared" si="20"/>
        <v>2306.1136939767889</v>
      </c>
      <c r="N52" s="27">
        <f t="shared" si="20"/>
        <v>2392.8136212425256</v>
      </c>
      <c r="O52" s="27">
        <f t="shared" si="20"/>
        <v>2428.6631610920754</v>
      </c>
      <c r="P52" s="27">
        <f t="shared" si="20"/>
        <v>2644.5085950776588</v>
      </c>
      <c r="Q52" s="27">
        <f t="shared" si="20"/>
        <v>2706.6923208914204</v>
      </c>
      <c r="R52" s="27">
        <f t="shared" si="20"/>
        <v>3074.8826822745477</v>
      </c>
      <c r="S52" s="27">
        <f t="shared" si="20"/>
        <v>3233.3673526905818</v>
      </c>
      <c r="T52" s="27">
        <f t="shared" si="20"/>
        <v>3228.4503847756187</v>
      </c>
      <c r="U52" s="27">
        <f t="shared" si="20"/>
        <v>3125.5419852304185</v>
      </c>
      <c r="V52" s="27">
        <f t="shared" si="20"/>
        <v>2971.8207337283266</v>
      </c>
      <c r="W52" s="27">
        <f t="shared" si="20"/>
        <v>2899.1043075220468</v>
      </c>
      <c r="X52" s="27">
        <f t="shared" si="20"/>
        <v>3072.5585915515494</v>
      </c>
    </row>
    <row r="53" spans="1:24" ht="11.25" customHeight="1" x14ac:dyDescent="0.2">
      <c r="A53" s="29" t="s">
        <v>116</v>
      </c>
      <c r="B53" s="7" t="s">
        <v>117</v>
      </c>
      <c r="C53" s="8">
        <f>TI_EHG_E_E!C53+TI_EHG_CHP_E!C53+TI_EHG_H_E!C53</f>
        <v>0</v>
      </c>
      <c r="D53" s="8">
        <f>TI_EHG_E_E!D53+TI_EHG_CHP_E!D53+TI_EHG_H_E!D53</f>
        <v>0</v>
      </c>
      <c r="E53" s="8">
        <f>TI_EHG_E_E!E53+TI_EHG_CHP_E!E53+TI_EHG_H_E!E53</f>
        <v>0</v>
      </c>
      <c r="F53" s="8">
        <f>TI_EHG_E_E!F53+TI_EHG_CHP_E!F53+TI_EHG_H_E!F53</f>
        <v>0</v>
      </c>
      <c r="G53" s="8">
        <f>TI_EHG_E_E!G53+TI_EHG_CHP_E!G53+TI_EHG_H_E!G53</f>
        <v>0</v>
      </c>
      <c r="H53" s="8">
        <f>TI_EHG_E_E!H53+TI_EHG_CHP_E!H53+TI_EHG_H_E!H53</f>
        <v>0</v>
      </c>
      <c r="I53" s="8">
        <f>TI_EHG_E_E!I53+TI_EHG_CHP_E!I53+TI_EHG_H_E!I53</f>
        <v>0</v>
      </c>
      <c r="J53" s="8">
        <f>TI_EHG_E_E!J53+TI_EHG_CHP_E!J53+TI_EHG_H_E!J53</f>
        <v>0</v>
      </c>
      <c r="K53" s="8">
        <f>TI_EHG_E_E!K53+TI_EHG_CHP_E!K53+TI_EHG_H_E!K53</f>
        <v>0</v>
      </c>
      <c r="L53" s="8">
        <f>TI_EHG_E_E!L53+TI_EHG_CHP_E!L53+TI_EHG_H_E!L53</f>
        <v>0</v>
      </c>
      <c r="M53" s="8">
        <f>TI_EHG_E_E!M53+TI_EHG_CHP_E!M53+TI_EHG_H_E!M53</f>
        <v>0</v>
      </c>
      <c r="N53" s="8">
        <f>TI_EHG_E_E!N53+TI_EHG_CHP_E!N53+TI_EHG_H_E!N53</f>
        <v>0</v>
      </c>
      <c r="O53" s="8">
        <f>TI_EHG_E_E!O53+TI_EHG_CHP_E!O53+TI_EHG_H_E!O53</f>
        <v>0</v>
      </c>
      <c r="P53" s="8">
        <f>TI_EHG_E_E!P53+TI_EHG_CHP_E!P53+TI_EHG_H_E!P53</f>
        <v>0</v>
      </c>
      <c r="Q53" s="8">
        <f>TI_EHG_E_E!Q53+TI_EHG_CHP_E!Q53+TI_EHG_H_E!Q53</f>
        <v>0</v>
      </c>
      <c r="R53" s="8">
        <f>TI_EHG_E_E!R53+TI_EHG_CHP_E!R53+TI_EHG_H_E!R53</f>
        <v>388.42689600000006</v>
      </c>
      <c r="S53" s="8">
        <f>TI_EHG_E_E!S53+TI_EHG_CHP_E!S53+TI_EHG_H_E!S53</f>
        <v>364.62769200000002</v>
      </c>
      <c r="T53" s="8">
        <f>TI_EHG_E_E!T53+TI_EHG_CHP_E!T53+TI_EHG_H_E!T53</f>
        <v>360.15665400000012</v>
      </c>
      <c r="U53" s="8">
        <f>TI_EHG_E_E!U53+TI_EHG_CHP_E!U53+TI_EHG_H_E!U53</f>
        <v>390.55044599999997</v>
      </c>
      <c r="V53" s="8">
        <f>TI_EHG_E_E!V53+TI_EHG_CHP_E!V53+TI_EHG_H_E!V53</f>
        <v>361.9811052</v>
      </c>
      <c r="W53" s="8">
        <f>TI_EHG_E_E!W53+TI_EHG_CHP_E!W53+TI_EHG_H_E!W53</f>
        <v>334.82334599999996</v>
      </c>
      <c r="X53" s="8">
        <f>TI_EHG_E_E!X53+TI_EHG_CHP_E!X53+TI_EHG_H_E!X53</f>
        <v>365.6300076</v>
      </c>
    </row>
    <row r="54" spans="1:24" ht="11.25" customHeight="1" x14ac:dyDescent="0.2">
      <c r="A54" s="43" t="s">
        <v>118</v>
      </c>
      <c r="B54" s="44" t="s">
        <v>119</v>
      </c>
      <c r="C54" s="45">
        <f>TI_EHG_E_E!C54+TI_EHG_CHP_E!C54+TI_EHG_H_E!C54</f>
        <v>1412.3158060733167</v>
      </c>
      <c r="D54" s="45">
        <f>TI_EHG_E_E!D54+TI_EHG_CHP_E!D54+TI_EHG_H_E!D54</f>
        <v>1386.3463458617343</v>
      </c>
      <c r="E54" s="45">
        <f>TI_EHG_E_E!E54+TI_EHG_CHP_E!E54+TI_EHG_H_E!E54</f>
        <v>1481.820268353403</v>
      </c>
      <c r="F54" s="45">
        <f>TI_EHG_E_E!F54+TI_EHG_CHP_E!F54+TI_EHG_H_E!F54</f>
        <v>1612.2971120278303</v>
      </c>
      <c r="G54" s="45">
        <f>TI_EHG_E_E!G54+TI_EHG_CHP_E!G54+TI_EHG_H_E!G54</f>
        <v>1786.4139233814421</v>
      </c>
      <c r="H54" s="45">
        <f>TI_EHG_E_E!H54+TI_EHG_CHP_E!H54+TI_EHG_H_E!H54</f>
        <v>2013.3071493832786</v>
      </c>
      <c r="I54" s="45">
        <f>TI_EHG_E_E!I54+TI_EHG_CHP_E!I54+TI_EHG_H_E!I54</f>
        <v>1930.1273795791415</v>
      </c>
      <c r="J54" s="45">
        <f>TI_EHG_E_E!J54+TI_EHG_CHP_E!J54+TI_EHG_H_E!J54</f>
        <v>1958.1343777272839</v>
      </c>
      <c r="K54" s="45">
        <f>TI_EHG_E_E!K54+TI_EHG_CHP_E!K54+TI_EHG_H_E!K54</f>
        <v>2045.6603250075634</v>
      </c>
      <c r="L54" s="45">
        <f>TI_EHG_E_E!L54+TI_EHG_CHP_E!L54+TI_EHG_H_E!L54</f>
        <v>2349.8564633107417</v>
      </c>
      <c r="M54" s="45">
        <f>TI_EHG_E_E!M54+TI_EHG_CHP_E!M54+TI_EHG_H_E!M54</f>
        <v>2306.1136939767889</v>
      </c>
      <c r="N54" s="45">
        <f>TI_EHG_E_E!N54+TI_EHG_CHP_E!N54+TI_EHG_H_E!N54</f>
        <v>2392.8136212425256</v>
      </c>
      <c r="O54" s="45">
        <f>TI_EHG_E_E!O54+TI_EHG_CHP_E!O54+TI_EHG_H_E!O54</f>
        <v>2428.6631610920754</v>
      </c>
      <c r="P54" s="45">
        <f>TI_EHG_E_E!P54+TI_EHG_CHP_E!P54+TI_EHG_H_E!P54</f>
        <v>2644.5085950776588</v>
      </c>
      <c r="Q54" s="45">
        <f>TI_EHG_E_E!Q54+TI_EHG_CHP_E!Q54+TI_EHG_H_E!Q54</f>
        <v>2706.6923208914204</v>
      </c>
      <c r="R54" s="45">
        <f>TI_EHG_E_E!R54+TI_EHG_CHP_E!R54+TI_EHG_H_E!R54</f>
        <v>2686.4557862745478</v>
      </c>
      <c r="S54" s="45">
        <f>TI_EHG_E_E!S54+TI_EHG_CHP_E!S54+TI_EHG_H_E!S54</f>
        <v>2868.7396606905818</v>
      </c>
      <c r="T54" s="45">
        <f>TI_EHG_E_E!T54+TI_EHG_CHP_E!T54+TI_EHG_H_E!T54</f>
        <v>2868.2937307756188</v>
      </c>
      <c r="U54" s="45">
        <f>TI_EHG_E_E!U54+TI_EHG_CHP_E!U54+TI_EHG_H_E!U54</f>
        <v>2734.9915392304188</v>
      </c>
      <c r="V54" s="45">
        <f>TI_EHG_E_E!V54+TI_EHG_CHP_E!V54+TI_EHG_H_E!V54</f>
        <v>2609.8396285283266</v>
      </c>
      <c r="W54" s="45">
        <f>TI_EHG_E_E!W54+TI_EHG_CHP_E!W54+TI_EHG_H_E!W54</f>
        <v>2564.2809615220467</v>
      </c>
      <c r="X54" s="45">
        <f>TI_EHG_E_E!X54+TI_EHG_CHP_E!X54+TI_EHG_H_E!X54</f>
        <v>2706.9285839515492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3106.5112979999994</v>
      </c>
      <c r="D61" s="49">
        <f t="shared" si="21"/>
        <v>3414.7976846399997</v>
      </c>
      <c r="E61" s="49">
        <f t="shared" si="21"/>
        <v>3959.4777530399997</v>
      </c>
      <c r="F61" s="49">
        <f t="shared" si="21"/>
        <v>3631.0796078399999</v>
      </c>
      <c r="G61" s="49">
        <f t="shared" si="21"/>
        <v>4372.1266845599994</v>
      </c>
      <c r="H61" s="49">
        <f t="shared" si="21"/>
        <v>5991.5463112799989</v>
      </c>
      <c r="I61" s="49">
        <f t="shared" si="21"/>
        <v>5829.8093467199997</v>
      </c>
      <c r="J61" s="49">
        <f t="shared" si="21"/>
        <v>4975.1970516000001</v>
      </c>
      <c r="K61" s="49">
        <f t="shared" si="21"/>
        <v>6323.0669906399989</v>
      </c>
      <c r="L61" s="49">
        <f t="shared" si="21"/>
        <v>7400.0970691199982</v>
      </c>
      <c r="M61" s="49">
        <f t="shared" si="21"/>
        <v>8184.42738216</v>
      </c>
      <c r="N61" s="49">
        <f t="shared" si="21"/>
        <v>8162.7639343199999</v>
      </c>
      <c r="O61" s="49">
        <f t="shared" si="21"/>
        <v>8438.55344496</v>
      </c>
      <c r="P61" s="49">
        <f t="shared" si="21"/>
        <v>7428.3201014399992</v>
      </c>
      <c r="Q61" s="49">
        <f t="shared" si="21"/>
        <v>6634.9510149599992</v>
      </c>
      <c r="R61" s="49">
        <f t="shared" si="21"/>
        <v>6728.9187311999995</v>
      </c>
      <c r="S61" s="49">
        <f t="shared" si="21"/>
        <v>6964.801076159998</v>
      </c>
      <c r="T61" s="49">
        <f t="shared" si="21"/>
        <v>6770.8975543199995</v>
      </c>
      <c r="U61" s="49">
        <f t="shared" si="21"/>
        <v>6524.70822288</v>
      </c>
      <c r="V61" s="49">
        <f t="shared" si="21"/>
        <v>8092.4428893599998</v>
      </c>
      <c r="W61" s="49">
        <f t="shared" si="21"/>
        <v>11306.34187488</v>
      </c>
      <c r="X61" s="49">
        <f t="shared" si="21"/>
        <v>13798.28902104</v>
      </c>
    </row>
    <row r="62" spans="1:24" ht="11.25" customHeight="1" x14ac:dyDescent="0.2">
      <c r="A62" s="50" t="s">
        <v>92</v>
      </c>
      <c r="B62" s="51" t="s">
        <v>93</v>
      </c>
      <c r="C62" s="52">
        <f>TI_EHG_E_E!C62+TI_EHG_CHP_E!C62+TI_EHG_H_E!C62</f>
        <v>569.85626879999995</v>
      </c>
      <c r="D62" s="52">
        <f>TI_EHG_E_E!D62+TI_EHG_CHP_E!D62+TI_EHG_H_E!D62</f>
        <v>998.81631359999994</v>
      </c>
      <c r="E62" s="52">
        <f>TI_EHG_E_E!E62+TI_EHG_CHP_E!E62+TI_EHG_H_E!E62</f>
        <v>1368.7519104</v>
      </c>
      <c r="F62" s="52">
        <f>TI_EHG_E_E!F62+TI_EHG_CHP_E!F62+TI_EHG_H_E!F62</f>
        <v>1132.9920000000002</v>
      </c>
      <c r="G62" s="52">
        <f>TI_EHG_E_E!G62+TI_EHG_CHP_E!G62+TI_EHG_H_E!G62</f>
        <v>1528.5759552</v>
      </c>
      <c r="H62" s="52">
        <f>TI_EHG_E_E!H62+TI_EHG_CHP_E!H62+TI_EHG_H_E!H62</f>
        <v>2275.2801792</v>
      </c>
      <c r="I62" s="52">
        <f>TI_EHG_E_E!I62+TI_EHG_CHP_E!I62+TI_EHG_H_E!I62</f>
        <v>1981.8400895999998</v>
      </c>
      <c r="J62" s="52">
        <f>TI_EHG_E_E!J62+TI_EHG_CHP_E!J62+TI_EHG_H_E!J62</f>
        <v>2078.4960000000001</v>
      </c>
      <c r="K62" s="52">
        <f>TI_EHG_E_E!K62+TI_EHG_CHP_E!K62+TI_EHG_H_E!K62</f>
        <v>2893.4079551999998</v>
      </c>
      <c r="L62" s="52">
        <f>TI_EHG_E_E!L62+TI_EHG_CHP_E!L62+TI_EHG_H_E!L62</f>
        <v>3948.0001343999993</v>
      </c>
      <c r="M62" s="52">
        <f>TI_EHG_E_E!M62+TI_EHG_CHP_E!M62+TI_EHG_H_E!M62</f>
        <v>4568.2560000000003</v>
      </c>
      <c r="N62" s="52">
        <f>TI_EHG_E_E!N62+TI_EHG_CHP_E!N62+TI_EHG_H_E!N62</f>
        <v>4243.0082688000002</v>
      </c>
      <c r="O62" s="52">
        <f>TI_EHG_E_E!O62+TI_EHG_CHP_E!O62+TI_EHG_H_E!O62</f>
        <v>4288.2561791999997</v>
      </c>
      <c r="P62" s="52">
        <f>TI_EHG_E_E!P62+TI_EHG_CHP_E!P62+TI_EHG_H_E!P62</f>
        <v>3205.7762687999998</v>
      </c>
      <c r="Q62" s="52">
        <f>TI_EHG_E_E!Q62+TI_EHG_CHP_E!Q62+TI_EHG_H_E!Q62</f>
        <v>2472.6235968000001</v>
      </c>
      <c r="R62" s="52">
        <f>TI_EHG_E_E!R62+TI_EHG_CHP_E!R62+TI_EHG_H_E!R62</f>
        <v>2420.6245055999998</v>
      </c>
      <c r="S62" s="52">
        <f>TI_EHG_E_E!S62+TI_EHG_CHP_E!S62+TI_EHG_H_E!S62</f>
        <v>2563.5210047999994</v>
      </c>
      <c r="T62" s="52">
        <f>TI_EHG_E_E!T62+TI_EHG_CHP_E!T62+TI_EHG_H_E!T62</f>
        <v>2555.4481344000001</v>
      </c>
      <c r="U62" s="52">
        <f>TI_EHG_E_E!U62+TI_EHG_CHP_E!U62+TI_EHG_H_E!U62</f>
        <v>2539.0346688</v>
      </c>
      <c r="V62" s="52">
        <f>TI_EHG_E_E!V62+TI_EHG_CHP_E!V62+TI_EHG_H_E!V62</f>
        <v>4133.9733120000001</v>
      </c>
      <c r="W62" s="52">
        <f>TI_EHG_E_E!W62+TI_EHG_CHP_E!W62+TI_EHG_H_E!W62</f>
        <v>7325.1372096000005</v>
      </c>
      <c r="X62" s="52">
        <f>TI_EHG_E_E!X62+TI_EHG_CHP_E!X62+TI_EHG_H_E!X62</f>
        <v>9614.2673087999992</v>
      </c>
    </row>
    <row r="63" spans="1:24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TI_EHG_E_E!C64+TI_EHG_CHP_E!C64+TI_EHG_H_E!C64</f>
        <v>127.65490919999999</v>
      </c>
      <c r="D64" s="52">
        <f>TI_EHG_E_E!D64+TI_EHG_CHP_E!D64+TI_EHG_H_E!D64</f>
        <v>136.28173104000001</v>
      </c>
      <c r="E64" s="52">
        <f>TI_EHG_E_E!E64+TI_EHG_CHP_E!E64+TI_EHG_H_E!E64</f>
        <v>155.00937816000001</v>
      </c>
      <c r="F64" s="52">
        <f>TI_EHG_E_E!F64+TI_EHG_CHP_E!F64+TI_EHG_H_E!F64</f>
        <v>148.62098159999999</v>
      </c>
      <c r="G64" s="52">
        <f>TI_EHG_E_E!G64+TI_EHG_CHP_E!G64+TI_EHG_H_E!G64</f>
        <v>129.45657815999999</v>
      </c>
      <c r="H64" s="52">
        <f>TI_EHG_E_E!H64+TI_EHG_CHP_E!H64+TI_EHG_H_E!H64</f>
        <v>129.40193448000002</v>
      </c>
      <c r="I64" s="52">
        <f>TI_EHG_E_E!I64+TI_EHG_CHP_E!I64+TI_EHG_H_E!I64</f>
        <v>163.96366896000004</v>
      </c>
      <c r="J64" s="52">
        <f>TI_EHG_E_E!J64+TI_EHG_CHP_E!J64+TI_EHG_H_E!J64</f>
        <v>235.43504711999998</v>
      </c>
      <c r="K64" s="52">
        <f>TI_EHG_E_E!K64+TI_EHG_CHP_E!K64+TI_EHG_H_E!K64</f>
        <v>330.71200343999999</v>
      </c>
      <c r="L64" s="52">
        <f>TI_EHG_E_E!L64+TI_EHG_CHP_E!L64+TI_EHG_H_E!L64</f>
        <v>399.94495632000002</v>
      </c>
      <c r="M64" s="52">
        <f>TI_EHG_E_E!M64+TI_EHG_CHP_E!M64+TI_EHG_H_E!M64</f>
        <v>428.66453448000004</v>
      </c>
      <c r="N64" s="52">
        <f>TI_EHG_E_E!N64+TI_EHG_CHP_E!N64+TI_EHG_H_E!N64</f>
        <v>421.07535288000008</v>
      </c>
      <c r="O64" s="52">
        <f>TI_EHG_E_E!O64+TI_EHG_CHP_E!O64+TI_EHG_H_E!O64</f>
        <v>388.09710576000009</v>
      </c>
      <c r="P64" s="52">
        <f>TI_EHG_E_E!P64+TI_EHG_CHP_E!P64+TI_EHG_H_E!P64</f>
        <v>362.54391264000009</v>
      </c>
      <c r="Q64" s="52">
        <f>TI_EHG_E_E!Q64+TI_EHG_CHP_E!Q64+TI_EHG_H_E!Q64</f>
        <v>336.82737815999997</v>
      </c>
      <c r="R64" s="52">
        <f>TI_EHG_E_E!R64+TI_EHG_CHP_E!R64+TI_EHG_H_E!R64</f>
        <v>363.68710560000005</v>
      </c>
      <c r="S64" s="52">
        <f>TI_EHG_E_E!S64+TI_EHG_CHP_E!S64+TI_EHG_H_E!S64</f>
        <v>341.12123135999997</v>
      </c>
      <c r="T64" s="52">
        <f>TI_EHG_E_E!T64+TI_EHG_CHP_E!T64+TI_EHG_H_E!T64</f>
        <v>316.88557992000011</v>
      </c>
      <c r="U64" s="52">
        <f>TI_EHG_E_E!U64+TI_EHG_CHP_E!U64+TI_EHG_H_E!U64</f>
        <v>298.10643408000016</v>
      </c>
      <c r="V64" s="52">
        <f>TI_EHG_E_E!V64+TI_EHG_CHP_E!V64+TI_EHG_H_E!V64</f>
        <v>294.08933736000012</v>
      </c>
      <c r="W64" s="52">
        <f>TI_EHG_E_E!W64+TI_EHG_CHP_E!W64+TI_EHG_H_E!W64</f>
        <v>275.55510527999996</v>
      </c>
      <c r="X64" s="52">
        <f>TI_EHG_E_E!X64+TI_EHG_CHP_E!X64+TI_EHG_H_E!X64</f>
        <v>272.23147223999996</v>
      </c>
    </row>
    <row r="65" spans="1:24" ht="11.25" customHeight="1" x14ac:dyDescent="0.2">
      <c r="A65" s="50" t="s">
        <v>98</v>
      </c>
      <c r="B65" s="51" t="s">
        <v>99</v>
      </c>
      <c r="C65" s="52">
        <f>TI_EHG_E_E!C65+TI_EHG_CHP_E!C65+TI_EHG_H_E!C65</f>
        <v>2409.0001199999997</v>
      </c>
      <c r="D65" s="52">
        <f>TI_EHG_E_E!D65+TI_EHG_CHP_E!D65+TI_EHG_H_E!D65</f>
        <v>2279.6996399999998</v>
      </c>
      <c r="E65" s="52">
        <f>TI_EHG_E_E!E65+TI_EHG_CHP_E!E65+TI_EHG_H_E!E65</f>
        <v>2375.3001599999998</v>
      </c>
      <c r="F65" s="52">
        <f>TI_EHG_E_E!F65+TI_EHG_CHP_E!F65+TI_EHG_H_E!F65</f>
        <v>2346.5998799999998</v>
      </c>
      <c r="G65" s="52">
        <f>TI_EHG_E_E!G65+TI_EHG_CHP_E!G65+TI_EHG_H_E!G65</f>
        <v>2429.9999999999995</v>
      </c>
      <c r="H65" s="52">
        <f>TI_EHG_E_E!H65+TI_EHG_CHP_E!H65+TI_EHG_H_E!H65</f>
        <v>2493.8999999999996</v>
      </c>
      <c r="I65" s="52">
        <f>TI_EHG_E_E!I65+TI_EHG_CHP_E!I65+TI_EHG_H_E!I65</f>
        <v>2456.0999999999995</v>
      </c>
      <c r="J65" s="52">
        <f>TI_EHG_E_E!J65+TI_EHG_CHP_E!J65+TI_EHG_H_E!J65</f>
        <v>2571.7996799999996</v>
      </c>
      <c r="K65" s="52">
        <f>TI_EHG_E_E!K65+TI_EHG_CHP_E!K65+TI_EHG_H_E!K65</f>
        <v>2797.5002399999989</v>
      </c>
      <c r="L65" s="52">
        <f>TI_EHG_E_E!L65+TI_EHG_CHP_E!L65+TI_EHG_H_E!L65</f>
        <v>2997.1997999999994</v>
      </c>
      <c r="M65" s="52">
        <f>TI_EHG_E_E!M65+TI_EHG_CHP_E!M65+TI_EHG_H_E!M65</f>
        <v>3149.2000799999996</v>
      </c>
      <c r="N65" s="52">
        <f>TI_EHG_E_E!N65+TI_EHG_CHP_E!N65+TI_EHG_H_E!N65</f>
        <v>3490.0995599999997</v>
      </c>
      <c r="O65" s="52">
        <f>TI_EHG_E_E!O65+TI_EHG_CHP_E!O65+TI_EHG_H_E!O65</f>
        <v>3762.2001599999999</v>
      </c>
      <c r="P65" s="52">
        <f>TI_EHG_E_E!P65+TI_EHG_CHP_E!P65+TI_EHG_H_E!P65</f>
        <v>3859.9999199999993</v>
      </c>
      <c r="Q65" s="52">
        <f>TI_EHG_E_E!Q65+TI_EHG_CHP_E!Q65+TI_EHG_H_E!Q65</f>
        <v>3825.500039999999</v>
      </c>
      <c r="R65" s="52">
        <f>TI_EHG_E_E!R65+TI_EHG_CHP_E!R65+TI_EHG_H_E!R65</f>
        <v>3944.6071199999997</v>
      </c>
      <c r="S65" s="52">
        <f>TI_EHG_E_E!S65+TI_EHG_CHP_E!S65+TI_EHG_H_E!S65</f>
        <v>4060.1588399999991</v>
      </c>
      <c r="T65" s="52">
        <f>TI_EHG_E_E!T65+TI_EHG_CHP_E!T65+TI_EHG_H_E!T65</f>
        <v>3898.5638399999993</v>
      </c>
      <c r="U65" s="52">
        <f>TI_EHG_E_E!U65+TI_EHG_CHP_E!U65+TI_EHG_H_E!U65</f>
        <v>3687.5671199999997</v>
      </c>
      <c r="V65" s="52">
        <f>TI_EHG_E_E!V65+TI_EHG_CHP_E!V65+TI_EHG_H_E!V65</f>
        <v>3664.38024</v>
      </c>
      <c r="W65" s="52">
        <f>TI_EHG_E_E!W65+TI_EHG_CHP_E!W65+TI_EHG_H_E!W65</f>
        <v>3705.6495599999994</v>
      </c>
      <c r="X65" s="52">
        <f>TI_EHG_E_E!X65+TI_EHG_CHP_E!X65+TI_EHG_H_E!X65</f>
        <v>3911.7902399999998</v>
      </c>
    </row>
    <row r="66" spans="1:24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60.416304480000008</v>
      </c>
      <c r="F72" s="55">
        <f>TI_EHG_E_E!F72+TI_EHG_CHP_E!F72+TI_EHG_H_E!F72</f>
        <v>2.8667462399999994</v>
      </c>
      <c r="G72" s="55">
        <f>TI_EHG_E_E!G72+TI_EHG_CHP_E!G72+TI_EHG_H_E!G72</f>
        <v>284.09415119999994</v>
      </c>
      <c r="H72" s="55">
        <f>TI_EHG_E_E!H72+TI_EHG_CHP_E!H72+TI_EHG_H_E!H72</f>
        <v>1092.9641975999998</v>
      </c>
      <c r="I72" s="55">
        <f>TI_EHG_E_E!I72+TI_EHG_CHP_E!I72+TI_EHG_H_E!I72</f>
        <v>1227.9055881599998</v>
      </c>
      <c r="J72" s="55">
        <f>TI_EHG_E_E!J72+TI_EHG_CHP_E!J72+TI_EHG_H_E!J72</f>
        <v>89.466324479999997</v>
      </c>
      <c r="K72" s="55">
        <f>TI_EHG_E_E!K72+TI_EHG_CHP_E!K72+TI_EHG_H_E!K72</f>
        <v>301.44679199999996</v>
      </c>
      <c r="L72" s="55">
        <f>TI_EHG_E_E!L72+TI_EHG_CHP_E!L72+TI_EHG_H_E!L72</f>
        <v>54.952178399999987</v>
      </c>
      <c r="M72" s="55">
        <f>TI_EHG_E_E!M72+TI_EHG_CHP_E!M72+TI_EHG_H_E!M72</f>
        <v>38.306767679999986</v>
      </c>
      <c r="N72" s="55">
        <f>TI_EHG_E_E!N72+TI_EHG_CHP_E!N72+TI_EHG_H_E!N72</f>
        <v>8.5807526399999965</v>
      </c>
      <c r="O72" s="55">
        <f>TI_EHG_E_E!O72+TI_EHG_CHP_E!O72+TI_EHG_H_E!O72</f>
        <v>0</v>
      </c>
      <c r="P72" s="55">
        <f>TI_EHG_E_E!P72+TI_EHG_CHP_E!P72+TI_EHG_H_E!P72</f>
        <v>0</v>
      </c>
      <c r="Q72" s="55">
        <f>TI_EHG_E_E!Q72+TI_EHG_CHP_E!Q72+TI_EHG_H_E!Q72</f>
        <v>0</v>
      </c>
      <c r="R72" s="55">
        <f>TI_EHG_E_E!R72+TI_EHG_CHP_E!R72+TI_EHG_H_E!R72</f>
        <v>0</v>
      </c>
      <c r="S72" s="55">
        <f>TI_EHG_E_E!S72+TI_EHG_CHP_E!S72+TI_EHG_H_E!S72</f>
        <v>0</v>
      </c>
      <c r="T72" s="55">
        <f>TI_EHG_E_E!T72+TI_EHG_CHP_E!T72+TI_EHG_H_E!T72</f>
        <v>0</v>
      </c>
      <c r="U72" s="55">
        <f>TI_EHG_E_E!U72+TI_EHG_CHP_E!U72+TI_EHG_H_E!U72</f>
        <v>0</v>
      </c>
      <c r="V72" s="55">
        <f>TI_EHG_E_E!V72+TI_EHG_CHP_E!V72+TI_EHG_H_E!V72</f>
        <v>0</v>
      </c>
      <c r="W72" s="55">
        <f>TI_EHG_E_E!W72+TI_EHG_CHP_E!W72+TI_EHG_H_E!W72</f>
        <v>0</v>
      </c>
      <c r="X72" s="55">
        <f>TI_EHG_E_E!X72+TI_EHG_CHP_E!X72+TI_EHG_H_E!X72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23002.401524643054</v>
      </c>
      <c r="D2" s="21">
        <f t="shared" ref="D2:X2" si="0">SUM(D3,D17,D22,D25,D26,D51,D52)</f>
        <v>25237.698899164621</v>
      </c>
      <c r="E2" s="21">
        <f t="shared" si="0"/>
        <v>25561.786068738784</v>
      </c>
      <c r="F2" s="21">
        <f t="shared" si="0"/>
        <v>27169.018290757893</v>
      </c>
      <c r="G2" s="21">
        <f t="shared" si="0"/>
        <v>26928.771696247306</v>
      </c>
      <c r="H2" s="21">
        <f t="shared" si="0"/>
        <v>24568.167269641766</v>
      </c>
      <c r="I2" s="21">
        <f t="shared" si="0"/>
        <v>22017.253457244555</v>
      </c>
      <c r="J2" s="21">
        <f t="shared" si="0"/>
        <v>23409.46095840861</v>
      </c>
      <c r="K2" s="21">
        <f t="shared" si="0"/>
        <v>22547.163702035596</v>
      </c>
      <c r="L2" s="21">
        <f t="shared" si="0"/>
        <v>24776.210894700325</v>
      </c>
      <c r="M2" s="21">
        <f t="shared" si="0"/>
        <v>25390.804321178548</v>
      </c>
      <c r="N2" s="21">
        <f t="shared" si="0"/>
        <v>26362.435078819042</v>
      </c>
      <c r="O2" s="21">
        <f t="shared" si="0"/>
        <v>24754.692582359981</v>
      </c>
      <c r="P2" s="21">
        <f t="shared" si="0"/>
        <v>26200.730247119984</v>
      </c>
      <c r="Q2" s="21">
        <f t="shared" si="0"/>
        <v>29355.382815839977</v>
      </c>
      <c r="R2" s="21">
        <f t="shared" si="0"/>
        <v>33762.691806479976</v>
      </c>
      <c r="S2" s="21">
        <f t="shared" si="0"/>
        <v>32912.713513799979</v>
      </c>
      <c r="T2" s="21">
        <f t="shared" si="0"/>
        <v>30486.365436239987</v>
      </c>
      <c r="U2" s="21">
        <f t="shared" si="0"/>
        <v>27510.325298639986</v>
      </c>
      <c r="V2" s="21">
        <f t="shared" si="0"/>
        <v>26433.67173731999</v>
      </c>
      <c r="W2" s="21">
        <f t="shared" si="0"/>
        <v>19484.582350320001</v>
      </c>
      <c r="X2" s="21">
        <f t="shared" si="0"/>
        <v>21080.770067159992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11369.297101319988</v>
      </c>
      <c r="D3" s="24">
        <f t="shared" si="1"/>
        <v>11996.438873759986</v>
      </c>
      <c r="E3" s="24">
        <f t="shared" si="1"/>
        <v>11931.050417759983</v>
      </c>
      <c r="F3" s="24">
        <f t="shared" si="1"/>
        <v>13427.981727119983</v>
      </c>
      <c r="G3" s="24">
        <f t="shared" si="1"/>
        <v>12725.657207999986</v>
      </c>
      <c r="H3" s="24">
        <f t="shared" si="1"/>
        <v>11678.415401879984</v>
      </c>
      <c r="I3" s="24">
        <f t="shared" si="1"/>
        <v>11049.452775719983</v>
      </c>
      <c r="J3" s="24">
        <f t="shared" si="1"/>
        <v>11260.393616519985</v>
      </c>
      <c r="K3" s="24">
        <f t="shared" si="1"/>
        <v>10646.03293487999</v>
      </c>
      <c r="L3" s="24">
        <f t="shared" si="1"/>
        <v>12286.910895839983</v>
      </c>
      <c r="M3" s="24">
        <f t="shared" si="1"/>
        <v>10872.601548479986</v>
      </c>
      <c r="N3" s="24">
        <f t="shared" si="1"/>
        <v>12413.921323679982</v>
      </c>
      <c r="O3" s="24">
        <f t="shared" si="1"/>
        <v>14422.835720519985</v>
      </c>
      <c r="P3" s="24">
        <f t="shared" si="1"/>
        <v>15049.102692239983</v>
      </c>
      <c r="Q3" s="24">
        <f t="shared" si="1"/>
        <v>17680.359048839979</v>
      </c>
      <c r="R3" s="24">
        <f t="shared" si="1"/>
        <v>23367.940704719971</v>
      </c>
      <c r="S3" s="24">
        <f t="shared" si="1"/>
        <v>20598.689477879976</v>
      </c>
      <c r="T3" s="24">
        <f t="shared" si="1"/>
        <v>16383.536870039981</v>
      </c>
      <c r="U3" s="24">
        <f t="shared" si="1"/>
        <v>14282.459864999983</v>
      </c>
      <c r="V3" s="24">
        <f t="shared" si="1"/>
        <v>9960.0476885999906</v>
      </c>
      <c r="W3" s="24">
        <f t="shared" si="1"/>
        <v>2343.6187433999971</v>
      </c>
      <c r="X3" s="24">
        <f t="shared" si="1"/>
        <v>7161.5335935599905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11369.297101319988</v>
      </c>
      <c r="D4" s="19">
        <f t="shared" si="2"/>
        <v>11996.438873759986</v>
      </c>
      <c r="E4" s="19">
        <f t="shared" si="2"/>
        <v>11931.050417759983</v>
      </c>
      <c r="F4" s="19">
        <f t="shared" si="2"/>
        <v>13427.981727119983</v>
      </c>
      <c r="G4" s="19">
        <f t="shared" si="2"/>
        <v>12725.657207999986</v>
      </c>
      <c r="H4" s="19">
        <f t="shared" si="2"/>
        <v>11678.415401879984</v>
      </c>
      <c r="I4" s="19">
        <f t="shared" si="2"/>
        <v>11049.452775719983</v>
      </c>
      <c r="J4" s="19">
        <f t="shared" si="2"/>
        <v>11260.393616519985</v>
      </c>
      <c r="K4" s="19">
        <f t="shared" si="2"/>
        <v>10646.03293487999</v>
      </c>
      <c r="L4" s="19">
        <f t="shared" si="2"/>
        <v>12286.910895839983</v>
      </c>
      <c r="M4" s="19">
        <f t="shared" si="2"/>
        <v>10872.601548479986</v>
      </c>
      <c r="N4" s="19">
        <f t="shared" si="2"/>
        <v>12413.921323679982</v>
      </c>
      <c r="O4" s="19">
        <f t="shared" si="2"/>
        <v>14422.835720519985</v>
      </c>
      <c r="P4" s="19">
        <f t="shared" si="2"/>
        <v>15049.102692239983</v>
      </c>
      <c r="Q4" s="19">
        <f t="shared" si="2"/>
        <v>17680.359048839979</v>
      </c>
      <c r="R4" s="19">
        <f t="shared" si="2"/>
        <v>23367.940704719971</v>
      </c>
      <c r="S4" s="19">
        <f t="shared" si="2"/>
        <v>20598.689477879976</v>
      </c>
      <c r="T4" s="19">
        <f t="shared" si="2"/>
        <v>16383.536870039981</v>
      </c>
      <c r="U4" s="19">
        <f t="shared" si="2"/>
        <v>14282.459864999983</v>
      </c>
      <c r="V4" s="19">
        <f t="shared" si="2"/>
        <v>9960.0476885999906</v>
      </c>
      <c r="W4" s="19">
        <f t="shared" si="2"/>
        <v>2343.6187433999971</v>
      </c>
      <c r="X4" s="19">
        <f t="shared" si="2"/>
        <v>7161.5335935599905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11369.297101319988</v>
      </c>
      <c r="D7" s="8">
        <v>11996.438873759986</v>
      </c>
      <c r="E7" s="8">
        <v>11931.050417759983</v>
      </c>
      <c r="F7" s="8">
        <v>13427.981727119983</v>
      </c>
      <c r="G7" s="8">
        <v>12725.657207999986</v>
      </c>
      <c r="H7" s="8">
        <v>11678.415401879984</v>
      </c>
      <c r="I7" s="8">
        <v>11049.452775719983</v>
      </c>
      <c r="J7" s="8">
        <v>11260.393616519985</v>
      </c>
      <c r="K7" s="8">
        <v>10646.03293487999</v>
      </c>
      <c r="L7" s="8">
        <v>12286.910895839983</v>
      </c>
      <c r="M7" s="8">
        <v>10872.601548479986</v>
      </c>
      <c r="N7" s="8">
        <v>12413.921323679982</v>
      </c>
      <c r="O7" s="8">
        <v>14422.835720519985</v>
      </c>
      <c r="P7" s="8">
        <v>15049.102692239983</v>
      </c>
      <c r="Q7" s="8">
        <v>17680.359048839979</v>
      </c>
      <c r="R7" s="8">
        <v>23367.940704719971</v>
      </c>
      <c r="S7" s="8">
        <v>20598.689477879976</v>
      </c>
      <c r="T7" s="8">
        <v>16383.536870039981</v>
      </c>
      <c r="U7" s="8">
        <v>14282.459864999983</v>
      </c>
      <c r="V7" s="8">
        <v>9960.0476885999906</v>
      </c>
      <c r="W7" s="8">
        <v>2343.6187433999971</v>
      </c>
      <c r="X7" s="8">
        <v>7161.5335935599905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3657.725856</v>
      </c>
      <c r="D17" s="27">
        <f t="shared" si="5"/>
        <v>4567.8409920000004</v>
      </c>
      <c r="E17" s="27">
        <f t="shared" si="5"/>
        <v>4036.7159279999996</v>
      </c>
      <c r="F17" s="27">
        <f t="shared" si="5"/>
        <v>3821.9310720000003</v>
      </c>
      <c r="G17" s="27">
        <f t="shared" si="5"/>
        <v>4302.2688479999997</v>
      </c>
      <c r="H17" s="27">
        <f t="shared" si="5"/>
        <v>4148.5342320000009</v>
      </c>
      <c r="I17" s="27">
        <f t="shared" si="5"/>
        <v>3379.3396559999992</v>
      </c>
      <c r="J17" s="27">
        <f t="shared" si="5"/>
        <v>4322.900232</v>
      </c>
      <c r="K17" s="27">
        <f t="shared" si="5"/>
        <v>4070.9636639999999</v>
      </c>
      <c r="L17" s="27">
        <f t="shared" si="5"/>
        <v>2804.4941760000006</v>
      </c>
      <c r="M17" s="27">
        <f t="shared" si="5"/>
        <v>3776.3264160000003</v>
      </c>
      <c r="N17" s="27">
        <f t="shared" si="5"/>
        <v>3995.6721839999996</v>
      </c>
      <c r="O17" s="27">
        <f t="shared" si="5"/>
        <v>4486.6994399999994</v>
      </c>
      <c r="P17" s="27">
        <f t="shared" si="5"/>
        <v>3789.755783999999</v>
      </c>
      <c r="Q17" s="27">
        <f t="shared" si="5"/>
        <v>4128.308712</v>
      </c>
      <c r="R17" s="27">
        <f t="shared" si="5"/>
        <v>4165.4923992000004</v>
      </c>
      <c r="S17" s="27">
        <f t="shared" si="5"/>
        <v>3640.2990033599995</v>
      </c>
      <c r="T17" s="27">
        <f t="shared" si="5"/>
        <v>4243.6436414400005</v>
      </c>
      <c r="U17" s="27">
        <f t="shared" si="5"/>
        <v>3582.4517107199999</v>
      </c>
      <c r="V17" s="27">
        <f t="shared" si="5"/>
        <v>3436.8045638400004</v>
      </c>
      <c r="W17" s="27">
        <f t="shared" si="5"/>
        <v>3032.4337473599999</v>
      </c>
      <c r="X17" s="27">
        <f t="shared" si="5"/>
        <v>4072.7154700799997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113.92595999999999</v>
      </c>
      <c r="D19" s="8">
        <v>98.701199999999986</v>
      </c>
      <c r="E19" s="8">
        <v>84.19571999999998</v>
      </c>
      <c r="F19" s="8">
        <v>109.13076</v>
      </c>
      <c r="G19" s="8">
        <v>70.769160000000014</v>
      </c>
      <c r="H19" s="8">
        <v>65.494439999999997</v>
      </c>
      <c r="I19" s="8">
        <v>60.17975999999998</v>
      </c>
      <c r="J19" s="8">
        <v>99.979919999999993</v>
      </c>
      <c r="K19" s="8">
        <v>96.343559999999997</v>
      </c>
      <c r="L19" s="8">
        <v>66.173760000000016</v>
      </c>
      <c r="M19" s="8">
        <v>73.926000000000002</v>
      </c>
      <c r="N19" s="8">
        <v>67.332600000000014</v>
      </c>
      <c r="O19" s="8">
        <v>80.479439999999997</v>
      </c>
      <c r="P19" s="8">
        <v>84.235679999999974</v>
      </c>
      <c r="Q19" s="8">
        <v>71.528399999999991</v>
      </c>
      <c r="R19" s="8">
        <v>70.865863200000007</v>
      </c>
      <c r="S19" s="8">
        <v>56.60397935999999</v>
      </c>
      <c r="T19" s="8">
        <v>76.434049439999981</v>
      </c>
      <c r="U19" s="8">
        <v>68.948262720000002</v>
      </c>
      <c r="V19" s="8">
        <v>72.068019839999991</v>
      </c>
      <c r="W19" s="8">
        <v>60.82375536</v>
      </c>
      <c r="X19" s="8">
        <v>63.52233408</v>
      </c>
    </row>
    <row r="20" spans="1:24" ht="11.25" customHeight="1" x14ac:dyDescent="0.2">
      <c r="A20" s="29" t="s">
        <v>30</v>
      </c>
      <c r="B20" s="7" t="s">
        <v>31</v>
      </c>
      <c r="C20" s="8">
        <v>3543.799896</v>
      </c>
      <c r="D20" s="8">
        <v>4469.1397919999999</v>
      </c>
      <c r="E20" s="8">
        <v>3952.5202079999995</v>
      </c>
      <c r="F20" s="8">
        <v>3712.8003120000003</v>
      </c>
      <c r="G20" s="8">
        <v>4231.4996879999999</v>
      </c>
      <c r="H20" s="8">
        <v>4083.0397920000005</v>
      </c>
      <c r="I20" s="8">
        <v>3319.1598959999992</v>
      </c>
      <c r="J20" s="8">
        <v>4222.9203120000002</v>
      </c>
      <c r="K20" s="8">
        <v>3974.6201040000001</v>
      </c>
      <c r="L20" s="8">
        <v>2738.3204160000005</v>
      </c>
      <c r="M20" s="8">
        <v>3702.4004160000004</v>
      </c>
      <c r="N20" s="8">
        <v>3928.3395839999994</v>
      </c>
      <c r="O20" s="8">
        <v>4406.2199999999993</v>
      </c>
      <c r="P20" s="8">
        <v>3705.5201039999993</v>
      </c>
      <c r="Q20" s="8">
        <v>4056.7803119999999</v>
      </c>
      <c r="R20" s="8">
        <v>4094.6265360000002</v>
      </c>
      <c r="S20" s="8">
        <v>3583.6950239999996</v>
      </c>
      <c r="T20" s="8">
        <v>4167.2095920000002</v>
      </c>
      <c r="U20" s="8">
        <v>3513.5034479999999</v>
      </c>
      <c r="V20" s="8">
        <v>3364.7365440000003</v>
      </c>
      <c r="W20" s="8">
        <v>2971.6099919999997</v>
      </c>
      <c r="X20" s="8">
        <v>4009.1931359999999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51.391972800000012</v>
      </c>
      <c r="S26" s="27">
        <f t="shared" si="7"/>
        <v>52.692643799999999</v>
      </c>
      <c r="T26" s="27">
        <f t="shared" si="7"/>
        <v>78.171246719999999</v>
      </c>
      <c r="U26" s="27">
        <f t="shared" si="7"/>
        <v>67.181344920000001</v>
      </c>
      <c r="V26" s="27">
        <f t="shared" si="7"/>
        <v>67.375877759999995</v>
      </c>
      <c r="W26" s="27">
        <f t="shared" si="7"/>
        <v>53.784290519999992</v>
      </c>
      <c r="X26" s="27">
        <f t="shared" si="7"/>
        <v>53.831459519999996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51.391972800000012</v>
      </c>
      <c r="S33" s="19">
        <f t="shared" si="9"/>
        <v>52.692643799999999</v>
      </c>
      <c r="T33" s="19">
        <f t="shared" si="9"/>
        <v>78.171246719999999</v>
      </c>
      <c r="U33" s="19">
        <f t="shared" si="9"/>
        <v>67.181344920000001</v>
      </c>
      <c r="V33" s="19">
        <f t="shared" si="9"/>
        <v>67.375877759999995</v>
      </c>
      <c r="W33" s="19">
        <f t="shared" si="9"/>
        <v>53.784290519999992</v>
      </c>
      <c r="X33" s="19">
        <f t="shared" si="9"/>
        <v>53.831459519999996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50.69412864000001</v>
      </c>
      <c r="S34" s="8">
        <v>52.472033279999998</v>
      </c>
      <c r="T34" s="8">
        <v>77.979179520000002</v>
      </c>
      <c r="U34" s="8">
        <v>66.988477439999997</v>
      </c>
      <c r="V34" s="8">
        <v>67.183810559999998</v>
      </c>
      <c r="W34" s="8">
        <v>53.58928895999999</v>
      </c>
      <c r="X34" s="8">
        <v>53.620185599999999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0.69784416000000005</v>
      </c>
      <c r="S43" s="8">
        <v>0.22061051999999998</v>
      </c>
      <c r="T43" s="8">
        <v>0.19206719999999997</v>
      </c>
      <c r="U43" s="8">
        <v>0.19286747999999998</v>
      </c>
      <c r="V43" s="8">
        <v>0.19206719999999997</v>
      </c>
      <c r="W43" s="8">
        <v>0.19500155999999999</v>
      </c>
      <c r="X43" s="8">
        <v>0.21127392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7158.6503287200003</v>
      </c>
      <c r="D51" s="27">
        <v>7863.1855671600006</v>
      </c>
      <c r="E51" s="27">
        <v>8746.7070477599991</v>
      </c>
      <c r="F51" s="27">
        <v>8998.0452579600005</v>
      </c>
      <c r="G51" s="27">
        <v>8883.8374838400014</v>
      </c>
      <c r="H51" s="27">
        <v>7560.1958849999983</v>
      </c>
      <c r="I51" s="27">
        <v>7063.9817806800011</v>
      </c>
      <c r="J51" s="27">
        <v>7304.1619028399991</v>
      </c>
      <c r="K51" s="27">
        <v>7375.9584808800018</v>
      </c>
      <c r="L51" s="27">
        <v>9108.1132560000005</v>
      </c>
      <c r="M51" s="27">
        <v>10293.816376800001</v>
      </c>
      <c r="N51" s="27">
        <v>9744.3860144400005</v>
      </c>
      <c r="O51" s="27">
        <v>5845.1574218399983</v>
      </c>
      <c r="P51" s="27">
        <v>7361.8717708799995</v>
      </c>
      <c r="Q51" s="27">
        <v>7546.7150550000006</v>
      </c>
      <c r="R51" s="27">
        <v>6177.8667297600014</v>
      </c>
      <c r="S51" s="27">
        <v>8621.0323887600007</v>
      </c>
      <c r="T51" s="27">
        <v>9747.1346900400004</v>
      </c>
      <c r="U51" s="27">
        <v>9546.7703760000004</v>
      </c>
      <c r="V51" s="27">
        <v>12909.78446472</v>
      </c>
      <c r="W51" s="27">
        <v>14006.070199440001</v>
      </c>
      <c r="X51" s="27">
        <v>9755.7727212000009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816.72823860306721</v>
      </c>
      <c r="D52" s="27">
        <f t="shared" si="10"/>
        <v>810.23346624463647</v>
      </c>
      <c r="E52" s="27">
        <f t="shared" si="10"/>
        <v>847.3126752187992</v>
      </c>
      <c r="F52" s="27">
        <f t="shared" si="10"/>
        <v>921.06023367791056</v>
      </c>
      <c r="G52" s="27">
        <f t="shared" si="10"/>
        <v>1017.0081564073193</v>
      </c>
      <c r="H52" s="27">
        <f t="shared" si="10"/>
        <v>1181.0217507617845</v>
      </c>
      <c r="I52" s="27">
        <f t="shared" si="10"/>
        <v>524.47924484456848</v>
      </c>
      <c r="J52" s="27">
        <f t="shared" si="10"/>
        <v>522.00520704862572</v>
      </c>
      <c r="K52" s="27">
        <f t="shared" si="10"/>
        <v>454.20862227560366</v>
      </c>
      <c r="L52" s="27">
        <f t="shared" si="10"/>
        <v>576.69256686033907</v>
      </c>
      <c r="M52" s="27">
        <f t="shared" si="10"/>
        <v>448.0599798985607</v>
      </c>
      <c r="N52" s="27">
        <f t="shared" si="10"/>
        <v>208.45555669905872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33.878988000000007</v>
      </c>
      <c r="U52" s="27">
        <f t="shared" si="10"/>
        <v>31.462001999999998</v>
      </c>
      <c r="V52" s="27">
        <f t="shared" si="10"/>
        <v>59.6591424</v>
      </c>
      <c r="W52" s="27">
        <f t="shared" si="10"/>
        <v>48.675369600000003</v>
      </c>
      <c r="X52" s="27">
        <f t="shared" si="10"/>
        <v>36.916822799999998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33.878988000000007</v>
      </c>
      <c r="U53" s="8">
        <v>31.462001999999998</v>
      </c>
      <c r="V53" s="8">
        <v>59.6591424</v>
      </c>
      <c r="W53" s="8">
        <v>48.675369600000003</v>
      </c>
      <c r="X53" s="8">
        <v>36.916822799999998</v>
      </c>
    </row>
    <row r="54" spans="1:24" ht="11.25" customHeight="1" x14ac:dyDescent="0.2">
      <c r="A54" s="43" t="s">
        <v>118</v>
      </c>
      <c r="B54" s="44" t="s">
        <v>119</v>
      </c>
      <c r="C54" s="45">
        <v>816.72823860306721</v>
      </c>
      <c r="D54" s="45">
        <v>810.23346624463647</v>
      </c>
      <c r="E54" s="45">
        <v>847.3126752187992</v>
      </c>
      <c r="F54" s="45">
        <v>921.06023367791056</v>
      </c>
      <c r="G54" s="45">
        <v>1017.0081564073193</v>
      </c>
      <c r="H54" s="45">
        <v>1181.0217507617845</v>
      </c>
      <c r="I54" s="45">
        <v>524.47924484456848</v>
      </c>
      <c r="J54" s="45">
        <v>522.00520704862572</v>
      </c>
      <c r="K54" s="45">
        <v>454.20862227560366</v>
      </c>
      <c r="L54" s="45">
        <v>576.69256686033907</v>
      </c>
      <c r="M54" s="45">
        <v>448.0599798985607</v>
      </c>
      <c r="N54" s="45">
        <v>208.45555669905872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1863.7814980800001</v>
      </c>
      <c r="D61" s="49">
        <f t="shared" si="11"/>
        <v>2160.96423624</v>
      </c>
      <c r="E61" s="49">
        <f t="shared" si="11"/>
        <v>2434.1552719199999</v>
      </c>
      <c r="F61" s="49">
        <f t="shared" si="11"/>
        <v>2257.5506551200001</v>
      </c>
      <c r="G61" s="49">
        <f t="shared" si="11"/>
        <v>2590.5154312799996</v>
      </c>
      <c r="H61" s="49">
        <f t="shared" si="11"/>
        <v>3560.2199150399997</v>
      </c>
      <c r="I61" s="49">
        <f t="shared" si="11"/>
        <v>2734.8841396799999</v>
      </c>
      <c r="J61" s="49">
        <f t="shared" si="11"/>
        <v>1684.9147197599996</v>
      </c>
      <c r="K61" s="49">
        <f t="shared" si="11"/>
        <v>2494.038952079999</v>
      </c>
      <c r="L61" s="49">
        <f t="shared" si="11"/>
        <v>2984.368968719999</v>
      </c>
      <c r="M61" s="49">
        <f t="shared" si="11"/>
        <v>3460.8577118400003</v>
      </c>
      <c r="N61" s="49">
        <f t="shared" si="11"/>
        <v>2913.9027465599997</v>
      </c>
      <c r="O61" s="49">
        <f t="shared" si="11"/>
        <v>2691.2525320799996</v>
      </c>
      <c r="P61" s="49">
        <f t="shared" si="11"/>
        <v>1875.8474481600001</v>
      </c>
      <c r="Q61" s="49">
        <f t="shared" si="11"/>
        <v>1734.2681126399998</v>
      </c>
      <c r="R61" s="49">
        <f t="shared" si="11"/>
        <v>1788.9823123199997</v>
      </c>
      <c r="S61" s="49">
        <f t="shared" si="11"/>
        <v>1448.7207890399995</v>
      </c>
      <c r="T61" s="49">
        <f t="shared" si="11"/>
        <v>1144.4264445599999</v>
      </c>
      <c r="U61" s="49">
        <f t="shared" si="11"/>
        <v>469.74749472000002</v>
      </c>
      <c r="V61" s="49">
        <f t="shared" si="11"/>
        <v>1232.1741398400002</v>
      </c>
      <c r="W61" s="49">
        <f t="shared" si="11"/>
        <v>2766.3524229600002</v>
      </c>
      <c r="X61" s="49">
        <f t="shared" si="11"/>
        <v>4835.5494344639992</v>
      </c>
    </row>
    <row r="62" spans="1:24" ht="11.25" customHeight="1" x14ac:dyDescent="0.2">
      <c r="A62" s="50" t="s">
        <v>92</v>
      </c>
      <c r="B62" s="51" t="s">
        <v>93</v>
      </c>
      <c r="C62" s="52">
        <v>400.84813439999999</v>
      </c>
      <c r="D62" s="52">
        <v>755.66413439999997</v>
      </c>
      <c r="E62" s="52">
        <v>931.72786560000009</v>
      </c>
      <c r="F62" s="52">
        <v>835.29613440000014</v>
      </c>
      <c r="G62" s="52">
        <v>852.09586559999991</v>
      </c>
      <c r="H62" s="52">
        <v>943.04004480000026</v>
      </c>
      <c r="I62" s="52">
        <v>781.64795520000018</v>
      </c>
      <c r="J62" s="52">
        <v>838.43182080000008</v>
      </c>
      <c r="K62" s="52">
        <v>1509.3118655999997</v>
      </c>
      <c r="L62" s="52">
        <v>2135.5040447999995</v>
      </c>
      <c r="M62" s="52">
        <v>2754.3039552000005</v>
      </c>
      <c r="N62" s="52">
        <v>2551.4721792</v>
      </c>
      <c r="O62" s="52">
        <v>2641.1841791999996</v>
      </c>
      <c r="P62" s="52">
        <v>1832.7681792000001</v>
      </c>
      <c r="Q62" s="52">
        <v>1699.4879999999998</v>
      </c>
      <c r="R62" s="52">
        <v>1756.7637695999997</v>
      </c>
      <c r="S62" s="52">
        <v>1423.2625343999996</v>
      </c>
      <c r="T62" s="52">
        <v>1120.9451904</v>
      </c>
      <c r="U62" s="52">
        <v>452.80480896</v>
      </c>
      <c r="V62" s="52">
        <v>1221.8909068800001</v>
      </c>
      <c r="W62" s="52">
        <v>2756.8721376000003</v>
      </c>
      <c r="X62" s="52">
        <v>4827.0442832639992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69.833443680000002</v>
      </c>
      <c r="D64" s="52">
        <v>73.000221840000023</v>
      </c>
      <c r="E64" s="52">
        <v>83.811021839999995</v>
      </c>
      <c r="F64" s="52">
        <v>78.787734479999997</v>
      </c>
      <c r="G64" s="52">
        <v>70.925334480000004</v>
      </c>
      <c r="H64" s="52">
        <v>61.315712640000001</v>
      </c>
      <c r="I64" s="52">
        <v>57.930556320000015</v>
      </c>
      <c r="J64" s="52">
        <v>71.416734480000002</v>
      </c>
      <c r="K64" s="52">
        <v>62.080134480000005</v>
      </c>
      <c r="L64" s="52">
        <v>58.312865520000017</v>
      </c>
      <c r="M64" s="52">
        <v>56.347068960000009</v>
      </c>
      <c r="N64" s="52">
        <v>49.849974719999999</v>
      </c>
      <c r="O64" s="52">
        <v>50.068352880000006</v>
      </c>
      <c r="P64" s="52">
        <v>43.079268959999993</v>
      </c>
      <c r="Q64" s="52">
        <v>34.780112639999999</v>
      </c>
      <c r="R64" s="52">
        <v>32.218542720000002</v>
      </c>
      <c r="S64" s="52">
        <v>25.45825464</v>
      </c>
      <c r="T64" s="52">
        <v>23.481254160000002</v>
      </c>
      <c r="U64" s="52">
        <v>16.942685760000003</v>
      </c>
      <c r="V64" s="52">
        <v>10.283232959999999</v>
      </c>
      <c r="W64" s="52">
        <v>9.4802853600000017</v>
      </c>
      <c r="X64" s="52">
        <v>8.5051512000000002</v>
      </c>
    </row>
    <row r="65" spans="1:24" ht="11.25" customHeight="1" x14ac:dyDescent="0.2">
      <c r="A65" s="50" t="s">
        <v>98</v>
      </c>
      <c r="B65" s="51" t="s">
        <v>99</v>
      </c>
      <c r="C65" s="52">
        <v>1393.0999200000001</v>
      </c>
      <c r="D65" s="52">
        <v>1332.2998799999998</v>
      </c>
      <c r="E65" s="52">
        <v>1358.2000799999998</v>
      </c>
      <c r="F65" s="52">
        <v>1340.60004</v>
      </c>
      <c r="G65" s="52">
        <v>1383.4000799999999</v>
      </c>
      <c r="H65" s="52">
        <v>1462.8999599999997</v>
      </c>
      <c r="I65" s="52">
        <v>667.40003999999976</v>
      </c>
      <c r="J65" s="52">
        <v>685.59983999999974</v>
      </c>
      <c r="K65" s="52">
        <v>621.20015999999987</v>
      </c>
      <c r="L65" s="52">
        <v>735.59987999999987</v>
      </c>
      <c r="M65" s="52">
        <v>611.89991999999984</v>
      </c>
      <c r="N65" s="52">
        <v>303.99983999999995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60.416304480000008</v>
      </c>
      <c r="F72" s="55">
        <v>2.8667462399999994</v>
      </c>
      <c r="G72" s="55">
        <v>284.09415119999994</v>
      </c>
      <c r="H72" s="55">
        <v>1092.9641975999998</v>
      </c>
      <c r="I72" s="55">
        <v>1227.9055881599998</v>
      </c>
      <c r="J72" s="55">
        <v>89.466324479999997</v>
      </c>
      <c r="K72" s="55">
        <v>301.44679199999996</v>
      </c>
      <c r="L72" s="55">
        <v>54.952178399999987</v>
      </c>
      <c r="M72" s="55">
        <v>38.306767679999986</v>
      </c>
      <c r="N72" s="55">
        <v>8.5807526399999965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29649.513841648546</v>
      </c>
      <c r="D2" s="21">
        <f t="shared" ref="D2:X2" si="0">SUM(D3,D17,D22,D25,D26,D51,D52)</f>
        <v>30778.596951777319</v>
      </c>
      <c r="E2" s="21">
        <f t="shared" si="0"/>
        <v>31350.977178232562</v>
      </c>
      <c r="F2" s="21">
        <f t="shared" si="0"/>
        <v>30635.906667679188</v>
      </c>
      <c r="G2" s="21">
        <f t="shared" si="0"/>
        <v>32093.369807960979</v>
      </c>
      <c r="H2" s="21">
        <f t="shared" si="0"/>
        <v>31857.274881161975</v>
      </c>
      <c r="I2" s="21">
        <f t="shared" si="0"/>
        <v>32456.33529018077</v>
      </c>
      <c r="J2" s="21">
        <f t="shared" si="0"/>
        <v>34063.237589928161</v>
      </c>
      <c r="K2" s="21">
        <f t="shared" si="0"/>
        <v>34325.397725310148</v>
      </c>
      <c r="L2" s="21">
        <f t="shared" si="0"/>
        <v>32157.731046519337</v>
      </c>
      <c r="M2" s="21">
        <f t="shared" si="0"/>
        <v>34133.136103967867</v>
      </c>
      <c r="N2" s="21">
        <f t="shared" si="0"/>
        <v>29103.235977530505</v>
      </c>
      <c r="O2" s="21">
        <f t="shared" si="0"/>
        <v>28634.198247212073</v>
      </c>
      <c r="P2" s="21">
        <f t="shared" si="0"/>
        <v>27085.64881231765</v>
      </c>
      <c r="Q2" s="21">
        <f t="shared" si="0"/>
        <v>26789.02183485141</v>
      </c>
      <c r="R2" s="21">
        <f t="shared" si="0"/>
        <v>27045.234482074538</v>
      </c>
      <c r="S2" s="21">
        <f t="shared" si="0"/>
        <v>26765.733134050573</v>
      </c>
      <c r="T2" s="21">
        <f t="shared" si="0"/>
        <v>26378.80266185561</v>
      </c>
      <c r="U2" s="21">
        <f t="shared" si="0"/>
        <v>25305.135647070412</v>
      </c>
      <c r="V2" s="21">
        <f t="shared" si="0"/>
        <v>22889.677516088319</v>
      </c>
      <c r="W2" s="21">
        <f t="shared" si="0"/>
        <v>21638.961332602044</v>
      </c>
      <c r="X2" s="21">
        <f t="shared" si="0"/>
        <v>20184.711939911544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8448.53216255999</v>
      </c>
      <c r="D3" s="24">
        <f t="shared" si="1"/>
        <v>9212.1718255199885</v>
      </c>
      <c r="E3" s="24">
        <f t="shared" si="1"/>
        <v>9456.566464079986</v>
      </c>
      <c r="F3" s="24">
        <f t="shared" si="1"/>
        <v>8407.5996027599886</v>
      </c>
      <c r="G3" s="24">
        <f t="shared" si="1"/>
        <v>8355.5172543599874</v>
      </c>
      <c r="H3" s="24">
        <f t="shared" si="1"/>
        <v>7980.6071894399902</v>
      </c>
      <c r="I3" s="24">
        <f t="shared" si="1"/>
        <v>8894.821670639989</v>
      </c>
      <c r="J3" s="24">
        <f t="shared" si="1"/>
        <v>9063.1294426799886</v>
      </c>
      <c r="K3" s="24">
        <f t="shared" si="1"/>
        <v>8562.6056991599871</v>
      </c>
      <c r="L3" s="24">
        <f t="shared" si="1"/>
        <v>7443.9806997599899</v>
      </c>
      <c r="M3" s="24">
        <f t="shared" si="1"/>
        <v>7640.2067515199906</v>
      </c>
      <c r="N3" s="24">
        <f t="shared" si="1"/>
        <v>4828.5423493199942</v>
      </c>
      <c r="O3" s="24">
        <f t="shared" si="1"/>
        <v>5599.0140490799922</v>
      </c>
      <c r="P3" s="24">
        <f t="shared" si="1"/>
        <v>5594.3403767999916</v>
      </c>
      <c r="Q3" s="24">
        <f t="shared" si="1"/>
        <v>6304.732767719991</v>
      </c>
      <c r="R3" s="24">
        <f t="shared" si="1"/>
        <v>8511.0637089599913</v>
      </c>
      <c r="S3" s="24">
        <f t="shared" si="1"/>
        <v>8252.8382869199904</v>
      </c>
      <c r="T3" s="24">
        <f t="shared" si="1"/>
        <v>7906.6357315199912</v>
      </c>
      <c r="U3" s="24">
        <f t="shared" si="1"/>
        <v>6690.2423763599918</v>
      </c>
      <c r="V3" s="24">
        <f t="shared" si="1"/>
        <v>3925.9355122799957</v>
      </c>
      <c r="W3" s="24">
        <f t="shared" si="1"/>
        <v>3704.0825041199951</v>
      </c>
      <c r="X3" s="24">
        <f t="shared" si="1"/>
        <v>4056.9919786799956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8448.53216255999</v>
      </c>
      <c r="D4" s="19">
        <f t="shared" si="2"/>
        <v>9212.1718255199885</v>
      </c>
      <c r="E4" s="19">
        <f t="shared" si="2"/>
        <v>9456.566464079986</v>
      </c>
      <c r="F4" s="19">
        <f t="shared" si="2"/>
        <v>8407.5996027599886</v>
      </c>
      <c r="G4" s="19">
        <f t="shared" si="2"/>
        <v>8355.5172543599874</v>
      </c>
      <c r="H4" s="19">
        <f t="shared" si="2"/>
        <v>7980.6071894399902</v>
      </c>
      <c r="I4" s="19">
        <f t="shared" si="2"/>
        <v>8894.821670639989</v>
      </c>
      <c r="J4" s="19">
        <f t="shared" si="2"/>
        <v>9063.1294426799886</v>
      </c>
      <c r="K4" s="19">
        <f t="shared" si="2"/>
        <v>8562.6056991599871</v>
      </c>
      <c r="L4" s="19">
        <f t="shared" si="2"/>
        <v>7443.9806997599899</v>
      </c>
      <c r="M4" s="19">
        <f t="shared" si="2"/>
        <v>7640.2067515199906</v>
      </c>
      <c r="N4" s="19">
        <f t="shared" si="2"/>
        <v>4828.5423493199942</v>
      </c>
      <c r="O4" s="19">
        <f t="shared" si="2"/>
        <v>5599.0140490799922</v>
      </c>
      <c r="P4" s="19">
        <f t="shared" si="2"/>
        <v>5594.3403767999916</v>
      </c>
      <c r="Q4" s="19">
        <f t="shared" si="2"/>
        <v>6304.732767719991</v>
      </c>
      <c r="R4" s="19">
        <f t="shared" si="2"/>
        <v>8511.0637089599913</v>
      </c>
      <c r="S4" s="19">
        <f t="shared" si="2"/>
        <v>8252.8382869199904</v>
      </c>
      <c r="T4" s="19">
        <f t="shared" si="2"/>
        <v>7906.6357315199912</v>
      </c>
      <c r="U4" s="19">
        <f t="shared" si="2"/>
        <v>6690.2423763599918</v>
      </c>
      <c r="V4" s="19">
        <f t="shared" si="2"/>
        <v>3925.9355122799957</v>
      </c>
      <c r="W4" s="19">
        <f t="shared" si="2"/>
        <v>3704.0825041199951</v>
      </c>
      <c r="X4" s="19">
        <f t="shared" si="2"/>
        <v>4056.9919786799956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8448.53216255999</v>
      </c>
      <c r="D7" s="8">
        <v>9212.1718255199885</v>
      </c>
      <c r="E7" s="8">
        <v>9456.566464079986</v>
      </c>
      <c r="F7" s="8">
        <v>8407.5996027599886</v>
      </c>
      <c r="G7" s="8">
        <v>8355.5172543599874</v>
      </c>
      <c r="H7" s="8">
        <v>7980.6071894399902</v>
      </c>
      <c r="I7" s="8">
        <v>8894.821670639989</v>
      </c>
      <c r="J7" s="8">
        <v>9063.1294426799886</v>
      </c>
      <c r="K7" s="8">
        <v>8562.6056991599871</v>
      </c>
      <c r="L7" s="8">
        <v>7443.9806997599899</v>
      </c>
      <c r="M7" s="8">
        <v>7640.2067515199906</v>
      </c>
      <c r="N7" s="8">
        <v>4828.5423493199942</v>
      </c>
      <c r="O7" s="8">
        <v>5599.0140490799922</v>
      </c>
      <c r="P7" s="8">
        <v>5594.3403767999916</v>
      </c>
      <c r="Q7" s="8">
        <v>6304.732767719991</v>
      </c>
      <c r="R7" s="8">
        <v>8511.0637089599913</v>
      </c>
      <c r="S7" s="8">
        <v>8252.8382869199904</v>
      </c>
      <c r="T7" s="8">
        <v>7906.6357315199912</v>
      </c>
      <c r="U7" s="8">
        <v>6690.2423763599918</v>
      </c>
      <c r="V7" s="8">
        <v>3925.9355122799957</v>
      </c>
      <c r="W7" s="8">
        <v>3704.0825041199951</v>
      </c>
      <c r="X7" s="8">
        <v>4056.9919786799956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1840.3457760000001</v>
      </c>
      <c r="D17" s="27">
        <f t="shared" si="5"/>
        <v>1400.3272799999997</v>
      </c>
      <c r="E17" s="27">
        <f t="shared" si="5"/>
        <v>1883.9880000000005</v>
      </c>
      <c r="F17" s="27">
        <f t="shared" si="5"/>
        <v>2442.2081039999994</v>
      </c>
      <c r="G17" s="27">
        <f t="shared" si="5"/>
        <v>2069.965944</v>
      </c>
      <c r="H17" s="27">
        <f t="shared" si="5"/>
        <v>2493.930671999999</v>
      </c>
      <c r="I17" s="27">
        <f t="shared" si="5"/>
        <v>1998.3534480000005</v>
      </c>
      <c r="J17" s="27">
        <f t="shared" si="5"/>
        <v>2494.4501520000003</v>
      </c>
      <c r="K17" s="27">
        <f t="shared" si="5"/>
        <v>2345.4289439999998</v>
      </c>
      <c r="L17" s="27">
        <f t="shared" si="5"/>
        <v>1606.6106639999998</v>
      </c>
      <c r="M17" s="27">
        <f t="shared" si="5"/>
        <v>2508.0691679999995</v>
      </c>
      <c r="N17" s="27">
        <f t="shared" si="5"/>
        <v>2654.8293600000002</v>
      </c>
      <c r="O17" s="27">
        <f t="shared" si="5"/>
        <v>2119.0706639999999</v>
      </c>
      <c r="P17" s="27">
        <f t="shared" si="5"/>
        <v>2420.7522480000007</v>
      </c>
      <c r="Q17" s="27">
        <f t="shared" si="5"/>
        <v>2366.233416</v>
      </c>
      <c r="R17" s="27">
        <f t="shared" si="5"/>
        <v>2319.1965014399998</v>
      </c>
      <c r="S17" s="27">
        <f t="shared" si="5"/>
        <v>2391.5933107199999</v>
      </c>
      <c r="T17" s="27">
        <f t="shared" si="5"/>
        <v>2045.7729359999996</v>
      </c>
      <c r="U17" s="27">
        <f t="shared" si="5"/>
        <v>2426.2524705599999</v>
      </c>
      <c r="V17" s="27">
        <f t="shared" si="5"/>
        <v>2298.8432260799996</v>
      </c>
      <c r="W17" s="27">
        <f t="shared" si="5"/>
        <v>2522.2485729599998</v>
      </c>
      <c r="X17" s="27">
        <f t="shared" si="5"/>
        <v>1902.35423952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13.586399999999999</v>
      </c>
      <c r="D19" s="8">
        <v>12.707280000000001</v>
      </c>
      <c r="E19" s="8">
        <v>12.507479999999999</v>
      </c>
      <c r="F19" s="8">
        <v>11.468519999999998</v>
      </c>
      <c r="G19" s="8">
        <v>14.145839999999998</v>
      </c>
      <c r="H19" s="8">
        <v>9.1108799999999981</v>
      </c>
      <c r="I19" s="8">
        <v>7.2727199999999996</v>
      </c>
      <c r="J19" s="8">
        <v>10.149839999999999</v>
      </c>
      <c r="K19" s="8">
        <v>11.14884</v>
      </c>
      <c r="L19" s="8">
        <v>9.4305599999999998</v>
      </c>
      <c r="M19" s="8">
        <v>11.548439999999999</v>
      </c>
      <c r="N19" s="8">
        <v>10.10988</v>
      </c>
      <c r="O19" s="8">
        <v>8.9110800000000001</v>
      </c>
      <c r="P19" s="8">
        <v>7.9520399999999993</v>
      </c>
      <c r="Q19" s="8">
        <v>6.9929999999999994</v>
      </c>
      <c r="R19" s="8">
        <v>7.6509014400000002</v>
      </c>
      <c r="S19" s="8">
        <v>5.13214272</v>
      </c>
      <c r="T19" s="8">
        <v>6.8251680000000006</v>
      </c>
      <c r="U19" s="8">
        <v>11.02240656</v>
      </c>
      <c r="V19" s="8">
        <v>10.76314608</v>
      </c>
      <c r="W19" s="8">
        <v>6.9161169599999992</v>
      </c>
      <c r="X19" s="8">
        <v>1.7107675199999999</v>
      </c>
    </row>
    <row r="20" spans="1:24" ht="11.25" customHeight="1" x14ac:dyDescent="0.2">
      <c r="A20" s="29" t="s">
        <v>30</v>
      </c>
      <c r="B20" s="7" t="s">
        <v>31</v>
      </c>
      <c r="C20" s="8">
        <v>1826.7593760000002</v>
      </c>
      <c r="D20" s="8">
        <v>1387.6199999999997</v>
      </c>
      <c r="E20" s="8">
        <v>1871.4805200000005</v>
      </c>
      <c r="F20" s="8">
        <v>2430.7395839999995</v>
      </c>
      <c r="G20" s="8">
        <v>2055.8201039999999</v>
      </c>
      <c r="H20" s="8">
        <v>2484.8197919999989</v>
      </c>
      <c r="I20" s="8">
        <v>1991.0807280000006</v>
      </c>
      <c r="J20" s="8">
        <v>2484.3003120000003</v>
      </c>
      <c r="K20" s="8">
        <v>2334.2801039999999</v>
      </c>
      <c r="L20" s="8">
        <v>1597.1801039999998</v>
      </c>
      <c r="M20" s="8">
        <v>2496.5207279999995</v>
      </c>
      <c r="N20" s="8">
        <v>2644.7194800000002</v>
      </c>
      <c r="O20" s="8">
        <v>2110.159584</v>
      </c>
      <c r="P20" s="8">
        <v>2412.8002080000006</v>
      </c>
      <c r="Q20" s="8">
        <v>2359.2404160000001</v>
      </c>
      <c r="R20" s="8">
        <v>2311.5455999999999</v>
      </c>
      <c r="S20" s="8">
        <v>2386.4611679999998</v>
      </c>
      <c r="T20" s="8">
        <v>2038.9477679999995</v>
      </c>
      <c r="U20" s="8">
        <v>2415.2300639999999</v>
      </c>
      <c r="V20" s="8">
        <v>2288.0800799999997</v>
      </c>
      <c r="W20" s="8">
        <v>2515.3324559999996</v>
      </c>
      <c r="X20" s="8">
        <v>1900.643472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1752.73845192</v>
      </c>
      <c r="D26" s="27">
        <f t="shared" si="7"/>
        <v>1662.0152716800003</v>
      </c>
      <c r="E26" s="27">
        <f t="shared" si="7"/>
        <v>1577.7121899600002</v>
      </c>
      <c r="F26" s="27">
        <f t="shared" si="7"/>
        <v>1707.6244946400002</v>
      </c>
      <c r="G26" s="27">
        <f t="shared" si="7"/>
        <v>1658.7023547599997</v>
      </c>
      <c r="H26" s="27">
        <f t="shared" si="7"/>
        <v>1439.3932833599999</v>
      </c>
      <c r="I26" s="27">
        <f t="shared" si="7"/>
        <v>1490.6942420400001</v>
      </c>
      <c r="J26" s="27">
        <f t="shared" si="7"/>
        <v>1527.8990475600003</v>
      </c>
      <c r="K26" s="27">
        <f t="shared" si="7"/>
        <v>1557.2901006</v>
      </c>
      <c r="L26" s="27">
        <f t="shared" si="7"/>
        <v>1069.0927761600001</v>
      </c>
      <c r="M26" s="27">
        <f t="shared" si="7"/>
        <v>959.48565840000003</v>
      </c>
      <c r="N26" s="27">
        <f t="shared" si="7"/>
        <v>1291.175712</v>
      </c>
      <c r="O26" s="27">
        <f t="shared" si="7"/>
        <v>1053.2610475200001</v>
      </c>
      <c r="P26" s="27">
        <f t="shared" si="7"/>
        <v>1046.2895002799999</v>
      </c>
      <c r="Q26" s="27">
        <f t="shared" si="7"/>
        <v>1513.6333610400002</v>
      </c>
      <c r="R26" s="27">
        <f t="shared" si="7"/>
        <v>727.70267916</v>
      </c>
      <c r="S26" s="27">
        <f t="shared" si="7"/>
        <v>693.91998432000014</v>
      </c>
      <c r="T26" s="27">
        <f t="shared" si="7"/>
        <v>569.88709596000001</v>
      </c>
      <c r="U26" s="27">
        <f t="shared" si="7"/>
        <v>824.39419788000021</v>
      </c>
      <c r="V26" s="27">
        <f t="shared" si="7"/>
        <v>906.45307200000025</v>
      </c>
      <c r="W26" s="27">
        <f t="shared" si="7"/>
        <v>733.20771348000017</v>
      </c>
      <c r="X26" s="27">
        <f t="shared" si="7"/>
        <v>738.51458831999992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1752.73845192</v>
      </c>
      <c r="D33" s="19">
        <f t="shared" si="9"/>
        <v>1662.0152716800003</v>
      </c>
      <c r="E33" s="19">
        <f t="shared" si="9"/>
        <v>1577.7121899600002</v>
      </c>
      <c r="F33" s="19">
        <f t="shared" si="9"/>
        <v>1707.6244946400002</v>
      </c>
      <c r="G33" s="19">
        <f t="shared" si="9"/>
        <v>1658.7023547599997</v>
      </c>
      <c r="H33" s="19">
        <f t="shared" si="9"/>
        <v>1439.3932833599999</v>
      </c>
      <c r="I33" s="19">
        <f t="shared" si="9"/>
        <v>1490.6942420400001</v>
      </c>
      <c r="J33" s="19">
        <f t="shared" si="9"/>
        <v>1527.8990475600003</v>
      </c>
      <c r="K33" s="19">
        <f t="shared" si="9"/>
        <v>1557.2901006</v>
      </c>
      <c r="L33" s="19">
        <f t="shared" si="9"/>
        <v>1069.0927761600001</v>
      </c>
      <c r="M33" s="19">
        <f t="shared" si="9"/>
        <v>959.48565840000003</v>
      </c>
      <c r="N33" s="19">
        <f t="shared" si="9"/>
        <v>1291.175712</v>
      </c>
      <c r="O33" s="19">
        <f t="shared" si="9"/>
        <v>1053.2610475200001</v>
      </c>
      <c r="P33" s="19">
        <f t="shared" si="9"/>
        <v>1046.2895002799999</v>
      </c>
      <c r="Q33" s="19">
        <f t="shared" si="9"/>
        <v>1513.6333610400002</v>
      </c>
      <c r="R33" s="19">
        <f t="shared" si="9"/>
        <v>727.70267916</v>
      </c>
      <c r="S33" s="19">
        <f t="shared" si="9"/>
        <v>693.91998432000014</v>
      </c>
      <c r="T33" s="19">
        <f t="shared" si="9"/>
        <v>569.88709596000001</v>
      </c>
      <c r="U33" s="19">
        <f t="shared" si="9"/>
        <v>824.39419788000021</v>
      </c>
      <c r="V33" s="19">
        <f t="shared" si="9"/>
        <v>906.45307200000025</v>
      </c>
      <c r="W33" s="19">
        <f t="shared" si="9"/>
        <v>733.20771348000017</v>
      </c>
      <c r="X33" s="19">
        <f t="shared" si="9"/>
        <v>738.51458831999992</v>
      </c>
    </row>
    <row r="34" spans="1:24" ht="11.25" customHeight="1" x14ac:dyDescent="0.2">
      <c r="A34" s="28" t="s">
        <v>54</v>
      </c>
      <c r="B34" s="7" t="s">
        <v>55</v>
      </c>
      <c r="C34" s="8">
        <v>1054.3322880000001</v>
      </c>
      <c r="D34" s="8">
        <v>926.77105152000024</v>
      </c>
      <c r="E34" s="8">
        <v>840.86263296000004</v>
      </c>
      <c r="F34" s="8">
        <v>856.48223231999998</v>
      </c>
      <c r="G34" s="8">
        <v>918.96125184000005</v>
      </c>
      <c r="H34" s="8">
        <v>866.89543680000008</v>
      </c>
      <c r="I34" s="8">
        <v>939.78766080000014</v>
      </c>
      <c r="J34" s="8">
        <v>1004.8696704000002</v>
      </c>
      <c r="K34" s="8">
        <v>1067.34868992</v>
      </c>
      <c r="L34" s="8">
        <v>939.78745344000015</v>
      </c>
      <c r="M34" s="8">
        <v>830.44922112000006</v>
      </c>
      <c r="N34" s="8">
        <v>1127.224512</v>
      </c>
      <c r="O34" s="8">
        <v>911.15124480000009</v>
      </c>
      <c r="P34" s="8">
        <v>913.75464959999988</v>
      </c>
      <c r="Q34" s="8">
        <v>1069.9518873600002</v>
      </c>
      <c r="R34" s="8">
        <v>668.23087104000001</v>
      </c>
      <c r="S34" s="8">
        <v>653.36606208000012</v>
      </c>
      <c r="T34" s="8">
        <v>533.73924864000003</v>
      </c>
      <c r="U34" s="8">
        <v>788.22180864000018</v>
      </c>
      <c r="V34" s="8">
        <v>847.58234112000025</v>
      </c>
      <c r="W34" s="8">
        <v>706.49335296000015</v>
      </c>
      <c r="X34" s="8">
        <v>701.7518591999999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22.356088560000003</v>
      </c>
      <c r="D43" s="8">
        <v>22.355821799999998</v>
      </c>
      <c r="E43" s="8">
        <v>41.517992879999994</v>
      </c>
      <c r="F43" s="8">
        <v>38.324608920000003</v>
      </c>
      <c r="G43" s="8">
        <v>35.13069144</v>
      </c>
      <c r="H43" s="8">
        <v>54.293129279999995</v>
      </c>
      <c r="I43" s="8">
        <v>38.324608920000003</v>
      </c>
      <c r="J43" s="8">
        <v>31.937040719999995</v>
      </c>
      <c r="K43" s="8">
        <v>38.413440000000001</v>
      </c>
      <c r="L43" s="8">
        <v>38.413440000000001</v>
      </c>
      <c r="M43" s="8">
        <v>35.212319999999998</v>
      </c>
      <c r="N43" s="8">
        <v>32.011200000000002</v>
      </c>
      <c r="O43" s="8">
        <v>51.217920000000014</v>
      </c>
      <c r="P43" s="8">
        <v>76.826880000000003</v>
      </c>
      <c r="Q43" s="8">
        <v>217.67616000000001</v>
      </c>
      <c r="R43" s="8">
        <v>58.48793028</v>
      </c>
      <c r="S43" s="8">
        <v>40.553922240000006</v>
      </c>
      <c r="T43" s="8">
        <v>36.147847320000004</v>
      </c>
      <c r="U43" s="8">
        <v>36.172389240000001</v>
      </c>
      <c r="V43" s="8">
        <v>58.870730879999989</v>
      </c>
      <c r="W43" s="8">
        <v>26.571696839999998</v>
      </c>
      <c r="X43" s="8">
        <v>36.762729119999996</v>
      </c>
    </row>
    <row r="44" spans="1:24" ht="11.25" customHeight="1" x14ac:dyDescent="0.2">
      <c r="A44" s="28" t="s">
        <v>74</v>
      </c>
      <c r="B44" s="7" t="s">
        <v>75</v>
      </c>
      <c r="C44" s="8">
        <v>22.21401672</v>
      </c>
      <c r="D44" s="8">
        <v>82.508369039999991</v>
      </c>
      <c r="E44" s="8">
        <v>44.427476160000005</v>
      </c>
      <c r="F44" s="8">
        <v>85.68180000000001</v>
      </c>
      <c r="G44" s="8">
        <v>50.774616719999983</v>
      </c>
      <c r="H44" s="8">
        <v>28.560600000000001</v>
      </c>
      <c r="I44" s="8">
        <v>31.734030959999998</v>
      </c>
      <c r="J44" s="8">
        <v>19.040307120000001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3.1734309600000001</v>
      </c>
      <c r="R44" s="8">
        <v>0.98387784000000011</v>
      </c>
      <c r="S44" s="8">
        <v>0</v>
      </c>
      <c r="T44" s="8">
        <v>0</v>
      </c>
      <c r="U44" s="8">
        <v>0</v>
      </c>
      <c r="V44" s="8">
        <v>0</v>
      </c>
      <c r="W44" s="8">
        <v>0.14266368000000001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653.83605864000003</v>
      </c>
      <c r="D50" s="8">
        <v>630.38002932000006</v>
      </c>
      <c r="E50" s="8">
        <v>650.90408796000008</v>
      </c>
      <c r="F50" s="8">
        <v>727.13585339999997</v>
      </c>
      <c r="G50" s="8">
        <v>653.83579475999989</v>
      </c>
      <c r="H50" s="8">
        <v>489.64411727999988</v>
      </c>
      <c r="I50" s="8">
        <v>480.84794136000005</v>
      </c>
      <c r="J50" s="8">
        <v>472.05202931999992</v>
      </c>
      <c r="K50" s="8">
        <v>451.52797067999995</v>
      </c>
      <c r="L50" s="8">
        <v>90.891882719999984</v>
      </c>
      <c r="M50" s="8">
        <v>93.82411728000001</v>
      </c>
      <c r="N50" s="8">
        <v>131.94</v>
      </c>
      <c r="O50" s="8">
        <v>90.891882719999984</v>
      </c>
      <c r="P50" s="8">
        <v>55.70797068000001</v>
      </c>
      <c r="Q50" s="8">
        <v>222.83188272000001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17205.268473359996</v>
      </c>
      <c r="D51" s="27">
        <v>18090.910735920002</v>
      </c>
      <c r="E51" s="27">
        <v>18006.794799840001</v>
      </c>
      <c r="F51" s="27">
        <v>17608.530891600003</v>
      </c>
      <c r="G51" s="27">
        <v>19502.505510840001</v>
      </c>
      <c r="H51" s="27">
        <v>19383.904702799999</v>
      </c>
      <c r="I51" s="27">
        <v>18935.150996519998</v>
      </c>
      <c r="J51" s="27">
        <v>19802.667551040002</v>
      </c>
      <c r="K51" s="27">
        <v>20545.221355559999</v>
      </c>
      <c r="L51" s="27">
        <v>20646.706053599999</v>
      </c>
      <c r="M51" s="27">
        <v>21571.78060224</v>
      </c>
      <c r="N51" s="27">
        <v>18509.168280239999</v>
      </c>
      <c r="O51" s="27">
        <v>17434.189325520005</v>
      </c>
      <c r="P51" s="27">
        <v>15379.75809216</v>
      </c>
      <c r="Q51" s="27">
        <v>13897.7299692</v>
      </c>
      <c r="R51" s="27">
        <v>12599.495544239999</v>
      </c>
      <c r="S51" s="27">
        <v>12373.5913686</v>
      </c>
      <c r="T51" s="27">
        <v>12846.990657600001</v>
      </c>
      <c r="U51" s="27">
        <v>12462.316233840003</v>
      </c>
      <c r="V51" s="27">
        <v>12999.648182399998</v>
      </c>
      <c r="W51" s="27">
        <v>11990.954317320002</v>
      </c>
      <c r="X51" s="27">
        <v>10646.66553984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402.62897780855769</v>
      </c>
      <c r="D52" s="27">
        <f t="shared" si="10"/>
        <v>413.17183865732841</v>
      </c>
      <c r="E52" s="27">
        <f t="shared" si="10"/>
        <v>425.91572435257154</v>
      </c>
      <c r="F52" s="27">
        <f t="shared" si="10"/>
        <v>469.94357467919787</v>
      </c>
      <c r="G52" s="27">
        <f t="shared" si="10"/>
        <v>506.67874400098992</v>
      </c>
      <c r="H52" s="27">
        <f t="shared" si="10"/>
        <v>559.43903356199166</v>
      </c>
      <c r="I52" s="27">
        <f t="shared" si="10"/>
        <v>1137.3149329807832</v>
      </c>
      <c r="J52" s="27">
        <f t="shared" si="10"/>
        <v>1175.0913966481739</v>
      </c>
      <c r="K52" s="27">
        <f t="shared" si="10"/>
        <v>1314.8516259901662</v>
      </c>
      <c r="L52" s="27">
        <f t="shared" si="10"/>
        <v>1391.340852999348</v>
      </c>
      <c r="M52" s="27">
        <f t="shared" si="10"/>
        <v>1453.5939238078724</v>
      </c>
      <c r="N52" s="27">
        <f t="shared" si="10"/>
        <v>1819.5202759705085</v>
      </c>
      <c r="O52" s="27">
        <f t="shared" si="10"/>
        <v>2428.6631610920754</v>
      </c>
      <c r="P52" s="27">
        <f t="shared" si="10"/>
        <v>2644.5085950776588</v>
      </c>
      <c r="Q52" s="27">
        <f t="shared" si="10"/>
        <v>2706.6923208914204</v>
      </c>
      <c r="R52" s="27">
        <f t="shared" si="10"/>
        <v>2887.776048274548</v>
      </c>
      <c r="S52" s="27">
        <f t="shared" si="10"/>
        <v>3053.790183490582</v>
      </c>
      <c r="T52" s="27">
        <f t="shared" si="10"/>
        <v>3009.5162407756188</v>
      </c>
      <c r="U52" s="27">
        <f t="shared" si="10"/>
        <v>2901.9303684304186</v>
      </c>
      <c r="V52" s="27">
        <f t="shared" si="10"/>
        <v>2758.7975233283264</v>
      </c>
      <c r="W52" s="27">
        <f t="shared" si="10"/>
        <v>2688.4682247220467</v>
      </c>
      <c r="X52" s="27">
        <f t="shared" si="10"/>
        <v>2840.1855935515491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201.32026200000004</v>
      </c>
      <c r="S53" s="8">
        <v>185.05052280000004</v>
      </c>
      <c r="T53" s="8">
        <v>141.22251000000003</v>
      </c>
      <c r="U53" s="8">
        <v>166.93882919999999</v>
      </c>
      <c r="V53" s="8">
        <v>148.95789480000002</v>
      </c>
      <c r="W53" s="8">
        <v>124.18726319999998</v>
      </c>
      <c r="X53" s="8">
        <v>133.25700959999998</v>
      </c>
    </row>
    <row r="54" spans="1:24" ht="11.25" customHeight="1" x14ac:dyDescent="0.2">
      <c r="A54" s="43" t="s">
        <v>118</v>
      </c>
      <c r="B54" s="44" t="s">
        <v>119</v>
      </c>
      <c r="C54" s="45">
        <v>402.62897780855769</v>
      </c>
      <c r="D54" s="45">
        <v>413.17183865732841</v>
      </c>
      <c r="E54" s="45">
        <v>425.91572435257154</v>
      </c>
      <c r="F54" s="45">
        <v>469.94357467919787</v>
      </c>
      <c r="G54" s="45">
        <v>506.67874400098992</v>
      </c>
      <c r="H54" s="45">
        <v>559.43903356199166</v>
      </c>
      <c r="I54" s="45">
        <v>1137.3149329807832</v>
      </c>
      <c r="J54" s="45">
        <v>1175.0913966481739</v>
      </c>
      <c r="K54" s="45">
        <v>1314.8516259901662</v>
      </c>
      <c r="L54" s="45">
        <v>1391.340852999348</v>
      </c>
      <c r="M54" s="45">
        <v>1453.5939238078724</v>
      </c>
      <c r="N54" s="45">
        <v>1819.5202759705085</v>
      </c>
      <c r="O54" s="45">
        <v>2428.6631610920754</v>
      </c>
      <c r="P54" s="45">
        <v>2644.5085950776588</v>
      </c>
      <c r="Q54" s="45">
        <v>2706.6923208914204</v>
      </c>
      <c r="R54" s="45">
        <v>2686.4557862745478</v>
      </c>
      <c r="S54" s="45">
        <v>2868.7396606905818</v>
      </c>
      <c r="T54" s="45">
        <v>2868.2937307756188</v>
      </c>
      <c r="U54" s="45">
        <v>2734.9915392304188</v>
      </c>
      <c r="V54" s="45">
        <v>2609.8396285283266</v>
      </c>
      <c r="W54" s="45">
        <v>2564.2809615220467</v>
      </c>
      <c r="X54" s="45">
        <v>2706.9285839515492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913.62967991999972</v>
      </c>
      <c r="D61" s="49">
        <f t="shared" si="11"/>
        <v>985.8336084</v>
      </c>
      <c r="E61" s="49">
        <f t="shared" si="11"/>
        <v>1190.9224411199998</v>
      </c>
      <c r="F61" s="49">
        <f t="shared" si="11"/>
        <v>1051.5291127199998</v>
      </c>
      <c r="G61" s="49">
        <f t="shared" si="11"/>
        <v>1424.2111732799999</v>
      </c>
      <c r="H61" s="49">
        <f t="shared" si="11"/>
        <v>2093.3263562400002</v>
      </c>
      <c r="I61" s="49">
        <f t="shared" si="11"/>
        <v>2753.4252470399997</v>
      </c>
      <c r="J61" s="49">
        <f t="shared" si="11"/>
        <v>2947.38233184</v>
      </c>
      <c r="K61" s="49">
        <f t="shared" si="11"/>
        <v>3450.8278785599996</v>
      </c>
      <c r="L61" s="49">
        <f t="shared" si="11"/>
        <v>3928.7280203999999</v>
      </c>
      <c r="M61" s="49">
        <f t="shared" si="11"/>
        <v>4171.2695503199993</v>
      </c>
      <c r="N61" s="49">
        <f t="shared" si="11"/>
        <v>4716.6613077599995</v>
      </c>
      <c r="O61" s="49">
        <f t="shared" si="11"/>
        <v>5744.7248680800003</v>
      </c>
      <c r="P61" s="49">
        <f t="shared" si="11"/>
        <v>5543.960698079999</v>
      </c>
      <c r="Q61" s="49">
        <f t="shared" si="11"/>
        <v>4853.4189919199989</v>
      </c>
      <c r="R61" s="49">
        <f t="shared" si="11"/>
        <v>4837.0091356799994</v>
      </c>
      <c r="S61" s="49">
        <f t="shared" si="11"/>
        <v>5365.6923319199996</v>
      </c>
      <c r="T61" s="49">
        <f t="shared" si="11"/>
        <v>5492.4147705599989</v>
      </c>
      <c r="U61" s="49">
        <f t="shared" si="11"/>
        <v>5888.5339759199996</v>
      </c>
      <c r="V61" s="49">
        <f t="shared" si="11"/>
        <v>6547.5102592799994</v>
      </c>
      <c r="W61" s="49">
        <f t="shared" si="11"/>
        <v>8020.2044390399988</v>
      </c>
      <c r="X61" s="49">
        <f t="shared" si="11"/>
        <v>8287.5196985759994</v>
      </c>
    </row>
    <row r="62" spans="1:24" ht="11.25" customHeight="1" x14ac:dyDescent="0.2">
      <c r="A62" s="50" t="s">
        <v>92</v>
      </c>
      <c r="B62" s="51" t="s">
        <v>93</v>
      </c>
      <c r="C62" s="52">
        <v>169.00813439999999</v>
      </c>
      <c r="D62" s="52">
        <v>243.15217920000001</v>
      </c>
      <c r="E62" s="52">
        <v>437.0240447999999</v>
      </c>
      <c r="F62" s="52">
        <v>297.69586559999999</v>
      </c>
      <c r="G62" s="52">
        <v>676.48008960000016</v>
      </c>
      <c r="H62" s="52">
        <v>1332.2401344</v>
      </c>
      <c r="I62" s="52">
        <v>1200.1921343999998</v>
      </c>
      <c r="J62" s="52">
        <v>1240.0641791999999</v>
      </c>
      <c r="K62" s="52">
        <v>1384.0960896000001</v>
      </c>
      <c r="L62" s="52">
        <v>1812.4960895999998</v>
      </c>
      <c r="M62" s="52">
        <v>1813.9520447999996</v>
      </c>
      <c r="N62" s="52">
        <v>1691.5360896</v>
      </c>
      <c r="O62" s="52">
        <v>1644.4959552000003</v>
      </c>
      <c r="P62" s="52">
        <v>1364.4961343999998</v>
      </c>
      <c r="Q62" s="52">
        <v>725.87168640000004</v>
      </c>
      <c r="R62" s="52">
        <v>560.93345279999994</v>
      </c>
      <c r="S62" s="52">
        <v>989.87051520000011</v>
      </c>
      <c r="T62" s="52">
        <v>1300.4466047999999</v>
      </c>
      <c r="U62" s="52">
        <v>1919.8304294399995</v>
      </c>
      <c r="V62" s="52">
        <v>2599.3600819200001</v>
      </c>
      <c r="W62" s="52">
        <v>4048.514064</v>
      </c>
      <c r="X62" s="52">
        <v>4112.0267247359998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57.821465519999997</v>
      </c>
      <c r="D64" s="52">
        <v>63.281509200000002</v>
      </c>
      <c r="E64" s="52">
        <v>71.198356320000016</v>
      </c>
      <c r="F64" s="52">
        <v>69.83324712000001</v>
      </c>
      <c r="G64" s="52">
        <v>58.531243680000003</v>
      </c>
      <c r="H64" s="52">
        <v>68.086221840000007</v>
      </c>
      <c r="I64" s="52">
        <v>106.03311264000003</v>
      </c>
      <c r="J64" s="52">
        <v>164.01831263999998</v>
      </c>
      <c r="K64" s="52">
        <v>268.63186895999996</v>
      </c>
      <c r="L64" s="52">
        <v>341.63209080000001</v>
      </c>
      <c r="M64" s="52">
        <v>372.31746552000004</v>
      </c>
      <c r="N64" s="52">
        <v>371.2253781600001</v>
      </c>
      <c r="O64" s="52">
        <v>338.02875288000007</v>
      </c>
      <c r="P64" s="52">
        <v>319.46464368000011</v>
      </c>
      <c r="Q64" s="52">
        <v>302.04726552</v>
      </c>
      <c r="R64" s="52">
        <v>331.46856288000004</v>
      </c>
      <c r="S64" s="52">
        <v>315.66297671999996</v>
      </c>
      <c r="T64" s="52">
        <v>293.40432576000012</v>
      </c>
      <c r="U64" s="52">
        <v>281.13642648000013</v>
      </c>
      <c r="V64" s="52">
        <v>283.76993736000009</v>
      </c>
      <c r="W64" s="52">
        <v>266.04081503999998</v>
      </c>
      <c r="X64" s="52">
        <v>263.70273383999995</v>
      </c>
    </row>
    <row r="65" spans="1:24" ht="11.25" customHeight="1" x14ac:dyDescent="0.2">
      <c r="A65" s="50" t="s">
        <v>98</v>
      </c>
      <c r="B65" s="51" t="s">
        <v>99</v>
      </c>
      <c r="C65" s="52">
        <v>686.80007999999975</v>
      </c>
      <c r="D65" s="52">
        <v>679.39991999999995</v>
      </c>
      <c r="E65" s="52">
        <v>682.70003999999983</v>
      </c>
      <c r="F65" s="52">
        <v>683.99999999999989</v>
      </c>
      <c r="G65" s="52">
        <v>689.19983999999977</v>
      </c>
      <c r="H65" s="52">
        <v>693.00000000000011</v>
      </c>
      <c r="I65" s="52">
        <v>1447.1999999999998</v>
      </c>
      <c r="J65" s="52">
        <v>1543.2998399999999</v>
      </c>
      <c r="K65" s="52">
        <v>1798.0999199999994</v>
      </c>
      <c r="L65" s="52">
        <v>1774.5998399999999</v>
      </c>
      <c r="M65" s="52">
        <v>1985.0000399999999</v>
      </c>
      <c r="N65" s="52">
        <v>2653.89984</v>
      </c>
      <c r="O65" s="52">
        <v>3762.2001599999999</v>
      </c>
      <c r="P65" s="52">
        <v>3859.9999199999993</v>
      </c>
      <c r="Q65" s="52">
        <v>3825.500039999999</v>
      </c>
      <c r="R65" s="52">
        <v>3944.6071199999997</v>
      </c>
      <c r="S65" s="52">
        <v>4060.1588399999991</v>
      </c>
      <c r="T65" s="52">
        <v>3898.5638399999993</v>
      </c>
      <c r="U65" s="52">
        <v>3687.5671199999997</v>
      </c>
      <c r="V65" s="52">
        <v>3664.38024</v>
      </c>
      <c r="W65" s="52">
        <v>3705.6495599999994</v>
      </c>
      <c r="X65" s="52">
        <v>3911.7902399999998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3221.8470120216921</v>
      </c>
      <c r="D2" s="21">
        <f t="shared" ref="D2:X2" si="0">SUM(D3,D17,D22,D25,D26,D51,D52)</f>
        <v>3063.5024765997691</v>
      </c>
      <c r="E2" s="21">
        <f t="shared" si="0"/>
        <v>3362.3064654220325</v>
      </c>
      <c r="F2" s="21">
        <f t="shared" si="0"/>
        <v>3429.311420270722</v>
      </c>
      <c r="G2" s="21">
        <f t="shared" si="0"/>
        <v>3254.4365889731325</v>
      </c>
      <c r="H2" s="21">
        <f t="shared" si="0"/>
        <v>3240.5388413795031</v>
      </c>
      <c r="I2" s="21">
        <f t="shared" si="0"/>
        <v>1415.2570671137898</v>
      </c>
      <c r="J2" s="21">
        <f t="shared" si="0"/>
        <v>1505.6266636304847</v>
      </c>
      <c r="K2" s="21">
        <f t="shared" si="0"/>
        <v>1418.3600581817936</v>
      </c>
      <c r="L2" s="21">
        <f t="shared" si="0"/>
        <v>1520.6746410510546</v>
      </c>
      <c r="M2" s="21">
        <f t="shared" si="0"/>
        <v>1562.9331799503557</v>
      </c>
      <c r="N2" s="21">
        <f t="shared" si="0"/>
        <v>1456.8479415329589</v>
      </c>
      <c r="O2" s="21">
        <f t="shared" si="0"/>
        <v>1121.5183935599998</v>
      </c>
      <c r="P2" s="21">
        <f t="shared" si="0"/>
        <v>1184.3868222000003</v>
      </c>
      <c r="Q2" s="21">
        <f t="shared" si="0"/>
        <v>1579.9434274800001</v>
      </c>
      <c r="R2" s="21">
        <f t="shared" si="0"/>
        <v>1465.7580648000001</v>
      </c>
      <c r="S2" s="21">
        <f t="shared" si="0"/>
        <v>1359.4850240400001</v>
      </c>
      <c r="T2" s="21">
        <f t="shared" si="0"/>
        <v>1214.5432698000004</v>
      </c>
      <c r="U2" s="21">
        <f t="shared" si="0"/>
        <v>857.77652483999998</v>
      </c>
      <c r="V2" s="21">
        <f t="shared" si="0"/>
        <v>1044.4340304000002</v>
      </c>
      <c r="W2" s="21">
        <f t="shared" si="0"/>
        <v>1065.3536386800001</v>
      </c>
      <c r="X2" s="21">
        <f t="shared" si="0"/>
        <v>1180.6798885200001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1955.0705356800001</v>
      </c>
      <c r="D26" s="27">
        <f t="shared" si="7"/>
        <v>1970.6901350399999</v>
      </c>
      <c r="E26" s="27">
        <f t="shared" si="7"/>
        <v>2225.8126080000002</v>
      </c>
      <c r="F26" s="27">
        <f t="shared" si="7"/>
        <v>2270.0684160000001</v>
      </c>
      <c r="G26" s="27">
        <f t="shared" si="7"/>
        <v>2111.2677734399995</v>
      </c>
      <c r="H26" s="27">
        <f t="shared" si="7"/>
        <v>2103.4579737600002</v>
      </c>
      <c r="I26" s="27">
        <f t="shared" si="7"/>
        <v>533.6743449600001</v>
      </c>
      <c r="J26" s="27">
        <f t="shared" si="7"/>
        <v>656.02897920000032</v>
      </c>
      <c r="K26" s="27">
        <f t="shared" si="7"/>
        <v>564.91375103999997</v>
      </c>
      <c r="L26" s="27">
        <f t="shared" si="7"/>
        <v>538.88094719999992</v>
      </c>
      <c r="M26" s="27">
        <f t="shared" si="7"/>
        <v>629.99617535999994</v>
      </c>
      <c r="N26" s="27">
        <f t="shared" si="7"/>
        <v>614.37636864000001</v>
      </c>
      <c r="O26" s="27">
        <f t="shared" si="7"/>
        <v>611.77317119999998</v>
      </c>
      <c r="P26" s="27">
        <f t="shared" si="7"/>
        <v>640.40937984000016</v>
      </c>
      <c r="Q26" s="27">
        <f t="shared" si="7"/>
        <v>1064.7452851200001</v>
      </c>
      <c r="R26" s="27">
        <f t="shared" si="7"/>
        <v>785.50186752000002</v>
      </c>
      <c r="S26" s="27">
        <f t="shared" si="7"/>
        <v>707.82978816000002</v>
      </c>
      <c r="T26" s="27">
        <f t="shared" si="7"/>
        <v>552.64177152000013</v>
      </c>
      <c r="U26" s="27">
        <f t="shared" si="7"/>
        <v>327.16638720000009</v>
      </c>
      <c r="V26" s="27">
        <f t="shared" si="7"/>
        <v>292.92503039999997</v>
      </c>
      <c r="W26" s="27">
        <f t="shared" si="7"/>
        <v>266.05280843999998</v>
      </c>
      <c r="X26" s="27">
        <f t="shared" si="7"/>
        <v>228.07547136000002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1955.0705356800001</v>
      </c>
      <c r="D33" s="19">
        <f t="shared" si="9"/>
        <v>1970.6901350399999</v>
      </c>
      <c r="E33" s="19">
        <f t="shared" si="9"/>
        <v>2225.8126080000002</v>
      </c>
      <c r="F33" s="19">
        <f t="shared" si="9"/>
        <v>2270.0684160000001</v>
      </c>
      <c r="G33" s="19">
        <f t="shared" si="9"/>
        <v>2111.2677734399995</v>
      </c>
      <c r="H33" s="19">
        <f t="shared" si="9"/>
        <v>2103.4579737600002</v>
      </c>
      <c r="I33" s="19">
        <f t="shared" si="9"/>
        <v>533.6743449600001</v>
      </c>
      <c r="J33" s="19">
        <f t="shared" si="9"/>
        <v>656.02897920000032</v>
      </c>
      <c r="K33" s="19">
        <f t="shared" si="9"/>
        <v>564.91375103999997</v>
      </c>
      <c r="L33" s="19">
        <f t="shared" si="9"/>
        <v>538.88094719999992</v>
      </c>
      <c r="M33" s="19">
        <f t="shared" si="9"/>
        <v>629.99617535999994</v>
      </c>
      <c r="N33" s="19">
        <f t="shared" si="9"/>
        <v>614.37636864000001</v>
      </c>
      <c r="O33" s="19">
        <f t="shared" si="9"/>
        <v>611.77317119999998</v>
      </c>
      <c r="P33" s="19">
        <f t="shared" si="9"/>
        <v>640.40937984000016</v>
      </c>
      <c r="Q33" s="19">
        <f t="shared" si="9"/>
        <v>1064.7452851200001</v>
      </c>
      <c r="R33" s="19">
        <f t="shared" si="9"/>
        <v>785.50186752000002</v>
      </c>
      <c r="S33" s="19">
        <f t="shared" si="9"/>
        <v>707.82978816000002</v>
      </c>
      <c r="T33" s="19">
        <f t="shared" si="9"/>
        <v>552.64177152000013</v>
      </c>
      <c r="U33" s="19">
        <f t="shared" si="9"/>
        <v>327.16638720000009</v>
      </c>
      <c r="V33" s="19">
        <f t="shared" si="9"/>
        <v>292.92503039999997</v>
      </c>
      <c r="W33" s="19">
        <f t="shared" si="9"/>
        <v>266.05280843999998</v>
      </c>
      <c r="X33" s="19">
        <f t="shared" si="9"/>
        <v>228.07547136000002</v>
      </c>
    </row>
    <row r="34" spans="1:24" ht="11.25" customHeight="1" x14ac:dyDescent="0.2">
      <c r="A34" s="28" t="s">
        <v>54</v>
      </c>
      <c r="B34" s="7" t="s">
        <v>55</v>
      </c>
      <c r="C34" s="8">
        <v>1955.0705356800001</v>
      </c>
      <c r="D34" s="8">
        <v>1970.6901350399999</v>
      </c>
      <c r="E34" s="8">
        <v>2225.8126080000002</v>
      </c>
      <c r="F34" s="8">
        <v>2270.0684160000001</v>
      </c>
      <c r="G34" s="8">
        <v>2111.2677734399995</v>
      </c>
      <c r="H34" s="8">
        <v>2103.4579737600002</v>
      </c>
      <c r="I34" s="8">
        <v>533.6743449600001</v>
      </c>
      <c r="J34" s="8">
        <v>656.02897920000032</v>
      </c>
      <c r="K34" s="8">
        <v>564.91375103999997</v>
      </c>
      <c r="L34" s="8">
        <v>538.88094719999992</v>
      </c>
      <c r="M34" s="8">
        <v>629.99617535999994</v>
      </c>
      <c r="N34" s="8">
        <v>614.37636864000001</v>
      </c>
      <c r="O34" s="8">
        <v>611.77317119999998</v>
      </c>
      <c r="P34" s="8">
        <v>640.40937984000016</v>
      </c>
      <c r="Q34" s="8">
        <v>1064.7452851200001</v>
      </c>
      <c r="R34" s="8">
        <v>785.50186752000002</v>
      </c>
      <c r="S34" s="8">
        <v>707.82978816000002</v>
      </c>
      <c r="T34" s="8">
        <v>552.64177152000013</v>
      </c>
      <c r="U34" s="8">
        <v>327.16638720000009</v>
      </c>
      <c r="V34" s="8">
        <v>292.92503039999997</v>
      </c>
      <c r="W34" s="8">
        <v>266.00451839999999</v>
      </c>
      <c r="X34" s="8">
        <v>228.07547136000002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4.8290039999999999E-2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1073.8178866800001</v>
      </c>
      <c r="D51" s="27">
        <v>929.87130059999993</v>
      </c>
      <c r="E51" s="27">
        <v>927.90198864000013</v>
      </c>
      <c r="F51" s="27">
        <v>937.94970060000026</v>
      </c>
      <c r="G51" s="27">
        <v>880.44179256000007</v>
      </c>
      <c r="H51" s="27">
        <v>864.23450256000012</v>
      </c>
      <c r="I51" s="27">
        <v>613.24952039999994</v>
      </c>
      <c r="J51" s="27">
        <v>588.55991040000015</v>
      </c>
      <c r="K51" s="27">
        <v>576.84623039999997</v>
      </c>
      <c r="L51" s="27">
        <v>599.97065040000007</v>
      </c>
      <c r="M51" s="27">
        <v>528.47721432000003</v>
      </c>
      <c r="N51" s="27">
        <v>477.63378432000007</v>
      </c>
      <c r="O51" s="27">
        <v>509.74522235999996</v>
      </c>
      <c r="P51" s="27">
        <v>543.97744236000017</v>
      </c>
      <c r="Q51" s="27">
        <v>515.19814236000002</v>
      </c>
      <c r="R51" s="27">
        <v>493.14956328000017</v>
      </c>
      <c r="S51" s="27">
        <v>472.07806668000006</v>
      </c>
      <c r="T51" s="27">
        <v>476.8463422800001</v>
      </c>
      <c r="U51" s="27">
        <v>338.46052283999984</v>
      </c>
      <c r="V51" s="27">
        <v>598.14493200000015</v>
      </c>
      <c r="W51" s="27">
        <v>637.34011704000011</v>
      </c>
      <c r="X51" s="27">
        <v>757.14824195999995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192.95858966169189</v>
      </c>
      <c r="D52" s="27">
        <f t="shared" si="10"/>
        <v>162.94104095976945</v>
      </c>
      <c r="E52" s="27">
        <f t="shared" si="10"/>
        <v>208.59186878203215</v>
      </c>
      <c r="F52" s="27">
        <f t="shared" si="10"/>
        <v>221.29330367072171</v>
      </c>
      <c r="G52" s="27">
        <f t="shared" si="10"/>
        <v>262.72702297313299</v>
      </c>
      <c r="H52" s="27">
        <f t="shared" si="10"/>
        <v>272.84636505950249</v>
      </c>
      <c r="I52" s="27">
        <f t="shared" si="10"/>
        <v>268.33320175378987</v>
      </c>
      <c r="J52" s="27">
        <f t="shared" si="10"/>
        <v>261.03777403048412</v>
      </c>
      <c r="K52" s="27">
        <f t="shared" si="10"/>
        <v>276.6000767417936</v>
      </c>
      <c r="L52" s="27">
        <f t="shared" si="10"/>
        <v>381.82304345105473</v>
      </c>
      <c r="M52" s="27">
        <f t="shared" si="10"/>
        <v>404.45979027035571</v>
      </c>
      <c r="N52" s="27">
        <f t="shared" si="10"/>
        <v>364.83778857295869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187.10663400000001</v>
      </c>
      <c r="S52" s="27">
        <f t="shared" si="10"/>
        <v>179.57716920000001</v>
      </c>
      <c r="T52" s="27">
        <f t="shared" si="10"/>
        <v>185.05515600000004</v>
      </c>
      <c r="U52" s="27">
        <f t="shared" si="10"/>
        <v>192.14961479999999</v>
      </c>
      <c r="V52" s="27">
        <f t="shared" si="10"/>
        <v>153.364068</v>
      </c>
      <c r="W52" s="27">
        <f t="shared" si="10"/>
        <v>161.96071319999999</v>
      </c>
      <c r="X52" s="27">
        <f t="shared" si="10"/>
        <v>195.45617519999999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187.10663400000001</v>
      </c>
      <c r="S53" s="8">
        <v>179.57716920000001</v>
      </c>
      <c r="T53" s="8">
        <v>185.05515600000004</v>
      </c>
      <c r="U53" s="8">
        <v>192.14961479999999</v>
      </c>
      <c r="V53" s="8">
        <v>153.364068</v>
      </c>
      <c r="W53" s="8">
        <v>161.96071319999999</v>
      </c>
      <c r="X53" s="8">
        <v>195.45617519999999</v>
      </c>
    </row>
    <row r="54" spans="1:24" ht="11.25" customHeight="1" x14ac:dyDescent="0.2">
      <c r="A54" s="43" t="s">
        <v>118</v>
      </c>
      <c r="B54" s="44" t="s">
        <v>119</v>
      </c>
      <c r="C54" s="45">
        <v>192.95858966169189</v>
      </c>
      <c r="D54" s="45">
        <v>162.94104095976945</v>
      </c>
      <c r="E54" s="45">
        <v>208.59186878203215</v>
      </c>
      <c r="F54" s="45">
        <v>221.29330367072171</v>
      </c>
      <c r="G54" s="45">
        <v>262.72702297313299</v>
      </c>
      <c r="H54" s="45">
        <v>272.84636505950249</v>
      </c>
      <c r="I54" s="45">
        <v>268.33320175378987</v>
      </c>
      <c r="J54" s="45">
        <v>261.03777403048412</v>
      </c>
      <c r="K54" s="45">
        <v>276.6000767417936</v>
      </c>
      <c r="L54" s="45">
        <v>381.82304345105473</v>
      </c>
      <c r="M54" s="45">
        <v>404.45979027035571</v>
      </c>
      <c r="N54" s="45">
        <v>364.83778857295869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329.10012</v>
      </c>
      <c r="D61" s="49">
        <f t="shared" si="11"/>
        <v>267.99983999999995</v>
      </c>
      <c r="E61" s="49">
        <f t="shared" si="11"/>
        <v>334.40003999999999</v>
      </c>
      <c r="F61" s="49">
        <f t="shared" si="11"/>
        <v>321.99983999999995</v>
      </c>
      <c r="G61" s="49">
        <f t="shared" si="11"/>
        <v>357.40008</v>
      </c>
      <c r="H61" s="49">
        <f t="shared" si="11"/>
        <v>338.00003999999996</v>
      </c>
      <c r="I61" s="49">
        <f t="shared" si="11"/>
        <v>341.49995999999999</v>
      </c>
      <c r="J61" s="49">
        <f t="shared" si="11"/>
        <v>342.9</v>
      </c>
      <c r="K61" s="49">
        <f t="shared" si="11"/>
        <v>378.20015999999998</v>
      </c>
      <c r="L61" s="49">
        <f t="shared" si="11"/>
        <v>487.0000799999998</v>
      </c>
      <c r="M61" s="49">
        <f t="shared" si="11"/>
        <v>552.30011999999999</v>
      </c>
      <c r="N61" s="49">
        <f t="shared" si="11"/>
        <v>532.19987999999978</v>
      </c>
      <c r="O61" s="49">
        <f t="shared" si="11"/>
        <v>2.5760447999999996</v>
      </c>
      <c r="P61" s="49">
        <f t="shared" si="11"/>
        <v>8.5119551999999992</v>
      </c>
      <c r="Q61" s="49">
        <f t="shared" si="11"/>
        <v>47.263910400000007</v>
      </c>
      <c r="R61" s="49">
        <f t="shared" si="11"/>
        <v>102.92728319999998</v>
      </c>
      <c r="S61" s="49">
        <f t="shared" si="11"/>
        <v>150.38795519999999</v>
      </c>
      <c r="T61" s="49">
        <f t="shared" si="11"/>
        <v>134.0563392</v>
      </c>
      <c r="U61" s="49">
        <f t="shared" si="11"/>
        <v>166.42675224000004</v>
      </c>
      <c r="V61" s="49">
        <f t="shared" si="11"/>
        <v>312.75849023999996</v>
      </c>
      <c r="W61" s="49">
        <f t="shared" si="11"/>
        <v>519.78501288000018</v>
      </c>
      <c r="X61" s="49">
        <f t="shared" si="11"/>
        <v>675.21988799999974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2.5760447999999996</v>
      </c>
      <c r="P62" s="52">
        <v>8.5119551999999992</v>
      </c>
      <c r="Q62" s="52">
        <v>47.263910400000007</v>
      </c>
      <c r="R62" s="52">
        <v>102.92728319999998</v>
      </c>
      <c r="S62" s="52">
        <v>150.38795519999999</v>
      </c>
      <c r="T62" s="52">
        <v>134.0563392</v>
      </c>
      <c r="U62" s="52">
        <v>166.39943040000003</v>
      </c>
      <c r="V62" s="52">
        <v>312.72232319999995</v>
      </c>
      <c r="W62" s="52">
        <v>519.75100800000018</v>
      </c>
      <c r="X62" s="52">
        <v>675.19630079999979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2.732184000000001E-2</v>
      </c>
      <c r="V64" s="52">
        <v>3.6167039999999998E-2</v>
      </c>
      <c r="W64" s="52">
        <v>3.4004880000000015E-2</v>
      </c>
      <c r="X64" s="52">
        <v>2.3587199999999992E-2</v>
      </c>
    </row>
    <row r="65" spans="1:24" ht="11.25" customHeight="1" x14ac:dyDescent="0.2">
      <c r="A65" s="50" t="s">
        <v>98</v>
      </c>
      <c r="B65" s="51" t="s">
        <v>99</v>
      </c>
      <c r="C65" s="52">
        <v>329.10012</v>
      </c>
      <c r="D65" s="52">
        <v>267.99983999999995</v>
      </c>
      <c r="E65" s="52">
        <v>334.40003999999999</v>
      </c>
      <c r="F65" s="52">
        <v>321.99983999999995</v>
      </c>
      <c r="G65" s="52">
        <v>357.40008</v>
      </c>
      <c r="H65" s="52">
        <v>338.00003999999996</v>
      </c>
      <c r="I65" s="52">
        <v>341.49995999999999</v>
      </c>
      <c r="J65" s="52">
        <v>342.9</v>
      </c>
      <c r="K65" s="52">
        <v>378.20015999999998</v>
      </c>
      <c r="L65" s="52">
        <v>487.0000799999998</v>
      </c>
      <c r="M65" s="52">
        <v>552.30011999999999</v>
      </c>
      <c r="N65" s="52">
        <v>532.19987999999978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11913.782388120002</v>
      </c>
      <c r="D2" s="21">
        <f t="shared" ref="D2:X2" si="0">SUM(D3,D17,D22,D25,D26,D51,D52)</f>
        <v>11969.987730840001</v>
      </c>
      <c r="E2" s="21">
        <f t="shared" si="0"/>
        <v>11659.21729416</v>
      </c>
      <c r="F2" s="21">
        <f t="shared" si="0"/>
        <v>11979.564982200001</v>
      </c>
      <c r="G2" s="21">
        <f t="shared" si="0"/>
        <v>12686.218761960001</v>
      </c>
      <c r="H2" s="21">
        <f t="shared" si="0"/>
        <v>12914.51702904</v>
      </c>
      <c r="I2" s="21">
        <f t="shared" si="0"/>
        <v>12377.385749520003</v>
      </c>
      <c r="J2" s="21">
        <f t="shared" si="0"/>
        <v>13047.956997479998</v>
      </c>
      <c r="K2" s="21">
        <f t="shared" si="0"/>
        <v>12958.382196</v>
      </c>
      <c r="L2" s="21">
        <f t="shared" si="0"/>
        <v>11037.341769120001</v>
      </c>
      <c r="M2" s="21">
        <f t="shared" si="0"/>
        <v>11556.940588919999</v>
      </c>
      <c r="N2" s="21">
        <f t="shared" si="0"/>
        <v>12292.648826039998</v>
      </c>
      <c r="O2" s="21">
        <f t="shared" si="0"/>
        <v>11885.57908308</v>
      </c>
      <c r="P2" s="21">
        <f t="shared" si="0"/>
        <v>11620.69964784</v>
      </c>
      <c r="Q2" s="21">
        <f t="shared" si="0"/>
        <v>11533.110882840001</v>
      </c>
      <c r="R2" s="21">
        <f t="shared" si="0"/>
        <v>12618.344624040001</v>
      </c>
      <c r="S2" s="21">
        <f t="shared" si="0"/>
        <v>12180.445231680002</v>
      </c>
      <c r="T2" s="21">
        <f t="shared" si="0"/>
        <v>11817.201924000001</v>
      </c>
      <c r="U2" s="21">
        <f t="shared" si="0"/>
        <v>12431.526091559997</v>
      </c>
      <c r="V2" s="21">
        <f t="shared" si="0"/>
        <v>12858.749708040001</v>
      </c>
      <c r="W2" s="21">
        <f t="shared" si="0"/>
        <v>11253.321553680002</v>
      </c>
      <c r="X2" s="21">
        <f t="shared" si="0"/>
        <v>12391.55908848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2421.3956227199997</v>
      </c>
      <c r="D17" s="27">
        <f t="shared" ref="D17:X17" si="10">SUM(D18:D21)</f>
        <v>2562.52936176</v>
      </c>
      <c r="E17" s="27">
        <f t="shared" si="10"/>
        <v>2564.8762824</v>
      </c>
      <c r="F17" s="27">
        <f t="shared" si="10"/>
        <v>2725.40228544</v>
      </c>
      <c r="G17" s="27">
        <f t="shared" si="10"/>
        <v>3053.0963937600004</v>
      </c>
      <c r="H17" s="27">
        <f t="shared" si="10"/>
        <v>2865.7002628799996</v>
      </c>
      <c r="I17" s="27">
        <f t="shared" si="10"/>
        <v>2977.8496012799997</v>
      </c>
      <c r="J17" s="27">
        <f t="shared" si="10"/>
        <v>3136.6239782399994</v>
      </c>
      <c r="K17" s="27">
        <f t="shared" si="10"/>
        <v>3278.5758388799995</v>
      </c>
      <c r="L17" s="27">
        <f t="shared" si="10"/>
        <v>2523.94469712</v>
      </c>
      <c r="M17" s="27">
        <f t="shared" si="10"/>
        <v>2760.9767006399998</v>
      </c>
      <c r="N17" s="27">
        <f t="shared" si="10"/>
        <v>2729.9776967999996</v>
      </c>
      <c r="O17" s="27">
        <f t="shared" si="10"/>
        <v>2718.1720799999998</v>
      </c>
      <c r="P17" s="27">
        <f t="shared" si="10"/>
        <v>2756.4804000000004</v>
      </c>
      <c r="Q17" s="27">
        <f t="shared" si="10"/>
        <v>2654.9631331200003</v>
      </c>
      <c r="R17" s="27">
        <f t="shared" si="10"/>
        <v>2865.8006884800002</v>
      </c>
      <c r="S17" s="27">
        <f t="shared" si="10"/>
        <v>2883.4884518399999</v>
      </c>
      <c r="T17" s="27">
        <f t="shared" si="10"/>
        <v>2817.3637900799995</v>
      </c>
      <c r="U17" s="27">
        <f t="shared" si="10"/>
        <v>3205.8038735999994</v>
      </c>
      <c r="V17" s="27">
        <f t="shared" si="10"/>
        <v>3006.8355196799998</v>
      </c>
      <c r="W17" s="27">
        <f t="shared" si="10"/>
        <v>2419.29451152</v>
      </c>
      <c r="X17" s="27">
        <f t="shared" si="10"/>
        <v>3044.2192372799996</v>
      </c>
    </row>
    <row r="18" spans="1:24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450.44638271999997</v>
      </c>
      <c r="D19" s="8">
        <f>NRG_CM_E!D19+NRG_OIL_NG_E!D19+NRG_PF_E!D19+NRG_CO_E!D19+NRG_BKBPB_E!D19+NRG_GW_E!D19+NRG_BF_E!D19+NRG_PR_E!D19+NRG_NI_E!D19+NRG_CL_E!D19+NRG_LNG_E!D19+NRG_BIOG_E!D19+NRG_GTL_E!D19+NRG_CPP_E!D19+NRG_NSP_E!D19</f>
        <v>482.78696975999992</v>
      </c>
      <c r="E19" s="8">
        <f>NRG_CM_E!E19+NRG_OIL_NG_E!E19+NRG_PF_E!E19+NRG_CO_E!E19+NRG_BKBPB_E!E19+NRG_GW_E!E19+NRG_BF_E!E19+NRG_PR_E!E19+NRG_NI_E!E19+NRG_CL_E!E19+NRG_LNG_E!E19+NRG_BIOG_E!E19+NRG_GTL_E!E19+NRG_CPP_E!E19+NRG_NSP_E!E19</f>
        <v>454.85429040000008</v>
      </c>
      <c r="F19" s="8">
        <f>NRG_CM_E!F19+NRG_OIL_NG_E!F19+NRG_PF_E!F19+NRG_CO_E!F19+NRG_BKBPB_E!F19+NRG_GW_E!F19+NRG_BF_E!F19+NRG_PR_E!F19+NRG_NI_E!F19+NRG_CL_E!F19+NRG_LNG_E!F19+NRG_BIOG_E!F19+NRG_GTL_E!F19+NRG_CPP_E!F19+NRG_NSP_E!F19</f>
        <v>441.84027743999991</v>
      </c>
      <c r="G19" s="8">
        <f>NRG_CM_E!G19+NRG_OIL_NG_E!G19+NRG_PF_E!G19+NRG_CO_E!G19+NRG_BKBPB_E!G19+NRG_GW_E!G19+NRG_BF_E!G19+NRG_PR_E!G19+NRG_NI_E!G19+NRG_CL_E!G19+NRG_LNG_E!G19+NRG_BIOG_E!G19+NRG_GTL_E!G19+NRG_CPP_E!G19+NRG_NSP_E!G19</f>
        <v>428.88092976000007</v>
      </c>
      <c r="H19" s="8">
        <f>NRG_CM_E!H19+NRG_OIL_NG_E!H19+NRG_PF_E!H19+NRG_CO_E!H19+NRG_BKBPB_E!H19+NRG_GW_E!H19+NRG_BF_E!H19+NRG_PR_E!H19+NRG_NI_E!H19+NRG_CL_E!H19+NRG_LNG_E!H19+NRG_BIOG_E!H19+NRG_GTL_E!H19+NRG_CPP_E!H19+NRG_NSP_E!H19</f>
        <v>439.04163887999994</v>
      </c>
      <c r="I19" s="8">
        <f>NRG_CM_E!I19+NRG_OIL_NG_E!I19+NRG_PF_E!I19+NRG_CO_E!I19+NRG_BKBPB_E!I19+NRG_GW_E!I19+NRG_BF_E!I19+NRG_PR_E!I19+NRG_NI_E!I19+NRG_CL_E!I19+NRG_LNG_E!I19+NRG_BIOG_E!I19+NRG_GTL_E!I19+NRG_CPP_E!I19+NRG_NSP_E!I19</f>
        <v>393.37295327999988</v>
      </c>
      <c r="J19" s="8">
        <f>NRG_CM_E!J19+NRG_OIL_NG_E!J19+NRG_PF_E!J19+NRG_CO_E!J19+NRG_BKBPB_E!J19+NRG_GW_E!J19+NRG_BF_E!J19+NRG_PR_E!J19+NRG_NI_E!J19+NRG_CL_E!J19+NRG_LNG_E!J19+NRG_BIOG_E!J19+NRG_GTL_E!J19+NRG_CPP_E!J19+NRG_NSP_E!J19</f>
        <v>397.79157023999994</v>
      </c>
      <c r="K19" s="8">
        <f>NRG_CM_E!K19+NRG_OIL_NG_E!K19+NRG_PF_E!K19+NRG_CO_E!K19+NRG_BKBPB_E!K19+NRG_GW_E!K19+NRG_BF_E!K19+NRG_PR_E!K19+NRG_NI_E!K19+NRG_CL_E!K19+NRG_LNG_E!K19+NRG_BIOG_E!K19+NRG_GTL_E!K19+NRG_CPP_E!K19+NRG_NSP_E!K19</f>
        <v>404.10860687999997</v>
      </c>
      <c r="L19" s="8">
        <f>NRG_CM_E!L19+NRG_OIL_NG_E!L19+NRG_PF_E!L19+NRG_CO_E!L19+NRG_BKBPB_E!L19+NRG_GW_E!L19+NRG_BF_E!L19+NRG_PR_E!L19+NRG_NI_E!L19+NRG_CL_E!L19+NRG_LNG_E!L19+NRG_BIOG_E!L19+NRG_GTL_E!L19+NRG_CPP_E!L19+NRG_NSP_E!L19</f>
        <v>345.41312111999997</v>
      </c>
      <c r="M19" s="8">
        <f>NRG_CM_E!M19+NRG_OIL_NG_E!M19+NRG_PF_E!M19+NRG_CO_E!M19+NRG_BKBPB_E!M19+NRG_GW_E!M19+NRG_BF_E!M19+NRG_PR_E!M19+NRG_NI_E!M19+NRG_CL_E!M19+NRG_LNG_E!M19+NRG_BIOG_E!M19+NRG_GTL_E!M19+NRG_CPP_E!M19+NRG_NSP_E!M19</f>
        <v>422.30862863999994</v>
      </c>
      <c r="N19" s="8">
        <f>NRG_CM_E!N19+NRG_OIL_NG_E!N19+NRG_PF_E!N19+NRG_CO_E!N19+NRG_BKBPB_E!N19+NRG_GW_E!N19+NRG_BF_E!N19+NRG_PR_E!N19+NRG_NI_E!N19+NRG_CL_E!N19+NRG_LNG_E!N19+NRG_BIOG_E!N19+NRG_GTL_E!N19+NRG_CPP_E!N19+NRG_NSP_E!N19</f>
        <v>430.89587279999989</v>
      </c>
      <c r="O19" s="8">
        <f>NRG_CM_E!O19+NRG_OIL_NG_E!O19+NRG_PF_E!O19+NRG_CO_E!O19+NRG_BKBPB_E!O19+NRG_GW_E!O19+NRG_BF_E!O19+NRG_PR_E!O19+NRG_NI_E!O19+NRG_CL_E!O19+NRG_LNG_E!O19+NRG_BIOG_E!O19+NRG_GTL_E!O19+NRG_CPP_E!O19+NRG_NSP_E!O19</f>
        <v>391.68791999999996</v>
      </c>
      <c r="P19" s="8">
        <f>NRG_CM_E!P19+NRG_OIL_NG_E!P19+NRG_PF_E!P19+NRG_CO_E!P19+NRG_BKBPB_E!P19+NRG_GW_E!P19+NRG_BF_E!P19+NRG_PR_E!P19+NRG_NI_E!P19+NRG_CL_E!P19+NRG_LNG_E!P19+NRG_BIOG_E!P19+NRG_GTL_E!P19+NRG_CPP_E!P19+NRG_NSP_E!P19</f>
        <v>372.50711999999999</v>
      </c>
      <c r="Q19" s="8">
        <f>NRG_CM_E!Q19+NRG_OIL_NG_E!Q19+NRG_PF_E!Q19+NRG_CO_E!Q19+NRG_BKBPB_E!Q19+NRG_GW_E!Q19+NRG_BF_E!Q19+NRG_PR_E!Q19+NRG_NI_E!Q19+NRG_CL_E!Q19+NRG_LNG_E!Q19+NRG_BIOG_E!Q19+NRG_GTL_E!Q19+NRG_CPP_E!Q19+NRG_NSP_E!Q19</f>
        <v>389.71677312000003</v>
      </c>
      <c r="R19" s="8">
        <f>NRG_CM_E!R19+NRG_OIL_NG_E!R19+NRG_PF_E!R19+NRG_CO_E!R19+NRG_BKBPB_E!R19+NRG_GW_E!R19+NRG_BF_E!R19+NRG_PR_E!R19+NRG_NI_E!R19+NRG_CL_E!R19+NRG_LNG_E!R19+NRG_BIOG_E!R19+NRG_GTL_E!R19+NRG_CPP_E!R19+NRG_NSP_E!R19</f>
        <v>356.65051248000003</v>
      </c>
      <c r="S19" s="8">
        <f>NRG_CM_E!S19+NRG_OIL_NG_E!S19+NRG_PF_E!S19+NRG_CO_E!S19+NRG_BKBPB_E!S19+NRG_GW_E!S19+NRG_BF_E!S19+NRG_PR_E!S19+NRG_NI_E!S19+NRG_CL_E!S19+NRG_LNG_E!S19+NRG_BIOG_E!S19+NRG_GTL_E!S19+NRG_CPP_E!S19+NRG_NSP_E!S19</f>
        <v>357.32647583999994</v>
      </c>
      <c r="T19" s="8">
        <f>NRG_CM_E!T19+NRG_OIL_NG_E!T19+NRG_PF_E!T19+NRG_CO_E!T19+NRG_BKBPB_E!T19+NRG_GW_E!T19+NRG_BF_E!T19+NRG_PR_E!T19+NRG_NI_E!T19+NRG_CL_E!T19+NRG_LNG_E!T19+NRG_BIOG_E!T19+NRG_GTL_E!T19+NRG_CPP_E!T19+NRG_NSP_E!T19</f>
        <v>351.79377407999993</v>
      </c>
      <c r="U19" s="8">
        <f>NRG_CM_E!U19+NRG_OIL_NG_E!U19+NRG_PF_E!U19+NRG_CO_E!U19+NRG_BKBPB_E!U19+NRG_GW_E!U19+NRG_BF_E!U19+NRG_PR_E!U19+NRG_NI_E!U19+NRG_CL_E!U19+NRG_LNG_E!U19+NRG_BIOG_E!U19+NRG_GTL_E!U19+NRG_CPP_E!U19+NRG_NSP_E!U19</f>
        <v>380.32968960000005</v>
      </c>
      <c r="V19" s="8">
        <f>NRG_CM_E!V19+NRG_OIL_NG_E!V19+NRG_PF_E!V19+NRG_CO_E!V19+NRG_BKBPB_E!V19+NRG_GW_E!V19+NRG_BF_E!V19+NRG_PR_E!V19+NRG_NI_E!V19+NRG_CL_E!V19+NRG_LNG_E!V19+NRG_BIOG_E!V19+NRG_GTL_E!V19+NRG_CPP_E!V19+NRG_NSP_E!V19</f>
        <v>394.44547967999995</v>
      </c>
      <c r="W19" s="8">
        <f>NRG_CM_E!W19+NRG_OIL_NG_E!W19+NRG_PF_E!W19+NRG_CO_E!W19+NRG_BKBPB_E!W19+NRG_GW_E!W19+NRG_BF_E!W19+NRG_PR_E!W19+NRG_NI_E!W19+NRG_CL_E!W19+NRG_LNG_E!W19+NRG_BIOG_E!W19+NRG_GTL_E!W19+NRG_CPP_E!W19+NRG_NSP_E!W19</f>
        <v>376.27982352000004</v>
      </c>
      <c r="X19" s="8">
        <f>NRG_CM_E!X19+NRG_OIL_NG_E!X19+NRG_PF_E!X19+NRG_CO_E!X19+NRG_BKBPB_E!X19+NRG_GW_E!X19+NRG_BF_E!X19+NRG_PR_E!X19+NRG_NI_E!X19+NRG_CL_E!X19+NRG_LNG_E!X19+NRG_BIOG_E!X19+NRG_GTL_E!X19+NRG_CPP_E!X19+NRG_NSP_E!X19</f>
        <v>362.30405328000006</v>
      </c>
    </row>
    <row r="20" spans="1:24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1970.9492399999997</v>
      </c>
      <c r="D20" s="8">
        <f>NRG_CM_E!D20+NRG_OIL_NG_E!D20+NRG_PF_E!D20+NRG_CO_E!D20+NRG_BKBPB_E!D20+NRG_GW_E!D20+NRG_BF_E!D20+NRG_PR_E!D20+NRG_NI_E!D20+NRG_CL_E!D20+NRG_LNG_E!D20+NRG_BIOG_E!D20+NRG_GTL_E!D20+NRG_CPP_E!D20+NRG_NSP_E!D20</f>
        <v>2079.7423920000001</v>
      </c>
      <c r="E20" s="8">
        <f>NRG_CM_E!E20+NRG_OIL_NG_E!E20+NRG_PF_E!E20+NRG_CO_E!E20+NRG_BKBPB_E!E20+NRG_GW_E!E20+NRG_BF_E!E20+NRG_PR_E!E20+NRG_NI_E!E20+NRG_CL_E!E20+NRG_LNG_E!E20+NRG_BIOG_E!E20+NRG_GTL_E!E20+NRG_CPP_E!E20+NRG_NSP_E!E20</f>
        <v>2110.021992</v>
      </c>
      <c r="F20" s="8">
        <f>NRG_CM_E!F20+NRG_OIL_NG_E!F20+NRG_PF_E!F20+NRG_CO_E!F20+NRG_BKBPB_E!F20+NRG_GW_E!F20+NRG_BF_E!F20+NRG_PR_E!F20+NRG_NI_E!F20+NRG_CL_E!F20+NRG_LNG_E!F20+NRG_BIOG_E!F20+NRG_GTL_E!F20+NRG_CPP_E!F20+NRG_NSP_E!F20</f>
        <v>2283.5620079999999</v>
      </c>
      <c r="G20" s="8">
        <f>NRG_CM_E!G20+NRG_OIL_NG_E!G20+NRG_PF_E!G20+NRG_CO_E!G20+NRG_BKBPB_E!G20+NRG_GW_E!G20+NRG_BF_E!G20+NRG_PR_E!G20+NRG_NI_E!G20+NRG_CL_E!G20+NRG_LNG_E!G20+NRG_BIOG_E!G20+NRG_GTL_E!G20+NRG_CPP_E!G20+NRG_NSP_E!G20</f>
        <v>2624.2154640000003</v>
      </c>
      <c r="H20" s="8">
        <f>NRG_CM_E!H20+NRG_OIL_NG_E!H20+NRG_PF_E!H20+NRG_CO_E!H20+NRG_BKBPB_E!H20+NRG_GW_E!H20+NRG_BF_E!H20+NRG_PR_E!H20+NRG_NI_E!H20+NRG_CL_E!H20+NRG_LNG_E!H20+NRG_BIOG_E!H20+NRG_GTL_E!H20+NRG_CPP_E!H20+NRG_NSP_E!H20</f>
        <v>2426.6586239999997</v>
      </c>
      <c r="I20" s="8">
        <f>NRG_CM_E!I20+NRG_OIL_NG_E!I20+NRG_PF_E!I20+NRG_CO_E!I20+NRG_BKBPB_E!I20+NRG_GW_E!I20+NRG_BF_E!I20+NRG_PR_E!I20+NRG_NI_E!I20+NRG_CL_E!I20+NRG_LNG_E!I20+NRG_BIOG_E!I20+NRG_GTL_E!I20+NRG_CPP_E!I20+NRG_NSP_E!I20</f>
        <v>2584.4766479999998</v>
      </c>
      <c r="J20" s="8">
        <f>NRG_CM_E!J20+NRG_OIL_NG_E!J20+NRG_PF_E!J20+NRG_CO_E!J20+NRG_BKBPB_E!J20+NRG_GW_E!J20+NRG_BF_E!J20+NRG_PR_E!J20+NRG_NI_E!J20+NRG_CL_E!J20+NRG_LNG_E!J20+NRG_BIOG_E!J20+NRG_GTL_E!J20+NRG_CPP_E!J20+NRG_NSP_E!J20</f>
        <v>2738.8324079999993</v>
      </c>
      <c r="K20" s="8">
        <f>NRG_CM_E!K20+NRG_OIL_NG_E!K20+NRG_PF_E!K20+NRG_CO_E!K20+NRG_BKBPB_E!K20+NRG_GW_E!K20+NRG_BF_E!K20+NRG_PR_E!K20+NRG_NI_E!K20+NRG_CL_E!K20+NRG_LNG_E!K20+NRG_BIOG_E!K20+NRG_GTL_E!K20+NRG_CPP_E!K20+NRG_NSP_E!K20</f>
        <v>2874.4672319999995</v>
      </c>
      <c r="L20" s="8">
        <f>NRG_CM_E!L20+NRG_OIL_NG_E!L20+NRG_PF_E!L20+NRG_CO_E!L20+NRG_BKBPB_E!L20+NRG_GW_E!L20+NRG_BF_E!L20+NRG_PR_E!L20+NRG_NI_E!L20+NRG_CL_E!L20+NRG_LNG_E!L20+NRG_BIOG_E!L20+NRG_GTL_E!L20+NRG_CPP_E!L20+NRG_NSP_E!L20</f>
        <v>2178.5315759999999</v>
      </c>
      <c r="M20" s="8">
        <f>NRG_CM_E!M20+NRG_OIL_NG_E!M20+NRG_PF_E!M20+NRG_CO_E!M20+NRG_BKBPB_E!M20+NRG_GW_E!M20+NRG_BF_E!M20+NRG_PR_E!M20+NRG_NI_E!M20+NRG_CL_E!M20+NRG_LNG_E!M20+NRG_BIOG_E!M20+NRG_GTL_E!M20+NRG_CPP_E!M20+NRG_NSP_E!M20</f>
        <v>2338.6680719999999</v>
      </c>
      <c r="N20" s="8">
        <f>NRG_CM_E!N20+NRG_OIL_NG_E!N20+NRG_PF_E!N20+NRG_CO_E!N20+NRG_BKBPB_E!N20+NRG_GW_E!N20+NRG_BF_E!N20+NRG_PR_E!N20+NRG_NI_E!N20+NRG_CL_E!N20+NRG_LNG_E!N20+NRG_BIOG_E!N20+NRG_GTL_E!N20+NRG_CPP_E!N20+NRG_NSP_E!N20</f>
        <v>2299.0818239999999</v>
      </c>
      <c r="O20" s="8">
        <f>NRG_CM_E!O20+NRG_OIL_NG_E!O20+NRG_PF_E!O20+NRG_CO_E!O20+NRG_BKBPB_E!O20+NRG_GW_E!O20+NRG_BF_E!O20+NRG_PR_E!O20+NRG_NI_E!O20+NRG_CL_E!O20+NRG_LNG_E!O20+NRG_BIOG_E!O20+NRG_GTL_E!O20+NRG_CPP_E!O20+NRG_NSP_E!O20</f>
        <v>2326.48416</v>
      </c>
      <c r="P20" s="8">
        <f>NRG_CM_E!P20+NRG_OIL_NG_E!P20+NRG_PF_E!P20+NRG_CO_E!P20+NRG_BKBPB_E!P20+NRG_GW_E!P20+NRG_BF_E!P20+NRG_PR_E!P20+NRG_NI_E!P20+NRG_CL_E!P20+NRG_LNG_E!P20+NRG_BIOG_E!P20+NRG_GTL_E!P20+NRG_CPP_E!P20+NRG_NSP_E!P20</f>
        <v>2383.9732800000002</v>
      </c>
      <c r="Q20" s="8">
        <f>NRG_CM_E!Q20+NRG_OIL_NG_E!Q20+NRG_PF_E!Q20+NRG_CO_E!Q20+NRG_BKBPB_E!Q20+NRG_GW_E!Q20+NRG_BF_E!Q20+NRG_PR_E!Q20+NRG_NI_E!Q20+NRG_CL_E!Q20+NRG_LNG_E!Q20+NRG_BIOG_E!Q20+NRG_GTL_E!Q20+NRG_CPP_E!Q20+NRG_NSP_E!Q20</f>
        <v>2265.2463600000001</v>
      </c>
      <c r="R20" s="8">
        <f>NRG_CM_E!R20+NRG_OIL_NG_E!R20+NRG_PF_E!R20+NRG_CO_E!R20+NRG_BKBPB_E!R20+NRG_GW_E!R20+NRG_BF_E!R20+NRG_PR_E!R20+NRG_NI_E!R20+NRG_CL_E!R20+NRG_LNG_E!R20+NRG_BIOG_E!R20+NRG_GTL_E!R20+NRG_CPP_E!R20+NRG_NSP_E!R20</f>
        <v>2509.1501760000001</v>
      </c>
      <c r="S20" s="8">
        <f>NRG_CM_E!S20+NRG_OIL_NG_E!S20+NRG_PF_E!S20+NRG_CO_E!S20+NRG_BKBPB_E!S20+NRG_GW_E!S20+NRG_BF_E!S20+NRG_PR_E!S20+NRG_NI_E!S20+NRG_CL_E!S20+NRG_LNG_E!S20+NRG_BIOG_E!S20+NRG_GTL_E!S20+NRG_CPP_E!S20+NRG_NSP_E!S20</f>
        <v>2526.1619759999999</v>
      </c>
      <c r="T20" s="8">
        <f>NRG_CM_E!T20+NRG_OIL_NG_E!T20+NRG_PF_E!T20+NRG_CO_E!T20+NRG_BKBPB_E!T20+NRG_GW_E!T20+NRG_BF_E!T20+NRG_PR_E!T20+NRG_NI_E!T20+NRG_CL_E!T20+NRG_LNG_E!T20+NRG_BIOG_E!T20+NRG_GTL_E!T20+NRG_CPP_E!T20+NRG_NSP_E!T20</f>
        <v>2465.5700159999997</v>
      </c>
      <c r="U20" s="8">
        <f>NRG_CM_E!U20+NRG_OIL_NG_E!U20+NRG_PF_E!U20+NRG_CO_E!U20+NRG_BKBPB_E!U20+NRG_GW_E!U20+NRG_BF_E!U20+NRG_PR_E!U20+NRG_NI_E!U20+NRG_CL_E!U20+NRG_LNG_E!U20+NRG_BIOG_E!U20+NRG_GTL_E!U20+NRG_CPP_E!U20+NRG_NSP_E!U20</f>
        <v>2825.4741839999992</v>
      </c>
      <c r="V20" s="8">
        <f>NRG_CM_E!V20+NRG_OIL_NG_E!V20+NRG_PF_E!V20+NRG_CO_E!V20+NRG_BKBPB_E!V20+NRG_GW_E!V20+NRG_BF_E!V20+NRG_PR_E!V20+NRG_NI_E!V20+NRG_CL_E!V20+NRG_LNG_E!V20+NRG_BIOG_E!V20+NRG_GTL_E!V20+NRG_CPP_E!V20+NRG_NSP_E!V20</f>
        <v>2612.3900399999998</v>
      </c>
      <c r="W20" s="8">
        <f>NRG_CM_E!W20+NRG_OIL_NG_E!W20+NRG_PF_E!W20+NRG_CO_E!W20+NRG_BKBPB_E!W20+NRG_GW_E!W20+NRG_BF_E!W20+NRG_PR_E!W20+NRG_NI_E!W20+NRG_CL_E!W20+NRG_LNG_E!W20+NRG_BIOG_E!W20+NRG_GTL_E!W20+NRG_CPP_E!W20+NRG_NSP_E!W20</f>
        <v>2043.0146880000002</v>
      </c>
      <c r="X20" s="8">
        <f>NRG_CM_E!X20+NRG_OIL_NG_E!X20+NRG_PF_E!X20+NRG_CO_E!X20+NRG_BKBPB_E!X20+NRG_GW_E!X20+NRG_BF_E!X20+NRG_PR_E!X20+NRG_NI_E!X20+NRG_CL_E!X20+NRG_LNG_E!X20+NRG_BIOG_E!X20+NRG_GTL_E!X20+NRG_CPP_E!X20+NRG_NSP_E!X20</f>
        <v>2681.9151839999995</v>
      </c>
    </row>
    <row r="21" spans="1:24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6311.5666495200021</v>
      </c>
      <c r="D26" s="27">
        <f t="shared" ref="D26:X26" si="14">SUM(D27,D33)</f>
        <v>6301.9751900400015</v>
      </c>
      <c r="E26" s="27">
        <f t="shared" si="14"/>
        <v>5627.0614377599995</v>
      </c>
      <c r="F26" s="27">
        <f t="shared" si="14"/>
        <v>5860.0847365200007</v>
      </c>
      <c r="G26" s="27">
        <f t="shared" si="14"/>
        <v>6172.76436732</v>
      </c>
      <c r="H26" s="27">
        <f t="shared" si="14"/>
        <v>6357.2830297200007</v>
      </c>
      <c r="I26" s="27">
        <f t="shared" si="14"/>
        <v>5944.6752966000013</v>
      </c>
      <c r="J26" s="27">
        <f t="shared" si="14"/>
        <v>6656.3800520399982</v>
      </c>
      <c r="K26" s="27">
        <f t="shared" si="14"/>
        <v>6202.0981746000007</v>
      </c>
      <c r="L26" s="27">
        <f t="shared" si="14"/>
        <v>5016.9377113200007</v>
      </c>
      <c r="M26" s="27">
        <f t="shared" si="14"/>
        <v>4609.8872665199997</v>
      </c>
      <c r="N26" s="27">
        <f t="shared" si="14"/>
        <v>5010.8907923999986</v>
      </c>
      <c r="O26" s="27">
        <f t="shared" si="14"/>
        <v>5213.7913903199997</v>
      </c>
      <c r="P26" s="27">
        <f t="shared" si="14"/>
        <v>4787.5570815599995</v>
      </c>
      <c r="Q26" s="27">
        <f t="shared" si="14"/>
        <v>5085.0477234000009</v>
      </c>
      <c r="R26" s="27">
        <f t="shared" si="14"/>
        <v>5977.6130386800005</v>
      </c>
      <c r="S26" s="27">
        <f t="shared" si="14"/>
        <v>6000.0583363200012</v>
      </c>
      <c r="T26" s="27">
        <f t="shared" si="14"/>
        <v>5609.4162555599996</v>
      </c>
      <c r="U26" s="27">
        <f t="shared" si="14"/>
        <v>5494.4445711599992</v>
      </c>
      <c r="V26" s="27">
        <f t="shared" si="14"/>
        <v>6253.2333795600007</v>
      </c>
      <c r="W26" s="27">
        <f t="shared" si="14"/>
        <v>5294.4589155600006</v>
      </c>
      <c r="X26" s="27">
        <f t="shared" si="14"/>
        <v>6138.5670575999993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6311.5666495200021</v>
      </c>
      <c r="D33" s="19">
        <f t="shared" ref="D33:X33" si="18">SUM(D34:D50)</f>
        <v>6301.9751900400015</v>
      </c>
      <c r="E33" s="19">
        <f t="shared" si="18"/>
        <v>5627.0614377599995</v>
      </c>
      <c r="F33" s="19">
        <f t="shared" si="18"/>
        <v>5860.0847365200007</v>
      </c>
      <c r="G33" s="19">
        <f t="shared" si="18"/>
        <v>6172.76436732</v>
      </c>
      <c r="H33" s="19">
        <f t="shared" si="18"/>
        <v>6357.2830297200007</v>
      </c>
      <c r="I33" s="19">
        <f t="shared" si="18"/>
        <v>5944.6752966000013</v>
      </c>
      <c r="J33" s="19">
        <f t="shared" si="18"/>
        <v>6656.3800520399982</v>
      </c>
      <c r="K33" s="19">
        <f t="shared" si="18"/>
        <v>6202.0981746000007</v>
      </c>
      <c r="L33" s="19">
        <f t="shared" si="18"/>
        <v>5016.9377113200007</v>
      </c>
      <c r="M33" s="19">
        <f t="shared" si="18"/>
        <v>4609.8872665199997</v>
      </c>
      <c r="N33" s="19">
        <f t="shared" si="18"/>
        <v>5010.8907923999986</v>
      </c>
      <c r="O33" s="19">
        <f t="shared" si="18"/>
        <v>5213.7913903199997</v>
      </c>
      <c r="P33" s="19">
        <f t="shared" si="18"/>
        <v>4787.5570815599995</v>
      </c>
      <c r="Q33" s="19">
        <f t="shared" si="18"/>
        <v>5085.0477234000009</v>
      </c>
      <c r="R33" s="19">
        <f t="shared" si="18"/>
        <v>5977.6130386800005</v>
      </c>
      <c r="S33" s="19">
        <f t="shared" si="18"/>
        <v>6000.0583363200012</v>
      </c>
      <c r="T33" s="19">
        <f t="shared" si="18"/>
        <v>5609.4162555599996</v>
      </c>
      <c r="U33" s="19">
        <f t="shared" si="18"/>
        <v>5494.4445711599992</v>
      </c>
      <c r="V33" s="19">
        <f t="shared" si="18"/>
        <v>6253.2333795600007</v>
      </c>
      <c r="W33" s="19">
        <f t="shared" si="18"/>
        <v>5294.4589155600006</v>
      </c>
      <c r="X33" s="19">
        <f t="shared" si="18"/>
        <v>6138.5670575999993</v>
      </c>
    </row>
    <row r="34" spans="1:24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3834.6456499200017</v>
      </c>
      <c r="D34" s="8">
        <f>NRG_CM_E!D34+NRG_OIL_NG_E!D34+NRG_PF_E!D34+NRG_CO_E!D34+NRG_BKBPB_E!D34+NRG_GW_E!D34+NRG_BF_E!D34+NRG_PR_E!D34+NRG_NI_E!D34+NRG_CL_E!D34+NRG_LNG_E!D34+NRG_BIOG_E!D34+NRG_GTL_E!D34+NRG_CPP_E!D34+NRG_NSP_E!D34</f>
        <v>3800.8028390400013</v>
      </c>
      <c r="E34" s="8">
        <f>NRG_CM_E!E34+NRG_OIL_NG_E!E34+NRG_PF_E!E34+NRG_CO_E!E34+NRG_BKBPB_E!E34+NRG_GW_E!E34+NRG_BF_E!E34+NRG_PR_E!E34+NRG_NI_E!E34+NRG_CL_E!E34+NRG_LNG_E!E34+NRG_BIOG_E!E34+NRG_GTL_E!E34+NRG_CPP_E!E34+NRG_NSP_E!E34</f>
        <v>3519.6475622399994</v>
      </c>
      <c r="F34" s="8">
        <f>NRG_CM_E!F34+NRG_OIL_NG_E!F34+NRG_PF_E!F34+NRG_CO_E!F34+NRG_BKBPB_E!F34+NRG_GW_E!F34+NRG_BF_E!F34+NRG_PR_E!F34+NRG_NI_E!F34+NRG_CL_E!F34+NRG_LNG_E!F34+NRG_BIOG_E!F34+NRG_GTL_E!F34+NRG_CPP_E!F34+NRG_NSP_E!F34</f>
        <v>3738.3238195200006</v>
      </c>
      <c r="G34" s="8">
        <f>NRG_CM_E!G34+NRG_OIL_NG_E!G34+NRG_PF_E!G34+NRG_CO_E!G34+NRG_BKBPB_E!G34+NRG_GW_E!G34+NRG_BF_E!G34+NRG_PR_E!G34+NRG_NI_E!G34+NRG_CL_E!G34+NRG_LNG_E!G34+NRG_BIOG_E!G34+NRG_GTL_E!G34+NRG_CPP_E!G34+NRG_NSP_E!G34</f>
        <v>4232.9489587200005</v>
      </c>
      <c r="H34" s="8">
        <f>NRG_CM_E!H34+NRG_OIL_NG_E!H34+NRG_PF_E!H34+NRG_CO_E!H34+NRG_BKBPB_E!H34+NRG_GW_E!H34+NRG_BF_E!H34+NRG_PR_E!H34+NRG_NI_E!H34+NRG_CL_E!H34+NRG_LNG_E!H34+NRG_BIOG_E!H34+NRG_GTL_E!H34+NRG_CPP_E!H34+NRG_NSP_E!H34</f>
        <v>4290.2211686400005</v>
      </c>
      <c r="I34" s="8">
        <f>NRG_CM_E!I34+NRG_OIL_NG_E!I34+NRG_PF_E!I34+NRG_CO_E!I34+NRG_BKBPB_E!I34+NRG_GW_E!I34+NRG_BF_E!I34+NRG_PR_E!I34+NRG_NI_E!I34+NRG_CL_E!I34+NRG_LNG_E!I34+NRG_BIOG_E!I34+NRG_GTL_E!I34+NRG_CPP_E!I34+NRG_NSP_E!I34</f>
        <v>4186.0897459200014</v>
      </c>
      <c r="J34" s="8">
        <f>NRG_CM_E!J34+NRG_OIL_NG_E!J34+NRG_PF_E!J34+NRG_CO_E!J34+NRG_BKBPB_E!J34+NRG_GW_E!J34+NRG_BF_E!J34+NRG_PR_E!J34+NRG_NI_E!J34+NRG_CL_E!J34+NRG_LNG_E!J34+NRG_BIOG_E!J34+NRG_GTL_E!J34+NRG_CPP_E!J34+NRG_NSP_E!J34</f>
        <v>4628.6488627199988</v>
      </c>
      <c r="K34" s="8">
        <f>NRG_CM_E!K34+NRG_OIL_NG_E!K34+NRG_PF_E!K34+NRG_CO_E!K34+NRG_BKBPB_E!K34+NRG_GW_E!K34+NRG_BF_E!K34+NRG_PR_E!K34+NRG_NI_E!K34+NRG_CL_E!K34+NRG_LNG_E!K34+NRG_BIOG_E!K34+NRG_GTL_E!K34+NRG_CPP_E!K34+NRG_NSP_E!K34</f>
        <v>4227.7423564800001</v>
      </c>
      <c r="L34" s="8">
        <f>NRG_CM_E!L34+NRG_OIL_NG_E!L34+NRG_PF_E!L34+NRG_CO_E!L34+NRG_BKBPB_E!L34+NRG_GW_E!L34+NRG_BF_E!L34+NRG_PR_E!L34+NRG_NI_E!L34+NRG_CL_E!L34+NRG_LNG_E!L34+NRG_BIOG_E!L34+NRG_GTL_E!L34+NRG_CPP_E!L34+NRG_NSP_E!L34</f>
        <v>3998.6528947199999</v>
      </c>
      <c r="M34" s="8">
        <f>NRG_CM_E!M34+NRG_OIL_NG_E!M34+NRG_PF_E!M34+NRG_CO_E!M34+NRG_BKBPB_E!M34+NRG_GW_E!M34+NRG_BF_E!M34+NRG_PR_E!M34+NRG_NI_E!M34+NRG_CL_E!M34+NRG_LNG_E!M34+NRG_BIOG_E!M34+NRG_GTL_E!M34+NRG_CPP_E!M34+NRG_NSP_E!M34</f>
        <v>3847.6620518400005</v>
      </c>
      <c r="N34" s="8">
        <f>NRG_CM_E!N34+NRG_OIL_NG_E!N34+NRG_PF_E!N34+NRG_CO_E!N34+NRG_BKBPB_E!N34+NRG_GW_E!N34+NRG_BF_E!N34+NRG_PR_E!N34+NRG_NI_E!N34+NRG_CL_E!N34+NRG_LNG_E!N34+NRG_BIOG_E!N34+NRG_GTL_E!N34+NRG_CPP_E!N34+NRG_NSP_E!N34</f>
        <v>4076.7515135999988</v>
      </c>
      <c r="O34" s="8">
        <f>NRG_CM_E!O34+NRG_OIL_NG_E!O34+NRG_PF_E!O34+NRG_CO_E!O34+NRG_BKBPB_E!O34+NRG_GW_E!O34+NRG_BF_E!O34+NRG_PR_E!O34+NRG_NI_E!O34+NRG_CL_E!O34+NRG_LNG_E!O34+NRG_BIOG_E!O34+NRG_GTL_E!O34+NRG_CPP_E!O34+NRG_NSP_E!O34</f>
        <v>4180.8831436799992</v>
      </c>
      <c r="P34" s="8">
        <f>NRG_CM_E!P34+NRG_OIL_NG_E!P34+NRG_PF_E!P34+NRG_CO_E!P34+NRG_BKBPB_E!P34+NRG_GW_E!P34+NRG_BF_E!P34+NRG_PR_E!P34+NRG_NI_E!P34+NRG_CL_E!P34+NRG_LNG_E!P34+NRG_BIOG_E!P34+NRG_GTL_E!P34+NRG_CPP_E!P34+NRG_NSP_E!P34</f>
        <v>3891.9178598399999</v>
      </c>
      <c r="Q34" s="8">
        <f>NRG_CM_E!Q34+NRG_OIL_NG_E!Q34+NRG_PF_E!Q34+NRG_CO_E!Q34+NRG_BKBPB_E!Q34+NRG_GW_E!Q34+NRG_BF_E!Q34+NRG_PR_E!Q34+NRG_NI_E!Q34+NRG_CL_E!Q34+NRG_LNG_E!Q34+NRG_BIOG_E!Q34+NRG_GTL_E!Q34+NRG_CPP_E!Q34+NRG_NSP_E!Q34</f>
        <v>4058.5285094400006</v>
      </c>
      <c r="R34" s="8">
        <f>NRG_CM_E!R34+NRG_OIL_NG_E!R34+NRG_PF_E!R34+NRG_CO_E!R34+NRG_BKBPB_E!R34+NRG_GW_E!R34+NRG_BF_E!R34+NRG_PR_E!R34+NRG_NI_E!R34+NRG_CL_E!R34+NRG_LNG_E!R34+NRG_BIOG_E!R34+NRG_GTL_E!R34+NRG_CPP_E!R34+NRG_NSP_E!R34</f>
        <v>4858.5121920000001</v>
      </c>
      <c r="S34" s="8">
        <f>NRG_CM_E!S34+NRG_OIL_NG_E!S34+NRG_PF_E!S34+NRG_CO_E!S34+NRG_BKBPB_E!S34+NRG_GW_E!S34+NRG_BF_E!S34+NRG_PR_E!S34+NRG_NI_E!S34+NRG_CL_E!S34+NRG_LNG_E!S34+NRG_BIOG_E!S34+NRG_GTL_E!S34+NRG_CPP_E!S34+NRG_NSP_E!S34</f>
        <v>4853.1465446400007</v>
      </c>
      <c r="T34" s="8">
        <f>NRG_CM_E!T34+NRG_OIL_NG_E!T34+NRG_PF_E!T34+NRG_CO_E!T34+NRG_BKBPB_E!T34+NRG_GW_E!T34+NRG_BF_E!T34+NRG_PR_E!T34+NRG_NI_E!T34+NRG_CL_E!T34+NRG_LNG_E!T34+NRG_BIOG_E!T34+NRG_GTL_E!T34+NRG_CPP_E!T34+NRG_NSP_E!T34</f>
        <v>4571.2302566400003</v>
      </c>
      <c r="U34" s="8">
        <f>NRG_CM_E!U34+NRG_OIL_NG_E!U34+NRG_PF_E!U34+NRG_CO_E!U34+NRG_BKBPB_E!U34+NRG_GW_E!U34+NRG_BF_E!U34+NRG_PR_E!U34+NRG_NI_E!U34+NRG_CL_E!U34+NRG_LNG_E!U34+NRG_BIOG_E!U34+NRG_GTL_E!U34+NRG_CPP_E!U34+NRG_NSP_E!U34</f>
        <v>4413.3185663999993</v>
      </c>
      <c r="V34" s="8">
        <f>NRG_CM_E!V34+NRG_OIL_NG_E!V34+NRG_PF_E!V34+NRG_CO_E!V34+NRG_BKBPB_E!V34+NRG_GW_E!V34+NRG_BF_E!V34+NRG_PR_E!V34+NRG_NI_E!V34+NRG_CL_E!V34+NRG_LNG_E!V34+NRG_BIOG_E!V34+NRG_GTL_E!V34+NRG_CPP_E!V34+NRG_NSP_E!V34</f>
        <v>5139.202982400001</v>
      </c>
      <c r="W34" s="8">
        <f>NRG_CM_E!W34+NRG_OIL_NG_E!W34+NRG_PF_E!W34+NRG_CO_E!W34+NRG_BKBPB_E!W34+NRG_GW_E!W34+NRG_BF_E!W34+NRG_PR_E!W34+NRG_NI_E!W34+NRG_CL_E!W34+NRG_LNG_E!W34+NRG_BIOG_E!W34+NRG_GTL_E!W34+NRG_CPP_E!W34+NRG_NSP_E!W34</f>
        <v>4265.9413862400006</v>
      </c>
      <c r="X34" s="8">
        <f>NRG_CM_E!X34+NRG_OIL_NG_E!X34+NRG_PF_E!X34+NRG_CO_E!X34+NRG_BKBPB_E!X34+NRG_GW_E!X34+NRG_BF_E!X34+NRG_PR_E!X34+NRG_NI_E!X34+NRG_CL_E!X34+NRG_LNG_E!X34+NRG_BIOG_E!X34+NRG_GTL_E!X34+NRG_CPP_E!X34+NRG_NSP_E!X34</f>
        <v>5007.9109248000004</v>
      </c>
    </row>
    <row r="35" spans="1:24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8.5555270799999992</v>
      </c>
      <c r="D36" s="8">
        <f>NRG_CM_E!D36+NRG_OIL_NG_E!D36+NRG_PF_E!D36+NRG_CO_E!D36+NRG_BKBPB_E!D36+NRG_GW_E!D36+NRG_BF_E!D36+NRG_PR_E!D36+NRG_NI_E!D36+NRG_CL_E!D36+NRG_LNG_E!D36+NRG_BIOG_E!D36+NRG_GTL_E!D36+NRG_CPP_E!D36+NRG_NSP_E!D36</f>
        <v>2.8517666399999997</v>
      </c>
      <c r="E36" s="8">
        <f>NRG_CM_E!E36+NRG_OIL_NG_E!E36+NRG_PF_E!E36+NRG_CO_E!E36+NRG_BKBPB_E!E36+NRG_GW_E!E36+NRG_BF_E!E36+NRG_PR_E!E36+NRG_NI_E!E36+NRG_CL_E!E36+NRG_LNG_E!E36+NRG_BIOG_E!E36+NRG_GTL_E!E36+NRG_CPP_E!E36+NRG_NSP_E!E36</f>
        <v>2.8517666399999997</v>
      </c>
      <c r="F36" s="8">
        <f>NRG_CM_E!F36+NRG_OIL_NG_E!F36+NRG_PF_E!F36+NRG_CO_E!F36+NRG_BKBPB_E!F36+NRG_GW_E!F36+NRG_BF_E!F36+NRG_PR_E!F36+NRG_NI_E!F36+NRG_CL_E!F36+NRG_LNG_E!F36+NRG_BIOG_E!F36+NRG_GTL_E!F36+NRG_CPP_E!F36+NRG_NSP_E!F36</f>
        <v>2.8517666399999997</v>
      </c>
      <c r="G36" s="8">
        <f>NRG_CM_E!G36+NRG_OIL_NG_E!G36+NRG_PF_E!G36+NRG_CO_E!G36+NRG_BKBPB_E!G36+NRG_GW_E!G36+NRG_BF_E!G36+NRG_PR_E!G36+NRG_NI_E!G36+NRG_CL_E!G36+NRG_LNG_E!G36+NRG_BIOG_E!G36+NRG_GTL_E!G36+NRG_CPP_E!G36+NRG_NSP_E!G36</f>
        <v>17.111281320000003</v>
      </c>
      <c r="H36" s="8">
        <f>NRG_CM_E!H36+NRG_OIL_NG_E!H36+NRG_PF_E!H36+NRG_CO_E!H36+NRG_BKBPB_E!H36+NRG_GW_E!H36+NRG_BF_E!H36+NRG_PR_E!H36+NRG_NI_E!H36+NRG_CL_E!H36+NRG_LNG_E!H36+NRG_BIOG_E!H36+NRG_GTL_E!H36+NRG_CPP_E!H36+NRG_NSP_E!H36</f>
        <v>2.8517666399999997</v>
      </c>
      <c r="I36" s="8">
        <f>NRG_CM_E!I36+NRG_OIL_NG_E!I36+NRG_PF_E!I36+NRG_CO_E!I36+NRG_BKBPB_E!I36+NRG_GW_E!I36+NRG_BF_E!I36+NRG_PR_E!I36+NRG_NI_E!I36+NRG_CL_E!I36+NRG_LNG_E!I36+NRG_BIOG_E!I36+NRG_GTL_E!I36+NRG_CPP_E!I36+NRG_NSP_E!I36</f>
        <v>2.8517666399999997</v>
      </c>
      <c r="J36" s="8">
        <f>NRG_CM_E!J36+NRG_OIL_NG_E!J36+NRG_PF_E!J36+NRG_CO_E!J36+NRG_BKBPB_E!J36+NRG_GW_E!J36+NRG_BF_E!J36+NRG_PR_E!J36+NRG_NI_E!J36+NRG_CL_E!J36+NRG_LNG_E!J36+NRG_BIOG_E!J36+NRG_GTL_E!J36+NRG_CPP_E!J36+NRG_NSP_E!J36</f>
        <v>11.407520880000003</v>
      </c>
      <c r="K36" s="8">
        <f>NRG_CM_E!K36+NRG_OIL_NG_E!K36+NRG_PF_E!K36+NRG_CO_E!K36+NRG_BKBPB_E!K36+NRG_GW_E!K36+NRG_BF_E!K36+NRG_PR_E!K36+NRG_NI_E!K36+NRG_CL_E!K36+NRG_LNG_E!K36+NRG_BIOG_E!K36+NRG_GTL_E!K36+NRG_CPP_E!K36+NRG_NSP_E!K36</f>
        <v>2.8517666399999997</v>
      </c>
      <c r="L36" s="8">
        <f>NRG_CM_E!L36+NRG_OIL_NG_E!L36+NRG_PF_E!L36+NRG_CO_E!L36+NRG_BKBPB_E!L36+NRG_GW_E!L36+NRG_BF_E!L36+NRG_PR_E!L36+NRG_NI_E!L36+NRG_CL_E!L36+NRG_LNG_E!L36+NRG_BIOG_E!L36+NRG_GTL_E!L36+NRG_CPP_E!L36+NRG_NSP_E!L36</f>
        <v>5.703760439999999</v>
      </c>
      <c r="M36" s="8">
        <f>NRG_CM_E!M36+NRG_OIL_NG_E!M36+NRG_PF_E!M36+NRG_CO_E!M36+NRG_BKBPB_E!M36+NRG_GW_E!M36+NRG_BF_E!M36+NRG_PR_E!M36+NRG_NI_E!M36+NRG_CL_E!M36+NRG_LNG_E!M36+NRG_BIOG_E!M36+NRG_GTL_E!M36+NRG_CPP_E!M36+NRG_NSP_E!M36</f>
        <v>2.8517666399999997</v>
      </c>
      <c r="N36" s="8">
        <f>NRG_CM_E!N36+NRG_OIL_NG_E!N36+NRG_PF_E!N36+NRG_CO_E!N36+NRG_BKBPB_E!N36+NRG_GW_E!N36+NRG_BF_E!N36+NRG_PR_E!N36+NRG_NI_E!N36+NRG_CL_E!N36+NRG_LNG_E!N36+NRG_BIOG_E!N36+NRG_GTL_E!N36+NRG_CPP_E!N36+NRG_NSP_E!N36</f>
        <v>2.8517666399999997</v>
      </c>
      <c r="O36" s="8">
        <f>NRG_CM_E!O36+NRG_OIL_NG_E!O36+NRG_PF_E!O36+NRG_CO_E!O36+NRG_BKBPB_E!O36+NRG_GW_E!O36+NRG_BF_E!O36+NRG_PR_E!O36+NRG_NI_E!O36+NRG_CL_E!O36+NRG_LNG_E!O36+NRG_BIOG_E!O36+NRG_GTL_E!O36+NRG_CPP_E!O36+NRG_NSP_E!O36</f>
        <v>2.8517666399999997</v>
      </c>
      <c r="P36" s="8">
        <f>NRG_CM_E!P36+NRG_OIL_NG_E!P36+NRG_PF_E!P36+NRG_CO_E!P36+NRG_BKBPB_E!P36+NRG_GW_E!P36+NRG_BF_E!P36+NRG_PR_E!P36+NRG_NI_E!P36+NRG_CL_E!P36+NRG_LNG_E!P36+NRG_BIOG_E!P36+NRG_GTL_E!P36+NRG_CPP_E!P36+NRG_NSP_E!P36</f>
        <v>2.8517666399999997</v>
      </c>
      <c r="Q36" s="8">
        <f>NRG_CM_E!Q36+NRG_OIL_NG_E!Q36+NRG_PF_E!Q36+NRG_CO_E!Q36+NRG_BKBPB_E!Q36+NRG_GW_E!Q36+NRG_BF_E!Q36+NRG_PR_E!Q36+NRG_NI_E!Q36+NRG_CL_E!Q36+NRG_LNG_E!Q36+NRG_BIOG_E!Q36+NRG_GTL_E!Q36+NRG_CPP_E!Q36+NRG_NSP_E!Q36</f>
        <v>5.703760439999999</v>
      </c>
      <c r="R36" s="8">
        <f>NRG_CM_E!R36+NRG_OIL_NG_E!R36+NRG_PF_E!R36+NRG_CO_E!R36+NRG_BKBPB_E!R36+NRG_GW_E!R36+NRG_BF_E!R36+NRG_PR_E!R36+NRG_NI_E!R36+NRG_CL_E!R36+NRG_LNG_E!R36+NRG_BIOG_E!R36+NRG_GTL_E!R36+NRG_CPP_E!R36+NRG_NSP_E!R36</f>
        <v>114.88435272000002</v>
      </c>
      <c r="S36" s="8">
        <f>NRG_CM_E!S36+NRG_OIL_NG_E!S36+NRG_PF_E!S36+NRG_CO_E!S36+NRG_BKBPB_E!S36+NRG_GW_E!S36+NRG_BF_E!S36+NRG_PR_E!S36+NRG_NI_E!S36+NRG_CL_E!S36+NRG_LNG_E!S36+NRG_BIOG_E!S36+NRG_GTL_E!S36+NRG_CPP_E!S36+NRG_NSP_E!S36</f>
        <v>97.617012479999985</v>
      </c>
      <c r="T36" s="8">
        <f>NRG_CM_E!T36+NRG_OIL_NG_E!T36+NRG_PF_E!T36+NRG_CO_E!T36+NRG_BKBPB_E!T36+NRG_GW_E!T36+NRG_BF_E!T36+NRG_PR_E!T36+NRG_NI_E!T36+NRG_CL_E!T36+NRG_LNG_E!T36+NRG_BIOG_E!T36+NRG_GTL_E!T36+NRG_CPP_E!T36+NRG_NSP_E!T36</f>
        <v>128.48851080000003</v>
      </c>
      <c r="U36" s="8">
        <f>NRG_CM_E!U36+NRG_OIL_NG_E!U36+NRG_PF_E!U36+NRG_CO_E!U36+NRG_BKBPB_E!U36+NRG_GW_E!U36+NRG_BF_E!U36+NRG_PR_E!U36+NRG_NI_E!U36+NRG_CL_E!U36+NRG_LNG_E!U36+NRG_BIOG_E!U36+NRG_GTL_E!U36+NRG_CPP_E!U36+NRG_NSP_E!U36</f>
        <v>48.014354880000006</v>
      </c>
      <c r="V36" s="8">
        <f>NRG_CM_E!V36+NRG_OIL_NG_E!V36+NRG_PF_E!V36+NRG_CO_E!V36+NRG_BKBPB_E!V36+NRG_GW_E!V36+NRG_BF_E!V36+NRG_PR_E!V36+NRG_NI_E!V36+NRG_CL_E!V36+NRG_LNG_E!V36+NRG_BIOG_E!V36+NRG_GTL_E!V36+NRG_CPP_E!V36+NRG_NSP_E!V36</f>
        <v>103.56042672</v>
      </c>
      <c r="W36" s="8">
        <f>NRG_CM_E!W36+NRG_OIL_NG_E!W36+NRG_PF_E!W36+NRG_CO_E!W36+NRG_BKBPB_E!W36+NRG_GW_E!W36+NRG_BF_E!W36+NRG_PR_E!W36+NRG_NI_E!W36+NRG_CL_E!W36+NRG_LNG_E!W36+NRG_BIOG_E!W36+NRG_GTL_E!W36+NRG_CPP_E!W36+NRG_NSP_E!W36</f>
        <v>45.881095320000007</v>
      </c>
      <c r="X36" s="8">
        <f>NRG_CM_E!X36+NRG_OIL_NG_E!X36+NRG_PF_E!X36+NRG_CO_E!X36+NRG_BKBPB_E!X36+NRG_GW_E!X36+NRG_BF_E!X36+NRG_PR_E!X36+NRG_NI_E!X36+NRG_CL_E!X36+NRG_LNG_E!X36+NRG_BIOG_E!X36+NRG_GTL_E!X36+NRG_CPP_E!X36+NRG_NSP_E!X36</f>
        <v>76.264881120000013</v>
      </c>
    </row>
    <row r="37" spans="1:24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9.5809521599999972</v>
      </c>
      <c r="D43" s="8">
        <f>NRG_CM_E!D43+NRG_OIL_NG_E!D43+NRG_PF_E!D43+NRG_CO_E!D43+NRG_BKBPB_E!D43+NRG_GW_E!D43+NRG_BF_E!D43+NRG_PR_E!D43+NRG_NI_E!D43+NRG_CL_E!D43+NRG_LNG_E!D43+NRG_BIOG_E!D43+NRG_GTL_E!D43+NRG_CPP_E!D43+NRG_NSP_E!D43</f>
        <v>6.3873014399999981</v>
      </c>
      <c r="E43" s="8">
        <f>NRG_CM_E!E43+NRG_OIL_NG_E!E43+NRG_PF_E!E43+NRG_CO_E!E43+NRG_BKBPB_E!E43+NRG_GW_E!E43+NRG_BF_E!E43+NRG_PR_E!E43+NRG_NI_E!E43+NRG_CL_E!E43+NRG_LNG_E!E43+NRG_BIOG_E!E43+NRG_GTL_E!E43+NRG_CPP_E!E43+NRG_NSP_E!E43</f>
        <v>3.1936507199999991</v>
      </c>
      <c r="F43" s="8">
        <f>NRG_CM_E!F43+NRG_OIL_NG_E!F43+NRG_PF_E!F43+NRG_CO_E!F43+NRG_BKBPB_E!F43+NRG_GW_E!F43+NRG_BF_E!F43+NRG_PR_E!F43+NRG_NI_E!F43+NRG_CL_E!F43+NRG_LNG_E!F43+NRG_BIOG_E!F43+NRG_GTL_E!F43+NRG_CPP_E!F43+NRG_NSP_E!F43</f>
        <v>6.3873014399999981</v>
      </c>
      <c r="G43" s="8">
        <f>NRG_CM_E!G43+NRG_OIL_NG_E!G43+NRG_PF_E!G43+NRG_CO_E!G43+NRG_BKBPB_E!G43+NRG_GW_E!G43+NRG_BF_E!G43+NRG_PR_E!G43+NRG_NI_E!G43+NRG_CL_E!G43+NRG_LNG_E!G43+NRG_BIOG_E!G43+NRG_GTL_E!G43+NRG_CPP_E!G43+NRG_NSP_E!G43</f>
        <v>3.1936507199999991</v>
      </c>
      <c r="H43" s="8">
        <f>NRG_CM_E!H43+NRG_OIL_NG_E!H43+NRG_PF_E!H43+NRG_CO_E!H43+NRG_BKBPB_E!H43+NRG_GW_E!H43+NRG_BF_E!H43+NRG_PR_E!H43+NRG_NI_E!H43+NRG_CL_E!H43+NRG_LNG_E!H43+NRG_BIOG_E!H43+NRG_GTL_E!H43+NRG_CPP_E!H43+NRG_NSP_E!H43</f>
        <v>3.1936507199999991</v>
      </c>
      <c r="I43" s="8">
        <f>NRG_CM_E!I43+NRG_OIL_NG_E!I43+NRG_PF_E!I43+NRG_CO_E!I43+NRG_BKBPB_E!I43+NRG_GW_E!I43+NRG_BF_E!I43+NRG_PR_E!I43+NRG_NI_E!I43+NRG_CL_E!I43+NRG_LNG_E!I43+NRG_BIOG_E!I43+NRG_GTL_E!I43+NRG_CPP_E!I43+NRG_NSP_E!I43</f>
        <v>3.1936507199999991</v>
      </c>
      <c r="J43" s="8">
        <f>NRG_CM_E!J43+NRG_OIL_NG_E!J43+NRG_PF_E!J43+NRG_CO_E!J43+NRG_BKBPB_E!J43+NRG_GW_E!J43+NRG_BF_E!J43+NRG_PR_E!J43+NRG_NI_E!J43+NRG_CL_E!J43+NRG_LNG_E!J43+NRG_BIOG_E!J43+NRG_GTL_E!J43+NRG_CPP_E!J43+NRG_NSP_E!J43</f>
        <v>3.1936507199999991</v>
      </c>
      <c r="K43" s="8">
        <f>NRG_CM_E!K43+NRG_OIL_NG_E!K43+NRG_PF_E!K43+NRG_CO_E!K43+NRG_BKBPB_E!K43+NRG_GW_E!K43+NRG_BF_E!K43+NRG_PR_E!K43+NRG_NI_E!K43+NRG_CL_E!K43+NRG_LNG_E!K43+NRG_BIOG_E!K43+NRG_GTL_E!K43+NRG_CPP_E!K43+NRG_NSP_E!K43</f>
        <v>3.2011199999999986</v>
      </c>
      <c r="L43" s="8">
        <f>NRG_CM_E!L43+NRG_OIL_NG_E!L43+NRG_PF_E!L43+NRG_CO_E!L43+NRG_BKBPB_E!L43+NRG_GW_E!L43+NRG_BF_E!L43+NRG_PR_E!L43+NRG_NI_E!L43+NRG_CL_E!L43+NRG_LNG_E!L43+NRG_BIOG_E!L43+NRG_GTL_E!L43+NRG_CPP_E!L43+NRG_NSP_E!L43</f>
        <v>3.2011199999999986</v>
      </c>
      <c r="M43" s="8">
        <f>NRG_CM_E!M43+NRG_OIL_NG_E!M43+NRG_PF_E!M43+NRG_CO_E!M43+NRG_BKBPB_E!M43+NRG_GW_E!M43+NRG_BF_E!M43+NRG_PR_E!M43+NRG_NI_E!M43+NRG_CL_E!M43+NRG_LNG_E!M43+NRG_BIOG_E!M43+NRG_GTL_E!M43+NRG_CPP_E!M43+NRG_NSP_E!M43</f>
        <v>6.4022399999999999</v>
      </c>
      <c r="N43" s="8">
        <f>NRG_CM_E!N43+NRG_OIL_NG_E!N43+NRG_PF_E!N43+NRG_CO_E!N43+NRG_BKBPB_E!N43+NRG_GW_E!N43+NRG_BF_E!N43+NRG_PR_E!N43+NRG_NI_E!N43+NRG_CL_E!N43+NRG_LNG_E!N43+NRG_BIOG_E!N43+NRG_GTL_E!N43+NRG_CPP_E!N43+NRG_NSP_E!N43</f>
        <v>12.80448</v>
      </c>
      <c r="O43" s="8">
        <f>NRG_CM_E!O43+NRG_OIL_NG_E!O43+NRG_PF_E!O43+NRG_CO_E!O43+NRG_BKBPB_E!O43+NRG_GW_E!O43+NRG_BF_E!O43+NRG_PR_E!O43+NRG_NI_E!O43+NRG_CL_E!O43+NRG_LNG_E!O43+NRG_BIOG_E!O43+NRG_GTL_E!O43+NRG_CPP_E!O43+NRG_NSP_E!O43</f>
        <v>16.005599999999998</v>
      </c>
      <c r="P43" s="8">
        <f>NRG_CM_E!P43+NRG_OIL_NG_E!P43+NRG_PF_E!P43+NRG_CO_E!P43+NRG_BKBPB_E!P43+NRG_GW_E!P43+NRG_BF_E!P43+NRG_PR_E!P43+NRG_NI_E!P43+NRG_CL_E!P43+NRG_LNG_E!P43+NRG_BIOG_E!P43+NRG_GTL_E!P43+NRG_CPP_E!P43+NRG_NSP_E!P43</f>
        <v>16.005599999999998</v>
      </c>
      <c r="Q43" s="8">
        <f>NRG_CM_E!Q43+NRG_OIL_NG_E!Q43+NRG_PF_E!Q43+NRG_CO_E!Q43+NRG_BKBPB_E!Q43+NRG_GW_E!Q43+NRG_BF_E!Q43+NRG_PR_E!Q43+NRG_NI_E!Q43+NRG_CL_E!Q43+NRG_LNG_E!Q43+NRG_BIOG_E!Q43+NRG_GTL_E!Q43+NRG_CPP_E!Q43+NRG_NSP_E!Q43</f>
        <v>12.80448</v>
      </c>
      <c r="R43" s="8">
        <f>NRG_CM_E!R43+NRG_OIL_NG_E!R43+NRG_PF_E!R43+NRG_CO_E!R43+NRG_BKBPB_E!R43+NRG_GW_E!R43+NRG_BF_E!R43+NRG_PR_E!R43+NRG_NI_E!R43+NRG_CL_E!R43+NRG_LNG_E!R43+NRG_BIOG_E!R43+NRG_GTL_E!R43+NRG_CPP_E!R43+NRG_NSP_E!R43</f>
        <v>0.79387775999999999</v>
      </c>
      <c r="S43" s="8">
        <f>NRG_CM_E!S43+NRG_OIL_NG_E!S43+NRG_PF_E!S43+NRG_CO_E!S43+NRG_BKBPB_E!S43+NRG_GW_E!S43+NRG_BF_E!S43+NRG_PR_E!S43+NRG_NI_E!S43+NRG_CL_E!S43+NRG_LNG_E!S43+NRG_BIOG_E!S43+NRG_GTL_E!S43+NRG_CPP_E!S43+NRG_NSP_E!S43</f>
        <v>1.4100933599999999</v>
      </c>
      <c r="T43" s="8">
        <f>NRG_CM_E!T43+NRG_OIL_NG_E!T43+NRG_PF_E!T43+NRG_CO_E!T43+NRG_BKBPB_E!T43+NRG_GW_E!T43+NRG_BF_E!T43+NRG_PR_E!T43+NRG_NI_E!T43+NRG_CL_E!T43+NRG_LNG_E!T43+NRG_BIOG_E!T43+NRG_GTL_E!T43+NRG_CPP_E!T43+NRG_NSP_E!T43</f>
        <v>1.1817468</v>
      </c>
      <c r="U43" s="8">
        <f>NRG_CM_E!U43+NRG_OIL_NG_E!U43+NRG_PF_E!U43+NRG_CO_E!U43+NRG_BKBPB_E!U43+NRG_GW_E!U43+NRG_BF_E!U43+NRG_PR_E!U43+NRG_NI_E!U43+NRG_CL_E!U43+NRG_LNG_E!U43+NRG_BIOG_E!U43+NRG_GTL_E!U43+NRG_CPP_E!U43+NRG_NSP_E!U43</f>
        <v>2.2994711999999997</v>
      </c>
      <c r="V43" s="8">
        <f>NRG_CM_E!V43+NRG_OIL_NG_E!V43+NRG_PF_E!V43+NRG_CO_E!V43+NRG_BKBPB_E!V43+NRG_GW_E!V43+NRG_BF_E!V43+NRG_PR_E!V43+NRG_NI_E!V43+NRG_CL_E!V43+NRG_LNG_E!V43+NRG_BIOG_E!V43+NRG_GTL_E!V43+NRG_CPP_E!V43+NRG_NSP_E!V43</f>
        <v>1.5714831599999999</v>
      </c>
      <c r="W43" s="8">
        <f>NRG_CM_E!W43+NRG_OIL_NG_E!W43+NRG_PF_E!W43+NRG_CO_E!W43+NRG_BKBPB_E!W43+NRG_GW_E!W43+NRG_BF_E!W43+NRG_PR_E!W43+NRG_NI_E!W43+NRG_CL_E!W43+NRG_LNG_E!W43+NRG_BIOG_E!W43+NRG_GTL_E!W43+NRG_CPP_E!W43+NRG_NSP_E!W43</f>
        <v>2.2274459999999996</v>
      </c>
      <c r="X43" s="8">
        <f>NRG_CM_E!X43+NRG_OIL_NG_E!X43+NRG_PF_E!X43+NRG_CO_E!X43+NRG_BKBPB_E!X43+NRG_GW_E!X43+NRG_BF_E!X43+NRG_PR_E!X43+NRG_NI_E!X43+NRG_CL_E!X43+NRG_LNG_E!X43+NRG_BIOG_E!X43+NRG_GTL_E!X43+NRG_CPP_E!X43+NRG_NSP_E!X43</f>
        <v>1.8587836799999999</v>
      </c>
    </row>
    <row r="44" spans="1:24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853.64456904000019</v>
      </c>
      <c r="D44" s="8">
        <f>NRG_CM_E!D44+NRG_OIL_NG_E!D44+NRG_PF_E!D44+NRG_CO_E!D44+NRG_BKBPB_E!D44+NRG_GW_E!D44+NRG_BF_E!D44+NRG_PR_E!D44+NRG_NI_E!D44+NRG_CL_E!D44+NRG_LNG_E!D44+NRG_BIOG_E!D44+NRG_GTL_E!D44+NRG_CPP_E!D44+NRG_NSP_E!D44</f>
        <v>1009.1412928800003</v>
      </c>
      <c r="E44" s="8">
        <f>NRG_CM_E!E44+NRG_OIL_NG_E!E44+NRG_PF_E!E44+NRG_CO_E!E44+NRG_BKBPB_E!E44+NRG_GW_E!E44+NRG_BF_E!E44+NRG_PR_E!E44+NRG_NI_E!E44+NRG_CL_E!E44+NRG_LNG_E!E44+NRG_BIOG_E!E44+NRG_GTL_E!E44+NRG_CPP_E!E44+NRG_NSP_E!E44</f>
        <v>790.17650712000011</v>
      </c>
      <c r="F44" s="8">
        <f>NRG_CM_E!F44+NRG_OIL_NG_E!F44+NRG_PF_E!F44+NRG_CO_E!F44+NRG_BKBPB_E!F44+NRG_GW_E!F44+NRG_BF_E!F44+NRG_PR_E!F44+NRG_NI_E!F44+NRG_CL_E!F44+NRG_LNG_E!F44+NRG_BIOG_E!F44+NRG_GTL_E!F44+NRG_CPP_E!F44+NRG_NSP_E!F44</f>
        <v>666.41409288000011</v>
      </c>
      <c r="G44" s="8">
        <f>NRG_CM_E!G44+NRG_OIL_NG_E!G44+NRG_PF_E!G44+NRG_CO_E!G44+NRG_BKBPB_E!G44+NRG_GW_E!G44+NRG_BF_E!G44+NRG_PR_E!G44+NRG_NI_E!G44+NRG_CL_E!G44+NRG_LNG_E!G44+NRG_BIOG_E!G44+NRG_GTL_E!G44+NRG_CPP_E!G44+NRG_NSP_E!G44</f>
        <v>548.99826192000012</v>
      </c>
      <c r="H44" s="8">
        <f>NRG_CM_E!H44+NRG_OIL_NG_E!H44+NRG_PF_E!H44+NRG_CO_E!H44+NRG_BKBPB_E!H44+NRG_GW_E!H44+NRG_BF_E!H44+NRG_PR_E!H44+NRG_NI_E!H44+NRG_CL_E!H44+NRG_LNG_E!H44+NRG_BIOG_E!H44+NRG_GTL_E!H44+NRG_CPP_E!H44+NRG_NSP_E!H44</f>
        <v>599.77260000000012</v>
      </c>
      <c r="I44" s="8">
        <f>NRG_CM_E!I44+NRG_OIL_NG_E!I44+NRG_PF_E!I44+NRG_CO_E!I44+NRG_BKBPB_E!I44+NRG_GW_E!I44+NRG_BF_E!I44+NRG_PR_E!I44+NRG_NI_E!I44+NRG_CL_E!I44+NRG_LNG_E!I44+NRG_BIOG_E!I44+NRG_GTL_E!I44+NRG_CPP_E!I44+NRG_NSP_E!I44</f>
        <v>517.26423096000008</v>
      </c>
      <c r="J44" s="8">
        <f>NRG_CM_E!J44+NRG_OIL_NG_E!J44+NRG_PF_E!J44+NRG_CO_E!J44+NRG_BKBPB_E!J44+NRG_GW_E!J44+NRG_BF_E!J44+NRG_PR_E!J44+NRG_NI_E!J44+NRG_CL_E!J44+NRG_LNG_E!J44+NRG_BIOG_E!J44+NRG_GTL_E!J44+NRG_CPP_E!J44+NRG_NSP_E!J44</f>
        <v>539.47796904000006</v>
      </c>
      <c r="K44" s="8">
        <f>NRG_CM_E!K44+NRG_OIL_NG_E!K44+NRG_PF_E!K44+NRG_CO_E!K44+NRG_BKBPB_E!K44+NRG_GW_E!K44+NRG_BF_E!K44+NRG_PR_E!K44+NRG_NI_E!K44+NRG_CL_E!K44+NRG_LNG_E!K44+NRG_BIOG_E!K44+NRG_GTL_E!K44+NRG_CPP_E!K44+NRG_NSP_E!K44</f>
        <v>533.13110712000014</v>
      </c>
      <c r="L44" s="8">
        <f>NRG_CM_E!L44+NRG_OIL_NG_E!L44+NRG_PF_E!L44+NRG_CO_E!L44+NRG_BKBPB_E!L44+NRG_GW_E!L44+NRG_BF_E!L44+NRG_PR_E!L44+NRG_NI_E!L44+NRG_CL_E!L44+NRG_LNG_E!L44+NRG_BIOG_E!L44+NRG_GTL_E!L44+NRG_CPP_E!L44+NRG_NSP_E!L44</f>
        <v>190.40390712000001</v>
      </c>
      <c r="M44" s="8">
        <f>NRG_CM_E!M44+NRG_OIL_NG_E!M44+NRG_PF_E!M44+NRG_CO_E!M44+NRG_BKBPB_E!M44+NRG_GW_E!M44+NRG_BF_E!M44+NRG_PR_E!M44+NRG_NI_E!M44+NRG_CL_E!M44+NRG_LNG_E!M44+NRG_BIOG_E!M44+NRG_GTL_E!M44+NRG_CPP_E!M44+NRG_NSP_E!M44</f>
        <v>25.387169040000003</v>
      </c>
      <c r="N44" s="8">
        <f>NRG_CM_E!N44+NRG_OIL_NG_E!N44+NRG_PF_E!N44+NRG_CO_E!N44+NRG_BKBPB_E!N44+NRG_GW_E!N44+NRG_BF_E!N44+NRG_PR_E!N44+NRG_NI_E!N44+NRG_CL_E!N44+NRG_LNG_E!N44+NRG_BIOG_E!N44+NRG_GTL_E!N44+NRG_CPP_E!N44+NRG_NSP_E!N44</f>
        <v>15.866876160000002</v>
      </c>
      <c r="O44" s="8">
        <f>NRG_CM_E!O44+NRG_OIL_NG_E!O44+NRG_PF_E!O44+NRG_CO_E!O44+NRG_BKBPB_E!O44+NRG_GW_E!O44+NRG_BF_E!O44+NRG_PR_E!O44+NRG_NI_E!O44+NRG_CL_E!O44+NRG_LNG_E!O44+NRG_BIOG_E!O44+NRG_GTL_E!O44+NRG_CPP_E!O44+NRG_NSP_E!O44</f>
        <v>25.634880000000003</v>
      </c>
      <c r="P44" s="8">
        <f>NRG_CM_E!P44+NRG_OIL_NG_E!P44+NRG_PF_E!P44+NRG_CO_E!P44+NRG_BKBPB_E!P44+NRG_GW_E!P44+NRG_BF_E!P44+NRG_PR_E!P44+NRG_NI_E!P44+NRG_CL_E!P44+NRG_LNG_E!P44+NRG_BIOG_E!P44+NRG_GTL_E!P44+NRG_CPP_E!P44+NRG_NSP_E!P44</f>
        <v>22.213738079999999</v>
      </c>
      <c r="Q44" s="8">
        <f>NRG_CM_E!Q44+NRG_OIL_NG_E!Q44+NRG_PF_E!Q44+NRG_CO_E!Q44+NRG_BKBPB_E!Q44+NRG_GW_E!Q44+NRG_BF_E!Q44+NRG_PR_E!Q44+NRG_NI_E!Q44+NRG_CL_E!Q44+NRG_LNG_E!Q44+NRG_BIOG_E!Q44+NRG_GTL_E!Q44+NRG_CPP_E!Q44+NRG_NSP_E!Q44</f>
        <v>15.866876160000002</v>
      </c>
      <c r="R44" s="8">
        <f>NRG_CM_E!R44+NRG_OIL_NG_E!R44+NRG_PF_E!R44+NRG_CO_E!R44+NRG_BKBPB_E!R44+NRG_GW_E!R44+NRG_BF_E!R44+NRG_PR_E!R44+NRG_NI_E!R44+NRG_CL_E!R44+NRG_LNG_E!R44+NRG_BIOG_E!R44+NRG_GTL_E!R44+NRG_CPP_E!R44+NRG_NSP_E!R44</f>
        <v>23.463995760000003</v>
      </c>
      <c r="S44" s="8">
        <f>NRG_CM_E!S44+NRG_OIL_NG_E!S44+NRG_PF_E!S44+NRG_CO_E!S44+NRG_BKBPB_E!S44+NRG_GW_E!S44+NRG_BF_E!S44+NRG_PR_E!S44+NRG_NI_E!S44+NRG_CL_E!S44+NRG_LNG_E!S44+NRG_BIOG_E!S44+NRG_GTL_E!S44+NRG_CPP_E!S44+NRG_NSP_E!S44</f>
        <v>3.0650400000000002E-3</v>
      </c>
      <c r="T44" s="8">
        <f>NRG_CM_E!T44+NRG_OIL_NG_E!T44+NRG_PF_E!T44+NRG_CO_E!T44+NRG_BKBPB_E!T44+NRG_GW_E!T44+NRG_BF_E!T44+NRG_PR_E!T44+NRG_NI_E!T44+NRG_CL_E!T44+NRG_LNG_E!T44+NRG_BIOG_E!T44+NRG_GTL_E!T44+NRG_CPP_E!T44+NRG_NSP_E!T44</f>
        <v>0</v>
      </c>
      <c r="U44" s="8">
        <f>NRG_CM_E!U44+NRG_OIL_NG_E!U44+NRG_PF_E!U44+NRG_CO_E!U44+NRG_BKBPB_E!U44+NRG_GW_E!U44+NRG_BF_E!U44+NRG_PR_E!U44+NRG_NI_E!U44+NRG_CL_E!U44+NRG_LNG_E!U44+NRG_BIOG_E!U44+NRG_GTL_E!U44+NRG_CPP_E!U44+NRG_NSP_E!U44</f>
        <v>0</v>
      </c>
      <c r="V44" s="8">
        <f>NRG_CM_E!V44+NRG_OIL_NG_E!V44+NRG_PF_E!V44+NRG_CO_E!V44+NRG_BKBPB_E!V44+NRG_GW_E!V44+NRG_BF_E!V44+NRG_PR_E!V44+NRG_NI_E!V44+NRG_CL_E!V44+NRG_LNG_E!V44+NRG_BIOG_E!V44+NRG_GTL_E!V44+NRG_CPP_E!V44+NRG_NSP_E!V44</f>
        <v>0</v>
      </c>
      <c r="W44" s="8">
        <f>NRG_CM_E!W44+NRG_OIL_NG_E!W44+NRG_PF_E!W44+NRG_CO_E!W44+NRG_BKBPB_E!W44+NRG_GW_E!W44+NRG_BF_E!W44+NRG_PR_E!W44+NRG_NI_E!W44+NRG_CL_E!W44+NRG_LNG_E!W44+NRG_BIOG_E!W44+NRG_GTL_E!W44+NRG_CPP_E!W44+NRG_NSP_E!W44</f>
        <v>0</v>
      </c>
      <c r="X44" s="8">
        <f>NRG_CM_E!X44+NRG_OIL_NG_E!X44+NRG_PF_E!X44+NRG_CO_E!X44+NRG_BKBPB_E!X44+NRG_GW_E!X44+NRG_BF_E!X44+NRG_PR_E!X44+NRG_NI_E!X44+NRG_CL_E!X44+NRG_LNG_E!X44+NRG_BIOG_E!X44+NRG_GTL_E!X44+NRG_CPP_E!X44+NRG_NSP_E!X44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1.365444E-2</v>
      </c>
      <c r="S47" s="8">
        <f>NRG_CM_E!S47+NRG_OIL_NG_E!S47+NRG_PF_E!S47+NRG_CO_E!S47+NRG_BKBPB_E!S47+NRG_GW_E!S47+NRG_BF_E!S47+NRG_PR_E!S47+NRG_NI_E!S47+NRG_CL_E!S47+NRG_LNG_E!S47+NRG_BIOG_E!S47+NRG_GTL_E!S47+NRG_CPP_E!S47+NRG_NSP_E!S47</f>
        <v>1.09903716</v>
      </c>
      <c r="T47" s="8">
        <f>NRG_CM_E!T47+NRG_OIL_NG_E!T47+NRG_PF_E!T47+NRG_CO_E!T47+NRG_BKBPB_E!T47+NRG_GW_E!T47+NRG_BF_E!T47+NRG_PR_E!T47+NRG_NI_E!T47+NRG_CL_E!T47+NRG_LNG_E!T47+NRG_BIOG_E!T47+NRG_GTL_E!T47+NRG_CPP_E!T47+NRG_NSP_E!T47</f>
        <v>0.67284432000000005</v>
      </c>
      <c r="U47" s="8">
        <f>NRG_CM_E!U47+NRG_OIL_NG_E!U47+NRG_PF_E!U47+NRG_CO_E!U47+NRG_BKBPB_E!U47+NRG_GW_E!U47+NRG_BF_E!U47+NRG_PR_E!U47+NRG_NI_E!U47+NRG_CL_E!U47+NRG_LNG_E!U47+NRG_BIOG_E!U47+NRG_GTL_E!U47+NRG_CPP_E!U47+NRG_NSP_E!U47</f>
        <v>0.11155968000000001</v>
      </c>
      <c r="V47" s="8">
        <f>NRG_CM_E!V47+NRG_OIL_NG_E!V47+NRG_PF_E!V47+NRG_CO_E!V47+NRG_BKBPB_E!V47+NRG_GW_E!V47+NRG_BF_E!V47+NRG_PR_E!V47+NRG_NI_E!V47+NRG_CL_E!V47+NRG_LNG_E!V47+NRG_BIOG_E!V47+NRG_GTL_E!V47+NRG_CPP_E!V47+NRG_NSP_E!V47</f>
        <v>0.87562728000000012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552.55192200000022</v>
      </c>
      <c r="D48" s="8">
        <f>NRG_CM_E!D48+NRG_OIL_NG_E!D48+NRG_PF_E!D48+NRG_CO_E!D48+NRG_BKBPB_E!D48+NRG_GW_E!D48+NRG_BF_E!D48+NRG_PR_E!D48+NRG_NI_E!D48+NRG_CL_E!D48+NRG_LNG_E!D48+NRG_BIOG_E!D48+NRG_GTL_E!D48+NRG_CPP_E!D48+NRG_NSP_E!D48</f>
        <v>497.64007800000019</v>
      </c>
      <c r="E48" s="8">
        <f>NRG_CM_E!E48+NRG_OIL_NG_E!E48+NRG_PF_E!E48+NRG_CO_E!E48+NRG_BKBPB_E!E48+NRG_GW_E!E48+NRG_BF_E!E48+NRG_PR_E!E48+NRG_NI_E!E48+NRG_CL_E!E48+NRG_LNG_E!E48+NRG_BIOG_E!E48+NRG_GTL_E!E48+NRG_CPP_E!E48+NRG_NSP_E!E48</f>
        <v>326.04003900000004</v>
      </c>
      <c r="F48" s="8">
        <f>NRG_CM_E!F48+NRG_OIL_NG_E!F48+NRG_PF_E!F48+NRG_CO_E!F48+NRG_BKBPB_E!F48+NRG_GW_E!F48+NRG_BF_E!F48+NRG_PR_E!F48+NRG_NI_E!F48+NRG_CL_E!F48+NRG_LNG_E!F48+NRG_BIOG_E!F48+NRG_GTL_E!F48+NRG_CPP_E!F48+NRG_NSP_E!F48</f>
        <v>487.34384399999999</v>
      </c>
      <c r="G48" s="8">
        <f>NRG_CM_E!G48+NRG_OIL_NG_E!G48+NRG_PF_E!G48+NRG_CO_E!G48+NRG_BKBPB_E!G48+NRG_GW_E!G48+NRG_BF_E!G48+NRG_PR_E!G48+NRG_NI_E!G48+NRG_CL_E!G48+NRG_LNG_E!G48+NRG_BIOG_E!G48+NRG_GTL_E!G48+NRG_CPP_E!G48+NRG_NSP_E!G48</f>
        <v>531.96015599999987</v>
      </c>
      <c r="H48" s="8">
        <f>NRG_CM_E!H48+NRG_OIL_NG_E!H48+NRG_PF_E!H48+NRG_CO_E!H48+NRG_BKBPB_E!H48+NRG_GW_E!H48+NRG_BF_E!H48+NRG_PR_E!H48+NRG_NI_E!H48+NRG_CL_E!H48+NRG_LNG_E!H48+NRG_BIOG_E!H48+NRG_GTL_E!H48+NRG_CPP_E!H48+NRG_NSP_E!H48</f>
        <v>631.48796100000004</v>
      </c>
      <c r="I48" s="8">
        <f>NRG_CM_E!I48+NRG_OIL_NG_E!I48+NRG_PF_E!I48+NRG_CO_E!I48+NRG_BKBPB_E!I48+NRG_GW_E!I48+NRG_BF_E!I48+NRG_PR_E!I48+NRG_NI_E!I48+NRG_CL_E!I48+NRG_LNG_E!I48+NRG_BIOG_E!I48+NRG_GTL_E!I48+NRG_CPP_E!I48+NRG_NSP_E!I48</f>
        <v>569.7119610000002</v>
      </c>
      <c r="J48" s="8">
        <f>NRG_CM_E!J48+NRG_OIL_NG_E!J48+NRG_PF_E!J48+NRG_CO_E!J48+NRG_BKBPB_E!J48+NRG_GW_E!J48+NRG_BF_E!J48+NRG_PR_E!J48+NRG_NI_E!J48+NRG_CL_E!J48+NRG_LNG_E!J48+NRG_BIOG_E!J48+NRG_GTL_E!J48+NRG_CPP_E!J48+NRG_NSP_E!J48</f>
        <v>837.40807799999982</v>
      </c>
      <c r="K48" s="8">
        <f>NRG_CM_E!K48+NRG_OIL_NG_E!K48+NRG_PF_E!K48+NRG_CO_E!K48+NRG_BKBPB_E!K48+NRG_GW_E!K48+NRG_BF_E!K48+NRG_PR_E!K48+NRG_NI_E!K48+NRG_CL_E!K48+NRG_LNG_E!K48+NRG_BIOG_E!K48+NRG_GTL_E!K48+NRG_CPP_E!K48+NRG_NSP_E!K48</f>
        <v>875.15988300000026</v>
      </c>
      <c r="L48" s="8">
        <f>NRG_CM_E!L48+NRG_OIL_NG_E!L48+NRG_PF_E!L48+NRG_CO_E!L48+NRG_BKBPB_E!L48+NRG_GW_E!L48+NRG_BF_E!L48+NRG_PR_E!L48+NRG_NI_E!L48+NRG_CL_E!L48+NRG_LNG_E!L48+NRG_BIOG_E!L48+NRG_GTL_E!L48+NRG_CPP_E!L48+NRG_NSP_E!L48</f>
        <v>731.01611699999978</v>
      </c>
      <c r="M48" s="8">
        <f>NRG_CM_E!M48+NRG_OIL_NG_E!M48+NRG_PF_E!M48+NRG_CO_E!M48+NRG_BKBPB_E!M48+NRG_GW_E!M48+NRG_BF_E!M48+NRG_PR_E!M48+NRG_NI_E!M48+NRG_CL_E!M48+NRG_LNG_E!M48+NRG_BIOG_E!M48+NRG_GTL_E!M48+NRG_CPP_E!M48+NRG_NSP_E!M48</f>
        <v>727.58403899999985</v>
      </c>
      <c r="N48" s="8">
        <f>NRG_CM_E!N48+NRG_OIL_NG_E!N48+NRG_PF_E!N48+NRG_CO_E!N48+NRG_BKBPB_E!N48+NRG_GW_E!N48+NRG_BF_E!N48+NRG_PR_E!N48+NRG_NI_E!N48+NRG_CL_E!N48+NRG_LNG_E!N48+NRG_BIOG_E!N48+NRG_GTL_E!N48+NRG_CPP_E!N48+NRG_NSP_E!N48</f>
        <v>902.61615600000005</v>
      </c>
      <c r="O48" s="8">
        <f>NRG_CM_E!O48+NRG_OIL_NG_E!O48+NRG_PF_E!O48+NRG_CO_E!O48+NRG_BKBPB_E!O48+NRG_GW_E!O48+NRG_BF_E!O48+NRG_PR_E!O48+NRG_NI_E!O48+NRG_CL_E!O48+NRG_LNG_E!O48+NRG_BIOG_E!O48+NRG_GTL_E!O48+NRG_CPP_E!O48+NRG_NSP_E!O48</f>
        <v>988.41600000000005</v>
      </c>
      <c r="P48" s="8">
        <f>NRG_CM_E!P48+NRG_OIL_NG_E!P48+NRG_PF_E!P48+NRG_CO_E!P48+NRG_BKBPB_E!P48+NRG_GW_E!P48+NRG_BF_E!P48+NRG_PR_E!P48+NRG_NI_E!P48+NRG_CL_E!P48+NRG_LNG_E!P48+NRG_BIOG_E!P48+NRG_GTL_E!P48+NRG_CPP_E!P48+NRG_NSP_E!P48</f>
        <v>854.56811699999992</v>
      </c>
      <c r="Q48" s="8">
        <f>NRG_CM_E!Q48+NRG_OIL_NG_E!Q48+NRG_PF_E!Q48+NRG_CO_E!Q48+NRG_BKBPB_E!Q48+NRG_GW_E!Q48+NRG_BF_E!Q48+NRG_PR_E!Q48+NRG_NI_E!Q48+NRG_CL_E!Q48+NRG_LNG_E!Q48+NRG_BIOG_E!Q48+NRG_GTL_E!Q48+NRG_CPP_E!Q48+NRG_NSP_E!Q48</f>
        <v>933.50415600000019</v>
      </c>
      <c r="R48" s="8">
        <f>NRG_CM_E!R48+NRG_OIL_NG_E!R48+NRG_PF_E!R48+NRG_CO_E!R48+NRG_BKBPB_E!R48+NRG_GW_E!R48+NRG_BF_E!R48+NRG_PR_E!R48+NRG_NI_E!R48+NRG_CL_E!R48+NRG_LNG_E!R48+NRG_BIOG_E!R48+NRG_GTL_E!R48+NRG_CPP_E!R48+NRG_NSP_E!R48</f>
        <v>979.94496600000002</v>
      </c>
      <c r="S48" s="8">
        <f>NRG_CM_E!S48+NRG_OIL_NG_E!S48+NRG_PF_E!S48+NRG_CO_E!S48+NRG_BKBPB_E!S48+NRG_GW_E!S48+NRG_BF_E!S48+NRG_PR_E!S48+NRG_NI_E!S48+NRG_CL_E!S48+NRG_LNG_E!S48+NRG_BIOG_E!S48+NRG_GTL_E!S48+NRG_CPP_E!S48+NRG_NSP_E!S48</f>
        <v>1044.8620649999998</v>
      </c>
      <c r="T48" s="8">
        <f>NRG_CM_E!T48+NRG_OIL_NG_E!T48+NRG_PF_E!T48+NRG_CO_E!T48+NRG_BKBPB_E!T48+NRG_GW_E!T48+NRG_BF_E!T48+NRG_PR_E!T48+NRG_NI_E!T48+NRG_CL_E!T48+NRG_LNG_E!T48+NRG_BIOG_E!T48+NRG_GTL_E!T48+NRG_CPP_E!T48+NRG_NSP_E!T48</f>
        <v>907.84289699999999</v>
      </c>
      <c r="U48" s="8">
        <f>NRG_CM_E!U48+NRG_OIL_NG_E!U48+NRG_PF_E!U48+NRG_CO_E!U48+NRG_BKBPB_E!U48+NRG_GW_E!U48+NRG_BF_E!U48+NRG_PR_E!U48+NRG_NI_E!U48+NRG_CL_E!U48+NRG_LNG_E!U48+NRG_BIOG_E!U48+NRG_GTL_E!U48+NRG_CPP_E!U48+NRG_NSP_E!U48</f>
        <v>1030.7006190000002</v>
      </c>
      <c r="V48" s="8">
        <f>NRG_CM_E!V48+NRG_OIL_NG_E!V48+NRG_PF_E!V48+NRG_CO_E!V48+NRG_BKBPB_E!V48+NRG_GW_E!V48+NRG_BF_E!V48+NRG_PR_E!V48+NRG_NI_E!V48+NRG_CL_E!V48+NRG_LNG_E!V48+NRG_BIOG_E!V48+NRG_GTL_E!V48+NRG_CPP_E!V48+NRG_NSP_E!V48</f>
        <v>1008.0228600000002</v>
      </c>
      <c r="W48" s="8">
        <f>NRG_CM_E!W48+NRG_OIL_NG_E!W48+NRG_PF_E!W48+NRG_CO_E!W48+NRG_BKBPB_E!W48+NRG_GW_E!W48+NRG_BF_E!W48+NRG_PR_E!W48+NRG_NI_E!W48+NRG_CL_E!W48+NRG_LNG_E!W48+NRG_BIOG_E!W48+NRG_GTL_E!W48+NRG_CPP_E!W48+NRG_NSP_E!W48</f>
        <v>980.40898800000025</v>
      </c>
      <c r="X48" s="8">
        <f>NRG_CM_E!X48+NRG_OIL_NG_E!X48+NRG_PF_E!X48+NRG_CO_E!X48+NRG_BKBPB_E!X48+NRG_GW_E!X48+NRG_BF_E!X48+NRG_PR_E!X48+NRG_NI_E!X48+NRG_CL_E!X48+NRG_LNG_E!X48+NRG_BIOG_E!X48+NRG_GTL_E!X48+NRG_CPP_E!X48+NRG_NSP_E!X48</f>
        <v>1052.5324679999999</v>
      </c>
    </row>
    <row r="49" spans="1:24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1052.58802932</v>
      </c>
      <c r="D50" s="8">
        <f>NRG_CM_E!D50+NRG_OIL_NG_E!D50+NRG_PF_E!D50+NRG_CO_E!D50+NRG_BKBPB_E!D50+NRG_GW_E!D50+NRG_BF_E!D50+NRG_PR_E!D50+NRG_NI_E!D50+NRG_CL_E!D50+NRG_LNG_E!D50+NRG_BIOG_E!D50+NRG_GTL_E!D50+NRG_CPP_E!D50+NRG_NSP_E!D50</f>
        <v>985.15191203999996</v>
      </c>
      <c r="E50" s="8">
        <f>NRG_CM_E!E50+NRG_OIL_NG_E!E50+NRG_PF_E!E50+NRG_CO_E!E50+NRG_BKBPB_E!E50+NRG_GW_E!E50+NRG_BF_E!E50+NRG_PR_E!E50+NRG_NI_E!E50+NRG_CL_E!E50+NRG_LNG_E!E50+NRG_BIOG_E!E50+NRG_GTL_E!E50+NRG_CPP_E!E50+NRG_NSP_E!E50</f>
        <v>985.15191203999996</v>
      </c>
      <c r="F50" s="8">
        <f>NRG_CM_E!F50+NRG_OIL_NG_E!F50+NRG_PF_E!F50+NRG_CO_E!F50+NRG_BKBPB_E!F50+NRG_GW_E!F50+NRG_BF_E!F50+NRG_PR_E!F50+NRG_NI_E!F50+NRG_CL_E!F50+NRG_LNG_E!F50+NRG_BIOG_E!F50+NRG_GTL_E!F50+NRG_CPP_E!F50+NRG_NSP_E!F50</f>
        <v>958.76391204000004</v>
      </c>
      <c r="G50" s="8">
        <f>NRG_CM_E!G50+NRG_OIL_NG_E!G50+NRG_PF_E!G50+NRG_CO_E!G50+NRG_BKBPB_E!G50+NRG_GW_E!G50+NRG_BF_E!G50+NRG_PR_E!G50+NRG_NI_E!G50+NRG_CL_E!G50+NRG_LNG_E!G50+NRG_BIOG_E!G50+NRG_GTL_E!G50+NRG_CPP_E!G50+NRG_NSP_E!G50</f>
        <v>838.55205863999981</v>
      </c>
      <c r="H50" s="8">
        <f>NRG_CM_E!H50+NRG_OIL_NG_E!H50+NRG_PF_E!H50+NRG_CO_E!H50+NRG_BKBPB_E!H50+NRG_GW_E!H50+NRG_BF_E!H50+NRG_PR_E!H50+NRG_NI_E!H50+NRG_CL_E!H50+NRG_LNG_E!H50+NRG_BIOG_E!H50+NRG_GTL_E!H50+NRG_CPP_E!H50+NRG_NSP_E!H50</f>
        <v>829.75588271999982</v>
      </c>
      <c r="I50" s="8">
        <f>NRG_CM_E!I50+NRG_OIL_NG_E!I50+NRG_PF_E!I50+NRG_CO_E!I50+NRG_BKBPB_E!I50+NRG_GW_E!I50+NRG_BF_E!I50+NRG_PR_E!I50+NRG_NI_E!I50+NRG_CL_E!I50+NRG_LNG_E!I50+NRG_BIOG_E!I50+NRG_GTL_E!I50+NRG_CPP_E!I50+NRG_NSP_E!I50</f>
        <v>665.56394136000006</v>
      </c>
      <c r="J50" s="8">
        <f>NRG_CM_E!J50+NRG_OIL_NG_E!J50+NRG_PF_E!J50+NRG_CO_E!J50+NRG_BKBPB_E!J50+NRG_GW_E!J50+NRG_BF_E!J50+NRG_PR_E!J50+NRG_NI_E!J50+NRG_CL_E!J50+NRG_LNG_E!J50+NRG_BIOG_E!J50+NRG_GTL_E!J50+NRG_CPP_E!J50+NRG_NSP_E!J50</f>
        <v>636.24397067999996</v>
      </c>
      <c r="K50" s="8">
        <f>NRG_CM_E!K50+NRG_OIL_NG_E!K50+NRG_PF_E!K50+NRG_CO_E!K50+NRG_BKBPB_E!K50+NRG_GW_E!K50+NRG_BF_E!K50+NRG_PR_E!K50+NRG_NI_E!K50+NRG_CL_E!K50+NRG_LNG_E!K50+NRG_BIOG_E!K50+NRG_GTL_E!K50+NRG_CPP_E!K50+NRG_NSP_E!K50</f>
        <v>560.01194136000015</v>
      </c>
      <c r="L50" s="8">
        <f>NRG_CM_E!L50+NRG_OIL_NG_E!L50+NRG_PF_E!L50+NRG_CO_E!L50+NRG_BKBPB_E!L50+NRG_GW_E!L50+NRG_BF_E!L50+NRG_PR_E!L50+NRG_NI_E!L50+NRG_CL_E!L50+NRG_LNG_E!L50+NRG_BIOG_E!L50+NRG_GTL_E!L50+NRG_CPP_E!L50+NRG_NSP_E!L50</f>
        <v>87.959912040000006</v>
      </c>
      <c r="M50" s="8">
        <f>NRG_CM_E!M50+NRG_OIL_NG_E!M50+NRG_PF_E!M50+NRG_CO_E!M50+NRG_BKBPB_E!M50+NRG_GW_E!M50+NRG_BF_E!M50+NRG_PR_E!M50+NRG_NI_E!M50+NRG_CL_E!M50+NRG_LNG_E!M50+NRG_BIOG_E!M50+NRG_GTL_E!M50+NRG_CPP_E!M50+NRG_NSP_E!M50</f>
        <v>0</v>
      </c>
      <c r="N50" s="8">
        <f>NRG_CM_E!N50+NRG_OIL_NG_E!N50+NRG_PF_E!N50+NRG_CO_E!N50+NRG_BKBPB_E!N50+NRG_GW_E!N50+NRG_BF_E!N50+NRG_PR_E!N50+NRG_NI_E!N50+NRG_CL_E!N50+NRG_LNG_E!N50+NRG_BIOG_E!N50+NRG_GTL_E!N50+NRG_CPP_E!N50+NRG_NSP_E!N50</f>
        <v>0</v>
      </c>
      <c r="O50" s="8">
        <f>NRG_CM_E!O50+NRG_OIL_NG_E!O50+NRG_PF_E!O50+NRG_CO_E!O50+NRG_BKBPB_E!O50+NRG_GW_E!O50+NRG_BF_E!O50+NRG_PR_E!O50+NRG_NI_E!O50+NRG_CL_E!O50+NRG_LNG_E!O50+NRG_BIOG_E!O50+NRG_GTL_E!O50+NRG_CPP_E!O50+NRG_NSP_E!O50</f>
        <v>0</v>
      </c>
      <c r="P50" s="8">
        <f>NRG_CM_E!P50+NRG_OIL_NG_E!P50+NRG_PF_E!P50+NRG_CO_E!P50+NRG_BKBPB_E!P50+NRG_GW_E!P50+NRG_BF_E!P50+NRG_PR_E!P50+NRG_NI_E!P50+NRG_CL_E!P50+NRG_LNG_E!P50+NRG_BIOG_E!P50+NRG_GTL_E!P50+NRG_CPP_E!P50+NRG_NSP_E!P50</f>
        <v>0</v>
      </c>
      <c r="Q50" s="8">
        <f>NRG_CM_E!Q50+NRG_OIL_NG_E!Q50+NRG_PF_E!Q50+NRG_CO_E!Q50+NRG_BKBPB_E!Q50+NRG_GW_E!Q50+NRG_BF_E!Q50+NRG_PR_E!Q50+NRG_NI_E!Q50+NRG_CL_E!Q50+NRG_LNG_E!Q50+NRG_BIOG_E!Q50+NRG_GTL_E!Q50+NRG_CPP_E!Q50+NRG_NSP_E!Q50</f>
        <v>58.639941359999987</v>
      </c>
      <c r="R50" s="8">
        <f>NRG_CM_E!R50+NRG_OIL_NG_E!R50+NRG_PF_E!R50+NRG_CO_E!R50+NRG_BKBPB_E!R50+NRG_GW_E!R50+NRG_BF_E!R50+NRG_PR_E!R50+NRG_NI_E!R50+NRG_CL_E!R50+NRG_LNG_E!R50+NRG_BIOG_E!R50+NRG_GTL_E!R50+NRG_CPP_E!R50+NRG_NSP_E!R50</f>
        <v>0</v>
      </c>
      <c r="S50" s="8">
        <f>NRG_CM_E!S50+NRG_OIL_NG_E!S50+NRG_PF_E!S50+NRG_CO_E!S50+NRG_BKBPB_E!S50+NRG_GW_E!S50+NRG_BF_E!S50+NRG_PR_E!S50+NRG_NI_E!S50+NRG_CL_E!S50+NRG_LNG_E!S50+NRG_BIOG_E!S50+NRG_GTL_E!S50+NRG_CPP_E!S50+NRG_NSP_E!S50</f>
        <v>1.9205186399999998</v>
      </c>
      <c r="T50" s="8">
        <f>NRG_CM_E!T50+NRG_OIL_NG_E!T50+NRG_PF_E!T50+NRG_CO_E!T50+NRG_BKBPB_E!T50+NRG_GW_E!T50+NRG_BF_E!T50+NRG_PR_E!T50+NRG_NI_E!T50+NRG_CL_E!T50+NRG_LNG_E!T50+NRG_BIOG_E!T50+NRG_GTL_E!T50+NRG_CPP_E!T50+NRG_NSP_E!T50</f>
        <v>0</v>
      </c>
      <c r="U50" s="8">
        <f>NRG_CM_E!U50+NRG_OIL_NG_E!U50+NRG_PF_E!U50+NRG_CO_E!U50+NRG_BKBPB_E!U50+NRG_GW_E!U50+NRG_BF_E!U50+NRG_PR_E!U50+NRG_NI_E!U50+NRG_CL_E!U50+NRG_LNG_E!U50+NRG_BIOG_E!U50+NRG_GTL_E!U50+NRG_CPP_E!U50+NRG_NSP_E!U50</f>
        <v>0</v>
      </c>
      <c r="V50" s="8">
        <f>NRG_CM_E!V50+NRG_OIL_NG_E!V50+NRG_PF_E!V50+NRG_CO_E!V50+NRG_BKBPB_E!V50+NRG_GW_E!V50+NRG_BF_E!V50+NRG_PR_E!V50+NRG_NI_E!V50+NRG_CL_E!V50+NRG_LNG_E!V50+NRG_BIOG_E!V50+NRG_GTL_E!V50+NRG_CPP_E!V50+NRG_NSP_E!V50</f>
        <v>0</v>
      </c>
      <c r="W50" s="8">
        <f>NRG_CM_E!W50+NRG_OIL_NG_E!W50+NRG_PF_E!W50+NRG_CO_E!W50+NRG_BKBPB_E!W50+NRG_GW_E!W50+NRG_BF_E!W50+NRG_PR_E!W50+NRG_NI_E!W50+NRG_CL_E!W50+NRG_LNG_E!W50+NRG_BIOG_E!W50+NRG_GTL_E!W50+NRG_CPP_E!W50+NRG_NSP_E!W50</f>
        <v>0</v>
      </c>
      <c r="X50" s="8">
        <f>NRG_CM_E!X50+NRG_OIL_NG_E!X50+NRG_PF_E!X50+NRG_CO_E!X50+NRG_BKBPB_E!X50+NRG_GW_E!X50+NRG_BF_E!X50+NRG_PR_E!X50+NRG_NI_E!X50+NRG_CL_E!X50+NRG_LNG_E!X50+NRG_BIOG_E!X50+NRG_GTL_E!X50+NRG_CPP_E!X50+NRG_NSP_E!X50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3180.8201158800002</v>
      </c>
      <c r="D51" s="27">
        <f>NRG_CM_E!D51+NRG_OIL_NG_E!D51+NRG_PF_E!D51+NRG_CO_E!D51+NRG_BKBPB_E!D51+NRG_GW_E!D51+NRG_BF_E!D51+NRG_PR_E!D51+NRG_NI_E!D51+NRG_CL_E!D51+NRG_LNG_E!D51+NRG_BIOG_E!D51+NRG_GTL_E!D51+NRG_CPP_E!D51+NRG_NSP_E!D51</f>
        <v>3105.4831790400003</v>
      </c>
      <c r="E51" s="27">
        <f>NRG_CM_E!E51+NRG_OIL_NG_E!E51+NRG_PF_E!E51+NRG_CO_E!E51+NRG_BKBPB_E!E51+NRG_GW_E!E51+NRG_BF_E!E51+NRG_PR_E!E51+NRG_NI_E!E51+NRG_CL_E!E51+NRG_LNG_E!E51+NRG_BIOG_E!E51+NRG_GTL_E!E51+NRG_CPP_E!E51+NRG_NSP_E!E51</f>
        <v>3467.2795740000001</v>
      </c>
      <c r="F51" s="27">
        <f>NRG_CM_E!F51+NRG_OIL_NG_E!F51+NRG_PF_E!F51+NRG_CO_E!F51+NRG_BKBPB_E!F51+NRG_GW_E!F51+NRG_BF_E!F51+NRG_PR_E!F51+NRG_NI_E!F51+NRG_CL_E!F51+NRG_LNG_E!F51+NRG_BIOG_E!F51+NRG_GTL_E!F51+NRG_CPP_E!F51+NRG_NSP_E!F51</f>
        <v>3394.0779602400007</v>
      </c>
      <c r="G51" s="27">
        <f>NRG_CM_E!G51+NRG_OIL_NG_E!G51+NRG_PF_E!G51+NRG_CO_E!G51+NRG_BKBPB_E!G51+NRG_GW_E!G51+NRG_BF_E!G51+NRG_PR_E!G51+NRG_NI_E!G51+NRG_CL_E!G51+NRG_LNG_E!G51+NRG_BIOG_E!G51+NRG_GTL_E!G51+NRG_CPP_E!G51+NRG_NSP_E!G51</f>
        <v>3460.35800088</v>
      </c>
      <c r="H51" s="27">
        <f>NRG_CM_E!H51+NRG_OIL_NG_E!H51+NRG_PF_E!H51+NRG_CO_E!H51+NRG_BKBPB_E!H51+NRG_GW_E!H51+NRG_BF_E!H51+NRG_PR_E!H51+NRG_NI_E!H51+NRG_CL_E!H51+NRG_LNG_E!H51+NRG_BIOG_E!H51+NRG_GTL_E!H51+NRG_CPP_E!H51+NRG_NSP_E!H51</f>
        <v>3691.5337364400002</v>
      </c>
      <c r="I51" s="27">
        <f>NRG_CM_E!I51+NRG_OIL_NG_E!I51+NRG_PF_E!I51+NRG_CO_E!I51+NRG_BKBPB_E!I51+NRG_GW_E!I51+NRG_BF_E!I51+NRG_PR_E!I51+NRG_NI_E!I51+NRG_CL_E!I51+NRG_LNG_E!I51+NRG_BIOG_E!I51+NRG_GTL_E!I51+NRG_CPP_E!I51+NRG_NSP_E!I51</f>
        <v>3454.8608516400009</v>
      </c>
      <c r="J51" s="27">
        <f>NRG_CM_E!J51+NRG_OIL_NG_E!J51+NRG_PF_E!J51+NRG_CO_E!J51+NRG_BKBPB_E!J51+NRG_GW_E!J51+NRG_BF_E!J51+NRG_PR_E!J51+NRG_NI_E!J51+NRG_CL_E!J51+NRG_LNG_E!J51+NRG_BIOG_E!J51+NRG_GTL_E!J51+NRG_CPP_E!J51+NRG_NSP_E!J51</f>
        <v>3254.9529672000003</v>
      </c>
      <c r="K51" s="27">
        <f>NRG_CM_E!K51+NRG_OIL_NG_E!K51+NRG_PF_E!K51+NRG_CO_E!K51+NRG_BKBPB_E!K51+NRG_GW_E!K51+NRG_BF_E!K51+NRG_PR_E!K51+NRG_NI_E!K51+NRG_CL_E!K51+NRG_LNG_E!K51+NRG_BIOG_E!K51+NRG_GTL_E!K51+NRG_CPP_E!K51+NRG_NSP_E!K51</f>
        <v>3477.7081825199998</v>
      </c>
      <c r="L51" s="27">
        <f>NRG_CM_E!L51+NRG_OIL_NG_E!L51+NRG_PF_E!L51+NRG_CO_E!L51+NRG_BKBPB_E!L51+NRG_GW_E!L51+NRG_BF_E!L51+NRG_PR_E!L51+NRG_NI_E!L51+NRG_CL_E!L51+NRG_LNG_E!L51+NRG_BIOG_E!L51+NRG_GTL_E!L51+NRG_CPP_E!L51+NRG_NSP_E!L51</f>
        <v>3496.4593606800004</v>
      </c>
      <c r="M51" s="27">
        <f>NRG_CM_E!M51+NRG_OIL_NG_E!M51+NRG_PF_E!M51+NRG_CO_E!M51+NRG_BKBPB_E!M51+NRG_GW_E!M51+NRG_BF_E!M51+NRG_PR_E!M51+NRG_NI_E!M51+NRG_CL_E!M51+NRG_LNG_E!M51+NRG_BIOG_E!M51+NRG_GTL_E!M51+NRG_CPP_E!M51+NRG_NSP_E!M51</f>
        <v>4186.0766217599994</v>
      </c>
      <c r="N51" s="27">
        <f>NRG_CM_E!N51+NRG_OIL_NG_E!N51+NRG_PF_E!N51+NRG_CO_E!N51+NRG_BKBPB_E!N51+NRG_GW_E!N51+NRG_BF_E!N51+NRG_PR_E!N51+NRG_NI_E!N51+NRG_CL_E!N51+NRG_LNG_E!N51+NRG_BIOG_E!N51+NRG_GTL_E!N51+NRG_CPP_E!N51+NRG_NSP_E!N51</f>
        <v>4551.78033684</v>
      </c>
      <c r="O51" s="27">
        <f>NRG_CM_E!O51+NRG_OIL_NG_E!O51+NRG_PF_E!O51+NRG_CO_E!O51+NRG_BKBPB_E!O51+NRG_GW_E!O51+NRG_BF_E!O51+NRG_PR_E!O51+NRG_NI_E!O51+NRG_CL_E!O51+NRG_LNG_E!O51+NRG_BIOG_E!O51+NRG_GTL_E!O51+NRG_CPP_E!O51+NRG_NSP_E!O51</f>
        <v>3953.6156127600002</v>
      </c>
      <c r="P51" s="27">
        <f>NRG_CM_E!P51+NRG_OIL_NG_E!P51+NRG_PF_E!P51+NRG_CO_E!P51+NRG_BKBPB_E!P51+NRG_GW_E!P51+NRG_BF_E!P51+NRG_PR_E!P51+NRG_NI_E!P51+NRG_CL_E!P51+NRG_LNG_E!P51+NRG_BIOG_E!P51+NRG_GTL_E!P51+NRG_CPP_E!P51+NRG_NSP_E!P51</f>
        <v>4076.6621662799998</v>
      </c>
      <c r="Q51" s="27">
        <f>NRG_CM_E!Q51+NRG_OIL_NG_E!Q51+NRG_PF_E!Q51+NRG_CO_E!Q51+NRG_BKBPB_E!Q51+NRG_GW_E!Q51+NRG_BF_E!Q51+NRG_PR_E!Q51+NRG_NI_E!Q51+NRG_CL_E!Q51+NRG_LNG_E!Q51+NRG_BIOG_E!Q51+NRG_GTL_E!Q51+NRG_CPP_E!Q51+NRG_NSP_E!Q51</f>
        <v>3793.1000263199999</v>
      </c>
      <c r="R51" s="27">
        <f>NRG_CM_E!R51+NRG_OIL_NG_E!R51+NRG_PF_E!R51+NRG_CO_E!R51+NRG_BKBPB_E!R51+NRG_GW_E!R51+NRG_BF_E!R51+NRG_PR_E!R51+NRG_NI_E!R51+NRG_CL_E!R51+NRG_LNG_E!R51+NRG_BIOG_E!R51+NRG_GTL_E!R51+NRG_CPP_E!R51+NRG_NSP_E!R51</f>
        <v>3774.9308968800005</v>
      </c>
      <c r="S51" s="27">
        <f>NRG_CM_E!S51+NRG_OIL_NG_E!S51+NRG_PF_E!S51+NRG_CO_E!S51+NRG_BKBPB_E!S51+NRG_GW_E!S51+NRG_BF_E!S51+NRG_PR_E!S51+NRG_NI_E!S51+NRG_CL_E!S51+NRG_LNG_E!S51+NRG_BIOG_E!S51+NRG_GTL_E!S51+NRG_CPP_E!S51+NRG_NSP_E!S51</f>
        <v>3296.8984435200005</v>
      </c>
      <c r="T51" s="27">
        <f>NRG_CM_E!T51+NRG_OIL_NG_E!T51+NRG_PF_E!T51+NRG_CO_E!T51+NRG_BKBPB_E!T51+NRG_GW_E!T51+NRG_BF_E!T51+NRG_PR_E!T51+NRG_NI_E!T51+NRG_CL_E!T51+NRG_LNG_E!T51+NRG_BIOG_E!T51+NRG_GTL_E!T51+NRG_CPP_E!T51+NRG_NSP_E!T51</f>
        <v>3390.4218783600004</v>
      </c>
      <c r="U51" s="27">
        <f>NRG_CM_E!U51+NRG_OIL_NG_E!U51+NRG_PF_E!U51+NRG_CO_E!U51+NRG_BKBPB_E!U51+NRG_GW_E!U51+NRG_BF_E!U51+NRG_PR_E!U51+NRG_NI_E!U51+NRG_CL_E!U51+NRG_LNG_E!U51+NRG_BIOG_E!U51+NRG_GTL_E!U51+NRG_CPP_E!U51+NRG_NSP_E!U51</f>
        <v>3731.2776468000002</v>
      </c>
      <c r="V51" s="27">
        <f>NRG_CM_E!V51+NRG_OIL_NG_E!V51+NRG_PF_E!V51+NRG_CO_E!V51+NRG_BKBPB_E!V51+NRG_GW_E!V51+NRG_BF_E!V51+NRG_PR_E!V51+NRG_NI_E!V51+NRG_CL_E!V51+NRG_LNG_E!V51+NRG_BIOG_E!V51+NRG_GTL_E!V51+NRG_CPP_E!V51+NRG_NSP_E!V51</f>
        <v>3598.6808087999998</v>
      </c>
      <c r="W51" s="27">
        <f>NRG_CM_E!W51+NRG_OIL_NG_E!W51+NRG_PF_E!W51+NRG_CO_E!W51+NRG_BKBPB_E!W51+NRG_GW_E!W51+NRG_BF_E!W51+NRG_PR_E!W51+NRG_NI_E!W51+NRG_CL_E!W51+NRG_LNG_E!W51+NRG_BIOG_E!W51+NRG_GTL_E!W51+NRG_CPP_E!W51+NRG_NSP_E!W51</f>
        <v>3539.5681266000001</v>
      </c>
      <c r="X51" s="27">
        <f>NRG_CM_E!X51+NRG_OIL_NG_E!X51+NRG_PF_E!X51+NRG_CO_E!X51+NRG_BKBPB_E!X51+NRG_GW_E!X51+NRG_BF_E!X51+NRG_PR_E!X51+NRG_NI_E!X51+NRG_CL_E!X51+NRG_LNG_E!X51+NRG_BIOG_E!X51+NRG_GTL_E!X51+NRG_CPP_E!X51+NRG_NSP_E!X51</f>
        <v>3208.7727936000001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</v>
      </c>
      <c r="X64" s="52">
        <f>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1682.13196584</v>
      </c>
      <c r="D2" s="21">
        <f t="shared" ref="D2:X2" si="0">SUM(D3,D17,D22,D25,D26,D51,D52)</f>
        <v>1642.0935978</v>
      </c>
      <c r="E2" s="21">
        <f t="shared" si="0"/>
        <v>1761.7040038800001</v>
      </c>
      <c r="F2" s="21">
        <f t="shared" si="0"/>
        <v>1633.9647078</v>
      </c>
      <c r="G2" s="21">
        <f t="shared" si="0"/>
        <v>1665.0160578</v>
      </c>
      <c r="H2" s="21">
        <f t="shared" si="0"/>
        <v>1612.5064578000004</v>
      </c>
      <c r="I2" s="21">
        <f t="shared" si="0"/>
        <v>1402.7213156400003</v>
      </c>
      <c r="J2" s="21">
        <f t="shared" si="0"/>
        <v>1166.5803934799999</v>
      </c>
      <c r="K2" s="21">
        <f t="shared" si="0"/>
        <v>1229.9526107999998</v>
      </c>
      <c r="L2" s="21">
        <f t="shared" si="0"/>
        <v>1430.54857296</v>
      </c>
      <c r="M2" s="21">
        <f t="shared" si="0"/>
        <v>1526.398641</v>
      </c>
      <c r="N2" s="21">
        <f t="shared" si="0"/>
        <v>1456.9146129600001</v>
      </c>
      <c r="O2" s="21">
        <f t="shared" si="0"/>
        <v>1547.3924910000003</v>
      </c>
      <c r="P2" s="21">
        <f t="shared" si="0"/>
        <v>1700.07364512</v>
      </c>
      <c r="Q2" s="21">
        <f t="shared" si="0"/>
        <v>1440.3034029600001</v>
      </c>
      <c r="R2" s="21">
        <f t="shared" si="0"/>
        <v>1445.6739092400003</v>
      </c>
      <c r="S2" s="21">
        <f t="shared" si="0"/>
        <v>1385.3969276400003</v>
      </c>
      <c r="T2" s="21">
        <f t="shared" si="0"/>
        <v>1455.3500148000001</v>
      </c>
      <c r="U2" s="21">
        <f t="shared" si="0"/>
        <v>1396.8308930400001</v>
      </c>
      <c r="V2" s="21">
        <f t="shared" si="0"/>
        <v>1222.6288813199999</v>
      </c>
      <c r="W2" s="21">
        <f t="shared" si="0"/>
        <v>1249.4477555999999</v>
      </c>
      <c r="X2" s="21">
        <f t="shared" si="0"/>
        <v>1221.0883304400002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3.1936507199999991</v>
      </c>
      <c r="D26" s="27">
        <f t="shared" si="7"/>
        <v>3.1936507199999991</v>
      </c>
      <c r="E26" s="27">
        <f t="shared" si="7"/>
        <v>3.1936507199999991</v>
      </c>
      <c r="F26" s="27">
        <f t="shared" si="7"/>
        <v>3.1936507199999991</v>
      </c>
      <c r="G26" s="27">
        <f t="shared" si="7"/>
        <v>3.1936507199999991</v>
      </c>
      <c r="H26" s="27">
        <f t="shared" si="7"/>
        <v>3.1936507199999991</v>
      </c>
      <c r="I26" s="27">
        <f t="shared" si="7"/>
        <v>3.1936507199999991</v>
      </c>
      <c r="J26" s="27">
        <f t="shared" si="7"/>
        <v>3.1936507199999991</v>
      </c>
      <c r="K26" s="27">
        <f t="shared" si="7"/>
        <v>3.2011199999999986</v>
      </c>
      <c r="L26" s="27">
        <f t="shared" si="7"/>
        <v>3.2011199999999986</v>
      </c>
      <c r="M26" s="27">
        <f t="shared" si="7"/>
        <v>6.4022399999999999</v>
      </c>
      <c r="N26" s="27">
        <f t="shared" si="7"/>
        <v>12.80448</v>
      </c>
      <c r="O26" s="27">
        <f t="shared" si="7"/>
        <v>12.80448</v>
      </c>
      <c r="P26" s="27">
        <f t="shared" si="7"/>
        <v>12.80448</v>
      </c>
      <c r="Q26" s="27">
        <f t="shared" si="7"/>
        <v>12.80448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3.1936507199999991</v>
      </c>
      <c r="D33" s="19">
        <f t="shared" si="9"/>
        <v>3.1936507199999991</v>
      </c>
      <c r="E33" s="19">
        <f t="shared" si="9"/>
        <v>3.1936507199999991</v>
      </c>
      <c r="F33" s="19">
        <f t="shared" si="9"/>
        <v>3.1936507199999991</v>
      </c>
      <c r="G33" s="19">
        <f t="shared" si="9"/>
        <v>3.1936507199999991</v>
      </c>
      <c r="H33" s="19">
        <f t="shared" si="9"/>
        <v>3.1936507199999991</v>
      </c>
      <c r="I33" s="19">
        <f t="shared" si="9"/>
        <v>3.1936507199999991</v>
      </c>
      <c r="J33" s="19">
        <f t="shared" si="9"/>
        <v>3.1936507199999991</v>
      </c>
      <c r="K33" s="19">
        <f t="shared" si="9"/>
        <v>3.2011199999999986</v>
      </c>
      <c r="L33" s="19">
        <f t="shared" si="9"/>
        <v>3.2011199999999986</v>
      </c>
      <c r="M33" s="19">
        <f t="shared" si="9"/>
        <v>6.4022399999999999</v>
      </c>
      <c r="N33" s="19">
        <f t="shared" si="9"/>
        <v>12.80448</v>
      </c>
      <c r="O33" s="19">
        <f t="shared" si="9"/>
        <v>12.80448</v>
      </c>
      <c r="P33" s="19">
        <f t="shared" si="9"/>
        <v>12.80448</v>
      </c>
      <c r="Q33" s="19">
        <f t="shared" si="9"/>
        <v>12.80448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3.1936507199999991</v>
      </c>
      <c r="D43" s="8">
        <v>3.1936507199999991</v>
      </c>
      <c r="E43" s="8">
        <v>3.1936507199999991</v>
      </c>
      <c r="F43" s="8">
        <v>3.1936507199999991</v>
      </c>
      <c r="G43" s="8">
        <v>3.1936507199999991</v>
      </c>
      <c r="H43" s="8">
        <v>3.1936507199999991</v>
      </c>
      <c r="I43" s="8">
        <v>3.1936507199999991</v>
      </c>
      <c r="J43" s="8">
        <v>3.1936507199999991</v>
      </c>
      <c r="K43" s="8">
        <v>3.2011199999999986</v>
      </c>
      <c r="L43" s="8">
        <v>3.2011199999999986</v>
      </c>
      <c r="M43" s="8">
        <v>6.4022399999999999</v>
      </c>
      <c r="N43" s="8">
        <v>12.80448</v>
      </c>
      <c r="O43" s="8">
        <v>12.80448</v>
      </c>
      <c r="P43" s="8">
        <v>12.80448</v>
      </c>
      <c r="Q43" s="8">
        <v>12.80448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1678.93831512</v>
      </c>
      <c r="D51" s="27">
        <v>1638.8999470799999</v>
      </c>
      <c r="E51" s="27">
        <v>1758.51035316</v>
      </c>
      <c r="F51" s="27">
        <v>1630.77105708</v>
      </c>
      <c r="G51" s="27">
        <v>1661.8224070799999</v>
      </c>
      <c r="H51" s="27">
        <v>1609.3128070800003</v>
      </c>
      <c r="I51" s="27">
        <v>1399.5276649200002</v>
      </c>
      <c r="J51" s="27">
        <v>1163.3867427599998</v>
      </c>
      <c r="K51" s="27">
        <v>1226.7514907999998</v>
      </c>
      <c r="L51" s="27">
        <v>1427.3474529600001</v>
      </c>
      <c r="M51" s="27">
        <v>1519.9964010000001</v>
      </c>
      <c r="N51" s="27">
        <v>1444.1101329600001</v>
      </c>
      <c r="O51" s="27">
        <v>1534.5880110000003</v>
      </c>
      <c r="P51" s="27">
        <v>1687.26916512</v>
      </c>
      <c r="Q51" s="27">
        <v>1427.4989229600001</v>
      </c>
      <c r="R51" s="27">
        <v>1445.6739092400003</v>
      </c>
      <c r="S51" s="27">
        <v>1385.3969276400003</v>
      </c>
      <c r="T51" s="27">
        <v>1455.3500148000001</v>
      </c>
      <c r="U51" s="27">
        <v>1396.8308930400001</v>
      </c>
      <c r="V51" s="27">
        <v>1222.6288813199999</v>
      </c>
      <c r="W51" s="27">
        <v>1249.4477555999999</v>
      </c>
      <c r="X51" s="27">
        <v>1221.0883304400002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382.15274400000004</v>
      </c>
      <c r="D2" s="21">
        <f t="shared" ref="D2:X2" si="0">SUM(D3,D17,D22,D25,D26,D51,D52)</f>
        <v>362.15747999999996</v>
      </c>
      <c r="E2" s="21">
        <f t="shared" si="0"/>
        <v>336.06360000000006</v>
      </c>
      <c r="F2" s="21">
        <f t="shared" si="0"/>
        <v>384.74265599999995</v>
      </c>
      <c r="G2" s="21">
        <f t="shared" si="0"/>
        <v>572.51066400000002</v>
      </c>
      <c r="H2" s="21">
        <f t="shared" si="0"/>
        <v>409.64443199999994</v>
      </c>
      <c r="I2" s="21">
        <f t="shared" si="0"/>
        <v>505.67947199999992</v>
      </c>
      <c r="J2" s="21">
        <f t="shared" si="0"/>
        <v>676.29045599999995</v>
      </c>
      <c r="K2" s="21">
        <f t="shared" si="0"/>
        <v>635.93884800000001</v>
      </c>
      <c r="L2" s="21">
        <f t="shared" si="0"/>
        <v>462.22171200000003</v>
      </c>
      <c r="M2" s="21">
        <f t="shared" si="0"/>
        <v>549.42580799999996</v>
      </c>
      <c r="N2" s="21">
        <f t="shared" si="0"/>
        <v>495.44035199999996</v>
      </c>
      <c r="O2" s="21">
        <f t="shared" si="0"/>
        <v>525.52036799999996</v>
      </c>
      <c r="P2" s="21">
        <f t="shared" si="0"/>
        <v>638.64986399999998</v>
      </c>
      <c r="Q2" s="21">
        <f t="shared" si="0"/>
        <v>641.71742399999994</v>
      </c>
      <c r="R2" s="21">
        <f t="shared" si="0"/>
        <v>784.73154096000007</v>
      </c>
      <c r="S2" s="21">
        <f t="shared" si="0"/>
        <v>739.90694447999999</v>
      </c>
      <c r="T2" s="21">
        <f t="shared" si="0"/>
        <v>742.98728591999998</v>
      </c>
      <c r="U2" s="21">
        <f t="shared" si="0"/>
        <v>803.55562416000021</v>
      </c>
      <c r="V2" s="21">
        <f t="shared" si="0"/>
        <v>679.23538847999998</v>
      </c>
      <c r="W2" s="21">
        <f t="shared" si="0"/>
        <v>680.0061513600001</v>
      </c>
      <c r="X2" s="21">
        <f t="shared" si="0"/>
        <v>684.95921424000005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382.15274400000004</v>
      </c>
      <c r="D17" s="27">
        <f t="shared" ref="D17:X17" si="10">SUM(D18:D21)</f>
        <v>362.15747999999996</v>
      </c>
      <c r="E17" s="27">
        <f t="shared" si="10"/>
        <v>336.06360000000006</v>
      </c>
      <c r="F17" s="27">
        <f t="shared" si="10"/>
        <v>384.74265599999995</v>
      </c>
      <c r="G17" s="27">
        <f t="shared" si="10"/>
        <v>572.51066400000002</v>
      </c>
      <c r="H17" s="27">
        <f t="shared" si="10"/>
        <v>409.64443199999994</v>
      </c>
      <c r="I17" s="27">
        <f t="shared" si="10"/>
        <v>505.67947199999992</v>
      </c>
      <c r="J17" s="27">
        <f t="shared" si="10"/>
        <v>676.29045599999995</v>
      </c>
      <c r="K17" s="27">
        <f t="shared" si="10"/>
        <v>635.93884800000001</v>
      </c>
      <c r="L17" s="27">
        <f t="shared" si="10"/>
        <v>462.22171200000003</v>
      </c>
      <c r="M17" s="27">
        <f t="shared" si="10"/>
        <v>549.42580799999996</v>
      </c>
      <c r="N17" s="27">
        <f t="shared" si="10"/>
        <v>495.44035199999996</v>
      </c>
      <c r="O17" s="27">
        <f t="shared" si="10"/>
        <v>525.52036799999996</v>
      </c>
      <c r="P17" s="27">
        <f t="shared" si="10"/>
        <v>638.64986399999998</v>
      </c>
      <c r="Q17" s="27">
        <f t="shared" si="10"/>
        <v>641.71742399999994</v>
      </c>
      <c r="R17" s="27">
        <f t="shared" si="10"/>
        <v>784.73154096000007</v>
      </c>
      <c r="S17" s="27">
        <f t="shared" si="10"/>
        <v>739.90694447999999</v>
      </c>
      <c r="T17" s="27">
        <f t="shared" si="10"/>
        <v>742.98728591999998</v>
      </c>
      <c r="U17" s="27">
        <f t="shared" si="10"/>
        <v>803.55562416000021</v>
      </c>
      <c r="V17" s="27">
        <f t="shared" si="10"/>
        <v>679.23538847999998</v>
      </c>
      <c r="W17" s="27">
        <f t="shared" si="10"/>
        <v>680.0061513600001</v>
      </c>
      <c r="X17" s="27">
        <f t="shared" si="10"/>
        <v>684.95921424000005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327.03264000000001</v>
      </c>
      <c r="D19" s="8">
        <v>362.15747999999996</v>
      </c>
      <c r="E19" s="8">
        <v>336.06360000000006</v>
      </c>
      <c r="F19" s="8">
        <v>337.42223999999993</v>
      </c>
      <c r="G19" s="8">
        <v>309.13056000000006</v>
      </c>
      <c r="H19" s="8">
        <v>335.54411999999996</v>
      </c>
      <c r="I19" s="8">
        <v>300.01967999999988</v>
      </c>
      <c r="J19" s="8">
        <v>289.67003999999991</v>
      </c>
      <c r="K19" s="8">
        <v>301.05863999999997</v>
      </c>
      <c r="L19" s="8">
        <v>237.84191999999996</v>
      </c>
      <c r="M19" s="8">
        <v>293.58611999999994</v>
      </c>
      <c r="N19" s="8">
        <v>299.14055999999994</v>
      </c>
      <c r="O19" s="8">
        <v>279.56015999999994</v>
      </c>
      <c r="P19" s="8">
        <v>269.96975999999995</v>
      </c>
      <c r="Q19" s="8">
        <v>281.87784000000005</v>
      </c>
      <c r="R19" s="8">
        <v>265.38538896000006</v>
      </c>
      <c r="S19" s="8">
        <v>271.45579247999996</v>
      </c>
      <c r="T19" s="8">
        <v>266.51929391999994</v>
      </c>
      <c r="U19" s="8">
        <v>265.51006416000007</v>
      </c>
      <c r="V19" s="8">
        <v>276.90234047999996</v>
      </c>
      <c r="W19" s="8">
        <v>256.85552736000005</v>
      </c>
      <c r="X19" s="8">
        <v>255.30619824000004</v>
      </c>
    </row>
    <row r="20" spans="1:24" ht="11.25" customHeight="1" x14ac:dyDescent="0.2">
      <c r="A20" s="29" t="s">
        <v>30</v>
      </c>
      <c r="B20" s="7" t="s">
        <v>31</v>
      </c>
      <c r="C20" s="8">
        <v>55.120104000000005</v>
      </c>
      <c r="D20" s="8">
        <v>0</v>
      </c>
      <c r="E20" s="8">
        <v>0</v>
      </c>
      <c r="F20" s="8">
        <v>47.320416000000002</v>
      </c>
      <c r="G20" s="8">
        <v>263.38010399999996</v>
      </c>
      <c r="H20" s="8">
        <v>74.100312000000002</v>
      </c>
      <c r="I20" s="8">
        <v>205.65979200000004</v>
      </c>
      <c r="J20" s="8">
        <v>386.62041599999998</v>
      </c>
      <c r="K20" s="8">
        <v>334.88020800000004</v>
      </c>
      <c r="L20" s="8">
        <v>224.37979200000004</v>
      </c>
      <c r="M20" s="8">
        <v>255.83968800000005</v>
      </c>
      <c r="N20" s="8">
        <v>196.299792</v>
      </c>
      <c r="O20" s="8">
        <v>245.96020799999997</v>
      </c>
      <c r="P20" s="8">
        <v>368.68010400000003</v>
      </c>
      <c r="Q20" s="8">
        <v>359.83958399999989</v>
      </c>
      <c r="R20" s="8">
        <v>519.34615199999996</v>
      </c>
      <c r="S20" s="8">
        <v>468.45115200000004</v>
      </c>
      <c r="T20" s="8">
        <v>476.46799199999998</v>
      </c>
      <c r="U20" s="8">
        <v>538.04556000000014</v>
      </c>
      <c r="V20" s="8">
        <v>402.33304799999996</v>
      </c>
      <c r="W20" s="8">
        <v>423.15062399999999</v>
      </c>
      <c r="X20" s="8">
        <v>429.65301600000004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2072.0219965199999</v>
      </c>
      <c r="D2" s="21">
        <f t="shared" ref="D2:X2" si="0">SUM(D3,D17,D22,D25,D26,D51,D52)</f>
        <v>2229.6609288</v>
      </c>
      <c r="E2" s="21">
        <f t="shared" si="0"/>
        <v>2259.29975616</v>
      </c>
      <c r="F2" s="21">
        <f t="shared" si="0"/>
        <v>2392.5631474799998</v>
      </c>
      <c r="G2" s="21">
        <f t="shared" si="0"/>
        <v>2518.4401023600003</v>
      </c>
      <c r="H2" s="21">
        <f t="shared" si="0"/>
        <v>2515.5532468799997</v>
      </c>
      <c r="I2" s="21">
        <f t="shared" si="0"/>
        <v>2515.3827026399999</v>
      </c>
      <c r="J2" s="21">
        <f t="shared" si="0"/>
        <v>2505.6981813599996</v>
      </c>
      <c r="K2" s="21">
        <f t="shared" si="0"/>
        <v>2698.1442831599993</v>
      </c>
      <c r="L2" s="21">
        <f t="shared" si="0"/>
        <v>2100.2854294799999</v>
      </c>
      <c r="M2" s="21">
        <f t="shared" si="0"/>
        <v>2259.3295796399998</v>
      </c>
      <c r="N2" s="21">
        <f t="shared" si="0"/>
        <v>2271.92094864</v>
      </c>
      <c r="O2" s="21">
        <f t="shared" si="0"/>
        <v>2227.1961621599999</v>
      </c>
      <c r="P2" s="21">
        <f t="shared" si="0"/>
        <v>2153.2361436000006</v>
      </c>
      <c r="Q2" s="21">
        <f t="shared" si="0"/>
        <v>2056.9205689200003</v>
      </c>
      <c r="R2" s="21">
        <f t="shared" si="0"/>
        <v>2120.7498444000003</v>
      </c>
      <c r="S2" s="21">
        <f t="shared" si="0"/>
        <v>2178.8184783599995</v>
      </c>
      <c r="T2" s="21">
        <f t="shared" si="0"/>
        <v>2111.9778208799994</v>
      </c>
      <c r="U2" s="21">
        <f t="shared" si="0"/>
        <v>2441.649837599999</v>
      </c>
      <c r="V2" s="21">
        <f t="shared" si="0"/>
        <v>2364.1395422400001</v>
      </c>
      <c r="W2" s="21">
        <f t="shared" si="0"/>
        <v>1777.8087968400005</v>
      </c>
      <c r="X2" s="21">
        <f t="shared" si="0"/>
        <v>2391.3973119599996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2039.2428787199997</v>
      </c>
      <c r="D17" s="27">
        <f t="shared" si="5"/>
        <v>2200.3718817600002</v>
      </c>
      <c r="E17" s="27">
        <f t="shared" si="5"/>
        <v>2228.8126824000001</v>
      </c>
      <c r="F17" s="27">
        <f t="shared" si="5"/>
        <v>2340.6596294399997</v>
      </c>
      <c r="G17" s="27">
        <f t="shared" si="5"/>
        <v>2480.5857297600005</v>
      </c>
      <c r="H17" s="27">
        <f t="shared" si="5"/>
        <v>2456.0558308799996</v>
      </c>
      <c r="I17" s="27">
        <f t="shared" si="5"/>
        <v>2472.1701292799999</v>
      </c>
      <c r="J17" s="27">
        <f t="shared" si="5"/>
        <v>2460.3335222399996</v>
      </c>
      <c r="K17" s="27">
        <f t="shared" si="5"/>
        <v>2642.6369908799993</v>
      </c>
      <c r="L17" s="27">
        <f t="shared" si="5"/>
        <v>2061.72298512</v>
      </c>
      <c r="M17" s="27">
        <f t="shared" si="5"/>
        <v>2211.5508926399998</v>
      </c>
      <c r="N17" s="27">
        <f t="shared" si="5"/>
        <v>2234.5373448</v>
      </c>
      <c r="O17" s="27">
        <f t="shared" si="5"/>
        <v>2192.6517119999999</v>
      </c>
      <c r="P17" s="27">
        <f t="shared" si="5"/>
        <v>2117.8305360000004</v>
      </c>
      <c r="Q17" s="27">
        <f t="shared" si="5"/>
        <v>2013.2457091200004</v>
      </c>
      <c r="R17" s="27">
        <f t="shared" si="5"/>
        <v>2081.0691475200001</v>
      </c>
      <c r="S17" s="27">
        <f t="shared" si="5"/>
        <v>2143.5815073599997</v>
      </c>
      <c r="T17" s="27">
        <f t="shared" si="5"/>
        <v>2074.3765041599995</v>
      </c>
      <c r="U17" s="27">
        <f t="shared" si="5"/>
        <v>2402.2482494399992</v>
      </c>
      <c r="V17" s="27">
        <f t="shared" si="5"/>
        <v>2327.6001311999999</v>
      </c>
      <c r="W17" s="27">
        <f t="shared" si="5"/>
        <v>1739.2883601600004</v>
      </c>
      <c r="X17" s="27">
        <f t="shared" si="5"/>
        <v>2359.2600230399994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123.41374271999997</v>
      </c>
      <c r="D19" s="8">
        <v>120.62948975999997</v>
      </c>
      <c r="E19" s="8">
        <v>118.79069039999999</v>
      </c>
      <c r="F19" s="8">
        <v>104.41803743999999</v>
      </c>
      <c r="G19" s="8">
        <v>119.75036976</v>
      </c>
      <c r="H19" s="8">
        <v>103.49751887999999</v>
      </c>
      <c r="I19" s="8">
        <v>93.353273279999996</v>
      </c>
      <c r="J19" s="8">
        <v>108.12153024</v>
      </c>
      <c r="K19" s="8">
        <v>103.04996688</v>
      </c>
      <c r="L19" s="8">
        <v>107.57120112</v>
      </c>
      <c r="M19" s="8">
        <v>128.72250864</v>
      </c>
      <c r="N19" s="8">
        <v>131.75531279999998</v>
      </c>
      <c r="O19" s="8">
        <v>112.12775999999999</v>
      </c>
      <c r="P19" s="8">
        <v>102.53736000000001</v>
      </c>
      <c r="Q19" s="8">
        <v>107.83893311999999</v>
      </c>
      <c r="R19" s="8">
        <v>91.265123519999989</v>
      </c>
      <c r="S19" s="8">
        <v>85.870683360000015</v>
      </c>
      <c r="T19" s="8">
        <v>85.27448016000001</v>
      </c>
      <c r="U19" s="8">
        <v>114.81962544</v>
      </c>
      <c r="V19" s="8">
        <v>117.5431392</v>
      </c>
      <c r="W19" s="8">
        <v>119.42429616</v>
      </c>
      <c r="X19" s="8">
        <v>106.99785503999999</v>
      </c>
    </row>
    <row r="20" spans="1:24" ht="11.25" customHeight="1" x14ac:dyDescent="0.2">
      <c r="A20" s="29" t="s">
        <v>30</v>
      </c>
      <c r="B20" s="7" t="s">
        <v>31</v>
      </c>
      <c r="C20" s="8">
        <v>1915.8291359999996</v>
      </c>
      <c r="D20" s="8">
        <v>2079.7423920000001</v>
      </c>
      <c r="E20" s="8">
        <v>2110.021992</v>
      </c>
      <c r="F20" s="8">
        <v>2236.2415919999999</v>
      </c>
      <c r="G20" s="8">
        <v>2360.8353600000005</v>
      </c>
      <c r="H20" s="8">
        <v>2352.5583119999997</v>
      </c>
      <c r="I20" s="8">
        <v>2378.8168559999999</v>
      </c>
      <c r="J20" s="8">
        <v>2352.2119919999996</v>
      </c>
      <c r="K20" s="8">
        <v>2539.5870239999995</v>
      </c>
      <c r="L20" s="8">
        <v>1954.1517839999999</v>
      </c>
      <c r="M20" s="8">
        <v>2082.8283839999999</v>
      </c>
      <c r="N20" s="8">
        <v>2102.7820320000001</v>
      </c>
      <c r="O20" s="8">
        <v>2080.523952</v>
      </c>
      <c r="P20" s="8">
        <v>2015.2931760000004</v>
      </c>
      <c r="Q20" s="8">
        <v>1905.4067760000003</v>
      </c>
      <c r="R20" s="8">
        <v>1989.8040240000003</v>
      </c>
      <c r="S20" s="8">
        <v>2057.7108239999998</v>
      </c>
      <c r="T20" s="8">
        <v>1989.1020239999996</v>
      </c>
      <c r="U20" s="8">
        <v>2287.4286239999992</v>
      </c>
      <c r="V20" s="8">
        <v>2210.0569919999998</v>
      </c>
      <c r="W20" s="8">
        <v>1619.8640640000003</v>
      </c>
      <c r="X20" s="8">
        <v>2252.2621679999993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32.779117800000002</v>
      </c>
      <c r="D51" s="27">
        <v>29.289047040000007</v>
      </c>
      <c r="E51" s="27">
        <v>30.487073760000005</v>
      </c>
      <c r="F51" s="27">
        <v>51.903518040000016</v>
      </c>
      <c r="G51" s="27">
        <v>37.854372599999998</v>
      </c>
      <c r="H51" s="27">
        <v>59.497416000000008</v>
      </c>
      <c r="I51" s="27">
        <v>43.212573360000015</v>
      </c>
      <c r="J51" s="27">
        <v>45.364659119999999</v>
      </c>
      <c r="K51" s="27">
        <v>55.507292280000001</v>
      </c>
      <c r="L51" s="27">
        <v>38.562444360000001</v>
      </c>
      <c r="M51" s="27">
        <v>47.778686999999991</v>
      </c>
      <c r="N51" s="27">
        <v>37.383603839999999</v>
      </c>
      <c r="O51" s="27">
        <v>34.544450160000004</v>
      </c>
      <c r="P51" s="27">
        <v>35.405607599999996</v>
      </c>
      <c r="Q51" s="27">
        <v>43.674859800000007</v>
      </c>
      <c r="R51" s="27">
        <v>39.680696879999999</v>
      </c>
      <c r="S51" s="27">
        <v>35.236971000000011</v>
      </c>
      <c r="T51" s="27">
        <v>37.601316720000007</v>
      </c>
      <c r="U51" s="27">
        <v>39.401588160000003</v>
      </c>
      <c r="V51" s="27">
        <v>36.539411040000012</v>
      </c>
      <c r="W51" s="27">
        <v>38.52043668000001</v>
      </c>
      <c r="X51" s="27">
        <v>32.13728892000001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7777.4756817600028</v>
      </c>
      <c r="D2" s="21">
        <f t="shared" ref="D2:X2" si="0">SUM(D3,D17,D22,D25,D26,D51,D52)</f>
        <v>7736.0757242400014</v>
      </c>
      <c r="E2" s="21">
        <f t="shared" si="0"/>
        <v>7302.1499341199997</v>
      </c>
      <c r="F2" s="21">
        <f t="shared" si="0"/>
        <v>7568.2944709200001</v>
      </c>
      <c r="G2" s="21">
        <f t="shared" si="0"/>
        <v>7930.2519377999997</v>
      </c>
      <c r="H2" s="21">
        <f t="shared" si="0"/>
        <v>8376.8128923600016</v>
      </c>
      <c r="I2" s="21">
        <f t="shared" si="0"/>
        <v>7953.6022592400022</v>
      </c>
      <c r="J2" s="21">
        <f t="shared" si="0"/>
        <v>8699.3879666399989</v>
      </c>
      <c r="K2" s="21">
        <f t="shared" si="0"/>
        <v>8394.3464540400018</v>
      </c>
      <c r="L2" s="21">
        <f t="shared" si="0"/>
        <v>7044.2860546800002</v>
      </c>
      <c r="M2" s="21">
        <f t="shared" si="0"/>
        <v>7221.7865602799993</v>
      </c>
      <c r="N2" s="21">
        <f t="shared" si="0"/>
        <v>8068.3729124399997</v>
      </c>
      <c r="O2" s="21">
        <f t="shared" si="0"/>
        <v>7585.4700619199994</v>
      </c>
      <c r="P2" s="21">
        <f t="shared" si="0"/>
        <v>7128.7399951199995</v>
      </c>
      <c r="Q2" s="21">
        <f t="shared" si="0"/>
        <v>7394.1694869600014</v>
      </c>
      <c r="R2" s="21">
        <f t="shared" si="0"/>
        <v>8267.1893294399997</v>
      </c>
      <c r="S2" s="21">
        <f t="shared" si="0"/>
        <v>7876.3228812000016</v>
      </c>
      <c r="T2" s="21">
        <f t="shared" si="0"/>
        <v>7506.8868024000003</v>
      </c>
      <c r="U2" s="21">
        <f t="shared" si="0"/>
        <v>7789.4897367599988</v>
      </c>
      <c r="V2" s="21">
        <f t="shared" si="0"/>
        <v>8592.7458960000004</v>
      </c>
      <c r="W2" s="21">
        <f t="shared" si="0"/>
        <v>7546.0588498800007</v>
      </c>
      <c r="X2" s="21">
        <f t="shared" si="0"/>
        <v>8094.1142318399998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6308.3729988000023</v>
      </c>
      <c r="D26" s="27">
        <f t="shared" si="7"/>
        <v>6298.7815393200017</v>
      </c>
      <c r="E26" s="27">
        <f t="shared" si="7"/>
        <v>5623.8677870399997</v>
      </c>
      <c r="F26" s="27">
        <f t="shared" si="7"/>
        <v>5856.8910857999999</v>
      </c>
      <c r="G26" s="27">
        <f t="shared" si="7"/>
        <v>6169.5707166000002</v>
      </c>
      <c r="H26" s="27">
        <f t="shared" si="7"/>
        <v>6354.0893790000009</v>
      </c>
      <c r="I26" s="27">
        <f t="shared" si="7"/>
        <v>5941.4816458800024</v>
      </c>
      <c r="J26" s="27">
        <f t="shared" si="7"/>
        <v>6653.1864013199984</v>
      </c>
      <c r="K26" s="27">
        <f t="shared" si="7"/>
        <v>6198.897054600001</v>
      </c>
      <c r="L26" s="27">
        <f t="shared" si="7"/>
        <v>5013.7365913200001</v>
      </c>
      <c r="M26" s="27">
        <f t="shared" si="7"/>
        <v>4603.4850265200002</v>
      </c>
      <c r="N26" s="27">
        <f t="shared" si="7"/>
        <v>4998.0863123999989</v>
      </c>
      <c r="O26" s="27">
        <f t="shared" si="7"/>
        <v>5200.986910319999</v>
      </c>
      <c r="P26" s="27">
        <f t="shared" si="7"/>
        <v>4774.7526015599997</v>
      </c>
      <c r="Q26" s="27">
        <f t="shared" si="7"/>
        <v>5072.2432434000011</v>
      </c>
      <c r="R26" s="27">
        <f t="shared" si="7"/>
        <v>5977.6130386800005</v>
      </c>
      <c r="S26" s="27">
        <f t="shared" si="7"/>
        <v>6000.0583363200012</v>
      </c>
      <c r="T26" s="27">
        <f t="shared" si="7"/>
        <v>5609.4162555599996</v>
      </c>
      <c r="U26" s="27">
        <f t="shared" si="7"/>
        <v>5494.4445711599992</v>
      </c>
      <c r="V26" s="27">
        <f t="shared" si="7"/>
        <v>6253.2333795600007</v>
      </c>
      <c r="W26" s="27">
        <f t="shared" si="7"/>
        <v>5294.4589155600006</v>
      </c>
      <c r="X26" s="27">
        <f t="shared" si="7"/>
        <v>6138.5670575999993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6308.3729988000023</v>
      </c>
      <c r="D33" s="19">
        <f t="shared" si="9"/>
        <v>6298.7815393200017</v>
      </c>
      <c r="E33" s="19">
        <f t="shared" si="9"/>
        <v>5623.8677870399997</v>
      </c>
      <c r="F33" s="19">
        <f t="shared" si="9"/>
        <v>5856.8910857999999</v>
      </c>
      <c r="G33" s="19">
        <f t="shared" si="9"/>
        <v>6169.5707166000002</v>
      </c>
      <c r="H33" s="19">
        <f t="shared" si="9"/>
        <v>6354.0893790000009</v>
      </c>
      <c r="I33" s="19">
        <f t="shared" si="9"/>
        <v>5941.4816458800024</v>
      </c>
      <c r="J33" s="19">
        <f t="shared" si="9"/>
        <v>6653.1864013199984</v>
      </c>
      <c r="K33" s="19">
        <f t="shared" si="9"/>
        <v>6198.897054600001</v>
      </c>
      <c r="L33" s="19">
        <f t="shared" si="9"/>
        <v>5013.7365913200001</v>
      </c>
      <c r="M33" s="19">
        <f t="shared" si="9"/>
        <v>4603.4850265200002</v>
      </c>
      <c r="N33" s="19">
        <f t="shared" si="9"/>
        <v>4998.0863123999989</v>
      </c>
      <c r="O33" s="19">
        <f t="shared" si="9"/>
        <v>5200.986910319999</v>
      </c>
      <c r="P33" s="19">
        <f t="shared" si="9"/>
        <v>4774.7526015599997</v>
      </c>
      <c r="Q33" s="19">
        <f t="shared" si="9"/>
        <v>5072.2432434000011</v>
      </c>
      <c r="R33" s="19">
        <f t="shared" si="9"/>
        <v>5977.6130386800005</v>
      </c>
      <c r="S33" s="19">
        <f t="shared" si="9"/>
        <v>6000.0583363200012</v>
      </c>
      <c r="T33" s="19">
        <f t="shared" si="9"/>
        <v>5609.4162555599996</v>
      </c>
      <c r="U33" s="19">
        <f t="shared" si="9"/>
        <v>5494.4445711599992</v>
      </c>
      <c r="V33" s="19">
        <f t="shared" si="9"/>
        <v>6253.2333795600007</v>
      </c>
      <c r="W33" s="19">
        <f t="shared" si="9"/>
        <v>5294.4589155600006</v>
      </c>
      <c r="X33" s="19">
        <f t="shared" si="9"/>
        <v>6138.5670575999993</v>
      </c>
    </row>
    <row r="34" spans="1:24" ht="11.25" customHeight="1" x14ac:dyDescent="0.2">
      <c r="A34" s="28" t="s">
        <v>54</v>
      </c>
      <c r="B34" s="7" t="s">
        <v>55</v>
      </c>
      <c r="C34" s="8">
        <v>3834.6456499200017</v>
      </c>
      <c r="D34" s="8">
        <v>3800.8028390400013</v>
      </c>
      <c r="E34" s="8">
        <v>3519.6475622399994</v>
      </c>
      <c r="F34" s="8">
        <v>3738.3238195200006</v>
      </c>
      <c r="G34" s="8">
        <v>4232.9489587200005</v>
      </c>
      <c r="H34" s="8">
        <v>4290.2211686400005</v>
      </c>
      <c r="I34" s="8">
        <v>4186.0897459200014</v>
      </c>
      <c r="J34" s="8">
        <v>4628.6488627199988</v>
      </c>
      <c r="K34" s="8">
        <v>4227.7423564800001</v>
      </c>
      <c r="L34" s="8">
        <v>3998.6528947199999</v>
      </c>
      <c r="M34" s="8">
        <v>3847.6620518400005</v>
      </c>
      <c r="N34" s="8">
        <v>4076.7515135999988</v>
      </c>
      <c r="O34" s="8">
        <v>4180.8831436799992</v>
      </c>
      <c r="P34" s="8">
        <v>3891.9178598399999</v>
      </c>
      <c r="Q34" s="8">
        <v>4058.5285094400006</v>
      </c>
      <c r="R34" s="8">
        <v>4858.5121920000001</v>
      </c>
      <c r="S34" s="8">
        <v>4853.1465446400007</v>
      </c>
      <c r="T34" s="8">
        <v>4571.2302566400003</v>
      </c>
      <c r="U34" s="8">
        <v>4413.3185663999993</v>
      </c>
      <c r="V34" s="8">
        <v>5139.202982400001</v>
      </c>
      <c r="W34" s="8">
        <v>4265.9413862400006</v>
      </c>
      <c r="X34" s="8">
        <v>5007.9109248000004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8.5555270799999992</v>
      </c>
      <c r="D36" s="8">
        <v>2.8517666399999997</v>
      </c>
      <c r="E36" s="8">
        <v>2.8517666399999997</v>
      </c>
      <c r="F36" s="8">
        <v>2.8517666399999997</v>
      </c>
      <c r="G36" s="8">
        <v>17.111281320000003</v>
      </c>
      <c r="H36" s="8">
        <v>2.8517666399999997</v>
      </c>
      <c r="I36" s="8">
        <v>2.8517666399999997</v>
      </c>
      <c r="J36" s="8">
        <v>11.407520880000003</v>
      </c>
      <c r="K36" s="8">
        <v>2.8517666399999997</v>
      </c>
      <c r="L36" s="8">
        <v>5.703760439999999</v>
      </c>
      <c r="M36" s="8">
        <v>2.8517666399999997</v>
      </c>
      <c r="N36" s="8">
        <v>2.8517666399999997</v>
      </c>
      <c r="O36" s="8">
        <v>2.8517666399999997</v>
      </c>
      <c r="P36" s="8">
        <v>2.8517666399999997</v>
      </c>
      <c r="Q36" s="8">
        <v>5.703760439999999</v>
      </c>
      <c r="R36" s="8">
        <v>114.88435272000002</v>
      </c>
      <c r="S36" s="8">
        <v>97.617012479999985</v>
      </c>
      <c r="T36" s="8">
        <v>128.48851080000003</v>
      </c>
      <c r="U36" s="8">
        <v>48.014354880000006</v>
      </c>
      <c r="V36" s="8">
        <v>103.56042672</v>
      </c>
      <c r="W36" s="8">
        <v>45.881095320000007</v>
      </c>
      <c r="X36" s="8">
        <v>76.264881120000013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6.3873014399999981</v>
      </c>
      <c r="D43" s="8">
        <v>3.1936507199999991</v>
      </c>
      <c r="E43" s="8">
        <v>0</v>
      </c>
      <c r="F43" s="8">
        <v>3.1936507199999991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3.2011199999999986</v>
      </c>
      <c r="P43" s="8">
        <v>3.2011199999999986</v>
      </c>
      <c r="Q43" s="8">
        <v>0</v>
      </c>
      <c r="R43" s="8">
        <v>0.79387775999999999</v>
      </c>
      <c r="S43" s="8">
        <v>1.4100933599999999</v>
      </c>
      <c r="T43" s="8">
        <v>1.1817468</v>
      </c>
      <c r="U43" s="8">
        <v>2.2994711999999997</v>
      </c>
      <c r="V43" s="8">
        <v>1.5714831599999999</v>
      </c>
      <c r="W43" s="8">
        <v>2.2274459999999996</v>
      </c>
      <c r="X43" s="8">
        <v>1.8587836799999999</v>
      </c>
    </row>
    <row r="44" spans="1:24" ht="11.25" customHeight="1" x14ac:dyDescent="0.2">
      <c r="A44" s="28" t="s">
        <v>74</v>
      </c>
      <c r="B44" s="7" t="s">
        <v>75</v>
      </c>
      <c r="C44" s="8">
        <v>853.64456904000019</v>
      </c>
      <c r="D44" s="8">
        <v>1009.1412928800003</v>
      </c>
      <c r="E44" s="8">
        <v>790.17650712000011</v>
      </c>
      <c r="F44" s="8">
        <v>666.41409288000011</v>
      </c>
      <c r="G44" s="8">
        <v>548.99826192000012</v>
      </c>
      <c r="H44" s="8">
        <v>599.77260000000012</v>
      </c>
      <c r="I44" s="8">
        <v>517.26423096000008</v>
      </c>
      <c r="J44" s="8">
        <v>539.47796904000006</v>
      </c>
      <c r="K44" s="8">
        <v>533.13110712000014</v>
      </c>
      <c r="L44" s="8">
        <v>190.40390712000001</v>
      </c>
      <c r="M44" s="8">
        <v>25.387169040000003</v>
      </c>
      <c r="N44" s="8">
        <v>15.866876160000002</v>
      </c>
      <c r="O44" s="8">
        <v>25.634880000000003</v>
      </c>
      <c r="P44" s="8">
        <v>22.213738079999999</v>
      </c>
      <c r="Q44" s="8">
        <v>15.866876160000002</v>
      </c>
      <c r="R44" s="8">
        <v>23.463995760000003</v>
      </c>
      <c r="S44" s="8">
        <v>3.0650400000000002E-3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1.365444E-2</v>
      </c>
      <c r="S47" s="8">
        <v>1.09903716</v>
      </c>
      <c r="T47" s="8">
        <v>0.67284432000000005</v>
      </c>
      <c r="U47" s="8">
        <v>0.11155968000000001</v>
      </c>
      <c r="V47" s="8">
        <v>0.87562728000000012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552.55192200000022</v>
      </c>
      <c r="D48" s="8">
        <v>497.64007800000019</v>
      </c>
      <c r="E48" s="8">
        <v>326.04003900000004</v>
      </c>
      <c r="F48" s="8">
        <v>487.34384399999999</v>
      </c>
      <c r="G48" s="8">
        <v>531.96015599999987</v>
      </c>
      <c r="H48" s="8">
        <v>631.48796100000004</v>
      </c>
      <c r="I48" s="8">
        <v>569.7119610000002</v>
      </c>
      <c r="J48" s="8">
        <v>837.40807799999982</v>
      </c>
      <c r="K48" s="8">
        <v>875.15988300000026</v>
      </c>
      <c r="L48" s="8">
        <v>731.01611699999978</v>
      </c>
      <c r="M48" s="8">
        <v>727.58403899999985</v>
      </c>
      <c r="N48" s="8">
        <v>902.61615600000005</v>
      </c>
      <c r="O48" s="8">
        <v>988.41600000000005</v>
      </c>
      <c r="P48" s="8">
        <v>854.56811699999992</v>
      </c>
      <c r="Q48" s="8">
        <v>933.50415600000019</v>
      </c>
      <c r="R48" s="8">
        <v>979.94496600000002</v>
      </c>
      <c r="S48" s="8">
        <v>1044.8620649999998</v>
      </c>
      <c r="T48" s="8">
        <v>907.84289699999999</v>
      </c>
      <c r="U48" s="8">
        <v>1030.7006190000002</v>
      </c>
      <c r="V48" s="8">
        <v>1008.0228600000002</v>
      </c>
      <c r="W48" s="8">
        <v>980.40898800000025</v>
      </c>
      <c r="X48" s="8">
        <v>1052.5324679999999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1052.58802932</v>
      </c>
      <c r="D50" s="8">
        <v>985.15191203999996</v>
      </c>
      <c r="E50" s="8">
        <v>985.15191203999996</v>
      </c>
      <c r="F50" s="8">
        <v>958.76391204000004</v>
      </c>
      <c r="G50" s="8">
        <v>838.55205863999981</v>
      </c>
      <c r="H50" s="8">
        <v>829.75588271999982</v>
      </c>
      <c r="I50" s="8">
        <v>665.56394136000006</v>
      </c>
      <c r="J50" s="8">
        <v>636.24397067999996</v>
      </c>
      <c r="K50" s="8">
        <v>560.01194136000015</v>
      </c>
      <c r="L50" s="8">
        <v>87.959912040000006</v>
      </c>
      <c r="M50" s="8">
        <v>0</v>
      </c>
      <c r="N50" s="8">
        <v>0</v>
      </c>
      <c r="O50" s="8">
        <v>0</v>
      </c>
      <c r="P50" s="8">
        <v>0</v>
      </c>
      <c r="Q50" s="8">
        <v>58.639941359999987</v>
      </c>
      <c r="R50" s="8">
        <v>0</v>
      </c>
      <c r="S50" s="8">
        <v>1.9205186399999998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1469.10268296</v>
      </c>
      <c r="D51" s="27">
        <v>1437.2941849200001</v>
      </c>
      <c r="E51" s="27">
        <v>1678.2821470800002</v>
      </c>
      <c r="F51" s="27">
        <v>1711.4033851200004</v>
      </c>
      <c r="G51" s="27">
        <v>1760.6812212</v>
      </c>
      <c r="H51" s="27">
        <v>2022.7235133600002</v>
      </c>
      <c r="I51" s="27">
        <v>2012.1206133600003</v>
      </c>
      <c r="J51" s="27">
        <v>2046.2015653200006</v>
      </c>
      <c r="K51" s="27">
        <v>2195.44939944</v>
      </c>
      <c r="L51" s="27">
        <v>2030.5494633600003</v>
      </c>
      <c r="M51" s="27">
        <v>2618.3015337599991</v>
      </c>
      <c r="N51" s="27">
        <v>3070.2866000400004</v>
      </c>
      <c r="O51" s="27">
        <v>2384.4831515999999</v>
      </c>
      <c r="P51" s="27">
        <v>2353.9873935599999</v>
      </c>
      <c r="Q51" s="27">
        <v>2321.9262435599999</v>
      </c>
      <c r="R51" s="27">
        <v>2289.5762907600001</v>
      </c>
      <c r="S51" s="27">
        <v>1876.2645448800001</v>
      </c>
      <c r="T51" s="27">
        <v>1897.4705468400002</v>
      </c>
      <c r="U51" s="27">
        <v>2295.0451656</v>
      </c>
      <c r="V51" s="27">
        <v>2339.5125164400001</v>
      </c>
      <c r="W51" s="27">
        <v>2251.5999343200001</v>
      </c>
      <c r="X51" s="27">
        <v>1955.5471742400002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91939.78090083311</v>
      </c>
      <c r="D2" s="21">
        <f t="shared" ref="D2:X2" si="0">SUM(D3,D17,D22,D25,D26,D51,D52)</f>
        <v>93635.784178097281</v>
      </c>
      <c r="E2" s="21">
        <f t="shared" si="0"/>
        <v>92772.426614556913</v>
      </c>
      <c r="F2" s="21">
        <f t="shared" si="0"/>
        <v>94272.665602683905</v>
      </c>
      <c r="G2" s="21">
        <f t="shared" si="0"/>
        <v>94571.028000576072</v>
      </c>
      <c r="H2" s="21">
        <f t="shared" si="0"/>
        <v>93199.269436942282</v>
      </c>
      <c r="I2" s="21">
        <f t="shared" si="0"/>
        <v>94040.808930181694</v>
      </c>
      <c r="J2" s="21">
        <f t="shared" si="0"/>
        <v>90566.092028734914</v>
      </c>
      <c r="K2" s="21">
        <f t="shared" si="0"/>
        <v>92681.369721365627</v>
      </c>
      <c r="L2" s="21">
        <f t="shared" si="0"/>
        <v>89792.203214146051</v>
      </c>
      <c r="M2" s="21">
        <f t="shared" si="0"/>
        <v>97766.997347169803</v>
      </c>
      <c r="N2" s="21">
        <f t="shared" si="0"/>
        <v>88545.702783047469</v>
      </c>
      <c r="O2" s="21">
        <f t="shared" si="0"/>
        <v>89607.231768133905</v>
      </c>
      <c r="P2" s="21">
        <f t="shared" si="0"/>
        <v>88756.393461190746</v>
      </c>
      <c r="Q2" s="21">
        <f t="shared" si="0"/>
        <v>77966.816966813509</v>
      </c>
      <c r="R2" s="21">
        <f t="shared" si="0"/>
        <v>81017.244272252719</v>
      </c>
      <c r="S2" s="21">
        <f t="shared" si="0"/>
        <v>83552.249586691862</v>
      </c>
      <c r="T2" s="21">
        <f t="shared" si="0"/>
        <v>84003.571460379055</v>
      </c>
      <c r="U2" s="21">
        <f t="shared" si="0"/>
        <v>83717.744774505059</v>
      </c>
      <c r="V2" s="21">
        <f t="shared" si="0"/>
        <v>80937.005101065588</v>
      </c>
      <c r="W2" s="21">
        <f t="shared" si="0"/>
        <v>75368.834456742552</v>
      </c>
      <c r="X2" s="21">
        <f t="shared" si="0"/>
        <v>77836.163645996465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440.1619124399997</v>
      </c>
      <c r="D3" s="24">
        <f t="shared" si="1"/>
        <v>421.45053515999967</v>
      </c>
      <c r="E3" s="24">
        <f t="shared" si="1"/>
        <v>413.43363827999968</v>
      </c>
      <c r="F3" s="24">
        <f t="shared" si="1"/>
        <v>345.60186839999983</v>
      </c>
      <c r="G3" s="24">
        <f t="shared" si="1"/>
        <v>296.89422515999985</v>
      </c>
      <c r="H3" s="24">
        <f t="shared" si="1"/>
        <v>290.70546335999978</v>
      </c>
      <c r="I3" s="24">
        <f t="shared" si="1"/>
        <v>352.03775507999984</v>
      </c>
      <c r="J3" s="24">
        <f t="shared" si="1"/>
        <v>538.07549075999975</v>
      </c>
      <c r="K3" s="24">
        <f t="shared" si="1"/>
        <v>491.71786811999982</v>
      </c>
      <c r="L3" s="24">
        <f t="shared" si="1"/>
        <v>450.11655791999976</v>
      </c>
      <c r="M3" s="24">
        <f t="shared" si="1"/>
        <v>493.22097431999975</v>
      </c>
      <c r="N3" s="24">
        <f t="shared" si="1"/>
        <v>454.93352495999989</v>
      </c>
      <c r="O3" s="24">
        <f t="shared" si="1"/>
        <v>471.49483175999978</v>
      </c>
      <c r="P3" s="24">
        <f t="shared" si="1"/>
        <v>347.7587662799998</v>
      </c>
      <c r="Q3" s="24">
        <f t="shared" si="1"/>
        <v>348.54094331999977</v>
      </c>
      <c r="R3" s="24">
        <f t="shared" si="1"/>
        <v>837.86133455999925</v>
      </c>
      <c r="S3" s="24">
        <f t="shared" si="1"/>
        <v>1035.845881199999</v>
      </c>
      <c r="T3" s="24">
        <f t="shared" si="1"/>
        <v>1097.5357155599986</v>
      </c>
      <c r="U3" s="24">
        <f t="shared" si="1"/>
        <v>1018.119398399999</v>
      </c>
      <c r="V3" s="24">
        <f t="shared" si="1"/>
        <v>929.17361591999895</v>
      </c>
      <c r="W3" s="24">
        <f t="shared" si="1"/>
        <v>751.52257055999939</v>
      </c>
      <c r="X3" s="24">
        <f t="shared" si="1"/>
        <v>619.15139639999938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192.98733911999994</v>
      </c>
      <c r="D4" s="19">
        <f t="shared" si="2"/>
        <v>164.17094795999995</v>
      </c>
      <c r="E4" s="19">
        <f t="shared" si="2"/>
        <v>141.12946727999991</v>
      </c>
      <c r="F4" s="19">
        <f t="shared" si="2"/>
        <v>100.80696455999995</v>
      </c>
      <c r="G4" s="19">
        <f t="shared" si="2"/>
        <v>72.004671359999961</v>
      </c>
      <c r="H4" s="19">
        <f t="shared" si="2"/>
        <v>83.525588639999967</v>
      </c>
      <c r="I4" s="19">
        <f t="shared" si="2"/>
        <v>103.68683999999999</v>
      </c>
      <c r="J4" s="19">
        <f t="shared" si="2"/>
        <v>175.69151135999994</v>
      </c>
      <c r="K4" s="19">
        <f t="shared" si="2"/>
        <v>115.20775727999994</v>
      </c>
      <c r="L4" s="19">
        <f t="shared" si="2"/>
        <v>103.68683999999996</v>
      </c>
      <c r="M4" s="19">
        <f t="shared" si="2"/>
        <v>106.56706931999996</v>
      </c>
      <c r="N4" s="19">
        <f t="shared" si="2"/>
        <v>92.165922719999969</v>
      </c>
      <c r="O4" s="19">
        <f t="shared" si="2"/>
        <v>106.56706931999997</v>
      </c>
      <c r="P4" s="19">
        <f t="shared" si="2"/>
        <v>80.645359319999969</v>
      </c>
      <c r="Q4" s="19">
        <f t="shared" si="2"/>
        <v>100.12999211999997</v>
      </c>
      <c r="R4" s="19">
        <f t="shared" si="2"/>
        <v>72.423760679999887</v>
      </c>
      <c r="S4" s="19">
        <f t="shared" si="2"/>
        <v>104.17753475999987</v>
      </c>
      <c r="T4" s="19">
        <f t="shared" si="2"/>
        <v>156.02529203999978</v>
      </c>
      <c r="U4" s="19">
        <f t="shared" si="2"/>
        <v>155.3433886799998</v>
      </c>
      <c r="V4" s="19">
        <f t="shared" si="2"/>
        <v>110.62449107999987</v>
      </c>
      <c r="W4" s="19">
        <f t="shared" si="2"/>
        <v>88.3157011199999</v>
      </c>
      <c r="X4" s="19">
        <f t="shared" si="2"/>
        <v>102.66545483999988</v>
      </c>
    </row>
    <row r="5" spans="1:24" ht="11.25" customHeight="1" x14ac:dyDescent="0.2">
      <c r="A5" s="28" t="s">
        <v>4</v>
      </c>
      <c r="B5" s="7" t="s">
        <v>5</v>
      </c>
      <c r="C5" s="8">
        <f>FC_IND_E!C5+FC_TRA_E!C5+FC_OTH_E!C5</f>
        <v>181.45196999999996</v>
      </c>
      <c r="D5" s="8">
        <f>FC_IND_E!D5+FC_TRA_E!D5+FC_OTH_E!D5</f>
        <v>164.17094795999995</v>
      </c>
      <c r="E5" s="8">
        <f>FC_IND_E!E5+FC_TRA_E!E5+FC_OTH_E!E5</f>
        <v>141.12946727999991</v>
      </c>
      <c r="F5" s="8">
        <f>FC_IND_E!F5+FC_TRA_E!F5+FC_OTH_E!F5</f>
        <v>100.80696455999995</v>
      </c>
      <c r="G5" s="8">
        <f>FC_IND_E!G5+FC_TRA_E!G5+FC_OTH_E!G5</f>
        <v>72.004671359999961</v>
      </c>
      <c r="H5" s="8">
        <f>FC_IND_E!H5+FC_TRA_E!H5+FC_OTH_E!H5</f>
        <v>83.525588639999967</v>
      </c>
      <c r="I5" s="8">
        <f>FC_IND_E!I5+FC_TRA_E!I5+FC_OTH_E!I5</f>
        <v>103.68683999999999</v>
      </c>
      <c r="J5" s="8">
        <f>FC_IND_E!J5+FC_TRA_E!J5+FC_OTH_E!J5</f>
        <v>175.69151135999994</v>
      </c>
      <c r="K5" s="8">
        <f>FC_IND_E!K5+FC_TRA_E!K5+FC_OTH_E!K5</f>
        <v>115.20775727999994</v>
      </c>
      <c r="L5" s="8">
        <f>FC_IND_E!L5+FC_TRA_E!L5+FC_OTH_E!L5</f>
        <v>103.68683999999996</v>
      </c>
      <c r="M5" s="8">
        <f>FC_IND_E!M5+FC_TRA_E!M5+FC_OTH_E!M5</f>
        <v>106.56706931999996</v>
      </c>
      <c r="N5" s="8">
        <f>FC_IND_E!N5+FC_TRA_E!N5+FC_OTH_E!N5</f>
        <v>92.165922719999969</v>
      </c>
      <c r="O5" s="8">
        <f>FC_IND_E!O5+FC_TRA_E!O5+FC_OTH_E!O5</f>
        <v>106.56706931999997</v>
      </c>
      <c r="P5" s="8">
        <f>FC_IND_E!P5+FC_TRA_E!P5+FC_OTH_E!P5</f>
        <v>80.645359319999969</v>
      </c>
      <c r="Q5" s="8">
        <f>FC_IND_E!Q5+FC_TRA_E!Q5+FC_OTH_E!Q5</f>
        <v>100.12999211999997</v>
      </c>
      <c r="R5" s="8">
        <f>FC_IND_E!R5+FC_TRA_E!R5+FC_OTH_E!R5</f>
        <v>0.56443860000000001</v>
      </c>
      <c r="S5" s="8">
        <f>FC_IND_E!S5+FC_TRA_E!S5+FC_OTH_E!S5</f>
        <v>0.50994107999999994</v>
      </c>
      <c r="T5" s="8">
        <f>FC_IND_E!T5+FC_TRA_E!T5+FC_OTH_E!T5</f>
        <v>0.45792072000000011</v>
      </c>
      <c r="U5" s="8">
        <f>FC_IND_E!U5+FC_TRA_E!U5+FC_OTH_E!U5</f>
        <v>0.41191632000000006</v>
      </c>
      <c r="V5" s="8">
        <f>FC_IND_E!V5+FC_TRA_E!V5+FC_OTH_E!V5</f>
        <v>0.37157399999999979</v>
      </c>
      <c r="W5" s="8">
        <f>FC_IND_E!W5+FC_TRA_E!W5+FC_OTH_E!W5</f>
        <v>0.33406271999999987</v>
      </c>
      <c r="X5" s="8">
        <f>FC_IND_E!X5+FC_TRA_E!X5+FC_OTH_E!X5</f>
        <v>0.33689375999999982</v>
      </c>
    </row>
    <row r="6" spans="1:24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0.79659359999999912</v>
      </c>
      <c r="S6" s="8">
        <f>FC_IND_E!S6+FC_TRA_E!S6+FC_OTH_E!S6</f>
        <v>25.871695199999959</v>
      </c>
      <c r="T6" s="8">
        <f>FC_IND_E!T6+FC_TRA_E!T6+FC_OTH_E!T6</f>
        <v>56.522951999999904</v>
      </c>
      <c r="U6" s="8">
        <f>FC_IND_E!U6+FC_TRA_E!U6+FC_OTH_E!U6</f>
        <v>73.198288799999915</v>
      </c>
      <c r="V6" s="8">
        <f>FC_IND_E!V6+FC_TRA_E!V6+FC_OTH_E!V6</f>
        <v>28.694966399999959</v>
      </c>
      <c r="W6" s="8">
        <f>FC_IND_E!W6+FC_TRA_E!W6+FC_OTH_E!W6</f>
        <v>28.832018399999964</v>
      </c>
      <c r="X6" s="8">
        <f>FC_IND_E!X6+FC_TRA_E!X6+FC_OTH_E!X6</f>
        <v>39.180290399999954</v>
      </c>
    </row>
    <row r="7" spans="1:24" ht="11.25" customHeight="1" x14ac:dyDescent="0.2">
      <c r="A7" s="28" t="s">
        <v>8</v>
      </c>
      <c r="B7" s="7" t="s">
        <v>9</v>
      </c>
      <c r="C7" s="8">
        <f>FC_IND_E!C7+FC_TRA_E!C7+FC_OTH_E!C7</f>
        <v>11.535369119999986</v>
      </c>
      <c r="D7" s="8">
        <f>FC_IND_E!D7+FC_TRA_E!D7+FC_OTH_E!D7</f>
        <v>0</v>
      </c>
      <c r="E7" s="8">
        <f>FC_IND_E!E7+FC_TRA_E!E7+FC_OTH_E!E7</f>
        <v>0</v>
      </c>
      <c r="F7" s="8">
        <f>FC_IND_E!F7+FC_TRA_E!F7+FC_OTH_E!F7</f>
        <v>0</v>
      </c>
      <c r="G7" s="8">
        <f>FC_IND_E!G7+FC_TRA_E!G7+FC_OTH_E!G7</f>
        <v>0</v>
      </c>
      <c r="H7" s="8">
        <f>FC_IND_E!H7+FC_TRA_E!H7+FC_OTH_E!H7</f>
        <v>0</v>
      </c>
      <c r="I7" s="8">
        <f>FC_IND_E!I7+FC_TRA_E!I7+FC_OTH_E!I7</f>
        <v>0</v>
      </c>
      <c r="J7" s="8">
        <f>FC_IND_E!J7+FC_TRA_E!J7+FC_OTH_E!J7</f>
        <v>0</v>
      </c>
      <c r="K7" s="8">
        <f>FC_IND_E!K7+FC_TRA_E!K7+FC_OTH_E!K7</f>
        <v>0</v>
      </c>
      <c r="L7" s="8">
        <f>FC_IND_E!L7+FC_TRA_E!L7+FC_OTH_E!L7</f>
        <v>0</v>
      </c>
      <c r="M7" s="8">
        <f>FC_IND_E!M7+FC_TRA_E!M7+FC_OTH_E!M7</f>
        <v>0</v>
      </c>
      <c r="N7" s="8">
        <f>FC_IND_E!N7+FC_TRA_E!N7+FC_OTH_E!N7</f>
        <v>0</v>
      </c>
      <c r="O7" s="8">
        <f>FC_IND_E!O7+FC_TRA_E!O7+FC_OTH_E!O7</f>
        <v>0</v>
      </c>
      <c r="P7" s="8">
        <f>FC_IND_E!P7+FC_TRA_E!P7+FC_OTH_E!P7</f>
        <v>0</v>
      </c>
      <c r="Q7" s="8">
        <f>FC_IND_E!Q7+FC_TRA_E!Q7+FC_OTH_E!Q7</f>
        <v>0</v>
      </c>
      <c r="R7" s="8">
        <f>FC_IND_E!R7+FC_TRA_E!R7+FC_OTH_E!R7</f>
        <v>71.06272847999989</v>
      </c>
      <c r="S7" s="8">
        <f>FC_IND_E!S7+FC_TRA_E!S7+FC_OTH_E!S7</f>
        <v>77.795898479999906</v>
      </c>
      <c r="T7" s="8">
        <f>FC_IND_E!T7+FC_TRA_E!T7+FC_OTH_E!T7</f>
        <v>99.044419319999889</v>
      </c>
      <c r="U7" s="8">
        <f>FC_IND_E!U7+FC_TRA_E!U7+FC_OTH_E!U7</f>
        <v>81.733183559999901</v>
      </c>
      <c r="V7" s="8">
        <f>FC_IND_E!V7+FC_TRA_E!V7+FC_OTH_E!V7</f>
        <v>81.557950679999905</v>
      </c>
      <c r="W7" s="8">
        <f>FC_IND_E!W7+FC_TRA_E!W7+FC_OTH_E!W7</f>
        <v>59.149619999999942</v>
      </c>
      <c r="X7" s="8">
        <f>FC_IND_E!X7+FC_TRA_E!X7+FC_OTH_E!X7</f>
        <v>63.148270679999932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3">SUM(C9:C10)</f>
        <v>60.599757599999897</v>
      </c>
      <c r="D8" s="19">
        <f t="shared" si="3"/>
        <v>80.799919199999835</v>
      </c>
      <c r="E8" s="19">
        <f t="shared" si="3"/>
        <v>74.73979799999988</v>
      </c>
      <c r="F8" s="19">
        <f t="shared" si="3"/>
        <v>52.519838399999912</v>
      </c>
      <c r="G8" s="19">
        <f t="shared" si="3"/>
        <v>46.460080799999915</v>
      </c>
      <c r="H8" s="19">
        <f t="shared" si="3"/>
        <v>56.559797999999901</v>
      </c>
      <c r="I8" s="19">
        <f t="shared" si="3"/>
        <v>28.280080799999951</v>
      </c>
      <c r="J8" s="19">
        <f t="shared" si="3"/>
        <v>50.500040399999911</v>
      </c>
      <c r="K8" s="19">
        <f t="shared" si="3"/>
        <v>14.140040399999974</v>
      </c>
      <c r="L8" s="19">
        <f t="shared" si="3"/>
        <v>44.439919199999913</v>
      </c>
      <c r="M8" s="19">
        <f t="shared" si="3"/>
        <v>54.539999999999893</v>
      </c>
      <c r="N8" s="19">
        <f t="shared" si="3"/>
        <v>50.499676799999904</v>
      </c>
      <c r="O8" s="19">
        <f t="shared" si="3"/>
        <v>56.559797999999901</v>
      </c>
      <c r="P8" s="19">
        <f t="shared" si="3"/>
        <v>48.479878799999909</v>
      </c>
      <c r="Q8" s="19">
        <f t="shared" si="3"/>
        <v>64.639717199999893</v>
      </c>
      <c r="R8" s="19">
        <f t="shared" si="3"/>
        <v>86.514256799999828</v>
      </c>
      <c r="S8" s="19">
        <f t="shared" si="3"/>
        <v>86.670241199999836</v>
      </c>
      <c r="T8" s="19">
        <f t="shared" si="3"/>
        <v>106.81586279999982</v>
      </c>
      <c r="U8" s="19">
        <f t="shared" si="3"/>
        <v>101.3029595999998</v>
      </c>
      <c r="V8" s="19">
        <f t="shared" si="3"/>
        <v>19.000281599999969</v>
      </c>
      <c r="W8" s="19">
        <f t="shared" si="3"/>
        <v>27.522338399999974</v>
      </c>
      <c r="X8" s="19">
        <f t="shared" ref="X8" si="4">SUM(X9:X10)</f>
        <v>14.558180399999966</v>
      </c>
    </row>
    <row r="9" spans="1:24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FC_IND_E!C10+FC_TRA_E!C10+FC_OTH_E!C10</f>
        <v>60.599757599999897</v>
      </c>
      <c r="D10" s="8">
        <f>FC_IND_E!D10+FC_TRA_E!D10+FC_OTH_E!D10</f>
        <v>80.799919199999835</v>
      </c>
      <c r="E10" s="8">
        <f>FC_IND_E!E10+FC_TRA_E!E10+FC_OTH_E!E10</f>
        <v>74.73979799999988</v>
      </c>
      <c r="F10" s="8">
        <f>FC_IND_E!F10+FC_TRA_E!F10+FC_OTH_E!F10</f>
        <v>52.519838399999912</v>
      </c>
      <c r="G10" s="8">
        <f>FC_IND_E!G10+FC_TRA_E!G10+FC_OTH_E!G10</f>
        <v>46.460080799999915</v>
      </c>
      <c r="H10" s="8">
        <f>FC_IND_E!H10+FC_TRA_E!H10+FC_OTH_E!H10</f>
        <v>56.559797999999901</v>
      </c>
      <c r="I10" s="8">
        <f>FC_IND_E!I10+FC_TRA_E!I10+FC_OTH_E!I10</f>
        <v>28.280080799999951</v>
      </c>
      <c r="J10" s="8">
        <f>FC_IND_E!J10+FC_TRA_E!J10+FC_OTH_E!J10</f>
        <v>50.500040399999911</v>
      </c>
      <c r="K10" s="8">
        <f>FC_IND_E!K10+FC_TRA_E!K10+FC_OTH_E!K10</f>
        <v>14.140040399999974</v>
      </c>
      <c r="L10" s="8">
        <f>FC_IND_E!L10+FC_TRA_E!L10+FC_OTH_E!L10</f>
        <v>44.439919199999913</v>
      </c>
      <c r="M10" s="8">
        <f>FC_IND_E!M10+FC_TRA_E!M10+FC_OTH_E!M10</f>
        <v>54.539999999999893</v>
      </c>
      <c r="N10" s="8">
        <f>FC_IND_E!N10+FC_TRA_E!N10+FC_OTH_E!N10</f>
        <v>50.499676799999904</v>
      </c>
      <c r="O10" s="8">
        <f>FC_IND_E!O10+FC_TRA_E!O10+FC_OTH_E!O10</f>
        <v>56.559797999999901</v>
      </c>
      <c r="P10" s="8">
        <f>FC_IND_E!P10+FC_TRA_E!P10+FC_OTH_E!P10</f>
        <v>48.479878799999909</v>
      </c>
      <c r="Q10" s="8">
        <f>FC_IND_E!Q10+FC_TRA_E!Q10+FC_OTH_E!Q10</f>
        <v>64.639717199999893</v>
      </c>
      <c r="R10" s="8">
        <f>FC_IND_E!R10+FC_TRA_E!R10+FC_OTH_E!R10</f>
        <v>86.514256799999828</v>
      </c>
      <c r="S10" s="8">
        <f>FC_IND_E!S10+FC_TRA_E!S10+FC_OTH_E!S10</f>
        <v>86.670241199999836</v>
      </c>
      <c r="T10" s="8">
        <f>FC_IND_E!T10+FC_TRA_E!T10+FC_OTH_E!T10</f>
        <v>106.81586279999982</v>
      </c>
      <c r="U10" s="8">
        <f>FC_IND_E!U10+FC_TRA_E!U10+FC_OTH_E!U10</f>
        <v>101.3029595999998</v>
      </c>
      <c r="V10" s="8">
        <f>FC_IND_E!V10+FC_TRA_E!V10+FC_OTH_E!V10</f>
        <v>19.000281599999969</v>
      </c>
      <c r="W10" s="8">
        <f>FC_IND_E!W10+FC_TRA_E!W10+FC_OTH_E!W10</f>
        <v>27.522338399999974</v>
      </c>
      <c r="X10" s="8">
        <f>FC_IND_E!X10+FC_TRA_E!X10+FC_OTH_E!X10</f>
        <v>14.558180399999966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5">SUM(C12:C16)</f>
        <v>186.57481571999989</v>
      </c>
      <c r="D11" s="19">
        <f t="shared" si="5"/>
        <v>176.47966799999989</v>
      </c>
      <c r="E11" s="19">
        <f t="shared" si="5"/>
        <v>197.56437299999988</v>
      </c>
      <c r="F11" s="19">
        <f t="shared" si="5"/>
        <v>192.27506543999993</v>
      </c>
      <c r="G11" s="19">
        <f t="shared" si="5"/>
        <v>178.42947299999997</v>
      </c>
      <c r="H11" s="19">
        <f t="shared" si="5"/>
        <v>150.62007671999993</v>
      </c>
      <c r="I11" s="19">
        <f t="shared" si="5"/>
        <v>220.0708342799999</v>
      </c>
      <c r="J11" s="19">
        <f t="shared" si="5"/>
        <v>311.88393899999988</v>
      </c>
      <c r="K11" s="19">
        <f t="shared" si="5"/>
        <v>362.37007043999995</v>
      </c>
      <c r="L11" s="19">
        <f t="shared" si="5"/>
        <v>301.9897987199999</v>
      </c>
      <c r="M11" s="19">
        <f t="shared" si="5"/>
        <v>332.11390499999993</v>
      </c>
      <c r="N11" s="19">
        <f t="shared" si="5"/>
        <v>312.26792544</v>
      </c>
      <c r="O11" s="19">
        <f t="shared" si="5"/>
        <v>308.36796443999992</v>
      </c>
      <c r="P11" s="19">
        <f t="shared" si="5"/>
        <v>218.63352815999991</v>
      </c>
      <c r="Q11" s="19">
        <f t="shared" si="5"/>
        <v>183.77123399999988</v>
      </c>
      <c r="R11" s="19">
        <f t="shared" si="5"/>
        <v>678.92331707999961</v>
      </c>
      <c r="S11" s="19">
        <f t="shared" si="5"/>
        <v>844.99810523999929</v>
      </c>
      <c r="T11" s="19">
        <f t="shared" si="5"/>
        <v>834.69456071999912</v>
      </c>
      <c r="U11" s="19">
        <f t="shared" si="5"/>
        <v>761.47305011999936</v>
      </c>
      <c r="V11" s="19">
        <f t="shared" si="5"/>
        <v>799.54884323999909</v>
      </c>
      <c r="W11" s="19">
        <f t="shared" si="5"/>
        <v>635.68453103999946</v>
      </c>
      <c r="X11" s="19">
        <f t="shared" ref="X11" si="6">SUM(X12:X16)</f>
        <v>501.92776115999959</v>
      </c>
    </row>
    <row r="12" spans="1:24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2.8567890000000014</v>
      </c>
      <c r="G12" s="8">
        <f>FC_IND_E!G12+FC_TRA_E!G12+FC_OTH_E!G12</f>
        <v>0</v>
      </c>
      <c r="H12" s="8">
        <f>FC_IND_E!H12+FC_TRA_E!H12+FC_OTH_E!H12</f>
        <v>0</v>
      </c>
      <c r="I12" s="8">
        <f>FC_IND_E!I12+FC_TRA_E!I12+FC_OTH_E!I12</f>
        <v>0</v>
      </c>
      <c r="J12" s="8">
        <f>FC_IND_E!J12+FC_TRA_E!J12+FC_OTH_E!J12</f>
        <v>0</v>
      </c>
      <c r="K12" s="8">
        <f>FC_IND_E!K12+FC_TRA_E!K12+FC_OTH_E!K12</f>
        <v>19.997172000000003</v>
      </c>
      <c r="L12" s="8">
        <f>FC_IND_E!L12+FC_TRA_E!L12+FC_OTH_E!L12</f>
        <v>0</v>
      </c>
      <c r="M12" s="8">
        <f>FC_IND_E!M12+FC_TRA_E!M12+FC_OTH_E!M12</f>
        <v>0</v>
      </c>
      <c r="N12" s="8">
        <f>FC_IND_E!N12+FC_TRA_E!N12+FC_OTH_E!N12</f>
        <v>0</v>
      </c>
      <c r="O12" s="8">
        <f>FC_IND_E!O12+FC_TRA_E!O12+FC_OTH_E!O12</f>
        <v>0</v>
      </c>
      <c r="P12" s="8">
        <f>FC_IND_E!P12+FC_TRA_E!P12+FC_OTH_E!P12</f>
        <v>0</v>
      </c>
      <c r="Q12" s="8">
        <f>FC_IND_E!Q12+FC_TRA_E!Q12+FC_OTH_E!Q12</f>
        <v>0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FC_IND_E!C13+FC_TRA_E!C13+FC_OTH_E!C13</f>
        <v>169.02481571999988</v>
      </c>
      <c r="D13" s="8">
        <f>FC_IND_E!D13+FC_TRA_E!D13+FC_OTH_E!D13</f>
        <v>153.07919999999987</v>
      </c>
      <c r="E13" s="8">
        <f>FC_IND_E!E13+FC_TRA_E!E13+FC_OTH_E!E13</f>
        <v>172.21409999999986</v>
      </c>
      <c r="F13" s="8">
        <f>FC_IND_E!F13+FC_TRA_E!F13+FC_OTH_E!F13</f>
        <v>156.26808143999992</v>
      </c>
      <c r="G13" s="8">
        <f>FC_IND_E!G13+FC_TRA_E!G13+FC_OTH_E!G13</f>
        <v>153.07919999999996</v>
      </c>
      <c r="H13" s="8">
        <f>FC_IND_E!H13+FC_TRA_E!H13+FC_OTH_E!H13</f>
        <v>111.62011571999992</v>
      </c>
      <c r="I13" s="8">
        <f>FC_IND_E!I13+FC_TRA_E!I13+FC_OTH_E!I13</f>
        <v>184.97083427999988</v>
      </c>
      <c r="J13" s="8">
        <f>FC_IND_E!J13+FC_TRA_E!J13+FC_OTH_E!J13</f>
        <v>210.48389999999986</v>
      </c>
      <c r="K13" s="8">
        <f>FC_IND_E!K13+FC_TRA_E!K13+FC_OTH_E!K13</f>
        <v>213.67278143999988</v>
      </c>
      <c r="L13" s="8">
        <f>FC_IND_E!L13+FC_TRA_E!L13+FC_OTH_E!L13</f>
        <v>149.88991571999986</v>
      </c>
      <c r="M13" s="8">
        <f>FC_IND_E!M13+FC_TRA_E!M13+FC_OTH_E!M13</f>
        <v>172.21409999999986</v>
      </c>
      <c r="N13" s="8">
        <f>FC_IND_E!N13+FC_TRA_E!N13+FC_OTH_E!N13</f>
        <v>156.26808143999992</v>
      </c>
      <c r="O13" s="8">
        <f>FC_IND_E!O13+FC_TRA_E!O13+FC_OTH_E!O13</f>
        <v>156.26808143999989</v>
      </c>
      <c r="P13" s="8">
        <f>FC_IND_E!P13+FC_TRA_E!P13+FC_OTH_E!P13</f>
        <v>130.88352815999986</v>
      </c>
      <c r="Q13" s="8">
        <f>FC_IND_E!Q13+FC_TRA_E!Q13+FC_OTH_E!Q13</f>
        <v>136.97099999999989</v>
      </c>
      <c r="R13" s="8">
        <f>FC_IND_E!R13+FC_TRA_E!R13+FC_OTH_E!R13</f>
        <v>645.86719007999955</v>
      </c>
      <c r="S13" s="8">
        <f>FC_IND_E!S13+FC_TRA_E!S13+FC_OTH_E!S13</f>
        <v>767.12910623999926</v>
      </c>
      <c r="T13" s="8">
        <f>FC_IND_E!T13+FC_TRA_E!T13+FC_OTH_E!T13</f>
        <v>751.83679871999902</v>
      </c>
      <c r="U13" s="8">
        <f>FC_IND_E!U13+FC_TRA_E!U13+FC_OTH_E!U13</f>
        <v>686.96733311999935</v>
      </c>
      <c r="V13" s="8">
        <f>FC_IND_E!V13+FC_TRA_E!V13+FC_OTH_E!V13</f>
        <v>715.44538223999905</v>
      </c>
      <c r="W13" s="8">
        <f>FC_IND_E!W13+FC_TRA_E!W13+FC_OTH_E!W13</f>
        <v>614.13874703999943</v>
      </c>
      <c r="X13" s="8">
        <f>FC_IND_E!X13+FC_TRA_E!X13+FC_OTH_E!X13</f>
        <v>476.96358815999957</v>
      </c>
    </row>
    <row r="14" spans="1:24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FC_IND_E!C16+FC_TRA_E!C16+FC_OTH_E!C16</f>
        <v>17.550000000000011</v>
      </c>
      <c r="D16" s="8">
        <f>FC_IND_E!D16+FC_TRA_E!D16+FC_OTH_E!D16</f>
        <v>23.400468000000011</v>
      </c>
      <c r="E16" s="8">
        <f>FC_IND_E!E16+FC_TRA_E!E16+FC_OTH_E!E16</f>
        <v>25.350273000000012</v>
      </c>
      <c r="F16" s="8">
        <f>FC_IND_E!F16+FC_TRA_E!F16+FC_OTH_E!F16</f>
        <v>33.150195000000011</v>
      </c>
      <c r="G16" s="8">
        <f>FC_IND_E!G16+FC_TRA_E!G16+FC_OTH_E!G16</f>
        <v>25.350273000000012</v>
      </c>
      <c r="H16" s="8">
        <f>FC_IND_E!H16+FC_TRA_E!H16+FC_OTH_E!H16</f>
        <v>38.99996100000002</v>
      </c>
      <c r="I16" s="8">
        <f>FC_IND_E!I16+FC_TRA_E!I16+FC_OTH_E!I16</f>
        <v>35.100000000000016</v>
      </c>
      <c r="J16" s="8">
        <f>FC_IND_E!J16+FC_TRA_E!J16+FC_OTH_E!J16</f>
        <v>101.40003900000004</v>
      </c>
      <c r="K16" s="8">
        <f>FC_IND_E!K16+FC_TRA_E!K16+FC_OTH_E!K16</f>
        <v>128.70011700000006</v>
      </c>
      <c r="L16" s="8">
        <f>FC_IND_E!L16+FC_TRA_E!L16+FC_OTH_E!L16</f>
        <v>152.09988300000003</v>
      </c>
      <c r="M16" s="8">
        <f>FC_IND_E!M16+FC_TRA_E!M16+FC_OTH_E!M16</f>
        <v>159.89980500000007</v>
      </c>
      <c r="N16" s="8">
        <f>FC_IND_E!N16+FC_TRA_E!N16+FC_OTH_E!N16</f>
        <v>155.99984400000008</v>
      </c>
      <c r="O16" s="8">
        <f>FC_IND_E!O16+FC_TRA_E!O16+FC_OTH_E!O16</f>
        <v>152.09988300000006</v>
      </c>
      <c r="P16" s="8">
        <f>FC_IND_E!P16+FC_TRA_E!P16+FC_OTH_E!P16</f>
        <v>87.750000000000057</v>
      </c>
      <c r="Q16" s="8">
        <f>FC_IND_E!Q16+FC_TRA_E!Q16+FC_OTH_E!Q16</f>
        <v>46.800234000000003</v>
      </c>
      <c r="R16" s="8">
        <f>FC_IND_E!R16+FC_TRA_E!R16+FC_OTH_E!R16</f>
        <v>33.056127000000011</v>
      </c>
      <c r="S16" s="8">
        <f>FC_IND_E!S16+FC_TRA_E!S16+FC_OTH_E!S16</f>
        <v>77.868999000000031</v>
      </c>
      <c r="T16" s="8">
        <f>FC_IND_E!T16+FC_TRA_E!T16+FC_OTH_E!T16</f>
        <v>82.857762000000051</v>
      </c>
      <c r="U16" s="8">
        <f>FC_IND_E!U16+FC_TRA_E!U16+FC_OTH_E!U16</f>
        <v>74.505717000000033</v>
      </c>
      <c r="V16" s="8">
        <f>FC_IND_E!V16+FC_TRA_E!V16+FC_OTH_E!V16</f>
        <v>84.103461000000038</v>
      </c>
      <c r="W16" s="8">
        <f>FC_IND_E!W16+FC_TRA_E!W16+FC_OTH_E!W16</f>
        <v>21.545784000000012</v>
      </c>
      <c r="X16" s="8">
        <f>FC_IND_E!X16+FC_TRA_E!X16+FC_OTH_E!X16</f>
        <v>24.964173000000009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7">SUM(C18:C21)</f>
        <v>792.24784127999988</v>
      </c>
      <c r="D17" s="27">
        <f t="shared" si="7"/>
        <v>910.74235824000004</v>
      </c>
      <c r="E17" s="27">
        <f t="shared" si="7"/>
        <v>933.13204559999986</v>
      </c>
      <c r="F17" s="27">
        <f t="shared" si="7"/>
        <v>996.38722656000004</v>
      </c>
      <c r="G17" s="27">
        <f t="shared" si="7"/>
        <v>1097.6041742399998</v>
      </c>
      <c r="H17" s="27">
        <f t="shared" si="7"/>
        <v>1071.73984896</v>
      </c>
      <c r="I17" s="27">
        <f t="shared" si="7"/>
        <v>1119.7681905600002</v>
      </c>
      <c r="J17" s="27">
        <f t="shared" si="7"/>
        <v>1086.79421376</v>
      </c>
      <c r="K17" s="27">
        <f t="shared" si="7"/>
        <v>1059.9632971199999</v>
      </c>
      <c r="L17" s="27">
        <f t="shared" si="7"/>
        <v>983.28668688000005</v>
      </c>
      <c r="M17" s="27">
        <f t="shared" si="7"/>
        <v>1027.4061153600001</v>
      </c>
      <c r="N17" s="27">
        <f t="shared" si="7"/>
        <v>991.66680719999988</v>
      </c>
      <c r="O17" s="27">
        <f t="shared" si="7"/>
        <v>1003.2496559999998</v>
      </c>
      <c r="P17" s="27">
        <f t="shared" si="7"/>
        <v>1001.0292480000001</v>
      </c>
      <c r="Q17" s="27">
        <f t="shared" si="7"/>
        <v>982.49178672000005</v>
      </c>
      <c r="R17" s="27">
        <f t="shared" si="7"/>
        <v>921.16387872000018</v>
      </c>
      <c r="S17" s="27">
        <f t="shared" si="7"/>
        <v>1046.8103083199999</v>
      </c>
      <c r="T17" s="27">
        <f t="shared" si="7"/>
        <v>1227.8951784000001</v>
      </c>
      <c r="U17" s="27">
        <f t="shared" si="7"/>
        <v>1038.06283248</v>
      </c>
      <c r="V17" s="27">
        <f t="shared" si="7"/>
        <v>819.1006401599999</v>
      </c>
      <c r="W17" s="27">
        <f t="shared" si="7"/>
        <v>924.28169904000003</v>
      </c>
      <c r="X17" s="27">
        <f t="shared" ref="X17" si="8">SUM(X18:X21)</f>
        <v>1154.6906025600001</v>
      </c>
    </row>
    <row r="18" spans="1:24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FC_IND_E!C19+FC_TRA_E!C19+FC_OTH_E!C19</f>
        <v>185.55697727999998</v>
      </c>
      <c r="D19" s="8">
        <f>FC_IND_E!D19+FC_TRA_E!D19+FC_OTH_E!D19</f>
        <v>185.34423024</v>
      </c>
      <c r="E19" s="8">
        <f>FC_IND_E!E19+FC_TRA_E!E19+FC_OTH_E!E19</f>
        <v>175.87434959999996</v>
      </c>
      <c r="F19" s="8">
        <f>FC_IND_E!F19+FC_TRA_E!F19+FC_OTH_E!F19</f>
        <v>208.30892256000001</v>
      </c>
      <c r="G19" s="8">
        <f>FC_IND_E!G19+FC_TRA_E!G19+FC_OTH_E!G19</f>
        <v>270.05943023999998</v>
      </c>
      <c r="H19" s="8">
        <f>FC_IND_E!H19+FC_TRA_E!H19+FC_OTH_E!H19</f>
        <v>260.61816095999995</v>
      </c>
      <c r="I19" s="8">
        <f>FC_IND_E!I19+FC_TRA_E!I19+FC_OTH_E!I19</f>
        <v>288.10504656000001</v>
      </c>
      <c r="J19" s="8">
        <f>FC_IND_E!J19+FC_TRA_E!J19+FC_OTH_E!J19</f>
        <v>284.16578976</v>
      </c>
      <c r="K19" s="8">
        <f>FC_IND_E!K19+FC_TRA_E!K19+FC_OTH_E!K19</f>
        <v>275.97063311999995</v>
      </c>
      <c r="L19" s="8">
        <f>FC_IND_E!L19+FC_TRA_E!L19+FC_OTH_E!L19</f>
        <v>202.75815888</v>
      </c>
      <c r="M19" s="8">
        <f>FC_IND_E!M19+FC_TRA_E!M19+FC_OTH_E!M19</f>
        <v>233.59481135999997</v>
      </c>
      <c r="N19" s="8">
        <f>FC_IND_E!N19+FC_TRA_E!N19+FC_OTH_E!N19</f>
        <v>223.52904719999992</v>
      </c>
      <c r="O19" s="8">
        <f>FC_IND_E!O19+FC_TRA_E!O19+FC_OTH_E!O19</f>
        <v>225.85391999999993</v>
      </c>
      <c r="P19" s="8">
        <f>FC_IND_E!P19+FC_TRA_E!P19+FC_OTH_E!P19</f>
        <v>237.44232000000005</v>
      </c>
      <c r="Q19" s="8">
        <f>FC_IND_E!Q19+FC_TRA_E!Q19+FC_OTH_E!Q19</f>
        <v>254.8781467199999</v>
      </c>
      <c r="R19" s="8">
        <f>FC_IND_E!R19+FC_TRA_E!R19+FC_OTH_E!R19</f>
        <v>294.45852672000007</v>
      </c>
      <c r="S19" s="8">
        <f>FC_IND_E!S19+FC_TRA_E!S19+FC_OTH_E!S19</f>
        <v>279.10030031999992</v>
      </c>
      <c r="T19" s="8">
        <f>FC_IND_E!T19+FC_TRA_E!T19+FC_OTH_E!T19</f>
        <v>280.90841040000004</v>
      </c>
      <c r="U19" s="8">
        <f>FC_IND_E!U19+FC_TRA_E!U19+FC_OTH_E!U19</f>
        <v>263.68756847999992</v>
      </c>
      <c r="V19" s="8">
        <f>FC_IND_E!V19+FC_TRA_E!V19+FC_OTH_E!V19</f>
        <v>228.29931216</v>
      </c>
      <c r="W19" s="8">
        <f>FC_IND_E!W19+FC_TRA_E!W19+FC_OTH_E!W19</f>
        <v>238.99772304000007</v>
      </c>
      <c r="X19" s="8">
        <f>FC_IND_E!X19+FC_TRA_E!X19+FC_OTH_E!X19</f>
        <v>253.30388255999992</v>
      </c>
    </row>
    <row r="20" spans="1:24" ht="11.25" customHeight="1" x14ac:dyDescent="0.2">
      <c r="A20" s="29" t="s">
        <v>30</v>
      </c>
      <c r="B20" s="7" t="s">
        <v>31</v>
      </c>
      <c r="C20" s="8">
        <f>FC_IND_E!C20+FC_TRA_E!C20+FC_OTH_E!C20</f>
        <v>606.69086399999992</v>
      </c>
      <c r="D20" s="8">
        <f>FC_IND_E!D20+FC_TRA_E!D20+FC_OTH_E!D20</f>
        <v>725.39812800000004</v>
      </c>
      <c r="E20" s="8">
        <f>FC_IND_E!E20+FC_TRA_E!E20+FC_OTH_E!E20</f>
        <v>757.2576959999999</v>
      </c>
      <c r="F20" s="8">
        <f>FC_IND_E!F20+FC_TRA_E!F20+FC_OTH_E!F20</f>
        <v>788.078304</v>
      </c>
      <c r="G20" s="8">
        <f>FC_IND_E!G20+FC_TRA_E!G20+FC_OTH_E!G20</f>
        <v>827.54474399999992</v>
      </c>
      <c r="H20" s="8">
        <f>FC_IND_E!H20+FC_TRA_E!H20+FC_OTH_E!H20</f>
        <v>811.12168800000006</v>
      </c>
      <c r="I20" s="8">
        <f>FC_IND_E!I20+FC_TRA_E!I20+FC_OTH_E!I20</f>
        <v>831.6631440000001</v>
      </c>
      <c r="J20" s="8">
        <f>FC_IND_E!J20+FC_TRA_E!J20+FC_OTH_E!J20</f>
        <v>802.62842400000011</v>
      </c>
      <c r="K20" s="8">
        <f>FC_IND_E!K20+FC_TRA_E!K20+FC_OTH_E!K20</f>
        <v>783.99266399999999</v>
      </c>
      <c r="L20" s="8">
        <f>FC_IND_E!L20+FC_TRA_E!L20+FC_OTH_E!L20</f>
        <v>780.52852800000005</v>
      </c>
      <c r="M20" s="8">
        <f>FC_IND_E!M20+FC_TRA_E!M20+FC_OTH_E!M20</f>
        <v>793.81130400000006</v>
      </c>
      <c r="N20" s="8">
        <f>FC_IND_E!N20+FC_TRA_E!N20+FC_OTH_E!N20</f>
        <v>768.13775999999996</v>
      </c>
      <c r="O20" s="8">
        <f>FC_IND_E!O20+FC_TRA_E!O20+FC_OTH_E!O20</f>
        <v>777.39573599999994</v>
      </c>
      <c r="P20" s="8">
        <f>FC_IND_E!P20+FC_TRA_E!P20+FC_OTH_E!P20</f>
        <v>763.58692800000006</v>
      </c>
      <c r="Q20" s="8">
        <f>FC_IND_E!Q20+FC_TRA_E!Q20+FC_OTH_E!Q20</f>
        <v>727.61364000000015</v>
      </c>
      <c r="R20" s="8">
        <f>FC_IND_E!R20+FC_TRA_E!R20+FC_OTH_E!R20</f>
        <v>626.70535200000006</v>
      </c>
      <c r="S20" s="8">
        <f>FC_IND_E!S20+FC_TRA_E!S20+FC_OTH_E!S20</f>
        <v>767.71000800000002</v>
      </c>
      <c r="T20" s="8">
        <f>FC_IND_E!T20+FC_TRA_E!T20+FC_OTH_E!T20</f>
        <v>946.98676799999998</v>
      </c>
      <c r="U20" s="8">
        <f>FC_IND_E!U20+FC_TRA_E!U20+FC_OTH_E!U20</f>
        <v>774.37526400000002</v>
      </c>
      <c r="V20" s="8">
        <f>FC_IND_E!V20+FC_TRA_E!V20+FC_OTH_E!V20</f>
        <v>590.8013279999999</v>
      </c>
      <c r="W20" s="8">
        <f>FC_IND_E!W20+FC_TRA_E!W20+FC_OTH_E!W20</f>
        <v>685.28397599999994</v>
      </c>
      <c r="X20" s="8">
        <f>FC_IND_E!X20+FC_TRA_E!X20+FC_OTH_E!X20</f>
        <v>901.38672000000008</v>
      </c>
    </row>
    <row r="21" spans="1:24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0</v>
      </c>
      <c r="P21" s="8">
        <f>FC_IND_E!P21+FC_TRA_E!P21+FC_OTH_E!P21</f>
        <v>0</v>
      </c>
      <c r="Q21" s="8">
        <f>FC_IND_E!Q21+FC_TRA_E!Q21+FC_OTH_E!Q21</f>
        <v>0</v>
      </c>
      <c r="R21" s="8">
        <f>FC_IND_E!R21+FC_TRA_E!R21+FC_OTH_E!R21</f>
        <v>0</v>
      </c>
      <c r="S21" s="8">
        <f>FC_IND_E!S21+FC_TRA_E!S21+FC_OTH_E!S21</f>
        <v>0</v>
      </c>
      <c r="T21" s="8">
        <f>FC_IND_E!T21+FC_TRA_E!T21+FC_OTH_E!T21</f>
        <v>0</v>
      </c>
      <c r="U21" s="8">
        <f>FC_IND_E!U21+FC_TRA_E!U21+FC_OTH_E!U21</f>
        <v>0</v>
      </c>
      <c r="V21" s="8">
        <f>FC_IND_E!V21+FC_TRA_E!V21+FC_OTH_E!V21</f>
        <v>0</v>
      </c>
      <c r="W21" s="8">
        <f>FC_IND_E!W21+FC_TRA_E!W21+FC_OTH_E!W21</f>
        <v>0</v>
      </c>
      <c r="X21" s="8">
        <f>FC_IND_E!X21+FC_TRA_E!X21+FC_OTH_E!X21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9">SUM(C23:C24)</f>
        <v>0</v>
      </c>
      <c r="D22" s="27">
        <f t="shared" si="9"/>
        <v>0</v>
      </c>
      <c r="E22" s="27">
        <f t="shared" si="9"/>
        <v>0</v>
      </c>
      <c r="F22" s="27">
        <f t="shared" si="9"/>
        <v>0</v>
      </c>
      <c r="G22" s="27">
        <f t="shared" si="9"/>
        <v>0</v>
      </c>
      <c r="H22" s="27">
        <f t="shared" si="9"/>
        <v>0</v>
      </c>
      <c r="I22" s="27">
        <f t="shared" si="9"/>
        <v>0</v>
      </c>
      <c r="J22" s="27">
        <f t="shared" si="9"/>
        <v>0</v>
      </c>
      <c r="K22" s="27">
        <f t="shared" si="9"/>
        <v>0</v>
      </c>
      <c r="L22" s="27">
        <f t="shared" si="9"/>
        <v>0</v>
      </c>
      <c r="M22" s="27">
        <f t="shared" si="9"/>
        <v>0</v>
      </c>
      <c r="N22" s="27">
        <f t="shared" si="9"/>
        <v>0</v>
      </c>
      <c r="O22" s="27">
        <f t="shared" si="9"/>
        <v>0</v>
      </c>
      <c r="P22" s="27">
        <f t="shared" si="9"/>
        <v>0</v>
      </c>
      <c r="Q22" s="27">
        <f t="shared" si="9"/>
        <v>0</v>
      </c>
      <c r="R22" s="27">
        <f t="shared" si="9"/>
        <v>0</v>
      </c>
      <c r="S22" s="27">
        <f t="shared" si="9"/>
        <v>0</v>
      </c>
      <c r="T22" s="27">
        <f t="shared" si="9"/>
        <v>0</v>
      </c>
      <c r="U22" s="27">
        <f t="shared" si="9"/>
        <v>0</v>
      </c>
      <c r="V22" s="27">
        <f t="shared" si="9"/>
        <v>0</v>
      </c>
      <c r="W22" s="27">
        <f t="shared" si="9"/>
        <v>0</v>
      </c>
      <c r="X22" s="27">
        <f t="shared" ref="X22" si="10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FC_IND_E!C23+FC_TRA_E!C23+FC_OTH_E!C23</f>
        <v>0</v>
      </c>
      <c r="D23" s="8">
        <f>FC_IND_E!D23+FC_TRA_E!D23+FC_OTH_E!D23</f>
        <v>0</v>
      </c>
      <c r="E23" s="8">
        <f>FC_IND_E!E23+FC_TRA_E!E23+FC_OTH_E!E23</f>
        <v>0</v>
      </c>
      <c r="F23" s="8">
        <f>FC_IND_E!F23+FC_TRA_E!F23+FC_OTH_E!F23</f>
        <v>0</v>
      </c>
      <c r="G23" s="8">
        <f>FC_IND_E!G23+FC_TRA_E!G23+FC_OTH_E!G23</f>
        <v>0</v>
      </c>
      <c r="H23" s="8">
        <f>FC_IND_E!H23+FC_TRA_E!H23+FC_OTH_E!H23</f>
        <v>0</v>
      </c>
      <c r="I23" s="8">
        <f>FC_IND_E!I23+FC_TRA_E!I23+FC_OTH_E!I23</f>
        <v>0</v>
      </c>
      <c r="J23" s="8">
        <f>FC_IND_E!J23+FC_TRA_E!J23+FC_OTH_E!J23</f>
        <v>0</v>
      </c>
      <c r="K23" s="8">
        <f>FC_IND_E!K23+FC_TRA_E!K23+FC_OTH_E!K23</f>
        <v>0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0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42142.044388680006</v>
      </c>
      <c r="D26" s="27">
        <f t="shared" si="11"/>
        <v>42789.400982279993</v>
      </c>
      <c r="E26" s="27">
        <f t="shared" si="11"/>
        <v>43773.745517999996</v>
      </c>
      <c r="F26" s="27">
        <f t="shared" si="11"/>
        <v>44474.649307560001</v>
      </c>
      <c r="G26" s="27">
        <f t="shared" si="11"/>
        <v>44612.832003840005</v>
      </c>
      <c r="H26" s="27">
        <f t="shared" si="11"/>
        <v>44732.995304400007</v>
      </c>
      <c r="I26" s="27">
        <f t="shared" si="11"/>
        <v>46841.179619879993</v>
      </c>
      <c r="J26" s="27">
        <f t="shared" si="11"/>
        <v>46534.347956879988</v>
      </c>
      <c r="K26" s="27">
        <f t="shared" si="11"/>
        <v>45923.039306999999</v>
      </c>
      <c r="L26" s="27">
        <f t="shared" si="11"/>
        <v>44165.204103599994</v>
      </c>
      <c r="M26" s="27">
        <f t="shared" si="11"/>
        <v>45447.742595160002</v>
      </c>
      <c r="N26" s="27">
        <f t="shared" si="11"/>
        <v>44510.335320959995</v>
      </c>
      <c r="O26" s="27">
        <f t="shared" si="11"/>
        <v>43461.090109080003</v>
      </c>
      <c r="P26" s="27">
        <f t="shared" si="11"/>
        <v>41505.216416639996</v>
      </c>
      <c r="Q26" s="27">
        <f t="shared" si="11"/>
        <v>38941.313497200004</v>
      </c>
      <c r="R26" s="27">
        <f t="shared" si="11"/>
        <v>39264.345592200007</v>
      </c>
      <c r="S26" s="27">
        <f t="shared" si="11"/>
        <v>40161.929628240003</v>
      </c>
      <c r="T26" s="27">
        <f t="shared" si="11"/>
        <v>40700.232575999995</v>
      </c>
      <c r="U26" s="27">
        <f t="shared" si="11"/>
        <v>40994.81900892</v>
      </c>
      <c r="V26" s="27">
        <f t="shared" si="11"/>
        <v>39903.324702480008</v>
      </c>
      <c r="W26" s="27">
        <f t="shared" si="11"/>
        <v>36172.455433919997</v>
      </c>
      <c r="X26" s="27">
        <f t="shared" si="11"/>
        <v>35708.763465720011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ref="X27" si="1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4">SUM(C34:C50)</f>
        <v>42142.044388680006</v>
      </c>
      <c r="D33" s="19">
        <f t="shared" si="14"/>
        <v>42789.400982279993</v>
      </c>
      <c r="E33" s="19">
        <f t="shared" si="14"/>
        <v>43773.745517999996</v>
      </c>
      <c r="F33" s="19">
        <f t="shared" si="14"/>
        <v>44474.649307560001</v>
      </c>
      <c r="G33" s="19">
        <f t="shared" si="14"/>
        <v>44612.832003840005</v>
      </c>
      <c r="H33" s="19">
        <f t="shared" si="14"/>
        <v>44732.995304400007</v>
      </c>
      <c r="I33" s="19">
        <f t="shared" si="14"/>
        <v>46841.179619879993</v>
      </c>
      <c r="J33" s="19">
        <f t="shared" si="14"/>
        <v>46534.347956879988</v>
      </c>
      <c r="K33" s="19">
        <f t="shared" si="14"/>
        <v>45923.039306999999</v>
      </c>
      <c r="L33" s="19">
        <f t="shared" si="14"/>
        <v>44165.204103599994</v>
      </c>
      <c r="M33" s="19">
        <f t="shared" si="14"/>
        <v>45447.742595160002</v>
      </c>
      <c r="N33" s="19">
        <f t="shared" si="14"/>
        <v>44510.335320959995</v>
      </c>
      <c r="O33" s="19">
        <f t="shared" si="14"/>
        <v>43461.090109080003</v>
      </c>
      <c r="P33" s="19">
        <f t="shared" si="14"/>
        <v>41505.216416639996</v>
      </c>
      <c r="Q33" s="19">
        <f t="shared" si="14"/>
        <v>38941.313497200004</v>
      </c>
      <c r="R33" s="19">
        <f t="shared" si="14"/>
        <v>39264.345592200007</v>
      </c>
      <c r="S33" s="19">
        <f t="shared" si="14"/>
        <v>40161.929628240003</v>
      </c>
      <c r="T33" s="19">
        <f t="shared" si="14"/>
        <v>40700.232575999995</v>
      </c>
      <c r="U33" s="19">
        <f t="shared" si="14"/>
        <v>40994.81900892</v>
      </c>
      <c r="V33" s="19">
        <f t="shared" si="14"/>
        <v>39903.324702480008</v>
      </c>
      <c r="W33" s="19">
        <f t="shared" si="14"/>
        <v>36172.455433919997</v>
      </c>
      <c r="X33" s="19">
        <f t="shared" ref="X33" si="15">SUM(X34:X50)</f>
        <v>35708.763465720011</v>
      </c>
    </row>
    <row r="34" spans="1:24" ht="11.25" customHeight="1" x14ac:dyDescent="0.2">
      <c r="A34" s="28" t="s">
        <v>54</v>
      </c>
      <c r="B34" s="7" t="s">
        <v>55</v>
      </c>
      <c r="C34" s="8">
        <f>FC_IND_E!C34+FC_TRA_E!C34+FC_OTH_E!C34</f>
        <v>3983.0330880000015</v>
      </c>
      <c r="D34" s="8">
        <f>FC_IND_E!D34+FC_TRA_E!D34+FC_OTH_E!D34</f>
        <v>4516.70743296</v>
      </c>
      <c r="E34" s="8">
        <f>FC_IND_E!E34+FC_TRA_E!E34+FC_OTH_E!E34</f>
        <v>5261.2482355200009</v>
      </c>
      <c r="F34" s="8">
        <f>FC_IND_E!F34+FC_TRA_E!F34+FC_OTH_E!F34</f>
        <v>5656.9483468800008</v>
      </c>
      <c r="G34" s="8">
        <f>FC_IND_E!G34+FC_TRA_E!G34+FC_OTH_E!G34</f>
        <v>5482.5278976000018</v>
      </c>
      <c r="H34" s="8">
        <f>FC_IND_E!H34+FC_TRA_E!H34+FC_OTH_E!H34</f>
        <v>5307.6962534399991</v>
      </c>
      <c r="I34" s="8">
        <f>FC_IND_E!I34+FC_TRA_E!I34+FC_OTH_E!I34</f>
        <v>6441.5614694400001</v>
      </c>
      <c r="J34" s="8">
        <f>FC_IND_E!J34+FC_TRA_E!J34+FC_OTH_E!J34</f>
        <v>6895.4138265600013</v>
      </c>
      <c r="K34" s="8">
        <f>FC_IND_E!K34+FC_TRA_E!K34+FC_OTH_E!K34</f>
        <v>5915.5331097599992</v>
      </c>
      <c r="L34" s="8">
        <f>FC_IND_E!L34+FC_TRA_E!L34+FC_OTH_E!L34</f>
        <v>5793.3424972800012</v>
      </c>
      <c r="M34" s="8">
        <f>FC_IND_E!M34+FC_TRA_E!M34+FC_OTH_E!M34</f>
        <v>6450.1289625600002</v>
      </c>
      <c r="N34" s="8">
        <f>FC_IND_E!N34+FC_TRA_E!N34+FC_OTH_E!N34</f>
        <v>5543.5489689599999</v>
      </c>
      <c r="O34" s="8">
        <f>FC_IND_E!O34+FC_TRA_E!O34+FC_OTH_E!O34</f>
        <v>6405.5840947199986</v>
      </c>
      <c r="P34" s="8">
        <f>FC_IND_E!P34+FC_TRA_E!P34+FC_OTH_E!P34</f>
        <v>5876.9523302399994</v>
      </c>
      <c r="Q34" s="8">
        <f>FC_IND_E!Q34+FC_TRA_E!Q34+FC_OTH_E!Q34</f>
        <v>5935.3936358400006</v>
      </c>
      <c r="R34" s="8">
        <f>FC_IND_E!R34+FC_TRA_E!R34+FC_OTH_E!R34</f>
        <v>5932.5640012800013</v>
      </c>
      <c r="S34" s="8">
        <f>FC_IND_E!S34+FC_TRA_E!S34+FC_OTH_E!S34</f>
        <v>6748.4721024</v>
      </c>
      <c r="T34" s="8">
        <f>FC_IND_E!T34+FC_TRA_E!T34+FC_OTH_E!T34</f>
        <v>6695.3624371199985</v>
      </c>
      <c r="U34" s="8">
        <f>FC_IND_E!U34+FC_TRA_E!U34+FC_OTH_E!U34</f>
        <v>6747.3658367999997</v>
      </c>
      <c r="V34" s="8">
        <f>FC_IND_E!V34+FC_TRA_E!V34+FC_OTH_E!V34</f>
        <v>6040.5568819200025</v>
      </c>
      <c r="W34" s="8">
        <f>FC_IND_E!W34+FC_TRA_E!W34+FC_OTH_E!W34</f>
        <v>6666.723118079999</v>
      </c>
      <c r="X34" s="8">
        <f>FC_IND_E!X34+FC_TRA_E!X34+FC_OTH_E!X34</f>
        <v>6323.1651302400005</v>
      </c>
    </row>
    <row r="35" spans="1:24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FC_IND_E!C36+FC_TRA_E!C36+FC_OTH_E!C36</f>
        <v>1910.7508881599999</v>
      </c>
      <c r="D36" s="8">
        <f>FC_IND_E!D36+FC_TRA_E!D36+FC_OTH_E!D36</f>
        <v>1819.4909482800003</v>
      </c>
      <c r="E36" s="8">
        <f>FC_IND_E!E36+FC_TRA_E!E36+FC_OTH_E!E36</f>
        <v>1773.8610919199998</v>
      </c>
      <c r="F36" s="8">
        <f>FC_IND_E!F36+FC_TRA_E!F36+FC_OTH_E!F36</f>
        <v>1568.52662472</v>
      </c>
      <c r="G36" s="8">
        <f>FC_IND_E!G36+FC_TRA_E!G36+FC_OTH_E!G36</f>
        <v>1582.7861394000001</v>
      </c>
      <c r="H36" s="8">
        <f>FC_IND_E!H36+FC_TRA_E!H36+FC_OTH_E!H36</f>
        <v>1520.0447745600002</v>
      </c>
      <c r="I36" s="8">
        <f>FC_IND_E!I36+FC_TRA_E!I36+FC_OTH_E!I36</f>
        <v>1520.04477456</v>
      </c>
      <c r="J36" s="8">
        <f>FC_IND_E!J36+FC_TRA_E!J36+FC_OTH_E!J36</f>
        <v>1263.3769177200004</v>
      </c>
      <c r="K36" s="8">
        <f>FC_IND_E!K36+FC_TRA_E!K36+FC_OTH_E!K36</f>
        <v>1263.3771448800001</v>
      </c>
      <c r="L36" s="8">
        <f>FC_IND_E!L36+FC_TRA_E!L36+FC_OTH_E!L36</f>
        <v>1294.7479408800002</v>
      </c>
      <c r="M36" s="8">
        <f>FC_IND_E!M36+FC_TRA_E!M36+FC_OTH_E!M36</f>
        <v>1286.19173232</v>
      </c>
      <c r="N36" s="8">
        <f>FC_IND_E!N36+FC_TRA_E!N36+FC_OTH_E!N36</f>
        <v>1078.0054984800001</v>
      </c>
      <c r="O36" s="8">
        <f>FC_IND_E!O36+FC_TRA_E!O36+FC_OTH_E!O36</f>
        <v>1089.4130193600001</v>
      </c>
      <c r="P36" s="8">
        <f>FC_IND_E!P36+FC_TRA_E!P36+FC_OTH_E!P36</f>
        <v>1058.0424505200001</v>
      </c>
      <c r="Q36" s="8">
        <f>FC_IND_E!Q36+FC_TRA_E!Q36+FC_OTH_E!Q36</f>
        <v>761.44849775999978</v>
      </c>
      <c r="R36" s="8">
        <f>FC_IND_E!R36+FC_TRA_E!R36+FC_OTH_E!R36</f>
        <v>800.49344003999988</v>
      </c>
      <c r="S36" s="8">
        <f>FC_IND_E!S36+FC_TRA_E!S36+FC_OTH_E!S36</f>
        <v>764.15238324000006</v>
      </c>
      <c r="T36" s="8">
        <f>FC_IND_E!T36+FC_TRA_E!T36+FC_OTH_E!T36</f>
        <v>736.11811332000025</v>
      </c>
      <c r="U36" s="8">
        <f>FC_IND_E!U36+FC_TRA_E!U36+FC_OTH_E!U36</f>
        <v>780.46542431999967</v>
      </c>
      <c r="V36" s="8">
        <f>FC_IND_E!V36+FC_TRA_E!V36+FC_OTH_E!V36</f>
        <v>834.54290676000005</v>
      </c>
      <c r="W36" s="8">
        <f>FC_IND_E!W36+FC_TRA_E!W36+FC_OTH_E!W36</f>
        <v>704.08946196000034</v>
      </c>
      <c r="X36" s="8">
        <f>FC_IND_E!X36+FC_TRA_E!X36+FC_OTH_E!X36</f>
        <v>712.33900452000012</v>
      </c>
    </row>
    <row r="37" spans="1:24" ht="11.25" customHeight="1" x14ac:dyDescent="0.2">
      <c r="A37" s="28" t="s">
        <v>60</v>
      </c>
      <c r="B37" s="7" t="s">
        <v>61</v>
      </c>
      <c r="C37" s="8">
        <f>FC_IND_E!C37+FC_TRA_E!C37+FC_OTH_E!C37</f>
        <v>11500.58442456</v>
      </c>
      <c r="D37" s="8">
        <f>FC_IND_E!D37+FC_TRA_E!D37+FC_OTH_E!D37</f>
        <v>11768.969519999999</v>
      </c>
      <c r="E37" s="8">
        <f>FC_IND_E!E37+FC_TRA_E!E37+FC_OTH_E!E37</f>
        <v>11897.451720000001</v>
      </c>
      <c r="F37" s="8">
        <f>FC_IND_E!F37+FC_TRA_E!F37+FC_OTH_E!F37</f>
        <v>11948.8446</v>
      </c>
      <c r="G37" s="8">
        <f>FC_IND_E!G37+FC_TRA_E!G37+FC_OTH_E!G37</f>
        <v>11823.217449120002</v>
      </c>
      <c r="H37" s="8">
        <f>FC_IND_E!H37+FC_TRA_E!H37+FC_OTH_E!H37</f>
        <v>11717.576639999999</v>
      </c>
      <c r="I37" s="8">
        <f>FC_IND_E!I37+FC_TRA_E!I37+FC_OTH_E!I37</f>
        <v>11886.34986</v>
      </c>
      <c r="J37" s="8">
        <f>FC_IND_E!J37+FC_TRA_E!J37+FC_OTH_E!J37</f>
        <v>11849.911809120002</v>
      </c>
      <c r="K37" s="8">
        <f>FC_IND_E!K37+FC_TRA_E!K37+FC_OTH_E!K37</f>
        <v>11785.601603160003</v>
      </c>
      <c r="L37" s="8">
        <f>FC_IND_E!L37+FC_TRA_E!L37+FC_OTH_E!L37</f>
        <v>11739.586264560001</v>
      </c>
      <c r="M37" s="8">
        <f>FC_IND_E!M37+FC_TRA_E!M37+FC_OTH_E!M37</f>
        <v>11745.518400000001</v>
      </c>
      <c r="N37" s="8">
        <f>FC_IND_E!N37+FC_TRA_E!N37+FC_OTH_E!N37</f>
        <v>11903.771796839997</v>
      </c>
      <c r="O37" s="8">
        <f>FC_IND_E!O37+FC_TRA_E!O37+FC_OTH_E!O37</f>
        <v>11380.73697684</v>
      </c>
      <c r="P37" s="8">
        <f>FC_IND_E!P37+FC_TRA_E!P37+FC_OTH_E!P37</f>
        <v>11092.989489120002</v>
      </c>
      <c r="Q37" s="8">
        <f>FC_IND_E!Q37+FC_TRA_E!Q37+FC_OTH_E!Q37</f>
        <v>10753.232406839999</v>
      </c>
      <c r="R37" s="8">
        <f>FC_IND_E!R37+FC_TRA_E!R37+FC_OTH_E!R37</f>
        <v>10984.008891239995</v>
      </c>
      <c r="S37" s="8">
        <f>FC_IND_E!S37+FC_TRA_E!S37+FC_OTH_E!S37</f>
        <v>11340.060260759999</v>
      </c>
      <c r="T37" s="8">
        <f>FC_IND_E!T37+FC_TRA_E!T37+FC_OTH_E!T37</f>
        <v>11709.767417040002</v>
      </c>
      <c r="U37" s="8">
        <f>FC_IND_E!U37+FC_TRA_E!U37+FC_OTH_E!U37</f>
        <v>11888.544286079998</v>
      </c>
      <c r="V37" s="8">
        <f>FC_IND_E!V37+FC_TRA_E!V37+FC_OTH_E!V37</f>
        <v>12123.720599760001</v>
      </c>
      <c r="W37" s="8">
        <f>FC_IND_E!W37+FC_TRA_E!W37+FC_OTH_E!W37</f>
        <v>10110.57891228</v>
      </c>
      <c r="X37" s="8">
        <f>FC_IND_E!X37+FC_TRA_E!X37+FC_OTH_E!X37</f>
        <v>10413.252289440003</v>
      </c>
    </row>
    <row r="38" spans="1:24" ht="11.25" customHeight="1" x14ac:dyDescent="0.2">
      <c r="A38" s="28" t="s">
        <v>62</v>
      </c>
      <c r="B38" s="7" t="s">
        <v>63</v>
      </c>
      <c r="C38" s="8">
        <f>FC_IND_E!C38+FC_TRA_E!C38+FC_OTH_E!C38</f>
        <v>9.2400840000000031</v>
      </c>
      <c r="D38" s="8">
        <f>FC_IND_E!D38+FC_TRA_E!D38+FC_OTH_E!D38</f>
        <v>9.2400840000000013</v>
      </c>
      <c r="E38" s="8">
        <f>FC_IND_E!E38+FC_TRA_E!E38+FC_OTH_E!E38</f>
        <v>9.2400839999999995</v>
      </c>
      <c r="F38" s="8">
        <f>FC_IND_E!F38+FC_TRA_E!F38+FC_OTH_E!F38</f>
        <v>9.2400839999999977</v>
      </c>
      <c r="G38" s="8">
        <f>FC_IND_E!G38+FC_TRA_E!G38+FC_OTH_E!G38</f>
        <v>9.2400839999999995</v>
      </c>
      <c r="H38" s="8">
        <f>FC_IND_E!H38+FC_TRA_E!H38+FC_OTH_E!H38</f>
        <v>6.1598879999999978</v>
      </c>
      <c r="I38" s="8">
        <f>FC_IND_E!I38+FC_TRA_E!I38+FC_OTH_E!I38</f>
        <v>6.1598879999999987</v>
      </c>
      <c r="J38" s="8">
        <f>FC_IND_E!J38+FC_TRA_E!J38+FC_OTH_E!J38</f>
        <v>6.1598879999999969</v>
      </c>
      <c r="K38" s="8">
        <f>FC_IND_E!K38+FC_TRA_E!K38+FC_OTH_E!K38</f>
        <v>6.1598879999999951</v>
      </c>
      <c r="L38" s="8">
        <f>FC_IND_E!L38+FC_TRA_E!L38+FC_OTH_E!L38</f>
        <v>6.1598880000000005</v>
      </c>
      <c r="M38" s="8">
        <f>FC_IND_E!M38+FC_TRA_E!M38+FC_OTH_E!M38</f>
        <v>6.1598880000000023</v>
      </c>
      <c r="N38" s="8">
        <f>FC_IND_E!N38+FC_TRA_E!N38+FC_OTH_E!N38</f>
        <v>6.1598879999999934</v>
      </c>
      <c r="O38" s="8">
        <f>FC_IND_E!O38+FC_TRA_E!O38+FC_OTH_E!O38</f>
        <v>6.1598879999999978</v>
      </c>
      <c r="P38" s="8">
        <f>FC_IND_E!P38+FC_TRA_E!P38+FC_OTH_E!P38</f>
        <v>3.0799440000000011</v>
      </c>
      <c r="Q38" s="8">
        <f>FC_IND_E!Q38+FC_TRA_E!Q38+FC_OTH_E!Q38</f>
        <v>3.0799440000000002</v>
      </c>
      <c r="R38" s="8">
        <f>FC_IND_E!R38+FC_TRA_E!R38+FC_OTH_E!R38</f>
        <v>3.2555880000000013</v>
      </c>
      <c r="S38" s="8">
        <f>FC_IND_E!S38+FC_TRA_E!S38+FC_OTH_E!S38</f>
        <v>2.9660400000000013</v>
      </c>
      <c r="T38" s="8">
        <f>FC_IND_E!T38+FC_TRA_E!T38+FC_OTH_E!T38</f>
        <v>2.8612079999999986</v>
      </c>
      <c r="U38" s="8">
        <f>FC_IND_E!U38+FC_TRA_E!U38+FC_OTH_E!U38</f>
        <v>2.4610320000000021</v>
      </c>
      <c r="V38" s="8">
        <f>FC_IND_E!V38+FC_TRA_E!V38+FC_OTH_E!V38</f>
        <v>2.072951999999999</v>
      </c>
      <c r="W38" s="8">
        <f>FC_IND_E!W38+FC_TRA_E!W38+FC_OTH_E!W38</f>
        <v>2.5656119999999998</v>
      </c>
      <c r="X38" s="8">
        <f>FC_IND_E!X38+FC_TRA_E!X38+FC_OTH_E!X38</f>
        <v>3.631320000000001</v>
      </c>
    </row>
    <row r="39" spans="1:24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FC_IND_E!C40+FC_TRA_E!C40+FC_OTH_E!C40</f>
        <v>253.33965000000001</v>
      </c>
      <c r="D40" s="8">
        <f>FC_IND_E!D40+FC_TRA_E!D40+FC_OTH_E!D40</f>
        <v>190.78682256000002</v>
      </c>
      <c r="E40" s="8">
        <f>FC_IND_E!E40+FC_TRA_E!E40+FC_OTH_E!E40</f>
        <v>215.80784999999992</v>
      </c>
      <c r="F40" s="8">
        <f>FC_IND_E!F40+FC_TRA_E!F40+FC_OTH_E!F40</f>
        <v>203.29733627999991</v>
      </c>
      <c r="G40" s="8">
        <f>FC_IND_E!G40+FC_TRA_E!G40+FC_OTH_E!G40</f>
        <v>184.53143628000001</v>
      </c>
      <c r="H40" s="8">
        <f>FC_IND_E!H40+FC_TRA_E!H40+FC_OTH_E!H40</f>
        <v>206.42489999999998</v>
      </c>
      <c r="I40" s="8">
        <f>FC_IND_E!I40+FC_TRA_E!I40+FC_OTH_E!I40</f>
        <v>150.12720000000002</v>
      </c>
      <c r="J40" s="8">
        <f>FC_IND_E!J40+FC_TRA_E!J40+FC_OTH_E!J40</f>
        <v>159.51015000000004</v>
      </c>
      <c r="K40" s="8">
        <f>FC_IND_E!K40+FC_TRA_E!K40+FC_OTH_E!K40</f>
        <v>159.51014999999995</v>
      </c>
      <c r="L40" s="8">
        <f>FC_IND_E!L40+FC_TRA_E!L40+FC_OTH_E!L40</f>
        <v>150.12720000000007</v>
      </c>
      <c r="M40" s="8">
        <f>FC_IND_E!M40+FC_TRA_E!M40+FC_OTH_E!M40</f>
        <v>159.51015000000015</v>
      </c>
      <c r="N40" s="8">
        <f>FC_IND_E!N40+FC_TRA_E!N40+FC_OTH_E!N40</f>
        <v>134.48886371999996</v>
      </c>
      <c r="O40" s="8">
        <f>FC_IND_E!O40+FC_TRA_E!O40+FC_OTH_E!O40</f>
        <v>125.10591372000002</v>
      </c>
      <c r="P40" s="8">
        <f>FC_IND_E!P40+FC_TRA_E!P40+FC_OTH_E!P40</f>
        <v>131.36130000000009</v>
      </c>
      <c r="Q40" s="8">
        <f>FC_IND_E!Q40+FC_TRA_E!Q40+FC_OTH_E!Q40</f>
        <v>134.48886372000004</v>
      </c>
      <c r="R40" s="8">
        <f>FC_IND_E!R40+FC_TRA_E!R40+FC_OTH_E!R40</f>
        <v>110.54383416000006</v>
      </c>
      <c r="S40" s="8">
        <f>FC_IND_E!S40+FC_TRA_E!S40+FC_OTH_E!S40</f>
        <v>110.41234344000004</v>
      </c>
      <c r="T40" s="8">
        <f>FC_IND_E!T40+FC_TRA_E!T40+FC_OTH_E!T40</f>
        <v>98.871185519999983</v>
      </c>
      <c r="U40" s="8">
        <f>FC_IND_E!U40+FC_TRA_E!U40+FC_OTH_E!U40</f>
        <v>102.43696536000009</v>
      </c>
      <c r="V40" s="8">
        <f>FC_IND_E!V40+FC_TRA_E!V40+FC_OTH_E!V40</f>
        <v>109.81183463999993</v>
      </c>
      <c r="W40" s="8">
        <f>FC_IND_E!W40+FC_TRA_E!W40+FC_OTH_E!W40</f>
        <v>104.07568140000002</v>
      </c>
      <c r="X40" s="8">
        <f>FC_IND_E!X40+FC_TRA_E!X40+FC_OTH_E!X40</f>
        <v>111.93535800000004</v>
      </c>
    </row>
    <row r="41" spans="1:24" ht="11.25" customHeight="1" x14ac:dyDescent="0.2">
      <c r="A41" s="28" t="s">
        <v>68</v>
      </c>
      <c r="B41" s="7" t="s">
        <v>69</v>
      </c>
      <c r="C41" s="8">
        <f>FC_IND_E!C41+FC_TRA_E!C41+FC_OTH_E!C41</f>
        <v>43.384431239999991</v>
      </c>
      <c r="D41" s="8">
        <f>FC_IND_E!D41+FC_TRA_E!D41+FC_OTH_E!D41</f>
        <v>37.18650744</v>
      </c>
      <c r="E41" s="8">
        <f>FC_IND_E!E41+FC_TRA_E!E41+FC_OTH_E!E41</f>
        <v>34.087674959999987</v>
      </c>
      <c r="F41" s="8">
        <f>FC_IND_E!F41+FC_TRA_E!F41+FC_OTH_E!F41</f>
        <v>34.087674960000001</v>
      </c>
      <c r="G41" s="8">
        <f>FC_IND_E!G41+FC_TRA_E!G41+FC_OTH_E!G41</f>
        <v>27.890010000000004</v>
      </c>
      <c r="H41" s="8">
        <f>FC_IND_E!H41+FC_TRA_E!H41+FC_OTH_E!H41</f>
        <v>24.791177520000005</v>
      </c>
      <c r="I41" s="8">
        <f>FC_IND_E!I41+FC_TRA_E!I41+FC_OTH_E!I41</f>
        <v>21.692345040000003</v>
      </c>
      <c r="J41" s="8">
        <f>FC_IND_E!J41+FC_TRA_E!J41+FC_OTH_E!J41</f>
        <v>21.692345040000003</v>
      </c>
      <c r="K41" s="8">
        <f>FC_IND_E!K41+FC_TRA_E!K41+FC_OTH_E!K41</f>
        <v>21.692345040000003</v>
      </c>
      <c r="L41" s="8">
        <f>FC_IND_E!L41+FC_TRA_E!L41+FC_OTH_E!L41</f>
        <v>30.988842480000002</v>
      </c>
      <c r="M41" s="8">
        <f>FC_IND_E!M41+FC_TRA_E!M41+FC_OTH_E!M41</f>
        <v>21.692345039999996</v>
      </c>
      <c r="N41" s="8">
        <f>FC_IND_E!N41+FC_TRA_E!N41+FC_OTH_E!N41</f>
        <v>18.593253720000007</v>
      </c>
      <c r="O41" s="8">
        <f>FC_IND_E!O41+FC_TRA_E!O41+FC_OTH_E!O41</f>
        <v>18.593253719999989</v>
      </c>
      <c r="P41" s="8">
        <f>FC_IND_E!P41+FC_TRA_E!P41+FC_OTH_E!P41</f>
        <v>18.593253719999989</v>
      </c>
      <c r="Q41" s="8">
        <f>FC_IND_E!Q41+FC_TRA_E!Q41+FC_OTH_E!Q41</f>
        <v>18.593253720000011</v>
      </c>
      <c r="R41" s="8">
        <f>FC_IND_E!R41+FC_TRA_E!R41+FC_OTH_E!R41</f>
        <v>18.779618520000017</v>
      </c>
      <c r="S41" s="8">
        <f>FC_IND_E!S41+FC_TRA_E!S41+FC_OTH_E!S41</f>
        <v>18.317589120000008</v>
      </c>
      <c r="T41" s="8">
        <f>FC_IND_E!T41+FC_TRA_E!T41+FC_OTH_E!T41</f>
        <v>18.240195960000005</v>
      </c>
      <c r="U41" s="8">
        <f>FC_IND_E!U41+FC_TRA_E!U41+FC_OTH_E!U41</f>
        <v>18.333119520000011</v>
      </c>
      <c r="V41" s="8">
        <f>FC_IND_E!V41+FC_TRA_E!V41+FC_OTH_E!V41</f>
        <v>19.405234800000002</v>
      </c>
      <c r="W41" s="8">
        <f>FC_IND_E!W41+FC_TRA_E!W41+FC_OTH_E!W41</f>
        <v>17.673077520000014</v>
      </c>
      <c r="X41" s="8">
        <f>FC_IND_E!X41+FC_TRA_E!X41+FC_OTH_E!X41</f>
        <v>17.564623560000001</v>
      </c>
    </row>
    <row r="42" spans="1:24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FC_IND_E!C43+FC_TRA_E!C43+FC_OTH_E!C43</f>
        <v>23742.040139999997</v>
      </c>
      <c r="D43" s="8">
        <f>FC_IND_E!D43+FC_TRA_E!D43+FC_OTH_E!D43</f>
        <v>23773.977180720001</v>
      </c>
      <c r="E43" s="8">
        <f>FC_IND_E!E43+FC_TRA_E!E43+FC_OTH_E!E43</f>
        <v>24048.635944319998</v>
      </c>
      <c r="F43" s="8">
        <f>FC_IND_E!F43+FC_TRA_E!F43+FC_OTH_E!F43</f>
        <v>24562.823313600002</v>
      </c>
      <c r="G43" s="8">
        <f>FC_IND_E!G43+FC_TRA_E!G43+FC_OTH_E!G43</f>
        <v>25160.04773568</v>
      </c>
      <c r="H43" s="8">
        <f>FC_IND_E!H43+FC_TRA_E!H43+FC_OTH_E!H43</f>
        <v>25616.747791440008</v>
      </c>
      <c r="I43" s="8">
        <f>FC_IND_E!I43+FC_TRA_E!I43+FC_OTH_E!I43</f>
        <v>26354.49497928</v>
      </c>
      <c r="J43" s="8">
        <f>FC_IND_E!J43+FC_TRA_E!J43+FC_OTH_E!J43</f>
        <v>25974.443607839996</v>
      </c>
      <c r="K43" s="8">
        <f>FC_IND_E!K43+FC_TRA_E!K43+FC_OTH_E!K43</f>
        <v>26386.832159999998</v>
      </c>
      <c r="L43" s="8">
        <f>FC_IND_E!L43+FC_TRA_E!L43+FC_OTH_E!L43</f>
        <v>24866.300159999992</v>
      </c>
      <c r="M43" s="8">
        <f>FC_IND_E!M43+FC_TRA_E!M43+FC_OTH_E!M43</f>
        <v>25506.524159999997</v>
      </c>
      <c r="N43" s="8">
        <f>FC_IND_E!N43+FC_TRA_E!N43+FC_OTH_E!N43</f>
        <v>25602.557759999996</v>
      </c>
      <c r="O43" s="8">
        <f>FC_IND_E!O43+FC_TRA_E!O43+FC_OTH_E!O43</f>
        <v>24258.087360000001</v>
      </c>
      <c r="P43" s="8">
        <f>FC_IND_E!P43+FC_TRA_E!P43+FC_OTH_E!P43</f>
        <v>23188.913279999997</v>
      </c>
      <c r="Q43" s="8">
        <f>FC_IND_E!Q43+FC_TRA_E!Q43+FC_OTH_E!Q43</f>
        <v>21047.364000000005</v>
      </c>
      <c r="R43" s="8">
        <f>FC_IND_E!R43+FC_TRA_E!R43+FC_OTH_E!R43</f>
        <v>21297.134055600007</v>
      </c>
      <c r="S43" s="8">
        <f>FC_IND_E!S43+FC_TRA_E!S43+FC_OTH_E!S43</f>
        <v>21099.665499120005</v>
      </c>
      <c r="T43" s="8">
        <f>FC_IND_E!T43+FC_TRA_E!T43+FC_OTH_E!T43</f>
        <v>21353.114708639998</v>
      </c>
      <c r="U43" s="8">
        <f>FC_IND_E!U43+FC_TRA_E!U43+FC_OTH_E!U43</f>
        <v>21390.574748400002</v>
      </c>
      <c r="V43" s="8">
        <f>FC_IND_E!V43+FC_TRA_E!V43+FC_OTH_E!V43</f>
        <v>20598.246597239999</v>
      </c>
      <c r="W43" s="8">
        <f>FC_IND_E!W43+FC_TRA_E!W43+FC_OTH_E!W43</f>
        <v>18483.291155159997</v>
      </c>
      <c r="X43" s="8">
        <f>FC_IND_E!X43+FC_TRA_E!X43+FC_OTH_E!X43</f>
        <v>18013.180540680001</v>
      </c>
    </row>
    <row r="44" spans="1:24" ht="11.25" customHeight="1" x14ac:dyDescent="0.2">
      <c r="A44" s="28" t="s">
        <v>74</v>
      </c>
      <c r="B44" s="7" t="s">
        <v>75</v>
      </c>
      <c r="C44" s="8">
        <f>FC_IND_E!C44+FC_TRA_E!C44+FC_OTH_E!C44</f>
        <v>371.28780000000006</v>
      </c>
      <c r="D44" s="8">
        <f>FC_IND_E!D44+FC_TRA_E!D44+FC_OTH_E!D44</f>
        <v>368.11436904000004</v>
      </c>
      <c r="E44" s="8">
        <f>FC_IND_E!E44+FC_TRA_E!E44+FC_OTH_E!E44</f>
        <v>228.48480000000001</v>
      </c>
      <c r="F44" s="8">
        <f>FC_IND_E!F44+FC_TRA_E!F44+FC_OTH_E!F44</f>
        <v>247.52538575999998</v>
      </c>
      <c r="G44" s="8">
        <f>FC_IND_E!G44+FC_TRA_E!G44+FC_OTH_E!G44</f>
        <v>225.31136903999999</v>
      </c>
      <c r="H44" s="8">
        <f>FC_IND_E!H44+FC_TRA_E!H44+FC_OTH_E!H44</f>
        <v>222.13793808000003</v>
      </c>
      <c r="I44" s="8">
        <f>FC_IND_E!I44+FC_TRA_E!I44+FC_OTH_E!I44</f>
        <v>238.00509288000001</v>
      </c>
      <c r="J44" s="8">
        <f>FC_IND_E!J44+FC_TRA_E!J44+FC_OTH_E!J44</f>
        <v>234.83138328000004</v>
      </c>
      <c r="K44" s="8">
        <f>FC_IND_E!K44+FC_TRA_E!K44+FC_OTH_E!K44</f>
        <v>244.35195480000002</v>
      </c>
      <c r="L44" s="8">
        <f>FC_IND_E!L44+FC_TRA_E!L44+FC_OTH_E!L44</f>
        <v>225.31136903999999</v>
      </c>
      <c r="M44" s="8">
        <f>FC_IND_E!M44+FC_TRA_E!M44+FC_OTH_E!M44</f>
        <v>184.0570452</v>
      </c>
      <c r="N44" s="8">
        <f>FC_IND_E!N44+FC_TRA_E!N44+FC_OTH_E!N44</f>
        <v>120.58926192000004</v>
      </c>
      <c r="O44" s="8">
        <f>FC_IND_E!O44+FC_TRA_E!O44+FC_OTH_E!O44</f>
        <v>86.517719999999997</v>
      </c>
      <c r="P44" s="8">
        <f>FC_IND_E!P44+FC_TRA_E!P44+FC_OTH_E!P44</f>
        <v>82.508369039999991</v>
      </c>
      <c r="Q44" s="8">
        <f>FC_IND_E!Q44+FC_TRA_E!Q44+FC_OTH_E!Q44</f>
        <v>120.58898327999999</v>
      </c>
      <c r="R44" s="8">
        <f>FC_IND_E!R44+FC_TRA_E!R44+FC_OTH_E!R44</f>
        <v>91.460514960000012</v>
      </c>
      <c r="S44" s="8">
        <f>FC_IND_E!S44+FC_TRA_E!S44+FC_OTH_E!S44</f>
        <v>76.237854479999996</v>
      </c>
      <c r="T44" s="8">
        <f>FC_IND_E!T44+FC_TRA_E!T44+FC_OTH_E!T44</f>
        <v>78.240161519999987</v>
      </c>
      <c r="U44" s="8">
        <f>FC_IND_E!U44+FC_TRA_E!U44+FC_OTH_E!U44</f>
        <v>57.124265040000004</v>
      </c>
      <c r="V44" s="8">
        <f>FC_IND_E!V44+FC_TRA_E!V44+FC_OTH_E!V44</f>
        <v>22.848480000000002</v>
      </c>
      <c r="W44" s="8">
        <f>FC_IND_E!W44+FC_TRA_E!W44+FC_OTH_E!W44</f>
        <v>0</v>
      </c>
      <c r="X44" s="8">
        <f>FC_IND_E!X44+FC_TRA_E!X44+FC_OTH_E!X44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0.33816528000000001</v>
      </c>
      <c r="W47" s="8">
        <f>FC_IND_E!W47+FC_TRA_E!W47+FC_OTH_E!W47</f>
        <v>0.2164374</v>
      </c>
      <c r="X47" s="8">
        <f>FC_IND_E!X47+FC_TRA_E!X47+FC_OTH_E!X47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FC_IND_E!C48+FC_TRA_E!C48+FC_OTH_E!C48</f>
        <v>0</v>
      </c>
      <c r="D48" s="8">
        <f>FC_IND_E!D48+FC_TRA_E!D48+FC_OTH_E!D48</f>
        <v>0</v>
      </c>
      <c r="E48" s="8">
        <f>FC_IND_E!E48+FC_TRA_E!E48+FC_OTH_E!E48</f>
        <v>0</v>
      </c>
      <c r="F48" s="8">
        <f>FC_IND_E!F48+FC_TRA_E!F48+FC_OTH_E!F48</f>
        <v>0</v>
      </c>
      <c r="G48" s="8">
        <f>FC_IND_E!G48+FC_TRA_E!G48+FC_OTH_E!G48</f>
        <v>0</v>
      </c>
      <c r="H48" s="8">
        <f>FC_IND_E!H48+FC_TRA_E!H48+FC_OTH_E!H48</f>
        <v>0</v>
      </c>
      <c r="I48" s="8">
        <f>FC_IND_E!I48+FC_TRA_E!I48+FC_OTH_E!I48</f>
        <v>0</v>
      </c>
      <c r="J48" s="8">
        <f>FC_IND_E!J48+FC_TRA_E!J48+FC_OTH_E!J48</f>
        <v>0</v>
      </c>
      <c r="K48" s="8">
        <f>FC_IND_E!K48+FC_TRA_E!K48+FC_OTH_E!K48</f>
        <v>0</v>
      </c>
      <c r="L48" s="8">
        <f>FC_IND_E!L48+FC_TRA_E!L48+FC_OTH_E!L48</f>
        <v>0</v>
      </c>
      <c r="M48" s="8">
        <f>FC_IND_E!M48+FC_TRA_E!M48+FC_OTH_E!M48</f>
        <v>0</v>
      </c>
      <c r="N48" s="8">
        <f>FC_IND_E!N48+FC_TRA_E!N48+FC_OTH_E!N48</f>
        <v>0</v>
      </c>
      <c r="O48" s="8">
        <f>FC_IND_E!O48+FC_TRA_E!O48+FC_OTH_E!O48</f>
        <v>0</v>
      </c>
      <c r="P48" s="8">
        <f>FC_IND_E!P48+FC_TRA_E!P48+FC_OTH_E!P48</f>
        <v>0</v>
      </c>
      <c r="Q48" s="8">
        <f>FC_IND_E!Q48+FC_TRA_E!Q48+FC_OTH_E!Q48</f>
        <v>0</v>
      </c>
      <c r="R48" s="8">
        <f>FC_IND_E!R48+FC_TRA_E!R48+FC_OTH_E!R48</f>
        <v>0</v>
      </c>
      <c r="S48" s="8">
        <f>FC_IND_E!S48+FC_TRA_E!S48+FC_OTH_E!S48</f>
        <v>0</v>
      </c>
      <c r="T48" s="8">
        <f>FC_IND_E!T48+FC_TRA_E!T48+FC_OTH_E!T48</f>
        <v>5.7107699999999992</v>
      </c>
      <c r="U48" s="8">
        <f>FC_IND_E!U48+FC_TRA_E!U48+FC_OTH_E!U48</f>
        <v>5.1238980000000014</v>
      </c>
      <c r="V48" s="8">
        <f>FC_IND_E!V48+FC_TRA_E!V48+FC_OTH_E!V48</f>
        <v>6.6890069999999993</v>
      </c>
      <c r="W48" s="8">
        <f>FC_IND_E!W48+FC_TRA_E!W48+FC_OTH_E!W48</f>
        <v>7.3239660000000004</v>
      </c>
      <c r="X48" s="8">
        <f>FC_IND_E!X48+FC_TRA_E!X48+FC_OTH_E!X48</f>
        <v>7.739199000000001</v>
      </c>
    </row>
    <row r="49" spans="1:24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137.71606932</v>
      </c>
      <c r="J49" s="8">
        <f>FC_IND_E!J49+FC_TRA_E!J49+FC_OTH_E!J49</f>
        <v>0</v>
      </c>
      <c r="K49" s="8">
        <f>FC_IND_E!K49+FC_TRA_E!K49+FC_OTH_E!K49</f>
        <v>34.428951359999992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FC_IND_E!C50+FC_TRA_E!C50+FC_OTH_E!C50</f>
        <v>328.38388271999997</v>
      </c>
      <c r="D50" s="8">
        <f>FC_IND_E!D50+FC_TRA_E!D50+FC_OTH_E!D50</f>
        <v>304.92811728000004</v>
      </c>
      <c r="E50" s="8">
        <f>FC_IND_E!E50+FC_TRA_E!E50+FC_OTH_E!E50</f>
        <v>304.92811727999998</v>
      </c>
      <c r="F50" s="8">
        <f>FC_IND_E!F50+FC_TRA_E!F50+FC_OTH_E!F50</f>
        <v>243.35594136</v>
      </c>
      <c r="G50" s="8">
        <f>FC_IND_E!G50+FC_TRA_E!G50+FC_OTH_E!G50</f>
        <v>117.27988272</v>
      </c>
      <c r="H50" s="8">
        <f>FC_IND_E!H50+FC_TRA_E!H50+FC_OTH_E!H50</f>
        <v>111.41594135999999</v>
      </c>
      <c r="I50" s="8">
        <f>FC_IND_E!I50+FC_TRA_E!I50+FC_OTH_E!I50</f>
        <v>85.02794136</v>
      </c>
      <c r="J50" s="8">
        <f>FC_IND_E!J50+FC_TRA_E!J50+FC_OTH_E!J50</f>
        <v>129.00802931999999</v>
      </c>
      <c r="K50" s="8">
        <f>FC_IND_E!K50+FC_TRA_E!K50+FC_OTH_E!K50</f>
        <v>105.55199999999995</v>
      </c>
      <c r="L50" s="8">
        <f>FC_IND_E!L50+FC_TRA_E!L50+FC_OTH_E!L50</f>
        <v>58.639941359999995</v>
      </c>
      <c r="M50" s="8">
        <f>FC_IND_E!M50+FC_TRA_E!M50+FC_OTH_E!M50</f>
        <v>87.959912039999992</v>
      </c>
      <c r="N50" s="8">
        <f>FC_IND_E!N50+FC_TRA_E!N50+FC_OTH_E!N50</f>
        <v>102.62002932000001</v>
      </c>
      <c r="O50" s="8">
        <f>FC_IND_E!O50+FC_TRA_E!O50+FC_OTH_E!O50</f>
        <v>90.891882719999998</v>
      </c>
      <c r="P50" s="8">
        <f>FC_IND_E!P50+FC_TRA_E!P50+FC_OTH_E!P50</f>
        <v>52.77600000000001</v>
      </c>
      <c r="Q50" s="8">
        <f>FC_IND_E!Q50+FC_TRA_E!Q50+FC_OTH_E!Q50</f>
        <v>167.12391203999996</v>
      </c>
      <c r="R50" s="8">
        <f>FC_IND_E!R50+FC_TRA_E!R50+FC_OTH_E!R50</f>
        <v>26.1056484</v>
      </c>
      <c r="S50" s="8">
        <f>FC_IND_E!S50+FC_TRA_E!S50+FC_OTH_E!S50</f>
        <v>1.6455556800000004</v>
      </c>
      <c r="T50" s="8">
        <f>FC_IND_E!T50+FC_TRA_E!T50+FC_OTH_E!T50</f>
        <v>1.9463788799999999</v>
      </c>
      <c r="U50" s="8">
        <f>FC_IND_E!U50+FC_TRA_E!U50+FC_OTH_E!U50</f>
        <v>2.3894333999999997</v>
      </c>
      <c r="V50" s="8">
        <f>FC_IND_E!V50+FC_TRA_E!V50+FC_OTH_E!V50</f>
        <v>145.09204308</v>
      </c>
      <c r="W50" s="8">
        <f>FC_IND_E!W50+FC_TRA_E!W50+FC_OTH_E!W50</f>
        <v>75.918012119999986</v>
      </c>
      <c r="X50" s="8">
        <f>FC_IND_E!X50+FC_TRA_E!X50+FC_OTH_E!X50</f>
        <v>105.95600028000003</v>
      </c>
    </row>
    <row r="51" spans="1:24" ht="11.25" customHeight="1" x14ac:dyDescent="0.2">
      <c r="A51" s="25" t="s">
        <v>88</v>
      </c>
      <c r="B51" s="26" t="s">
        <v>89</v>
      </c>
      <c r="C51" s="27">
        <f>FC_IND_E!C51+FC_TRA_E!C51+FC_OTH_E!C51</f>
        <v>48481.890312240001</v>
      </c>
      <c r="D51" s="27">
        <f>FC_IND_E!D51+FC_TRA_E!D51+FC_OTH_E!D51</f>
        <v>49402.275551640007</v>
      </c>
      <c r="E51" s="27">
        <f>FC_IND_E!E51+FC_TRA_E!E51+FC_OTH_E!E51</f>
        <v>47542.445905680004</v>
      </c>
      <c r="F51" s="27">
        <f>FC_IND_E!F51+FC_TRA_E!F51+FC_OTH_E!F51</f>
        <v>48346.538133959999</v>
      </c>
      <c r="G51" s="27">
        <f>FC_IND_E!G51+FC_TRA_E!G51+FC_OTH_E!G51</f>
        <v>48433.898557439985</v>
      </c>
      <c r="H51" s="27">
        <f>FC_IND_E!H51+FC_TRA_E!H51+FC_OTH_E!H51</f>
        <v>46964.863935000001</v>
      </c>
      <c r="I51" s="27">
        <f>FC_IND_E!I51+FC_TRA_E!I51+FC_OTH_E!I51</f>
        <v>45566.27215271999</v>
      </c>
      <c r="J51" s="27">
        <f>FC_IND_E!J51+FC_TRA_E!J51+FC_OTH_E!J51</f>
        <v>42244.867882799997</v>
      </c>
      <c r="K51" s="27">
        <f>FC_IND_E!K51+FC_TRA_E!K51+FC_OTH_E!K51</f>
        <v>45018.431821440012</v>
      </c>
      <c r="L51" s="27">
        <f>FC_IND_E!L51+FC_TRA_E!L51+FC_OTH_E!L51</f>
        <v>44000.03216268</v>
      </c>
      <c r="M51" s="27">
        <f>FC_IND_E!M51+FC_TRA_E!M51+FC_OTH_E!M51</f>
        <v>50599.783436400008</v>
      </c>
      <c r="N51" s="27">
        <f>FC_IND_E!N51+FC_TRA_E!N51+FC_OTH_E!N51</f>
        <v>42420.071010240004</v>
      </c>
      <c r="O51" s="27">
        <f>FC_IND_E!O51+FC_TRA_E!O51+FC_OTH_E!O51</f>
        <v>44531.231393880014</v>
      </c>
      <c r="P51" s="27">
        <f>FC_IND_E!P51+FC_TRA_E!P51+FC_OTH_E!P51</f>
        <v>45759.286536480016</v>
      </c>
      <c r="Q51" s="27">
        <f>FC_IND_E!Q51+FC_TRA_E!Q51+FC_OTH_E!Q51</f>
        <v>37552.192575480003</v>
      </c>
      <c r="R51" s="27">
        <f>FC_IND_E!R51+FC_TRA_E!R51+FC_OTH_E!R51</f>
        <v>39810.095479440002</v>
      </c>
      <c r="S51" s="27">
        <f>FC_IND_E!S51+FC_TRA_E!S51+FC_OTH_E!S51</f>
        <v>41107.370796360003</v>
      </c>
      <c r="T51" s="27">
        <f>FC_IND_E!T51+FC_TRA_E!T51+FC_OTH_E!T51</f>
        <v>40764.643464599998</v>
      </c>
      <c r="U51" s="27">
        <f>FC_IND_E!U51+FC_TRA_E!U51+FC_OTH_E!U51</f>
        <v>40413.904581600007</v>
      </c>
      <c r="V51" s="27">
        <f>FC_IND_E!V51+FC_TRA_E!V51+FC_OTH_E!V51</f>
        <v>39053.50787844001</v>
      </c>
      <c r="W51" s="27">
        <f>FC_IND_E!W51+FC_TRA_E!W51+FC_OTH_E!W51</f>
        <v>37309.093929360009</v>
      </c>
      <c r="X51" s="27">
        <f>FC_IND_E!X51+FC_TRA_E!X51+FC_OTH_E!X51</f>
        <v>40214.716280640023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6">SUM(C53:C54)</f>
        <v>83.436446193105169</v>
      </c>
      <c r="D52" s="27">
        <f t="shared" si="16"/>
        <v>111.91475077729265</v>
      </c>
      <c r="E52" s="27">
        <f t="shared" si="16"/>
        <v>109.66950699691877</v>
      </c>
      <c r="F52" s="27">
        <f t="shared" si="16"/>
        <v>109.48906620391652</v>
      </c>
      <c r="G52" s="27">
        <f t="shared" si="16"/>
        <v>129.79903989608147</v>
      </c>
      <c r="H52" s="27">
        <f t="shared" si="16"/>
        <v>138.96488522227409</v>
      </c>
      <c r="I52" s="27">
        <f t="shared" si="16"/>
        <v>161.55121194171647</v>
      </c>
      <c r="J52" s="27">
        <f t="shared" si="16"/>
        <v>162.00648453492298</v>
      </c>
      <c r="K52" s="27">
        <f t="shared" si="16"/>
        <v>188.21742768563075</v>
      </c>
      <c r="L52" s="27">
        <f t="shared" si="16"/>
        <v>193.56370306605734</v>
      </c>
      <c r="M52" s="27">
        <f t="shared" si="16"/>
        <v>198.84422592980223</v>
      </c>
      <c r="N52" s="27">
        <f t="shared" si="16"/>
        <v>168.69611968748001</v>
      </c>
      <c r="O52" s="27">
        <f t="shared" si="16"/>
        <v>140.16577741389219</v>
      </c>
      <c r="P52" s="27">
        <f t="shared" si="16"/>
        <v>143.10249379073042</v>
      </c>
      <c r="Q52" s="27">
        <f t="shared" si="16"/>
        <v>142.27816409349293</v>
      </c>
      <c r="R52" s="27">
        <f t="shared" si="16"/>
        <v>183.77798733270797</v>
      </c>
      <c r="S52" s="27">
        <f t="shared" si="16"/>
        <v>200.29297257186096</v>
      </c>
      <c r="T52" s="27">
        <f t="shared" si="16"/>
        <v>213.26452581906372</v>
      </c>
      <c r="U52" s="27">
        <f t="shared" si="16"/>
        <v>252.83895310505613</v>
      </c>
      <c r="V52" s="27">
        <f t="shared" si="16"/>
        <v>231.89826406557833</v>
      </c>
      <c r="W52" s="27">
        <f t="shared" si="16"/>
        <v>211.48082386256186</v>
      </c>
      <c r="X52" s="27">
        <f t="shared" ref="X52" si="17">SUM(X53:X54)</f>
        <v>138.8419006764349</v>
      </c>
    </row>
    <row r="53" spans="1:24" ht="11.25" customHeight="1" x14ac:dyDescent="0.2">
      <c r="A53" s="29" t="s">
        <v>116</v>
      </c>
      <c r="B53" s="7" t="s">
        <v>117</v>
      </c>
      <c r="C53" s="8">
        <f>FC_IND_E!C53+FC_TRA_E!C53+FC_OTH_E!C53</f>
        <v>0</v>
      </c>
      <c r="D53" s="8">
        <f>FC_IND_E!D53+FC_TRA_E!D53+FC_OTH_E!D53</f>
        <v>0</v>
      </c>
      <c r="E53" s="8">
        <f>FC_IND_E!E53+FC_TRA_E!E53+FC_OTH_E!E53</f>
        <v>0</v>
      </c>
      <c r="F53" s="8">
        <f>FC_IND_E!F53+FC_TRA_E!F53+FC_OTH_E!F53</f>
        <v>0</v>
      </c>
      <c r="G53" s="8">
        <f>FC_IND_E!G53+FC_TRA_E!G53+FC_OTH_E!G53</f>
        <v>0</v>
      </c>
      <c r="H53" s="8">
        <f>FC_IND_E!H53+FC_TRA_E!H53+FC_OTH_E!H53</f>
        <v>0</v>
      </c>
      <c r="I53" s="8">
        <f>FC_IND_E!I53+FC_TRA_E!I53+FC_OTH_E!I53</f>
        <v>0</v>
      </c>
      <c r="J53" s="8">
        <f>FC_IND_E!J53+FC_TRA_E!J53+FC_OTH_E!J53</f>
        <v>0</v>
      </c>
      <c r="K53" s="8">
        <f>FC_IND_E!K53+FC_TRA_E!K53+FC_OTH_E!K53</f>
        <v>0</v>
      </c>
      <c r="L53" s="8">
        <f>FC_IND_E!L53+FC_TRA_E!L53+FC_OTH_E!L53</f>
        <v>0</v>
      </c>
      <c r="M53" s="8">
        <f>FC_IND_E!M53+FC_TRA_E!M53+FC_OTH_E!M53</f>
        <v>0</v>
      </c>
      <c r="N53" s="8">
        <f>FC_IND_E!N53+FC_TRA_E!N53+FC_OTH_E!N53</f>
        <v>0</v>
      </c>
      <c r="O53" s="8">
        <f>FC_IND_E!O53+FC_TRA_E!O53+FC_OTH_E!O53</f>
        <v>0</v>
      </c>
      <c r="P53" s="8">
        <f>FC_IND_E!P53+FC_TRA_E!P53+FC_OTH_E!P53</f>
        <v>0</v>
      </c>
      <c r="Q53" s="8">
        <f>FC_IND_E!Q53+FC_TRA_E!Q53+FC_OTH_E!Q53</f>
        <v>0</v>
      </c>
      <c r="R53" s="8">
        <f>FC_IND_E!R53+FC_TRA_E!R53+FC_OTH_E!R53</f>
        <v>59.234947200000001</v>
      </c>
      <c r="S53" s="8">
        <f>FC_IND_E!S53+FC_TRA_E!S53+FC_OTH_E!S53</f>
        <v>81.561823200000049</v>
      </c>
      <c r="T53" s="8">
        <f>FC_IND_E!T53+FC_TRA_E!T53+FC_OTH_E!T53</f>
        <v>108.07402319999997</v>
      </c>
      <c r="U53" s="8">
        <f>FC_IND_E!U53+FC_TRA_E!U53+FC_OTH_E!U53</f>
        <v>120.73655879999997</v>
      </c>
      <c r="V53" s="8">
        <f>FC_IND_E!V53+FC_TRA_E!V53+FC_OTH_E!V53</f>
        <v>101.09796839999996</v>
      </c>
      <c r="W53" s="8">
        <f>FC_IND_E!W53+FC_TRA_E!W53+FC_OTH_E!W53</f>
        <v>87.727582800000008</v>
      </c>
      <c r="X53" s="8">
        <f>FC_IND_E!X53+FC_TRA_E!X53+FC_OTH_E!X53</f>
        <v>18.449402400000004</v>
      </c>
    </row>
    <row r="54" spans="1:24" ht="11.25" customHeight="1" x14ac:dyDescent="0.2">
      <c r="A54" s="43" t="s">
        <v>118</v>
      </c>
      <c r="B54" s="44" t="s">
        <v>119</v>
      </c>
      <c r="C54" s="45">
        <f>FC_IND_E!C54+FC_TRA_E!C54+FC_OTH_E!C54</f>
        <v>83.436446193105169</v>
      </c>
      <c r="D54" s="45">
        <f>FC_IND_E!D54+FC_TRA_E!D54+FC_OTH_E!D54</f>
        <v>111.91475077729265</v>
      </c>
      <c r="E54" s="45">
        <f>FC_IND_E!E54+FC_TRA_E!E54+FC_OTH_E!E54</f>
        <v>109.66950699691877</v>
      </c>
      <c r="F54" s="45">
        <f>FC_IND_E!F54+FC_TRA_E!F54+FC_OTH_E!F54</f>
        <v>109.48906620391652</v>
      </c>
      <c r="G54" s="45">
        <f>FC_IND_E!G54+FC_TRA_E!G54+FC_OTH_E!G54</f>
        <v>129.79903989608147</v>
      </c>
      <c r="H54" s="45">
        <f>FC_IND_E!H54+FC_TRA_E!H54+FC_OTH_E!H54</f>
        <v>138.96488522227409</v>
      </c>
      <c r="I54" s="45">
        <f>FC_IND_E!I54+FC_TRA_E!I54+FC_OTH_E!I54</f>
        <v>161.55121194171647</v>
      </c>
      <c r="J54" s="45">
        <f>FC_IND_E!J54+FC_TRA_E!J54+FC_OTH_E!J54</f>
        <v>162.00648453492298</v>
      </c>
      <c r="K54" s="45">
        <f>FC_IND_E!K54+FC_TRA_E!K54+FC_OTH_E!K54</f>
        <v>188.21742768563075</v>
      </c>
      <c r="L54" s="45">
        <f>FC_IND_E!L54+FC_TRA_E!L54+FC_OTH_E!L54</f>
        <v>193.56370306605734</v>
      </c>
      <c r="M54" s="45">
        <f>FC_IND_E!M54+FC_TRA_E!M54+FC_OTH_E!M54</f>
        <v>198.84422592980223</v>
      </c>
      <c r="N54" s="45">
        <f>FC_IND_E!N54+FC_TRA_E!N54+FC_OTH_E!N54</f>
        <v>168.69611968748001</v>
      </c>
      <c r="O54" s="45">
        <f>FC_IND_E!O54+FC_TRA_E!O54+FC_OTH_E!O54</f>
        <v>140.16577741389219</v>
      </c>
      <c r="P54" s="45">
        <f>FC_IND_E!P54+FC_TRA_E!P54+FC_OTH_E!P54</f>
        <v>143.10249379073042</v>
      </c>
      <c r="Q54" s="45">
        <f>FC_IND_E!Q54+FC_TRA_E!Q54+FC_OTH_E!Q54</f>
        <v>142.27816409349293</v>
      </c>
      <c r="R54" s="45">
        <f>FC_IND_E!R54+FC_TRA_E!R54+FC_OTH_E!R54</f>
        <v>124.54304013270796</v>
      </c>
      <c r="S54" s="45">
        <f>FC_IND_E!S54+FC_TRA_E!S54+FC_OTH_E!S54</f>
        <v>118.73114937186092</v>
      </c>
      <c r="T54" s="45">
        <f>FC_IND_E!T54+FC_TRA_E!T54+FC_OTH_E!T54</f>
        <v>105.19050261906375</v>
      </c>
      <c r="U54" s="45">
        <f>FC_IND_E!U54+FC_TRA_E!U54+FC_OTH_E!U54</f>
        <v>132.10239430505615</v>
      </c>
      <c r="V54" s="45">
        <f>FC_IND_E!V54+FC_TRA_E!V54+FC_OTH_E!V54</f>
        <v>130.80029566557837</v>
      </c>
      <c r="W54" s="45">
        <f>FC_IND_E!W54+FC_TRA_E!W54+FC_OTH_E!W54</f>
        <v>123.75324106256186</v>
      </c>
      <c r="X54" s="45">
        <f>FC_IND_E!X54+FC_TRA_E!X54+FC_OTH_E!X54</f>
        <v>120.39249827643489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8">SUM(C62:C72)</f>
        <v>2087.8089660000001</v>
      </c>
      <c r="D61" s="49">
        <f t="shared" si="18"/>
        <v>2129.2807665599998</v>
      </c>
      <c r="E61" s="49">
        <f t="shared" si="18"/>
        <v>2136.9027196799993</v>
      </c>
      <c r="F61" s="49">
        <f t="shared" si="18"/>
        <v>2194.4380391999994</v>
      </c>
      <c r="G61" s="49">
        <f t="shared" si="18"/>
        <v>2380.4557084799999</v>
      </c>
      <c r="H61" s="49">
        <f t="shared" si="18"/>
        <v>2496.6282311999994</v>
      </c>
      <c r="I61" s="49">
        <f t="shared" si="18"/>
        <v>2877.1070558399988</v>
      </c>
      <c r="J61" s="49">
        <f t="shared" si="18"/>
        <v>3803.873413679999</v>
      </c>
      <c r="K61" s="49">
        <f t="shared" si="18"/>
        <v>3788.5194813599987</v>
      </c>
      <c r="L61" s="49">
        <f t="shared" si="18"/>
        <v>4094.4770330399992</v>
      </c>
      <c r="M61" s="49">
        <f t="shared" si="18"/>
        <v>3665.7657453599991</v>
      </c>
      <c r="N61" s="49">
        <f t="shared" si="18"/>
        <v>3935.059865279999</v>
      </c>
      <c r="O61" s="49">
        <f t="shared" si="18"/>
        <v>3988.3335400799988</v>
      </c>
      <c r="P61" s="49">
        <f t="shared" si="18"/>
        <v>3985.9071516000013</v>
      </c>
      <c r="Q61" s="49">
        <f t="shared" si="18"/>
        <v>4354.8723777599989</v>
      </c>
      <c r="R61" s="49">
        <f t="shared" si="18"/>
        <v>4218.5764288799992</v>
      </c>
      <c r="S61" s="49">
        <f t="shared" si="18"/>
        <v>4046.7277303200008</v>
      </c>
      <c r="T61" s="49">
        <f t="shared" si="18"/>
        <v>4450.6869141599973</v>
      </c>
      <c r="U61" s="49">
        <f t="shared" si="18"/>
        <v>5382.4066473599987</v>
      </c>
      <c r="V61" s="49">
        <f t="shared" si="18"/>
        <v>5806.6776482399982</v>
      </c>
      <c r="W61" s="49">
        <f t="shared" si="18"/>
        <v>5605.4106086400006</v>
      </c>
      <c r="X61" s="49">
        <f t="shared" si="18"/>
        <v>5877.4130899199999</v>
      </c>
    </row>
    <row r="62" spans="1:24" ht="11.25" customHeight="1" x14ac:dyDescent="0.2">
      <c r="A62" s="50" t="s">
        <v>92</v>
      </c>
      <c r="B62" s="51" t="s">
        <v>93</v>
      </c>
      <c r="C62" s="52">
        <f>FC_IND_E!C62+FC_TRA_E!C62+FC_OTH_E!C62</f>
        <v>1788.4786752</v>
      </c>
      <c r="D62" s="52">
        <f>FC_IND_E!D62+FC_TRA_E!D62+FC_OTH_E!D62</f>
        <v>1784.9837375999996</v>
      </c>
      <c r="E62" s="52">
        <f>FC_IND_E!E62+FC_TRA_E!E62+FC_OTH_E!E62</f>
        <v>1804.8913343999996</v>
      </c>
      <c r="F62" s="52">
        <f>FC_IND_E!F62+FC_TRA_E!F62+FC_OTH_E!F62</f>
        <v>1876.3694207999995</v>
      </c>
      <c r="G62" s="52">
        <f>FC_IND_E!G62+FC_TRA_E!G62+FC_OTH_E!G62</f>
        <v>2006.3167488000001</v>
      </c>
      <c r="H62" s="52">
        <f>FC_IND_E!H62+FC_TRA_E!H62+FC_OTH_E!H62</f>
        <v>2135.7282239999995</v>
      </c>
      <c r="I62" s="52">
        <f>FC_IND_E!I62+FC_TRA_E!I62+FC_OTH_E!I62</f>
        <v>2303.2626623999995</v>
      </c>
      <c r="J62" s="52">
        <f>FC_IND_E!J62+FC_TRA_E!J62+FC_OTH_E!J62</f>
        <v>2342.8706111999995</v>
      </c>
      <c r="K62" s="52">
        <f>FC_IND_E!K62+FC_TRA_E!K62+FC_OTH_E!K62</f>
        <v>2386.669420799999</v>
      </c>
      <c r="L62" s="52">
        <f>FC_IND_E!L62+FC_TRA_E!L62+FC_OTH_E!L62</f>
        <v>2430.1859903999994</v>
      </c>
      <c r="M62" s="52">
        <f>FC_IND_E!M62+FC_TRA_E!M62+FC_OTH_E!M62</f>
        <v>2432.1902975999992</v>
      </c>
      <c r="N62" s="52">
        <f>FC_IND_E!N62+FC_TRA_E!N62+FC_OTH_E!N62</f>
        <v>2501.0322623999991</v>
      </c>
      <c r="O62" s="52">
        <f>FC_IND_E!O62+FC_TRA_E!O62+FC_OTH_E!O62</f>
        <v>2520.1532159999992</v>
      </c>
      <c r="P62" s="52">
        <f>FC_IND_E!P62+FC_TRA_E!P62+FC_OTH_E!P62</f>
        <v>2545.9878528000008</v>
      </c>
      <c r="Q62" s="52">
        <f>FC_IND_E!Q62+FC_TRA_E!Q62+FC_OTH_E!Q62</f>
        <v>2740.8298175999998</v>
      </c>
      <c r="R62" s="52">
        <f>FC_IND_E!R62+FC_TRA_E!R62+FC_OTH_E!R62</f>
        <v>2798.5039487999998</v>
      </c>
      <c r="S62" s="52">
        <f>FC_IND_E!S62+FC_TRA_E!S62+FC_OTH_E!S62</f>
        <v>2829.9604032000007</v>
      </c>
      <c r="T62" s="52">
        <f>FC_IND_E!T62+FC_TRA_E!T62+FC_OTH_E!T62</f>
        <v>3037.4455103999976</v>
      </c>
      <c r="U62" s="52">
        <f>FC_IND_E!U62+FC_TRA_E!U62+FC_OTH_E!U62</f>
        <v>3084.9634367999993</v>
      </c>
      <c r="V62" s="52">
        <f>FC_IND_E!V62+FC_TRA_E!V62+FC_OTH_E!V62</f>
        <v>3149.5665599999984</v>
      </c>
      <c r="W62" s="52">
        <f>FC_IND_E!W62+FC_TRA_E!W62+FC_OTH_E!W62</f>
        <v>3263.4548352000002</v>
      </c>
      <c r="X62" s="52">
        <f>FC_IND_E!X62+FC_TRA_E!X62+FC_OTH_E!X62</f>
        <v>3328.8462143999996</v>
      </c>
    </row>
    <row r="63" spans="1:24" ht="11.25" customHeight="1" x14ac:dyDescent="0.2">
      <c r="A63" s="50" t="s">
        <v>94</v>
      </c>
      <c r="B63" s="51" t="s">
        <v>95</v>
      </c>
      <c r="C63" s="52">
        <f>FC_IND_E!C63+FC_TRA_E!C63+FC_OTH_E!C63</f>
        <v>30.24</v>
      </c>
      <c r="D63" s="52">
        <f>FC_IND_E!D63+FC_TRA_E!D63+FC_OTH_E!D63</f>
        <v>30.24</v>
      </c>
      <c r="E63" s="52">
        <f>FC_IND_E!E63+FC_TRA_E!E63+FC_OTH_E!E63</f>
        <v>30.239999999999991</v>
      </c>
      <c r="F63" s="52">
        <f>FC_IND_E!F63+FC_TRA_E!F63+FC_OTH_E!F63</f>
        <v>30.24</v>
      </c>
      <c r="G63" s="52">
        <f>FC_IND_E!G63+FC_TRA_E!G63+FC_OTH_E!G63</f>
        <v>30.24</v>
      </c>
      <c r="H63" s="52">
        <f>FC_IND_E!H63+FC_TRA_E!H63+FC_OTH_E!H63</f>
        <v>30.24</v>
      </c>
      <c r="I63" s="52">
        <f>FC_IND_E!I63+FC_TRA_E!I63+FC_OTH_E!I63</f>
        <v>30.239999999999995</v>
      </c>
      <c r="J63" s="52">
        <f>FC_IND_E!J63+FC_TRA_E!J63+FC_OTH_E!J63</f>
        <v>30.239999999999991</v>
      </c>
      <c r="K63" s="52">
        <f>FC_IND_E!K63+FC_TRA_E!K63+FC_OTH_E!K63</f>
        <v>30.239999999999991</v>
      </c>
      <c r="L63" s="52">
        <f>FC_IND_E!L63+FC_TRA_E!L63+FC_OTH_E!L63</f>
        <v>30.239999999999991</v>
      </c>
      <c r="M63" s="52">
        <f>FC_IND_E!M63+FC_TRA_E!M63+FC_OTH_E!M63</f>
        <v>30.239999999999988</v>
      </c>
      <c r="N63" s="52">
        <f>FC_IND_E!N63+FC_TRA_E!N63+FC_OTH_E!N63</f>
        <v>30.239999999999995</v>
      </c>
      <c r="O63" s="52">
        <f>FC_IND_E!O63+FC_TRA_E!O63+FC_OTH_E!O63</f>
        <v>30.239999999999991</v>
      </c>
      <c r="P63" s="52">
        <f>FC_IND_E!P63+FC_TRA_E!P63+FC_OTH_E!P63</f>
        <v>30.24000000000002</v>
      </c>
      <c r="Q63" s="52">
        <f>FC_IND_E!Q63+FC_TRA_E!Q63+FC_OTH_E!Q63</f>
        <v>30.24</v>
      </c>
      <c r="R63" s="52">
        <f>FC_IND_E!R63+FC_TRA_E!R63+FC_OTH_E!R63</f>
        <v>30.24</v>
      </c>
      <c r="S63" s="52">
        <f>FC_IND_E!S63+FC_TRA_E!S63+FC_OTH_E!S63</f>
        <v>30.240000000000013</v>
      </c>
      <c r="T63" s="52">
        <f>FC_IND_E!T63+FC_TRA_E!T63+FC_OTH_E!T63</f>
        <v>30.239999999999966</v>
      </c>
      <c r="U63" s="52">
        <f>FC_IND_E!U63+FC_TRA_E!U63+FC_OTH_E!U63</f>
        <v>30.239999999999995</v>
      </c>
      <c r="V63" s="52">
        <f>FC_IND_E!V63+FC_TRA_E!V63+FC_OTH_E!V63</f>
        <v>30.239999999999981</v>
      </c>
      <c r="W63" s="52">
        <f>FC_IND_E!W63+FC_TRA_E!W63+FC_OTH_E!W63</f>
        <v>30.240000000000013</v>
      </c>
      <c r="X63" s="52">
        <f>FC_IND_E!X63+FC_TRA_E!X63+FC_OTH_E!X63</f>
        <v>30.24</v>
      </c>
    </row>
    <row r="64" spans="1:24" ht="11.25" customHeight="1" x14ac:dyDescent="0.2">
      <c r="A64" s="50" t="s">
        <v>96</v>
      </c>
      <c r="B64" s="51" t="s">
        <v>97</v>
      </c>
      <c r="C64" s="52">
        <f>FC_IND_E!C64+FC_TRA_E!C64+FC_OTH_E!C64</f>
        <v>126.89029079999997</v>
      </c>
      <c r="D64" s="52">
        <f>FC_IND_E!D64+FC_TRA_E!D64+FC_OTH_E!D64</f>
        <v>130.05706896000004</v>
      </c>
      <c r="E64" s="52">
        <f>FC_IND_E!E64+FC_TRA_E!E64+FC_OTH_E!E64</f>
        <v>126.07122527999999</v>
      </c>
      <c r="F64" s="52">
        <f>FC_IND_E!F64+FC_TRA_E!F64+FC_OTH_E!F64</f>
        <v>128.5286184</v>
      </c>
      <c r="G64" s="52">
        <f>FC_IND_E!G64+FC_TRA_E!G64+FC_OTH_E!G64</f>
        <v>135.29893104000001</v>
      </c>
      <c r="H64" s="52">
        <f>FC_IND_E!H64+FC_TRA_E!H64+FC_OTH_E!H64</f>
        <v>124.43348735999999</v>
      </c>
      <c r="I64" s="52">
        <f>FC_IND_E!I64+FC_TRA_E!I64+FC_OTH_E!I64</f>
        <v>132.73264367999997</v>
      </c>
      <c r="J64" s="52">
        <f>FC_IND_E!J64+FC_TRA_E!J64+FC_OTH_E!J64</f>
        <v>132.35033447999999</v>
      </c>
      <c r="K64" s="52">
        <f>FC_IND_E!K64+FC_TRA_E!K64+FC_OTH_E!K64</f>
        <v>153.15306552000004</v>
      </c>
      <c r="L64" s="52">
        <f>FC_IND_E!L64+FC_TRA_E!L64+FC_OTH_E!L64</f>
        <v>176.19422184000001</v>
      </c>
      <c r="M64" s="52">
        <f>FC_IND_E!M64+FC_TRA_E!M64+FC_OTH_E!M64</f>
        <v>206.82495288000007</v>
      </c>
      <c r="N64" s="52">
        <f>FC_IND_E!N64+FC_TRA_E!N64+FC_OTH_E!N64</f>
        <v>202.62073103999998</v>
      </c>
      <c r="O64" s="52">
        <f>FC_IND_E!O64+FC_TRA_E!O64+FC_OTH_E!O64</f>
        <v>228.3368724</v>
      </c>
      <c r="P64" s="52">
        <f>FC_IND_E!P64+FC_TRA_E!P64+FC_OTH_E!P64</f>
        <v>253.61684711999999</v>
      </c>
      <c r="Q64" s="52">
        <f>FC_IND_E!Q64+FC_TRA_E!Q64+FC_OTH_E!Q64</f>
        <v>271.52562527999999</v>
      </c>
      <c r="R64" s="52">
        <f>FC_IND_E!R64+FC_TRA_E!R64+FC_OTH_E!R64</f>
        <v>254.96446247999992</v>
      </c>
      <c r="S64" s="52">
        <f>FC_IND_E!S64+FC_TRA_E!S64+FC_OTH_E!S64</f>
        <v>257.61369815999984</v>
      </c>
      <c r="T64" s="52">
        <f>FC_IND_E!T64+FC_TRA_E!T64+FC_OTH_E!T64</f>
        <v>256.51532088000005</v>
      </c>
      <c r="U64" s="52">
        <f>FC_IND_E!U64+FC_TRA_E!U64+FC_OTH_E!U64</f>
        <v>282.10016016000009</v>
      </c>
      <c r="V64" s="52">
        <f>FC_IND_E!V64+FC_TRA_E!V64+FC_OTH_E!V64</f>
        <v>292.62260664000001</v>
      </c>
      <c r="W64" s="52">
        <f>FC_IND_E!W64+FC_TRA_E!W64+FC_OTH_E!W64</f>
        <v>314.8867612800002</v>
      </c>
      <c r="X64" s="52">
        <f>FC_IND_E!X64+FC_TRA_E!X64+FC_OTH_E!X64</f>
        <v>310.71615120000001</v>
      </c>
    </row>
    <row r="65" spans="1:24" ht="11.25" customHeight="1" x14ac:dyDescent="0.2">
      <c r="A65" s="50" t="s">
        <v>98</v>
      </c>
      <c r="B65" s="51" t="s">
        <v>99</v>
      </c>
      <c r="C65" s="52">
        <f>FC_IND_E!C65+FC_TRA_E!C65+FC_OTH_E!C65</f>
        <v>142.19999999999999</v>
      </c>
      <c r="D65" s="52">
        <f>FC_IND_E!D65+FC_TRA_E!D65+FC_OTH_E!D65</f>
        <v>183.99995999999999</v>
      </c>
      <c r="E65" s="52">
        <f>FC_IND_E!E65+FC_TRA_E!E65+FC_OTH_E!E65</f>
        <v>175.70016000000001</v>
      </c>
      <c r="F65" s="52">
        <f>FC_IND_E!F65+FC_TRA_E!F65+FC_OTH_E!F65</f>
        <v>159.29999999999998</v>
      </c>
      <c r="G65" s="52">
        <f>FC_IND_E!G65+FC_TRA_E!G65+FC_OTH_E!G65</f>
        <v>176.60015999999993</v>
      </c>
      <c r="H65" s="52">
        <f>FC_IND_E!H65+FC_TRA_E!H65+FC_OTH_E!H65</f>
        <v>172.00008</v>
      </c>
      <c r="I65" s="52">
        <f>FC_IND_E!I65+FC_TRA_E!I65+FC_OTH_E!I65</f>
        <v>205.49987999999996</v>
      </c>
      <c r="J65" s="52">
        <f>FC_IND_E!J65+FC_TRA_E!J65+FC_OTH_E!J65</f>
        <v>212.69988000000004</v>
      </c>
      <c r="K65" s="52">
        <f>FC_IND_E!K65+FC_TRA_E!K65+FC_OTH_E!K65</f>
        <v>257.40000000000003</v>
      </c>
      <c r="L65" s="52">
        <f>FC_IND_E!L65+FC_TRA_E!L65+FC_OTH_E!L65</f>
        <v>246.89988000000008</v>
      </c>
      <c r="M65" s="52">
        <f>FC_IND_E!M65+FC_TRA_E!M65+FC_OTH_E!M65</f>
        <v>271.59983999999997</v>
      </c>
      <c r="N65" s="52">
        <f>FC_IND_E!N65+FC_TRA_E!N65+FC_OTH_E!N65</f>
        <v>245.90016</v>
      </c>
      <c r="O65" s="52">
        <f>FC_IND_E!O65+FC_TRA_E!O65+FC_OTH_E!O65</f>
        <v>217.19987999999981</v>
      </c>
      <c r="P65" s="52">
        <f>FC_IND_E!P65+FC_TRA_E!P65+FC_OTH_E!P65</f>
        <v>208.90008000000003</v>
      </c>
      <c r="Q65" s="52">
        <f>FC_IND_E!Q65+FC_TRA_E!Q65+FC_OTH_E!Q65</f>
        <v>200.99987999999982</v>
      </c>
      <c r="R65" s="52">
        <f>FC_IND_E!R65+FC_TRA_E!R65+FC_OTH_E!R65</f>
        <v>183.39587999999995</v>
      </c>
      <c r="S65" s="52">
        <f>FC_IND_E!S65+FC_TRA_E!S65+FC_OTH_E!S65</f>
        <v>168.04152000000002</v>
      </c>
      <c r="T65" s="52">
        <f>FC_IND_E!T65+FC_TRA_E!T65+FC_OTH_E!T65</f>
        <v>142.97399999999988</v>
      </c>
      <c r="U65" s="52">
        <f>FC_IND_E!U65+FC_TRA_E!U65+FC_OTH_E!U65</f>
        <v>178.11287999999979</v>
      </c>
      <c r="V65" s="52">
        <f>FC_IND_E!V65+FC_TRA_E!V65+FC_OTH_E!V65</f>
        <v>183.65184000000002</v>
      </c>
      <c r="W65" s="52">
        <f>FC_IND_E!W65+FC_TRA_E!W65+FC_OTH_E!W65</f>
        <v>178.83612000000005</v>
      </c>
      <c r="X65" s="52">
        <f>FC_IND_E!X65+FC_TRA_E!X65+FC_OTH_E!X65</f>
        <v>173.97936000000013</v>
      </c>
    </row>
    <row r="66" spans="1:24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0</v>
      </c>
      <c r="I67" s="52">
        <f>FC_IND_E!I67+FC_TRA_E!I67+FC_OTH_E!I67</f>
        <v>55.507256639999994</v>
      </c>
      <c r="J67" s="52">
        <f>FC_IND_E!J67+FC_TRA_E!J67+FC_OTH_E!J67</f>
        <v>261.67688495999994</v>
      </c>
      <c r="K67" s="52">
        <f>FC_IND_E!K67+FC_TRA_E!K67+FC_OTH_E!K67</f>
        <v>319.66896672000001</v>
      </c>
      <c r="L67" s="52">
        <f>FC_IND_E!L67+FC_TRA_E!L67+FC_OTH_E!L67</f>
        <v>410.18679504000016</v>
      </c>
      <c r="M67" s="52">
        <f>FC_IND_E!M67+FC_TRA_E!M67+FC_OTH_E!M67</f>
        <v>397.61279999999994</v>
      </c>
      <c r="N67" s="52">
        <f>FC_IND_E!N67+FC_TRA_E!N67+FC_OTH_E!N67</f>
        <v>441.57960000000003</v>
      </c>
      <c r="O67" s="52">
        <f>FC_IND_E!O67+FC_TRA_E!O67+FC_OTH_E!O67</f>
        <v>368.9387999999999</v>
      </c>
      <c r="P67" s="52">
        <f>FC_IND_E!P67+FC_TRA_E!P67+FC_OTH_E!P67</f>
        <v>370.85040000000009</v>
      </c>
      <c r="Q67" s="52">
        <f>FC_IND_E!Q67+FC_TRA_E!Q67+FC_OTH_E!Q67</f>
        <v>380.40839999999986</v>
      </c>
      <c r="R67" s="52">
        <f>FC_IND_E!R67+FC_TRA_E!R67+FC_OTH_E!R67</f>
        <v>421.29370079999978</v>
      </c>
      <c r="S67" s="52">
        <f>FC_IND_E!S67+FC_TRA_E!S67+FC_OTH_E!S67</f>
        <v>357.45390719999995</v>
      </c>
      <c r="T67" s="52">
        <f>FC_IND_E!T67+FC_TRA_E!T67+FC_OTH_E!T67</f>
        <v>382.21677360000007</v>
      </c>
      <c r="U67" s="52">
        <f>FC_IND_E!U67+FC_TRA_E!U67+FC_OTH_E!U67</f>
        <v>505.90825344000012</v>
      </c>
      <c r="V67" s="52">
        <f>FC_IND_E!V67+FC_TRA_E!V67+FC_OTH_E!V67</f>
        <v>589.11943679999979</v>
      </c>
      <c r="W67" s="52">
        <f>FC_IND_E!W67+FC_TRA_E!W67+FC_OTH_E!W67</f>
        <v>671.25528143999998</v>
      </c>
      <c r="X67" s="52">
        <f>FC_IND_E!X67+FC_TRA_E!X67+FC_OTH_E!X67</f>
        <v>691.40915280000002</v>
      </c>
    </row>
    <row r="68" spans="1:24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0</v>
      </c>
      <c r="L68" s="52">
        <f>FC_IND_E!L68+FC_TRA_E!L68+FC_OTH_E!L68</f>
        <v>0</v>
      </c>
      <c r="M68" s="52">
        <f>FC_IND_E!M68+FC_TRA_E!M68+FC_OTH_E!M68</f>
        <v>0</v>
      </c>
      <c r="N68" s="52">
        <f>FC_IND_E!N68+FC_TRA_E!N68+FC_OTH_E!N68</f>
        <v>0</v>
      </c>
      <c r="O68" s="52">
        <f>FC_IND_E!O68+FC_TRA_E!O68+FC_OTH_E!O68</f>
        <v>0</v>
      </c>
      <c r="P68" s="52">
        <f>FC_IND_E!P68+FC_TRA_E!P68+FC_OTH_E!P68</f>
        <v>0</v>
      </c>
      <c r="Q68" s="52">
        <f>FC_IND_E!Q68+FC_TRA_E!Q68+FC_OTH_E!Q68</f>
        <v>0</v>
      </c>
      <c r="R68" s="52">
        <f>FC_IND_E!R68+FC_TRA_E!R68+FC_OTH_E!R68</f>
        <v>0</v>
      </c>
      <c r="S68" s="52">
        <f>FC_IND_E!S68+FC_TRA_E!S68+FC_OTH_E!S68</f>
        <v>0</v>
      </c>
      <c r="T68" s="52">
        <f>FC_IND_E!T68+FC_TRA_E!T68+FC_OTH_E!T68</f>
        <v>0</v>
      </c>
      <c r="U68" s="52">
        <f>FC_IND_E!U68+FC_TRA_E!U68+FC_OTH_E!U68</f>
        <v>0</v>
      </c>
      <c r="V68" s="52">
        <f>FC_IND_E!V68+FC_TRA_E!V68+FC_OTH_E!V68</f>
        <v>0</v>
      </c>
      <c r="W68" s="52">
        <f>FC_IND_E!W68+FC_TRA_E!W68+FC_OTH_E!W68</f>
        <v>0</v>
      </c>
      <c r="X68" s="52">
        <f>FC_IND_E!X68+FC_TRA_E!X68+FC_OTH_E!X68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0</v>
      </c>
      <c r="H69" s="52">
        <f>FC_IND_E!H69+FC_TRA_E!H69+FC_OTH_E!H69</f>
        <v>0</v>
      </c>
      <c r="I69" s="52">
        <f>FC_IND_E!I69+FC_TRA_E!I69+FC_OTH_E!I69</f>
        <v>65.489886719999987</v>
      </c>
      <c r="J69" s="52">
        <f>FC_IND_E!J69+FC_TRA_E!J69+FC_OTH_E!J69</f>
        <v>717.77037167999993</v>
      </c>
      <c r="K69" s="52">
        <f>FC_IND_E!K69+FC_TRA_E!K69+FC_OTH_E!K69</f>
        <v>531.77882832000012</v>
      </c>
      <c r="L69" s="52">
        <f>FC_IND_E!L69+FC_TRA_E!L69+FC_OTH_E!L69</f>
        <v>696.81362832000025</v>
      </c>
      <c r="M69" s="52">
        <f>FC_IND_E!M69+FC_TRA_E!M69+FC_OTH_E!M69</f>
        <v>280.29714335999995</v>
      </c>
      <c r="N69" s="52">
        <f>FC_IND_E!N69+FC_TRA_E!N69+FC_OTH_E!N69</f>
        <v>510.82208495999987</v>
      </c>
      <c r="O69" s="52">
        <f>FC_IND_E!O69+FC_TRA_E!O69+FC_OTH_E!O69</f>
        <v>623.46477168000001</v>
      </c>
      <c r="P69" s="52">
        <f>FC_IND_E!P69+FC_TRA_E!P69+FC_OTH_E!P69</f>
        <v>576.31197168000006</v>
      </c>
      <c r="Q69" s="52">
        <f>FC_IND_E!Q69+FC_TRA_E!Q69+FC_OTH_E!Q69</f>
        <v>730.86865488000012</v>
      </c>
      <c r="R69" s="52">
        <f>FC_IND_E!R69+FC_TRA_E!R69+FC_OTH_E!R69</f>
        <v>530.17843679999999</v>
      </c>
      <c r="S69" s="52">
        <f>FC_IND_E!S69+FC_TRA_E!S69+FC_OTH_E!S69</f>
        <v>403.4182017600001</v>
      </c>
      <c r="T69" s="52">
        <f>FC_IND_E!T69+FC_TRA_E!T69+FC_OTH_E!T69</f>
        <v>601.29530927999997</v>
      </c>
      <c r="U69" s="52">
        <f>FC_IND_E!U69+FC_TRA_E!U69+FC_OTH_E!U69</f>
        <v>1121.9274705599998</v>
      </c>
      <c r="V69" s="52">
        <f>FC_IND_E!V69+FC_TRA_E!V69+FC_OTH_E!V69</f>
        <v>1424.2235616000003</v>
      </c>
      <c r="W69" s="52">
        <f>FC_IND_E!W69+FC_TRA_E!W69+FC_OTH_E!W69</f>
        <v>1051.2701467200002</v>
      </c>
      <c r="X69" s="52">
        <f>FC_IND_E!X69+FC_TRA_E!X69+FC_OTH_E!X69</f>
        <v>1272.5021635200001</v>
      </c>
    </row>
    <row r="70" spans="1:24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31.999868639999992</v>
      </c>
      <c r="H72" s="55">
        <f>FC_IND_E!H72+FC_TRA_E!H72+FC_OTH_E!H72</f>
        <v>34.226439840000012</v>
      </c>
      <c r="I72" s="55">
        <f>FC_IND_E!I72+FC_TRA_E!I72+FC_OTH_E!I72</f>
        <v>84.374726399999972</v>
      </c>
      <c r="J72" s="55">
        <f>FC_IND_E!J72+FC_TRA_E!J72+FC_OTH_E!J72</f>
        <v>106.26533135999999</v>
      </c>
      <c r="K72" s="55">
        <f>FC_IND_E!K72+FC_TRA_E!K72+FC_OTH_E!K72</f>
        <v>109.6092</v>
      </c>
      <c r="L72" s="55">
        <f>FC_IND_E!L72+FC_TRA_E!L72+FC_OTH_E!L72</f>
        <v>103.95651743999997</v>
      </c>
      <c r="M72" s="55">
        <f>FC_IND_E!M72+FC_TRA_E!M72+FC_OTH_E!M72</f>
        <v>47.000711519999996</v>
      </c>
      <c r="N72" s="55">
        <f>FC_IND_E!N72+FC_TRA_E!N72+FC_OTH_E!N72</f>
        <v>2.8650268799999994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179.15444640000001</v>
      </c>
      <c r="V72" s="55">
        <f>FC_IND_E!V72+FC_TRA_E!V72+FC_OTH_E!V72</f>
        <v>137.25364319999994</v>
      </c>
      <c r="W72" s="55">
        <f>FC_IND_E!W72+FC_TRA_E!W72+FC_OTH_E!W72</f>
        <v>95.467463999999993</v>
      </c>
      <c r="X72" s="55">
        <f>FC_IND_E!X72+FC_TRA_E!X72+FC_OTH_E!X72</f>
        <v>69.720047999999977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22158.787731120003</v>
      </c>
      <c r="D2" s="21">
        <f t="shared" ref="D2:X2" si="0">SUM(D3,D17,D22,D25,D26,D51,D52)</f>
        <v>21971.207941560002</v>
      </c>
      <c r="E2" s="21">
        <f t="shared" si="0"/>
        <v>22309.896273120004</v>
      </c>
      <c r="F2" s="21">
        <f t="shared" si="0"/>
        <v>22325.503502520001</v>
      </c>
      <c r="G2" s="21">
        <f t="shared" si="0"/>
        <v>22145.896892880002</v>
      </c>
      <c r="H2" s="21">
        <f t="shared" si="0"/>
        <v>21991.131121679999</v>
      </c>
      <c r="I2" s="21">
        <f t="shared" si="0"/>
        <v>22778.146808639998</v>
      </c>
      <c r="J2" s="21">
        <f t="shared" si="0"/>
        <v>22911.099839279999</v>
      </c>
      <c r="K2" s="21">
        <f t="shared" si="0"/>
        <v>21506.123943719998</v>
      </c>
      <c r="L2" s="21">
        <f t="shared" si="0"/>
        <v>19994.67561636</v>
      </c>
      <c r="M2" s="21">
        <f t="shared" si="0"/>
        <v>21590.119106999999</v>
      </c>
      <c r="N2" s="21">
        <f t="shared" si="0"/>
        <v>20485.050378479998</v>
      </c>
      <c r="O2" s="21">
        <f t="shared" si="0"/>
        <v>20923.28695188</v>
      </c>
      <c r="P2" s="21">
        <f t="shared" si="0"/>
        <v>20390.598731160004</v>
      </c>
      <c r="Q2" s="21">
        <f t="shared" si="0"/>
        <v>20039.277846600002</v>
      </c>
      <c r="R2" s="21">
        <f t="shared" si="0"/>
        <v>20754.189831240001</v>
      </c>
      <c r="S2" s="21">
        <f t="shared" si="0"/>
        <v>22471.058532600004</v>
      </c>
      <c r="T2" s="21">
        <f t="shared" si="0"/>
        <v>22864.012178759996</v>
      </c>
      <c r="U2" s="21">
        <f t="shared" si="0"/>
        <v>22394.661302520002</v>
      </c>
      <c r="V2" s="21">
        <f t="shared" si="0"/>
        <v>21353.078747880005</v>
      </c>
      <c r="W2" s="21">
        <f t="shared" si="0"/>
        <v>21743.981539559994</v>
      </c>
      <c r="X2" s="21">
        <f t="shared" si="0"/>
        <v>21674.575798560003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429.57106847999972</v>
      </c>
      <c r="D3" s="24">
        <f t="shared" si="1"/>
        <v>411.78976451999966</v>
      </c>
      <c r="E3" s="24">
        <f t="shared" si="1"/>
        <v>403.77286763999962</v>
      </c>
      <c r="F3" s="24">
        <f t="shared" si="1"/>
        <v>334.01473307999981</v>
      </c>
      <c r="G3" s="24">
        <f t="shared" si="1"/>
        <v>290.11368383999985</v>
      </c>
      <c r="H3" s="24">
        <f t="shared" si="1"/>
        <v>281.97511703999976</v>
      </c>
      <c r="I3" s="24">
        <f t="shared" si="1"/>
        <v>343.30740875999982</v>
      </c>
      <c r="J3" s="24">
        <f t="shared" si="1"/>
        <v>522.47529575999977</v>
      </c>
      <c r="K3" s="24">
        <f t="shared" si="1"/>
        <v>452.22054011999978</v>
      </c>
      <c r="L3" s="24">
        <f t="shared" si="1"/>
        <v>426.71679191999976</v>
      </c>
      <c r="M3" s="24">
        <f t="shared" si="1"/>
        <v>469.82120831999976</v>
      </c>
      <c r="N3" s="24">
        <f t="shared" si="1"/>
        <v>431.53375895999989</v>
      </c>
      <c r="O3" s="24">
        <f t="shared" si="1"/>
        <v>448.09506575999978</v>
      </c>
      <c r="P3" s="24">
        <f t="shared" si="1"/>
        <v>334.10872727999981</v>
      </c>
      <c r="Q3" s="24">
        <f t="shared" si="1"/>
        <v>342.0570272399998</v>
      </c>
      <c r="R3" s="24">
        <f t="shared" si="1"/>
        <v>815.60072015999924</v>
      </c>
      <c r="S3" s="24">
        <f t="shared" si="1"/>
        <v>1008.006732719999</v>
      </c>
      <c r="T3" s="24">
        <f t="shared" si="1"/>
        <v>1069.4838812399987</v>
      </c>
      <c r="U3" s="24">
        <f t="shared" si="1"/>
        <v>991.70511227999896</v>
      </c>
      <c r="V3" s="24">
        <f t="shared" si="1"/>
        <v>909.06713711999896</v>
      </c>
      <c r="W3" s="24">
        <f t="shared" si="1"/>
        <v>731.80536263999932</v>
      </c>
      <c r="X3" s="24">
        <f t="shared" ref="X3" si="2">SUM(X4,X8,X11)</f>
        <v>605.8077361199995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184.34665115999994</v>
      </c>
      <c r="D4" s="19">
        <f t="shared" si="3"/>
        <v>158.41048931999995</v>
      </c>
      <c r="E4" s="19">
        <f t="shared" si="3"/>
        <v>135.36900863999992</v>
      </c>
      <c r="F4" s="19">
        <f t="shared" si="3"/>
        <v>97.926735239999957</v>
      </c>
      <c r="G4" s="19">
        <f t="shared" si="3"/>
        <v>69.124442039999963</v>
      </c>
      <c r="H4" s="19">
        <f t="shared" si="3"/>
        <v>80.645359319999969</v>
      </c>
      <c r="I4" s="19">
        <f t="shared" si="3"/>
        <v>100.80661067999999</v>
      </c>
      <c r="J4" s="19">
        <f t="shared" si="3"/>
        <v>175.69151135999994</v>
      </c>
      <c r="K4" s="19">
        <f t="shared" si="3"/>
        <v>115.20775727999994</v>
      </c>
      <c r="L4" s="19">
        <f t="shared" si="3"/>
        <v>103.68683999999996</v>
      </c>
      <c r="M4" s="19">
        <f t="shared" si="3"/>
        <v>106.56706931999996</v>
      </c>
      <c r="N4" s="19">
        <f t="shared" si="3"/>
        <v>92.165922719999969</v>
      </c>
      <c r="O4" s="19">
        <f t="shared" si="3"/>
        <v>106.56706931999997</v>
      </c>
      <c r="P4" s="19">
        <f t="shared" si="3"/>
        <v>80.645359319999969</v>
      </c>
      <c r="Q4" s="19">
        <f t="shared" si="3"/>
        <v>99.496193039999966</v>
      </c>
      <c r="R4" s="19">
        <f t="shared" si="3"/>
        <v>71.859322079999885</v>
      </c>
      <c r="S4" s="19">
        <f t="shared" si="3"/>
        <v>103.66759367999987</v>
      </c>
      <c r="T4" s="19">
        <f t="shared" si="3"/>
        <v>155.56737131999978</v>
      </c>
      <c r="U4" s="19">
        <f t="shared" si="3"/>
        <v>154.93147235999982</v>
      </c>
      <c r="V4" s="19">
        <f t="shared" si="3"/>
        <v>110.25291707999986</v>
      </c>
      <c r="W4" s="19">
        <f t="shared" si="3"/>
        <v>87.981638399999909</v>
      </c>
      <c r="X4" s="19">
        <f t="shared" ref="X4" si="4">SUM(X5:X7)</f>
        <v>102.36607235999989</v>
      </c>
    </row>
    <row r="5" spans="1:24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172.81128203999995</v>
      </c>
      <c r="D5" s="8">
        <f>FC_IND_IS_E!D5+FC_IND_NFM_E!D5+FC_IND_CPC_E!D5+FC_IND_NMM_E!D5+FC_IND_PPP_E!D5+FC_IND_FBT_E!D5+FC_IND_TE_E!D5+FC_IND_MAC_E!D5+FC_IND_TL_E!D5+FC_IND_WP_E!D5+FC_IND_MQ_E!D5+FC_IND_CON_E!D5+FC_IND_NSP_E!D5</f>
        <v>158.41048931999995</v>
      </c>
      <c r="E5" s="8">
        <f>FC_IND_IS_E!E5+FC_IND_NFM_E!E5+FC_IND_CPC_E!E5+FC_IND_NMM_E!E5+FC_IND_PPP_E!E5+FC_IND_FBT_E!E5+FC_IND_TE_E!E5+FC_IND_MAC_E!E5+FC_IND_TL_E!E5+FC_IND_WP_E!E5+FC_IND_MQ_E!E5+FC_IND_CON_E!E5+FC_IND_NSP_E!E5</f>
        <v>135.36900863999992</v>
      </c>
      <c r="F5" s="8">
        <f>FC_IND_IS_E!F5+FC_IND_NFM_E!F5+FC_IND_CPC_E!F5+FC_IND_NMM_E!F5+FC_IND_PPP_E!F5+FC_IND_FBT_E!F5+FC_IND_TE_E!F5+FC_IND_MAC_E!F5+FC_IND_TL_E!F5+FC_IND_WP_E!F5+FC_IND_MQ_E!F5+FC_IND_CON_E!F5+FC_IND_NSP_E!F5</f>
        <v>97.926735239999957</v>
      </c>
      <c r="G5" s="8">
        <f>FC_IND_IS_E!G5+FC_IND_NFM_E!G5+FC_IND_CPC_E!G5+FC_IND_NMM_E!G5+FC_IND_PPP_E!G5+FC_IND_FBT_E!G5+FC_IND_TE_E!G5+FC_IND_MAC_E!G5+FC_IND_TL_E!G5+FC_IND_WP_E!G5+FC_IND_MQ_E!G5+FC_IND_CON_E!G5+FC_IND_NSP_E!G5</f>
        <v>69.124442039999963</v>
      </c>
      <c r="H5" s="8">
        <f>FC_IND_IS_E!H5+FC_IND_NFM_E!H5+FC_IND_CPC_E!H5+FC_IND_NMM_E!H5+FC_IND_PPP_E!H5+FC_IND_FBT_E!H5+FC_IND_TE_E!H5+FC_IND_MAC_E!H5+FC_IND_TL_E!H5+FC_IND_WP_E!H5+FC_IND_MQ_E!H5+FC_IND_CON_E!H5+FC_IND_NSP_E!H5</f>
        <v>80.645359319999969</v>
      </c>
      <c r="I5" s="8">
        <f>FC_IND_IS_E!I5+FC_IND_NFM_E!I5+FC_IND_CPC_E!I5+FC_IND_NMM_E!I5+FC_IND_PPP_E!I5+FC_IND_FBT_E!I5+FC_IND_TE_E!I5+FC_IND_MAC_E!I5+FC_IND_TL_E!I5+FC_IND_WP_E!I5+FC_IND_MQ_E!I5+FC_IND_CON_E!I5+FC_IND_NSP_E!I5</f>
        <v>100.80661067999999</v>
      </c>
      <c r="J5" s="8">
        <f>FC_IND_IS_E!J5+FC_IND_NFM_E!J5+FC_IND_CPC_E!J5+FC_IND_NMM_E!J5+FC_IND_PPP_E!J5+FC_IND_FBT_E!J5+FC_IND_TE_E!J5+FC_IND_MAC_E!J5+FC_IND_TL_E!J5+FC_IND_WP_E!J5+FC_IND_MQ_E!J5+FC_IND_CON_E!J5+FC_IND_NSP_E!J5</f>
        <v>175.69151135999994</v>
      </c>
      <c r="K5" s="8">
        <f>FC_IND_IS_E!K5+FC_IND_NFM_E!K5+FC_IND_CPC_E!K5+FC_IND_NMM_E!K5+FC_IND_PPP_E!K5+FC_IND_FBT_E!K5+FC_IND_TE_E!K5+FC_IND_MAC_E!K5+FC_IND_TL_E!K5+FC_IND_WP_E!K5+FC_IND_MQ_E!K5+FC_IND_CON_E!K5+FC_IND_NSP_E!K5</f>
        <v>115.20775727999994</v>
      </c>
      <c r="L5" s="8">
        <f>FC_IND_IS_E!L5+FC_IND_NFM_E!L5+FC_IND_CPC_E!L5+FC_IND_NMM_E!L5+FC_IND_PPP_E!L5+FC_IND_FBT_E!L5+FC_IND_TE_E!L5+FC_IND_MAC_E!L5+FC_IND_TL_E!L5+FC_IND_WP_E!L5+FC_IND_MQ_E!L5+FC_IND_CON_E!L5+FC_IND_NSP_E!L5</f>
        <v>103.68683999999996</v>
      </c>
      <c r="M5" s="8">
        <f>FC_IND_IS_E!M5+FC_IND_NFM_E!M5+FC_IND_CPC_E!M5+FC_IND_NMM_E!M5+FC_IND_PPP_E!M5+FC_IND_FBT_E!M5+FC_IND_TE_E!M5+FC_IND_MAC_E!M5+FC_IND_TL_E!M5+FC_IND_WP_E!M5+FC_IND_MQ_E!M5+FC_IND_CON_E!M5+FC_IND_NSP_E!M5</f>
        <v>106.56706931999996</v>
      </c>
      <c r="N5" s="8">
        <f>FC_IND_IS_E!N5+FC_IND_NFM_E!N5+FC_IND_CPC_E!N5+FC_IND_NMM_E!N5+FC_IND_PPP_E!N5+FC_IND_FBT_E!N5+FC_IND_TE_E!N5+FC_IND_MAC_E!N5+FC_IND_TL_E!N5+FC_IND_WP_E!N5+FC_IND_MQ_E!N5+FC_IND_CON_E!N5+FC_IND_NSP_E!N5</f>
        <v>92.165922719999969</v>
      </c>
      <c r="O5" s="8">
        <f>FC_IND_IS_E!O5+FC_IND_NFM_E!O5+FC_IND_CPC_E!O5+FC_IND_NMM_E!O5+FC_IND_PPP_E!O5+FC_IND_FBT_E!O5+FC_IND_TE_E!O5+FC_IND_MAC_E!O5+FC_IND_TL_E!O5+FC_IND_WP_E!O5+FC_IND_MQ_E!O5+FC_IND_CON_E!O5+FC_IND_NSP_E!O5</f>
        <v>106.56706931999997</v>
      </c>
      <c r="P5" s="8">
        <f>FC_IND_IS_E!P5+FC_IND_NFM_E!P5+FC_IND_CPC_E!P5+FC_IND_NMM_E!P5+FC_IND_PPP_E!P5+FC_IND_FBT_E!P5+FC_IND_TE_E!P5+FC_IND_MAC_E!P5+FC_IND_TL_E!P5+FC_IND_WP_E!P5+FC_IND_MQ_E!P5+FC_IND_CON_E!P5+FC_IND_NSP_E!P5</f>
        <v>80.645359319999969</v>
      </c>
      <c r="Q5" s="8">
        <f>FC_IND_IS_E!Q5+FC_IND_NFM_E!Q5+FC_IND_CPC_E!Q5+FC_IND_NMM_E!Q5+FC_IND_PPP_E!Q5+FC_IND_FBT_E!Q5+FC_IND_TE_E!Q5+FC_IND_MAC_E!Q5+FC_IND_TL_E!Q5+FC_IND_WP_E!Q5+FC_IND_MQ_E!Q5+FC_IND_CON_E!Q5+FC_IND_NSP_E!Q5</f>
        <v>99.496193039999966</v>
      </c>
      <c r="R5" s="8">
        <f>FC_IND_IS_E!R5+FC_IND_NFM_E!R5+FC_IND_CPC_E!R5+FC_IND_NMM_E!R5+FC_IND_PPP_E!R5+FC_IND_FBT_E!R5+FC_IND_TE_E!R5+FC_IND_MAC_E!R5+FC_IND_TL_E!R5+FC_IND_WP_E!R5+FC_IND_MQ_E!R5+FC_IND_CON_E!R5+FC_IND_NSP_E!R5</f>
        <v>0</v>
      </c>
      <c r="S5" s="8">
        <f>FC_IND_IS_E!S5+FC_IND_NFM_E!S5+FC_IND_CPC_E!S5+FC_IND_NMM_E!S5+FC_IND_PPP_E!S5+FC_IND_FBT_E!S5+FC_IND_TE_E!S5+FC_IND_MAC_E!S5+FC_IND_TL_E!S5+FC_IND_WP_E!S5+FC_IND_MQ_E!S5+FC_IND_CON_E!S5+FC_IND_NSP_E!S5</f>
        <v>0</v>
      </c>
      <c r="T5" s="8">
        <f>FC_IND_IS_E!T5+FC_IND_NFM_E!T5+FC_IND_CPC_E!T5+FC_IND_NMM_E!T5+FC_IND_PPP_E!T5+FC_IND_FBT_E!T5+FC_IND_TE_E!T5+FC_IND_MAC_E!T5+FC_IND_TL_E!T5+FC_IND_WP_E!T5+FC_IND_MQ_E!T5+FC_IND_CON_E!T5+FC_IND_NSP_E!T5</f>
        <v>0</v>
      </c>
      <c r="U5" s="8">
        <f>FC_IND_IS_E!U5+FC_IND_NFM_E!U5+FC_IND_CPC_E!U5+FC_IND_NMM_E!U5+FC_IND_PPP_E!U5+FC_IND_FBT_E!U5+FC_IND_TE_E!U5+FC_IND_MAC_E!U5+FC_IND_TL_E!U5+FC_IND_WP_E!U5+FC_IND_MQ_E!U5+FC_IND_CON_E!U5+FC_IND_NSP_E!U5</f>
        <v>0</v>
      </c>
      <c r="V5" s="8">
        <f>FC_IND_IS_E!V5+FC_IND_NFM_E!V5+FC_IND_CPC_E!V5+FC_IND_NMM_E!V5+FC_IND_PPP_E!V5+FC_IND_FBT_E!V5+FC_IND_TE_E!V5+FC_IND_MAC_E!V5+FC_IND_TL_E!V5+FC_IND_WP_E!V5+FC_IND_MQ_E!V5+FC_IND_CON_E!V5+FC_IND_NSP_E!V5</f>
        <v>0</v>
      </c>
      <c r="W5" s="8">
        <f>FC_IND_IS_E!W5+FC_IND_NFM_E!W5+FC_IND_CPC_E!W5+FC_IND_NMM_E!W5+FC_IND_PPP_E!W5+FC_IND_FBT_E!W5+FC_IND_TE_E!W5+FC_IND_MAC_E!W5+FC_IND_TL_E!W5+FC_IND_WP_E!W5+FC_IND_MQ_E!W5+FC_IND_CON_E!W5+FC_IND_NSP_E!W5</f>
        <v>0</v>
      </c>
      <c r="X5" s="8">
        <f>FC_IND_IS_E!X5+FC_IND_NFM_E!X5+FC_IND_CPC_E!X5+FC_IND_NMM_E!X5+FC_IND_PPP_E!X5+FC_IND_FBT_E!X5+FC_IND_TE_E!X5+FC_IND_MAC_E!X5+FC_IND_TL_E!X5+FC_IND_WP_E!X5+FC_IND_MQ_E!X5+FC_IND_CON_E!X5+FC_IND_NSP_E!X5</f>
        <v>3.7511279999999987E-2</v>
      </c>
    </row>
    <row r="6" spans="1:24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0.79659359999999912</v>
      </c>
      <c r="S6" s="8">
        <f>FC_IND_IS_E!S6+FC_IND_NFM_E!S6+FC_IND_CPC_E!S6+FC_IND_NMM_E!S6+FC_IND_PPP_E!S6+FC_IND_FBT_E!S6+FC_IND_TE_E!S6+FC_IND_MAC_E!S6+FC_IND_TL_E!S6+FC_IND_WP_E!S6+FC_IND_MQ_E!S6+FC_IND_CON_E!S6+FC_IND_NSP_E!S6</f>
        <v>25.871695199999959</v>
      </c>
      <c r="T6" s="8">
        <f>FC_IND_IS_E!T6+FC_IND_NFM_E!T6+FC_IND_CPC_E!T6+FC_IND_NMM_E!T6+FC_IND_PPP_E!T6+FC_IND_FBT_E!T6+FC_IND_TE_E!T6+FC_IND_MAC_E!T6+FC_IND_TL_E!T6+FC_IND_WP_E!T6+FC_IND_MQ_E!T6+FC_IND_CON_E!T6+FC_IND_NSP_E!T6</f>
        <v>56.522951999999904</v>
      </c>
      <c r="U6" s="8">
        <f>FC_IND_IS_E!U6+FC_IND_NFM_E!U6+FC_IND_CPC_E!U6+FC_IND_NMM_E!U6+FC_IND_PPP_E!U6+FC_IND_FBT_E!U6+FC_IND_TE_E!U6+FC_IND_MAC_E!U6+FC_IND_TL_E!U6+FC_IND_WP_E!U6+FC_IND_MQ_E!U6+FC_IND_CON_E!U6+FC_IND_NSP_E!U6</f>
        <v>73.198288799999915</v>
      </c>
      <c r="V6" s="8">
        <f>FC_IND_IS_E!V6+FC_IND_NFM_E!V6+FC_IND_CPC_E!V6+FC_IND_NMM_E!V6+FC_IND_PPP_E!V6+FC_IND_FBT_E!V6+FC_IND_TE_E!V6+FC_IND_MAC_E!V6+FC_IND_TL_E!V6+FC_IND_WP_E!V6+FC_IND_MQ_E!V6+FC_IND_CON_E!V6+FC_IND_NSP_E!V6</f>
        <v>28.694966399999959</v>
      </c>
      <c r="W6" s="8">
        <f>FC_IND_IS_E!W6+FC_IND_NFM_E!W6+FC_IND_CPC_E!W6+FC_IND_NMM_E!W6+FC_IND_PPP_E!W6+FC_IND_FBT_E!W6+FC_IND_TE_E!W6+FC_IND_MAC_E!W6+FC_IND_TL_E!W6+FC_IND_WP_E!W6+FC_IND_MQ_E!W6+FC_IND_CON_E!W6+FC_IND_NSP_E!W6</f>
        <v>28.832018399999964</v>
      </c>
      <c r="X6" s="8">
        <f>FC_IND_IS_E!X6+FC_IND_NFM_E!X6+FC_IND_CPC_E!X6+FC_IND_NMM_E!X6+FC_IND_PPP_E!X6+FC_IND_FBT_E!X6+FC_IND_TE_E!X6+FC_IND_MAC_E!X6+FC_IND_TL_E!X6+FC_IND_WP_E!X6+FC_IND_MQ_E!X6+FC_IND_CON_E!X6+FC_IND_NSP_E!X6</f>
        <v>39.180290399999954</v>
      </c>
    </row>
    <row r="7" spans="1:24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11.535369119999986</v>
      </c>
      <c r="D7" s="8">
        <f>FC_IND_IS_E!D7+FC_IND_NFM_E!D7+FC_IND_CPC_E!D7+FC_IND_NMM_E!D7+FC_IND_PPP_E!D7+FC_IND_FBT_E!D7+FC_IND_TE_E!D7+FC_IND_MAC_E!D7+FC_IND_TL_E!D7+FC_IND_WP_E!D7+FC_IND_MQ_E!D7+FC_IND_CON_E!D7+FC_IND_NSP_E!D7</f>
        <v>0</v>
      </c>
      <c r="E7" s="8">
        <f>FC_IND_IS_E!E7+FC_IND_NFM_E!E7+FC_IND_CPC_E!E7+FC_IND_NMM_E!E7+FC_IND_PPP_E!E7+FC_IND_FBT_E!E7+FC_IND_TE_E!E7+FC_IND_MAC_E!E7+FC_IND_TL_E!E7+FC_IND_WP_E!E7+FC_IND_MQ_E!E7+FC_IND_CON_E!E7+FC_IND_NSP_E!E7</f>
        <v>0</v>
      </c>
      <c r="F7" s="8">
        <f>FC_IND_IS_E!F7+FC_IND_NFM_E!F7+FC_IND_CPC_E!F7+FC_IND_NMM_E!F7+FC_IND_PPP_E!F7+FC_IND_FBT_E!F7+FC_IND_TE_E!F7+FC_IND_MAC_E!F7+FC_IND_TL_E!F7+FC_IND_WP_E!F7+FC_IND_MQ_E!F7+FC_IND_CON_E!F7+FC_IND_NSP_E!F7</f>
        <v>0</v>
      </c>
      <c r="G7" s="8">
        <f>FC_IND_IS_E!G7+FC_IND_NFM_E!G7+FC_IND_CPC_E!G7+FC_IND_NMM_E!G7+FC_IND_PPP_E!G7+FC_IND_FBT_E!G7+FC_IND_TE_E!G7+FC_IND_MAC_E!G7+FC_IND_TL_E!G7+FC_IND_WP_E!G7+FC_IND_MQ_E!G7+FC_IND_CON_E!G7+FC_IND_NSP_E!G7</f>
        <v>0</v>
      </c>
      <c r="H7" s="8">
        <f>FC_IND_IS_E!H7+FC_IND_NFM_E!H7+FC_IND_CPC_E!H7+FC_IND_NMM_E!H7+FC_IND_PPP_E!H7+FC_IND_FBT_E!H7+FC_IND_TE_E!H7+FC_IND_MAC_E!H7+FC_IND_TL_E!H7+FC_IND_WP_E!H7+FC_IND_MQ_E!H7+FC_IND_CON_E!H7+FC_IND_NSP_E!H7</f>
        <v>0</v>
      </c>
      <c r="I7" s="8">
        <f>FC_IND_IS_E!I7+FC_IND_NFM_E!I7+FC_IND_CPC_E!I7+FC_IND_NMM_E!I7+FC_IND_PPP_E!I7+FC_IND_FBT_E!I7+FC_IND_TE_E!I7+FC_IND_MAC_E!I7+FC_IND_TL_E!I7+FC_IND_WP_E!I7+FC_IND_MQ_E!I7+FC_IND_CON_E!I7+FC_IND_NSP_E!I7</f>
        <v>0</v>
      </c>
      <c r="J7" s="8">
        <f>FC_IND_IS_E!J7+FC_IND_NFM_E!J7+FC_IND_CPC_E!J7+FC_IND_NMM_E!J7+FC_IND_PPP_E!J7+FC_IND_FBT_E!J7+FC_IND_TE_E!J7+FC_IND_MAC_E!J7+FC_IND_TL_E!J7+FC_IND_WP_E!J7+FC_IND_MQ_E!J7+FC_IND_CON_E!J7+FC_IND_NSP_E!J7</f>
        <v>0</v>
      </c>
      <c r="K7" s="8">
        <f>FC_IND_IS_E!K7+FC_IND_NFM_E!K7+FC_IND_CPC_E!K7+FC_IND_NMM_E!K7+FC_IND_PPP_E!K7+FC_IND_FBT_E!K7+FC_IND_TE_E!K7+FC_IND_MAC_E!K7+FC_IND_TL_E!K7+FC_IND_WP_E!K7+FC_IND_MQ_E!K7+FC_IND_CON_E!K7+FC_IND_NSP_E!K7</f>
        <v>0</v>
      </c>
      <c r="L7" s="8">
        <f>FC_IND_IS_E!L7+FC_IND_NFM_E!L7+FC_IND_CPC_E!L7+FC_IND_NMM_E!L7+FC_IND_PPP_E!L7+FC_IND_FBT_E!L7+FC_IND_TE_E!L7+FC_IND_MAC_E!L7+FC_IND_TL_E!L7+FC_IND_WP_E!L7+FC_IND_MQ_E!L7+FC_IND_CON_E!L7+FC_IND_NSP_E!L7</f>
        <v>0</v>
      </c>
      <c r="M7" s="8">
        <f>FC_IND_IS_E!M7+FC_IND_NFM_E!M7+FC_IND_CPC_E!M7+FC_IND_NMM_E!M7+FC_IND_PPP_E!M7+FC_IND_FBT_E!M7+FC_IND_TE_E!M7+FC_IND_MAC_E!M7+FC_IND_TL_E!M7+FC_IND_WP_E!M7+FC_IND_MQ_E!M7+FC_IND_CON_E!M7+FC_IND_NSP_E!M7</f>
        <v>0</v>
      </c>
      <c r="N7" s="8">
        <f>FC_IND_IS_E!N7+FC_IND_NFM_E!N7+FC_IND_CPC_E!N7+FC_IND_NMM_E!N7+FC_IND_PPP_E!N7+FC_IND_FBT_E!N7+FC_IND_TE_E!N7+FC_IND_MAC_E!N7+FC_IND_TL_E!N7+FC_IND_WP_E!N7+FC_IND_MQ_E!N7+FC_IND_CON_E!N7+FC_IND_NSP_E!N7</f>
        <v>0</v>
      </c>
      <c r="O7" s="8">
        <f>FC_IND_IS_E!O7+FC_IND_NFM_E!O7+FC_IND_CPC_E!O7+FC_IND_NMM_E!O7+FC_IND_PPP_E!O7+FC_IND_FBT_E!O7+FC_IND_TE_E!O7+FC_IND_MAC_E!O7+FC_IND_TL_E!O7+FC_IND_WP_E!O7+FC_IND_MQ_E!O7+FC_IND_CON_E!O7+FC_IND_NSP_E!O7</f>
        <v>0</v>
      </c>
      <c r="P7" s="8">
        <f>FC_IND_IS_E!P7+FC_IND_NFM_E!P7+FC_IND_CPC_E!P7+FC_IND_NMM_E!P7+FC_IND_PPP_E!P7+FC_IND_FBT_E!P7+FC_IND_TE_E!P7+FC_IND_MAC_E!P7+FC_IND_TL_E!P7+FC_IND_WP_E!P7+FC_IND_MQ_E!P7+FC_IND_CON_E!P7+FC_IND_NSP_E!P7</f>
        <v>0</v>
      </c>
      <c r="Q7" s="8">
        <f>FC_IND_IS_E!Q7+FC_IND_NFM_E!Q7+FC_IND_CPC_E!Q7+FC_IND_NMM_E!Q7+FC_IND_PPP_E!Q7+FC_IND_FBT_E!Q7+FC_IND_TE_E!Q7+FC_IND_MAC_E!Q7+FC_IND_TL_E!Q7+FC_IND_WP_E!Q7+FC_IND_MQ_E!Q7+FC_IND_CON_E!Q7+FC_IND_NSP_E!Q7</f>
        <v>0</v>
      </c>
      <c r="R7" s="8">
        <f>FC_IND_IS_E!R7+FC_IND_NFM_E!R7+FC_IND_CPC_E!R7+FC_IND_NMM_E!R7+FC_IND_PPP_E!R7+FC_IND_FBT_E!R7+FC_IND_TE_E!R7+FC_IND_MAC_E!R7+FC_IND_TL_E!R7+FC_IND_WP_E!R7+FC_IND_MQ_E!R7+FC_IND_CON_E!R7+FC_IND_NSP_E!R7</f>
        <v>71.06272847999989</v>
      </c>
      <c r="S7" s="8">
        <f>FC_IND_IS_E!S7+FC_IND_NFM_E!S7+FC_IND_CPC_E!S7+FC_IND_NMM_E!S7+FC_IND_PPP_E!S7+FC_IND_FBT_E!S7+FC_IND_TE_E!S7+FC_IND_MAC_E!S7+FC_IND_TL_E!S7+FC_IND_WP_E!S7+FC_IND_MQ_E!S7+FC_IND_CON_E!S7+FC_IND_NSP_E!S7</f>
        <v>77.795898479999906</v>
      </c>
      <c r="T7" s="8">
        <f>FC_IND_IS_E!T7+FC_IND_NFM_E!T7+FC_IND_CPC_E!T7+FC_IND_NMM_E!T7+FC_IND_PPP_E!T7+FC_IND_FBT_E!T7+FC_IND_TE_E!T7+FC_IND_MAC_E!T7+FC_IND_TL_E!T7+FC_IND_WP_E!T7+FC_IND_MQ_E!T7+FC_IND_CON_E!T7+FC_IND_NSP_E!T7</f>
        <v>99.044419319999889</v>
      </c>
      <c r="U7" s="8">
        <f>FC_IND_IS_E!U7+FC_IND_NFM_E!U7+FC_IND_CPC_E!U7+FC_IND_NMM_E!U7+FC_IND_PPP_E!U7+FC_IND_FBT_E!U7+FC_IND_TE_E!U7+FC_IND_MAC_E!U7+FC_IND_TL_E!U7+FC_IND_WP_E!U7+FC_IND_MQ_E!U7+FC_IND_CON_E!U7+FC_IND_NSP_E!U7</f>
        <v>81.733183559999901</v>
      </c>
      <c r="V7" s="8">
        <f>FC_IND_IS_E!V7+FC_IND_NFM_E!V7+FC_IND_CPC_E!V7+FC_IND_NMM_E!V7+FC_IND_PPP_E!V7+FC_IND_FBT_E!V7+FC_IND_TE_E!V7+FC_IND_MAC_E!V7+FC_IND_TL_E!V7+FC_IND_WP_E!V7+FC_IND_MQ_E!V7+FC_IND_CON_E!V7+FC_IND_NSP_E!V7</f>
        <v>81.557950679999905</v>
      </c>
      <c r="W7" s="8">
        <f>FC_IND_IS_E!W7+FC_IND_NFM_E!W7+FC_IND_CPC_E!W7+FC_IND_NMM_E!W7+FC_IND_PPP_E!W7+FC_IND_FBT_E!W7+FC_IND_TE_E!W7+FC_IND_MAC_E!W7+FC_IND_TL_E!W7+FC_IND_WP_E!W7+FC_IND_MQ_E!W7+FC_IND_CON_E!W7+FC_IND_NSP_E!W7</f>
        <v>59.149619999999942</v>
      </c>
      <c r="X7" s="8">
        <f>FC_IND_IS_E!X7+FC_IND_NFM_E!X7+FC_IND_CPC_E!X7+FC_IND_NMM_E!X7+FC_IND_PPP_E!X7+FC_IND_FBT_E!X7+FC_IND_TE_E!X7+FC_IND_MAC_E!X7+FC_IND_TL_E!X7+FC_IND_WP_E!X7+FC_IND_MQ_E!X7+FC_IND_CON_E!X7+FC_IND_NSP_E!X7</f>
        <v>63.148270679999932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60.599757599999897</v>
      </c>
      <c r="D8" s="19">
        <f t="shared" si="5"/>
        <v>80.799919199999835</v>
      </c>
      <c r="E8" s="19">
        <f t="shared" si="5"/>
        <v>74.73979799999988</v>
      </c>
      <c r="F8" s="19">
        <f t="shared" si="5"/>
        <v>52.519838399999912</v>
      </c>
      <c r="G8" s="19">
        <f t="shared" si="5"/>
        <v>46.460080799999915</v>
      </c>
      <c r="H8" s="19">
        <f t="shared" si="5"/>
        <v>56.559797999999901</v>
      </c>
      <c r="I8" s="19">
        <f t="shared" si="5"/>
        <v>28.280080799999951</v>
      </c>
      <c r="J8" s="19">
        <f t="shared" si="5"/>
        <v>50.500040399999911</v>
      </c>
      <c r="K8" s="19">
        <f t="shared" si="5"/>
        <v>14.140040399999974</v>
      </c>
      <c r="L8" s="19">
        <f t="shared" si="5"/>
        <v>44.439919199999913</v>
      </c>
      <c r="M8" s="19">
        <f t="shared" si="5"/>
        <v>54.539999999999893</v>
      </c>
      <c r="N8" s="19">
        <f t="shared" si="5"/>
        <v>50.499676799999904</v>
      </c>
      <c r="O8" s="19">
        <f t="shared" si="5"/>
        <v>56.559797999999901</v>
      </c>
      <c r="P8" s="19">
        <f t="shared" si="5"/>
        <v>48.479878799999909</v>
      </c>
      <c r="Q8" s="19">
        <f t="shared" si="5"/>
        <v>64.639717199999893</v>
      </c>
      <c r="R8" s="19">
        <f t="shared" si="5"/>
        <v>69.776657999999856</v>
      </c>
      <c r="S8" s="19">
        <f t="shared" si="5"/>
        <v>71.021260799999865</v>
      </c>
      <c r="T8" s="19">
        <f t="shared" si="5"/>
        <v>91.651561199999833</v>
      </c>
      <c r="U8" s="19">
        <f t="shared" si="5"/>
        <v>86.476078799999826</v>
      </c>
      <c r="V8" s="19">
        <f t="shared" si="5"/>
        <v>11.881720799999979</v>
      </c>
      <c r="W8" s="19">
        <f t="shared" si="5"/>
        <v>11.370499199999976</v>
      </c>
      <c r="X8" s="19">
        <f t="shared" ref="X8" si="6">SUM(X9:X10)</f>
        <v>5.2580195999999928</v>
      </c>
    </row>
    <row r="9" spans="1:24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60.599757599999897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80.799919199999835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74.73979799999988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52.519838399999912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46.460080799999915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56.559797999999901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28.280080799999951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50.500040399999911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14.140040399999974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44.439919199999913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54.539999999999893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50.499676799999904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56.559797999999901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48.479878799999909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64.639717199999893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69.776657999999856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71.021260799999865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91.651561199999833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86.476078799999826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11.881720799999979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11.370499199999976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5.2580195999999928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184.6246597199999</v>
      </c>
      <c r="D11" s="19">
        <f t="shared" si="7"/>
        <v>172.57935599999988</v>
      </c>
      <c r="E11" s="19">
        <f t="shared" si="7"/>
        <v>193.66406099999986</v>
      </c>
      <c r="F11" s="19">
        <f t="shared" si="7"/>
        <v>183.56815943999993</v>
      </c>
      <c r="G11" s="19">
        <f t="shared" si="7"/>
        <v>174.52916099999996</v>
      </c>
      <c r="H11" s="19">
        <f t="shared" si="7"/>
        <v>144.76995971999992</v>
      </c>
      <c r="I11" s="19">
        <f t="shared" si="7"/>
        <v>214.22071727999989</v>
      </c>
      <c r="J11" s="19">
        <f t="shared" si="7"/>
        <v>296.2837439999999</v>
      </c>
      <c r="K11" s="19">
        <f t="shared" si="7"/>
        <v>322.87274243999991</v>
      </c>
      <c r="L11" s="19">
        <f t="shared" si="7"/>
        <v>278.5900327199999</v>
      </c>
      <c r="M11" s="19">
        <f t="shared" si="7"/>
        <v>308.71413899999993</v>
      </c>
      <c r="N11" s="19">
        <f t="shared" si="7"/>
        <v>288.86815944</v>
      </c>
      <c r="O11" s="19">
        <f t="shared" si="7"/>
        <v>284.96819843999992</v>
      </c>
      <c r="P11" s="19">
        <f t="shared" si="7"/>
        <v>204.98348915999992</v>
      </c>
      <c r="Q11" s="19">
        <f t="shared" si="7"/>
        <v>177.9211169999999</v>
      </c>
      <c r="R11" s="19">
        <f t="shared" si="7"/>
        <v>673.9647400799995</v>
      </c>
      <c r="S11" s="19">
        <f t="shared" si="7"/>
        <v>833.31787823999935</v>
      </c>
      <c r="T11" s="19">
        <f t="shared" si="7"/>
        <v>822.2649487199991</v>
      </c>
      <c r="U11" s="19">
        <f t="shared" si="7"/>
        <v>750.29756111999939</v>
      </c>
      <c r="V11" s="19">
        <f t="shared" si="7"/>
        <v>786.93249923999906</v>
      </c>
      <c r="W11" s="19">
        <f t="shared" si="7"/>
        <v>632.45322503999944</v>
      </c>
      <c r="X11" s="19">
        <f t="shared" ref="X11" si="8">SUM(X12:X16)</f>
        <v>498.18364415999957</v>
      </c>
    </row>
    <row r="12" spans="1:24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169.02481571999988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153.07919999999987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172.21409999999986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156.26808143999992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153.07919999999996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111.62011571999992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184.97083427999988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210.48389999999986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213.67278143999988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149.88991571999986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172.21409999999986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156.26808143999992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156.26808143999989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130.88352815999986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136.97099999999989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645.86719007999955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767.12910623999926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751.83679871999902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686.96733311999935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715.44538223999905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614.13874703999943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476.96358815999957</v>
      </c>
    </row>
    <row r="14" spans="1:24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15.59984400000001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19.500156000000008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21.449961000000009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27.30007800000001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21.449961000000009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33.149844000000016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29.249883000000011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85.799844000000036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109.19996100000004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128.70011700000003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136.50003900000007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132.60007800000005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128.70011700000003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74.09996100000005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40.950116999999999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28.097550000000009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66.188772000000029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70.428150000000031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63.330228000000027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71.48711700000004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18.314478000000008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21.22005600000001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792.24784127999988</v>
      </c>
      <c r="D17" s="27">
        <f t="shared" si="9"/>
        <v>910.74235824000004</v>
      </c>
      <c r="E17" s="27">
        <f t="shared" si="9"/>
        <v>933.13204559999986</v>
      </c>
      <c r="F17" s="27">
        <f t="shared" si="9"/>
        <v>996.38722656000004</v>
      </c>
      <c r="G17" s="27">
        <f t="shared" si="9"/>
        <v>1097.6041742399998</v>
      </c>
      <c r="H17" s="27">
        <f t="shared" si="9"/>
        <v>1071.73984896</v>
      </c>
      <c r="I17" s="27">
        <f t="shared" si="9"/>
        <v>1119.7681905600002</v>
      </c>
      <c r="J17" s="27">
        <f t="shared" si="9"/>
        <v>1086.79421376</v>
      </c>
      <c r="K17" s="27">
        <f t="shared" si="9"/>
        <v>1059.9632971199999</v>
      </c>
      <c r="L17" s="27">
        <f t="shared" si="9"/>
        <v>983.28668688000005</v>
      </c>
      <c r="M17" s="27">
        <f t="shared" si="9"/>
        <v>1027.4061153600001</v>
      </c>
      <c r="N17" s="27">
        <f t="shared" si="9"/>
        <v>991.66680719999988</v>
      </c>
      <c r="O17" s="27">
        <f t="shared" si="9"/>
        <v>1003.2496559999998</v>
      </c>
      <c r="P17" s="27">
        <f t="shared" si="9"/>
        <v>1001.0292480000001</v>
      </c>
      <c r="Q17" s="27">
        <f t="shared" si="9"/>
        <v>982.49178672000005</v>
      </c>
      <c r="R17" s="27">
        <f t="shared" si="9"/>
        <v>921.16387872000018</v>
      </c>
      <c r="S17" s="27">
        <f t="shared" si="9"/>
        <v>1046.8103083199999</v>
      </c>
      <c r="T17" s="27">
        <f t="shared" si="9"/>
        <v>1227.8951784000001</v>
      </c>
      <c r="U17" s="27">
        <f t="shared" si="9"/>
        <v>1038.06283248</v>
      </c>
      <c r="V17" s="27">
        <f t="shared" si="9"/>
        <v>819.1006401599999</v>
      </c>
      <c r="W17" s="27">
        <f t="shared" si="9"/>
        <v>924.28169904000003</v>
      </c>
      <c r="X17" s="27">
        <f t="shared" ref="X17" si="10">SUM(X18:X21)</f>
        <v>1154.6906025600001</v>
      </c>
    </row>
    <row r="18" spans="1:24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185.55697727999998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185.34423024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175.87434959999996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208.30892256000001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270.05943023999998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260.61816095999995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288.10504656000001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284.16578976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275.97063311999995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202.75815888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233.59481135999997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223.52904719999992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225.85391999999993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237.44232000000005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254.8781467199999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294.45852672000007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279.10030031999992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280.90841040000004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263.68756847999992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228.29931216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238.99772304000007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253.30388255999992</v>
      </c>
    </row>
    <row r="20" spans="1:24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606.69086399999992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725.39812800000004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757.2576959999999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788.078304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827.54474399999992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811.12168800000006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831.6631440000001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802.62842400000011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783.99266399999999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780.52852800000005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793.81130400000006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768.13775999999996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777.39573599999994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763.58692800000006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727.61364000000015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626.70535200000006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767.71000800000002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946.98676799999998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774.37526400000002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590.8013279999999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685.28397599999994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901.38672000000008</v>
      </c>
    </row>
    <row r="21" spans="1:24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6964.5249619200013</v>
      </c>
      <c r="D26" s="27">
        <f t="shared" si="13"/>
        <v>7398.4324370400009</v>
      </c>
      <c r="E26" s="27">
        <f t="shared" si="13"/>
        <v>7885.2104589600012</v>
      </c>
      <c r="F26" s="27">
        <f t="shared" si="13"/>
        <v>8177.9046303599998</v>
      </c>
      <c r="G26" s="27">
        <f t="shared" si="13"/>
        <v>7884.0669668400024</v>
      </c>
      <c r="H26" s="27">
        <f t="shared" si="13"/>
        <v>7741.374059159999</v>
      </c>
      <c r="I26" s="27">
        <f t="shared" si="13"/>
        <v>8954.8506025200004</v>
      </c>
      <c r="J26" s="27">
        <f t="shared" si="13"/>
        <v>9296.5849189200017</v>
      </c>
      <c r="K26" s="27">
        <f t="shared" si="13"/>
        <v>8297.3834870399987</v>
      </c>
      <c r="L26" s="27">
        <f t="shared" si="13"/>
        <v>8001.6886249200006</v>
      </c>
      <c r="M26" s="27">
        <f t="shared" si="13"/>
        <v>8444.1455585999993</v>
      </c>
      <c r="N26" s="27">
        <f t="shared" si="13"/>
        <v>7646.7765585599991</v>
      </c>
      <c r="O26" s="27">
        <f t="shared" si="13"/>
        <v>8273.8957982399988</v>
      </c>
      <c r="P26" s="27">
        <f t="shared" si="13"/>
        <v>7702.3692280799987</v>
      </c>
      <c r="Q26" s="27">
        <f t="shared" si="13"/>
        <v>7909.3229328000007</v>
      </c>
      <c r="R26" s="27">
        <f t="shared" si="13"/>
        <v>7602.1097493600018</v>
      </c>
      <c r="S26" s="27">
        <f t="shared" si="13"/>
        <v>8521.1474130000006</v>
      </c>
      <c r="T26" s="27">
        <f t="shared" si="13"/>
        <v>8337.8131649999978</v>
      </c>
      <c r="U26" s="27">
        <f t="shared" si="13"/>
        <v>8350.7109911999996</v>
      </c>
      <c r="V26" s="27">
        <f t="shared" si="13"/>
        <v>7685.842375080003</v>
      </c>
      <c r="W26" s="27">
        <f t="shared" si="13"/>
        <v>8354.2030732799994</v>
      </c>
      <c r="X26" s="27">
        <f t="shared" ref="X26" si="14">SUM(X27,X33)</f>
        <v>7922.9141614800001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6964.5249619200013</v>
      </c>
      <c r="D33" s="19">
        <f t="shared" si="17"/>
        <v>7398.4324370400009</v>
      </c>
      <c r="E33" s="19">
        <f t="shared" si="17"/>
        <v>7885.2104589600012</v>
      </c>
      <c r="F33" s="19">
        <f t="shared" si="17"/>
        <v>8177.9046303599998</v>
      </c>
      <c r="G33" s="19">
        <f t="shared" si="17"/>
        <v>7884.0669668400024</v>
      </c>
      <c r="H33" s="19">
        <f t="shared" si="17"/>
        <v>7741.374059159999</v>
      </c>
      <c r="I33" s="19">
        <f t="shared" si="17"/>
        <v>8954.8506025200004</v>
      </c>
      <c r="J33" s="19">
        <f t="shared" si="17"/>
        <v>9296.5849189200017</v>
      </c>
      <c r="K33" s="19">
        <f t="shared" si="17"/>
        <v>8297.3834870399987</v>
      </c>
      <c r="L33" s="19">
        <f t="shared" si="17"/>
        <v>8001.6886249200006</v>
      </c>
      <c r="M33" s="19">
        <f t="shared" si="17"/>
        <v>8444.1455585999993</v>
      </c>
      <c r="N33" s="19">
        <f t="shared" si="17"/>
        <v>7646.7765585599991</v>
      </c>
      <c r="O33" s="19">
        <f t="shared" si="17"/>
        <v>8273.8957982399988</v>
      </c>
      <c r="P33" s="19">
        <f t="shared" si="17"/>
        <v>7702.3692280799987</v>
      </c>
      <c r="Q33" s="19">
        <f t="shared" si="17"/>
        <v>7909.3229328000007</v>
      </c>
      <c r="R33" s="19">
        <f t="shared" si="17"/>
        <v>7602.1097493600018</v>
      </c>
      <c r="S33" s="19">
        <f t="shared" si="17"/>
        <v>8521.1474130000006</v>
      </c>
      <c r="T33" s="19">
        <f t="shared" si="17"/>
        <v>8337.8131649999978</v>
      </c>
      <c r="U33" s="19">
        <f t="shared" si="17"/>
        <v>8350.7109911999996</v>
      </c>
      <c r="V33" s="19">
        <f t="shared" si="17"/>
        <v>7685.842375080003</v>
      </c>
      <c r="W33" s="19">
        <f t="shared" si="17"/>
        <v>8354.2030732799994</v>
      </c>
      <c r="X33" s="19">
        <f t="shared" ref="X33" si="18">SUM(X34:X50)</f>
        <v>7922.9141614800001</v>
      </c>
    </row>
    <row r="34" spans="1:24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3983.0330880000015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4516.70743296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5261.2482355200009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5656.9483468800008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5482.5278976000018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5307.6962534399991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6441.5614694400001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6895.4138265600013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5915.5331097599992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5793.3424972800012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6450.1289625600002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5543.5489689599999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6405.5840947199986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5876.9523302399994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5935.3936358400006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5932.5640012800013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6748.4721024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6695.3624371199985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6747.3658367999997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6040.5568819200025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6666.723118079999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6323.1651302400005</v>
      </c>
    </row>
    <row r="35" spans="1:24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25.666354079999998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19.962593639999998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19.96236648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17.110599839999999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17.110827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19.962593639999998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17.110827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37.073874960000005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37.073874959999998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31.370568840000004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37.073874960000005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22.814360279999999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19.962820799999999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31.370341680000003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39.925868760000014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16.275105360000001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16.46387532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16.959992759999999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18.457431480000004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16.389594000000002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16.794847440000002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20.57297256</v>
      </c>
    </row>
    <row r="37" spans="1:24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2.8550491200000003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0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0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0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0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0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0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0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0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6.1976649599999991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3.0988324799999996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3.0988324799999996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6.1976649599999991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9.2964974399999996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9.0076320000000001E-2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0.26660519999999999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0.48351311999999985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0.34089228000000005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1.6488107999999999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0.32536188000000005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0.18610596000000007</v>
      </c>
    </row>
    <row r="42" spans="1:24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2497.4812792799999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2411.2508425199999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2248.3717214399999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2181.3037225199996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2206.8537285599996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2245.1780707200001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2197.27250964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2155.75425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2115.9403200000002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2051.9179199999999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1815.03504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1920.672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1715.8003200000003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1725.4036799999999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1751.0126400000001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1611.8012663999998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1739.0543227200001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1600.0392844799999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1577.0304341999997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1476.0345646799999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1587.46128372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1465.3142805599998</v>
      </c>
    </row>
    <row r="44" spans="1:24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123.76269288000003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139.62956904000001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47.601185760000007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72.988354799999996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60.294630959999992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57.121200000000002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76.161785759999987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79.334938080000029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88.855230960000029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57.121200000000002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53.947769040000011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57.121200000000016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41.656680000000009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15.866876160000004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15.866876160000006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15.273651600000001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15.24495168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17.310788639999998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3.0650400000000002E-3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0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0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0.33816528000000001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0.2164374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0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0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0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0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0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0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0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0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0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0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0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0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0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0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0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0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0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5.7107699999999992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5.1238980000000014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6.6890069999999993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7.3239660000000004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7.739199000000001</v>
      </c>
    </row>
    <row r="49" spans="1:24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137.71606932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34.428951359999992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328.38388271999997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304.92811728000004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304.92811727999998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243.35594136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117.27988272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111.41594135999999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85.02794136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129.00802931999999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105.55199999999995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58.639941359999995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87.959912039999992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102.62002932000001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90.891882719999998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52.77600000000001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167.12391203999996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26.1056484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1.6455556800000004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1.9463788799999999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2.3894333999999997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144.1853514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75.358058759999992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105.93647316000002</v>
      </c>
    </row>
    <row r="51" spans="1:24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13972.443859440002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13250.243381760001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13087.780900920003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12817.196912520001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12874.112067960003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12896.042096519999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12360.2206068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12005.245410839998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11696.556619440002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10582.983512640001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11648.74622472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11415.07325376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11198.04643188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11353.091527800003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10805.40609984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11356.0805358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11813.532255360004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12120.74593092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11893.445807760003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11837.970627120001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11645.963821799998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11972.713896000001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59.234947200000001</v>
      </c>
      <c r="S52" s="27">
        <f t="shared" si="19"/>
        <v>81.561823200000049</v>
      </c>
      <c r="T52" s="27">
        <f t="shared" si="19"/>
        <v>108.07402319999997</v>
      </c>
      <c r="U52" s="27">
        <f t="shared" si="19"/>
        <v>120.73655879999997</v>
      </c>
      <c r="V52" s="27">
        <f t="shared" si="19"/>
        <v>101.09796839999996</v>
      </c>
      <c r="W52" s="27">
        <f t="shared" si="19"/>
        <v>87.727582800000008</v>
      </c>
      <c r="X52" s="27">
        <f t="shared" ref="X52" si="20">SUM(X53:X54)</f>
        <v>18.449402400000004</v>
      </c>
    </row>
    <row r="53" spans="1:24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0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0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0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0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0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0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59.234947200000001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81.561823200000049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108.07402319999997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120.73655879999997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101.09796839999996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87.727582800000008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18.449402400000004</v>
      </c>
    </row>
    <row r="54" spans="1:24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241.74175535999998</v>
      </c>
      <c r="D61" s="49">
        <f t="shared" si="21"/>
        <v>247.91884488000002</v>
      </c>
      <c r="E61" s="49">
        <f t="shared" si="21"/>
        <v>277.65324719999995</v>
      </c>
      <c r="F61" s="49">
        <f t="shared" si="21"/>
        <v>319.19895503999999</v>
      </c>
      <c r="G61" s="49">
        <f t="shared" si="21"/>
        <v>406.45818000000003</v>
      </c>
      <c r="H61" s="49">
        <f t="shared" si="21"/>
        <v>427.30577207999994</v>
      </c>
      <c r="I61" s="49">
        <f t="shared" si="21"/>
        <v>511.46461368000001</v>
      </c>
      <c r="J61" s="49">
        <f t="shared" si="21"/>
        <v>518.69688767999992</v>
      </c>
      <c r="K61" s="49">
        <f t="shared" si="21"/>
        <v>520.58179224000003</v>
      </c>
      <c r="L61" s="49">
        <f t="shared" si="21"/>
        <v>503.77298399999989</v>
      </c>
      <c r="M61" s="49">
        <f t="shared" si="21"/>
        <v>407.25049175999993</v>
      </c>
      <c r="N61" s="49">
        <f t="shared" si="21"/>
        <v>372.34340496000004</v>
      </c>
      <c r="O61" s="49">
        <f t="shared" si="21"/>
        <v>402.68753351999999</v>
      </c>
      <c r="P61" s="49">
        <f t="shared" si="21"/>
        <v>403.71742655999992</v>
      </c>
      <c r="Q61" s="49">
        <f t="shared" si="21"/>
        <v>599.15939543999991</v>
      </c>
      <c r="R61" s="49">
        <f t="shared" si="21"/>
        <v>620.7519168</v>
      </c>
      <c r="S61" s="49">
        <f t="shared" si="21"/>
        <v>608.95580615999995</v>
      </c>
      <c r="T61" s="49">
        <f t="shared" si="21"/>
        <v>576.52837343999988</v>
      </c>
      <c r="U61" s="49">
        <f t="shared" si="21"/>
        <v>751.99377672000014</v>
      </c>
      <c r="V61" s="49">
        <f t="shared" si="21"/>
        <v>672.33698783999989</v>
      </c>
      <c r="W61" s="49">
        <f t="shared" si="21"/>
        <v>624.37149360000001</v>
      </c>
      <c r="X61" s="49">
        <f t="shared" si="21"/>
        <v>641.14741079999999</v>
      </c>
    </row>
    <row r="62" spans="1:24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197.67968639999998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204.51191040000003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234.19186559999997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268.91222399999998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319.31222400000001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345.63191039999992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371.61613440000002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361.87199999999996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360.30355199999997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353.02417919999994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307.88835839999996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323.23213440000001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319.98435840000002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310.91195519999997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502.20777599999997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530.84062080000001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526.73322239999993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479.51930879999992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436.43295360000002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367.03739519999999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363.10821120000003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385.25155199999995</v>
      </c>
    </row>
    <row r="63" spans="1:24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44.062068960000012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43.406934479999997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43.461381600000003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50.286731039999992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55.14608736000001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47.447421839999997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55.473752879999992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50.559556319999992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50.669040240000001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46.792287359999996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52.361421840000006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46.246243680000013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48.648403439999989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61.370356319999999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57.65753448000001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46.892139839999999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46.527914159999987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48.905307360000002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78.877365840000024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91.095731999999998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101.02161888000001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104.82800328000002</v>
      </c>
    </row>
    <row r="65" spans="1:24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34.054771680000002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31.435115039999989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39.294084960000006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43.019156160000009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35.694669599999997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48.103757280000011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88.136484479999993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109.26272304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95.536415520000006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110.64570192000001</v>
      </c>
    </row>
    <row r="70" spans="1:24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31.999868639999992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34.226439840000012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84.374726399999972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106.26533135999999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109.6092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103.95651743999997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47.000711519999996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2.8650268799999994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148.54697279999999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104.94113759999998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64.705247999999997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40.42215359999998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1564.9263806399999</v>
      </c>
      <c r="D2" s="21">
        <f t="shared" ref="D2:X2" si="0">SUM(D3,D17,D22,D25,D26,D51,D52)</f>
        <v>1667.1742059600001</v>
      </c>
      <c r="E2" s="21">
        <f t="shared" si="0"/>
        <v>1718.5688571599999</v>
      </c>
      <c r="F2" s="21">
        <f t="shared" si="0"/>
        <v>1709.2905735599998</v>
      </c>
      <c r="G2" s="21">
        <f t="shared" si="0"/>
        <v>1766.8407326399997</v>
      </c>
      <c r="H2" s="21">
        <f t="shared" si="0"/>
        <v>1724.4921654</v>
      </c>
      <c r="I2" s="21">
        <f t="shared" si="0"/>
        <v>1781.1777265200003</v>
      </c>
      <c r="J2" s="21">
        <f t="shared" si="0"/>
        <v>1705.1703901200003</v>
      </c>
      <c r="K2" s="21">
        <f t="shared" si="0"/>
        <v>1663.1451413999998</v>
      </c>
      <c r="L2" s="21">
        <f t="shared" si="0"/>
        <v>1524.47694768</v>
      </c>
      <c r="M2" s="21">
        <f t="shared" si="0"/>
        <v>1699.7975568000002</v>
      </c>
      <c r="N2" s="21">
        <f t="shared" si="0"/>
        <v>1653.5172175199996</v>
      </c>
      <c r="O2" s="21">
        <f t="shared" si="0"/>
        <v>1661.4686905200001</v>
      </c>
      <c r="P2" s="21">
        <f t="shared" si="0"/>
        <v>1646.6537069999999</v>
      </c>
      <c r="Q2" s="21">
        <f t="shared" si="0"/>
        <v>1605.7099954800001</v>
      </c>
      <c r="R2" s="21">
        <f t="shared" si="0"/>
        <v>2029.28748948</v>
      </c>
      <c r="S2" s="21">
        <f t="shared" si="0"/>
        <v>2287.9342555199992</v>
      </c>
      <c r="T2" s="21">
        <f t="shared" si="0"/>
        <v>2502.855097919999</v>
      </c>
      <c r="U2" s="21">
        <f t="shared" si="0"/>
        <v>2231.8461791999994</v>
      </c>
      <c r="V2" s="21">
        <f t="shared" si="0"/>
        <v>2039.5491249599991</v>
      </c>
      <c r="W2" s="21">
        <f t="shared" si="0"/>
        <v>2027.6349389999996</v>
      </c>
      <c r="X2" s="21">
        <f t="shared" si="0"/>
        <v>2199.5210710799997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45.67431707999998</v>
      </c>
      <c r="D3" s="24">
        <f t="shared" ref="D3:W3" si="2">SUM(D4,D8,D11)</f>
        <v>23.968242719999989</v>
      </c>
      <c r="E3" s="24">
        <f t="shared" si="2"/>
        <v>71.805492719999947</v>
      </c>
      <c r="F3" s="24">
        <f t="shared" si="2"/>
        <v>37.033982999999978</v>
      </c>
      <c r="G3" s="24">
        <f t="shared" si="2"/>
        <v>36.724976999999981</v>
      </c>
      <c r="H3" s="24">
        <f t="shared" si="2"/>
        <v>20.77895843999999</v>
      </c>
      <c r="I3" s="24">
        <f t="shared" si="2"/>
        <v>57.404699999999956</v>
      </c>
      <c r="J3" s="24">
        <f t="shared" si="2"/>
        <v>44.647965719999966</v>
      </c>
      <c r="K3" s="24">
        <f t="shared" si="2"/>
        <v>35.080515719999973</v>
      </c>
      <c r="L3" s="24">
        <f t="shared" si="2"/>
        <v>25.513065719999979</v>
      </c>
      <c r="M3" s="24">
        <f t="shared" si="2"/>
        <v>47.837249999999969</v>
      </c>
      <c r="N3" s="24">
        <f t="shared" si="2"/>
        <v>35.080515719999973</v>
      </c>
      <c r="O3" s="24">
        <f t="shared" si="2"/>
        <v>31.89163427999998</v>
      </c>
      <c r="P3" s="24">
        <f t="shared" si="2"/>
        <v>30.438128159999973</v>
      </c>
      <c r="Q3" s="24">
        <f t="shared" si="2"/>
        <v>30.438128159999973</v>
      </c>
      <c r="R3" s="24">
        <f t="shared" si="2"/>
        <v>548.15813423999964</v>
      </c>
      <c r="S3" s="24">
        <f t="shared" si="2"/>
        <v>689.51870927999937</v>
      </c>
      <c r="T3" s="24">
        <f t="shared" si="2"/>
        <v>697.23745487999906</v>
      </c>
      <c r="U3" s="24">
        <f t="shared" si="2"/>
        <v>637.22314079999944</v>
      </c>
      <c r="V3" s="24">
        <f t="shared" si="2"/>
        <v>627.63708095999914</v>
      </c>
      <c r="W3" s="24">
        <f t="shared" si="2"/>
        <v>537.39652319999948</v>
      </c>
      <c r="X3" s="24">
        <f t="shared" ref="X3" si="3">SUM(X4,X8,X11)</f>
        <v>408.69594431999963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20.161251359999994</v>
      </c>
      <c r="D4" s="19">
        <f t="shared" ref="D4:W4" si="5">SUM(D5:D7)</f>
        <v>14.400792719999997</v>
      </c>
      <c r="E4" s="19">
        <f t="shared" si="5"/>
        <v>14.400792719999995</v>
      </c>
      <c r="F4" s="19">
        <f t="shared" si="5"/>
        <v>11.520917279999999</v>
      </c>
      <c r="G4" s="19">
        <f t="shared" si="5"/>
        <v>14.400792719999997</v>
      </c>
      <c r="H4" s="19">
        <f t="shared" si="5"/>
        <v>14.400792719999997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24.652439999999959</v>
      </c>
      <c r="T4" s="19">
        <f t="shared" si="5"/>
        <v>55.564941599999905</v>
      </c>
      <c r="U4" s="19">
        <f t="shared" si="5"/>
        <v>71.645371199999914</v>
      </c>
      <c r="V4" s="19">
        <f t="shared" si="5"/>
        <v>27.70717679999996</v>
      </c>
      <c r="W4" s="19">
        <f t="shared" si="5"/>
        <v>27.645249599999964</v>
      </c>
      <c r="X4" s="19">
        <f t="shared" ref="X4" si="6">SUM(X5:X7)</f>
        <v>37.915351199999954</v>
      </c>
    </row>
    <row r="5" spans="1:24" ht="11.25" customHeight="1" x14ac:dyDescent="0.2">
      <c r="A5" s="28" t="s">
        <v>4</v>
      </c>
      <c r="B5" s="7" t="s">
        <v>5</v>
      </c>
      <c r="C5" s="8">
        <f>FC_IND_IS_BF_E!C5+FC_IND_IS_EA_E!C5</f>
        <v>20.161251359999994</v>
      </c>
      <c r="D5" s="8">
        <f>FC_IND_IS_BF_E!D5+FC_IND_IS_EA_E!D5</f>
        <v>14.400792719999997</v>
      </c>
      <c r="E5" s="8">
        <f>FC_IND_IS_BF_E!E5+FC_IND_IS_EA_E!E5</f>
        <v>14.400792719999995</v>
      </c>
      <c r="F5" s="8">
        <f>FC_IND_IS_BF_E!F5+FC_IND_IS_EA_E!F5</f>
        <v>11.520917279999999</v>
      </c>
      <c r="G5" s="8">
        <f>FC_IND_IS_BF_E!G5+FC_IND_IS_EA_E!G5</f>
        <v>14.400792719999997</v>
      </c>
      <c r="H5" s="8">
        <f>FC_IND_IS_BF_E!H5+FC_IND_IS_EA_E!H5</f>
        <v>14.400792719999997</v>
      </c>
      <c r="I5" s="8">
        <f>FC_IND_IS_BF_E!I5+FC_IND_IS_EA_E!I5</f>
        <v>0</v>
      </c>
      <c r="J5" s="8">
        <f>FC_IND_IS_BF_E!J5+FC_IND_IS_EA_E!J5</f>
        <v>0</v>
      </c>
      <c r="K5" s="8">
        <f>FC_IND_IS_BF_E!K5+FC_IND_IS_EA_E!K5</f>
        <v>0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0</v>
      </c>
      <c r="O5" s="8">
        <f>FC_IND_IS_BF_E!O5+FC_IND_IS_EA_E!O5</f>
        <v>0</v>
      </c>
      <c r="P5" s="8">
        <f>FC_IND_IS_BF_E!P5+FC_IND_IS_EA_E!P5</f>
        <v>0</v>
      </c>
      <c r="Q5" s="8">
        <f>FC_IND_IS_BF_E!Q5+FC_IND_IS_EA_E!Q5</f>
        <v>0</v>
      </c>
      <c r="R5" s="8">
        <f>FC_IND_IS_BF_E!R5+FC_IND_IS_EA_E!R5</f>
        <v>0</v>
      </c>
      <c r="S5" s="8">
        <f>FC_IND_IS_BF_E!S5+FC_IND_IS_EA_E!S5</f>
        <v>0</v>
      </c>
      <c r="T5" s="8">
        <f>FC_IND_IS_BF_E!T5+FC_IND_IS_EA_E!T5</f>
        <v>0</v>
      </c>
      <c r="U5" s="8">
        <f>FC_IND_IS_BF_E!U5+FC_IND_IS_EA_E!U5</f>
        <v>0</v>
      </c>
      <c r="V5" s="8">
        <f>FC_IND_IS_BF_E!V5+FC_IND_IS_EA_E!V5</f>
        <v>0</v>
      </c>
      <c r="W5" s="8">
        <f>FC_IND_IS_BF_E!W5+FC_IND_IS_EA_E!W5</f>
        <v>0</v>
      </c>
      <c r="X5" s="8">
        <f>FC_IND_IS_BF_E!X5+FC_IND_IS_EA_E!X5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24.652439999999959</v>
      </c>
      <c r="T6" s="8">
        <f>FC_IND_IS_BF_E!T6+FC_IND_IS_EA_E!T6</f>
        <v>55.564941599999905</v>
      </c>
      <c r="U6" s="8">
        <f>FC_IND_IS_BF_E!U6+FC_IND_IS_EA_E!U6</f>
        <v>71.645371199999914</v>
      </c>
      <c r="V6" s="8">
        <f>FC_IND_IS_BF_E!V6+FC_IND_IS_EA_E!V6</f>
        <v>27.70717679999996</v>
      </c>
      <c r="W6" s="8">
        <f>FC_IND_IS_BF_E!W6+FC_IND_IS_EA_E!W6</f>
        <v>27.645249599999964</v>
      </c>
      <c r="X6" s="8">
        <f>FC_IND_IS_BF_E!X6+FC_IND_IS_EA_E!X6</f>
        <v>37.915351199999954</v>
      </c>
    </row>
    <row r="7" spans="1:24" ht="11.25" customHeight="1" x14ac:dyDescent="0.2">
      <c r="A7" s="28" t="s">
        <v>8</v>
      </c>
      <c r="B7" s="7" t="s">
        <v>9</v>
      </c>
      <c r="C7" s="8">
        <f>FC_IND_IS_BF_E!C7+FC_IND_IS_EA_E!C7</f>
        <v>0</v>
      </c>
      <c r="D7" s="8">
        <f>FC_IND_IS_BF_E!D7+FC_IND_IS_EA_E!D7</f>
        <v>0</v>
      </c>
      <c r="E7" s="8">
        <f>FC_IND_IS_BF_E!E7+FC_IND_IS_EA_E!E7</f>
        <v>0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0</v>
      </c>
      <c r="I7" s="8">
        <f>FC_IND_IS_BF_E!I7+FC_IND_IS_EA_E!I7</f>
        <v>0</v>
      </c>
      <c r="J7" s="8">
        <f>FC_IND_IS_BF_E!J7+FC_IND_IS_EA_E!J7</f>
        <v>0</v>
      </c>
      <c r="K7" s="8">
        <f>FC_IND_IS_BF_E!K7+FC_IND_IS_EA_E!K7</f>
        <v>0</v>
      </c>
      <c r="L7" s="8">
        <f>FC_IND_IS_BF_E!L7+FC_IND_IS_EA_E!L7</f>
        <v>0</v>
      </c>
      <c r="M7" s="8">
        <f>FC_IND_IS_BF_E!M7+FC_IND_IS_EA_E!M7</f>
        <v>0</v>
      </c>
      <c r="N7" s="8">
        <f>FC_IND_IS_BF_E!N7+FC_IND_IS_EA_E!N7</f>
        <v>0</v>
      </c>
      <c r="O7" s="8">
        <f>FC_IND_IS_BF_E!O7+FC_IND_IS_EA_E!O7</f>
        <v>0</v>
      </c>
      <c r="P7" s="8">
        <f>FC_IND_IS_BF_E!P7+FC_IND_IS_EA_E!P7</f>
        <v>0</v>
      </c>
      <c r="Q7" s="8">
        <f>FC_IND_IS_BF_E!Q7+FC_IND_IS_EA_E!Q7</f>
        <v>0</v>
      </c>
      <c r="R7" s="8">
        <f>FC_IND_IS_BF_E!R7+FC_IND_IS_EA_E!R7</f>
        <v>0</v>
      </c>
      <c r="S7" s="8">
        <f>FC_IND_IS_BF_E!S7+FC_IND_IS_EA_E!S7</f>
        <v>0</v>
      </c>
      <c r="T7" s="8">
        <f>FC_IND_IS_BF_E!T7+FC_IND_IS_EA_E!T7</f>
        <v>0</v>
      </c>
      <c r="U7" s="8">
        <f>FC_IND_IS_BF_E!U7+FC_IND_IS_EA_E!U7</f>
        <v>0</v>
      </c>
      <c r="V7" s="8">
        <f>FC_IND_IS_BF_E!V7+FC_IND_IS_EA_E!V7</f>
        <v>0</v>
      </c>
      <c r="W7" s="8">
        <f>FC_IND_IS_BF_E!W7+FC_IND_IS_EA_E!W7</f>
        <v>0</v>
      </c>
      <c r="X7" s="8">
        <f>FC_IND_IS_BF_E!X7+FC_IND_IS_EA_E!X7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25.513065719999982</v>
      </c>
      <c r="D11" s="19">
        <f t="shared" ref="D11:W11" si="11">SUM(D12:D16)</f>
        <v>9.567449999999992</v>
      </c>
      <c r="E11" s="19">
        <f t="shared" si="11"/>
        <v>57.404699999999956</v>
      </c>
      <c r="F11" s="19">
        <f t="shared" si="11"/>
        <v>25.513065719999979</v>
      </c>
      <c r="G11" s="19">
        <f t="shared" si="11"/>
        <v>22.324184279999987</v>
      </c>
      <c r="H11" s="19">
        <f t="shared" si="11"/>
        <v>6.378165719999993</v>
      </c>
      <c r="I11" s="19">
        <f t="shared" si="11"/>
        <v>57.404699999999956</v>
      </c>
      <c r="J11" s="19">
        <f t="shared" si="11"/>
        <v>44.647965719999966</v>
      </c>
      <c r="K11" s="19">
        <f t="shared" si="11"/>
        <v>35.080515719999973</v>
      </c>
      <c r="L11" s="19">
        <f t="shared" si="11"/>
        <v>25.513065719999979</v>
      </c>
      <c r="M11" s="19">
        <f t="shared" si="11"/>
        <v>47.837249999999969</v>
      </c>
      <c r="N11" s="19">
        <f t="shared" si="11"/>
        <v>35.080515719999973</v>
      </c>
      <c r="O11" s="19">
        <f t="shared" si="11"/>
        <v>31.89163427999998</v>
      </c>
      <c r="P11" s="19">
        <f t="shared" si="11"/>
        <v>30.438128159999973</v>
      </c>
      <c r="Q11" s="19">
        <f t="shared" si="11"/>
        <v>30.438128159999973</v>
      </c>
      <c r="R11" s="19">
        <f t="shared" si="11"/>
        <v>548.15813423999964</v>
      </c>
      <c r="S11" s="19">
        <f t="shared" si="11"/>
        <v>664.86626927999941</v>
      </c>
      <c r="T11" s="19">
        <f t="shared" si="11"/>
        <v>641.67251327999918</v>
      </c>
      <c r="U11" s="19">
        <f t="shared" si="11"/>
        <v>565.57776959999956</v>
      </c>
      <c r="V11" s="19">
        <f t="shared" si="11"/>
        <v>599.92990415999918</v>
      </c>
      <c r="W11" s="19">
        <f t="shared" si="11"/>
        <v>509.75127359999954</v>
      </c>
      <c r="X11" s="19">
        <f t="shared" ref="X11" si="12">SUM(X12:X16)</f>
        <v>370.78059311999965</v>
      </c>
    </row>
    <row r="12" spans="1:24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FC_IND_IS_BF_E!C13+FC_IND_IS_EA_E!C13</f>
        <v>25.513065719999982</v>
      </c>
      <c r="D13" s="8">
        <f>FC_IND_IS_BF_E!D13+FC_IND_IS_EA_E!D13</f>
        <v>9.567449999999992</v>
      </c>
      <c r="E13" s="8">
        <f>FC_IND_IS_BF_E!E13+FC_IND_IS_EA_E!E13</f>
        <v>57.404699999999956</v>
      </c>
      <c r="F13" s="8">
        <f>FC_IND_IS_BF_E!F13+FC_IND_IS_EA_E!F13</f>
        <v>25.513065719999979</v>
      </c>
      <c r="G13" s="8">
        <f>FC_IND_IS_BF_E!G13+FC_IND_IS_EA_E!G13</f>
        <v>22.324184279999987</v>
      </c>
      <c r="H13" s="8">
        <f>FC_IND_IS_BF_E!H13+FC_IND_IS_EA_E!H13</f>
        <v>6.378165719999993</v>
      </c>
      <c r="I13" s="8">
        <f>FC_IND_IS_BF_E!I13+FC_IND_IS_EA_E!I13</f>
        <v>57.404699999999956</v>
      </c>
      <c r="J13" s="8">
        <f>FC_IND_IS_BF_E!J13+FC_IND_IS_EA_E!J13</f>
        <v>44.647965719999966</v>
      </c>
      <c r="K13" s="8">
        <f>FC_IND_IS_BF_E!K13+FC_IND_IS_EA_E!K13</f>
        <v>35.080515719999973</v>
      </c>
      <c r="L13" s="8">
        <f>FC_IND_IS_BF_E!L13+FC_IND_IS_EA_E!L13</f>
        <v>25.513065719999979</v>
      </c>
      <c r="M13" s="8">
        <f>FC_IND_IS_BF_E!M13+FC_IND_IS_EA_E!M13</f>
        <v>47.837249999999969</v>
      </c>
      <c r="N13" s="8">
        <f>FC_IND_IS_BF_E!N13+FC_IND_IS_EA_E!N13</f>
        <v>35.080515719999973</v>
      </c>
      <c r="O13" s="8">
        <f>FC_IND_IS_BF_E!O13+FC_IND_IS_EA_E!O13</f>
        <v>31.89163427999998</v>
      </c>
      <c r="P13" s="8">
        <f>FC_IND_IS_BF_E!P13+FC_IND_IS_EA_E!P13</f>
        <v>30.438128159999973</v>
      </c>
      <c r="Q13" s="8">
        <f>FC_IND_IS_BF_E!Q13+FC_IND_IS_EA_E!Q13</f>
        <v>30.438128159999973</v>
      </c>
      <c r="R13" s="8">
        <f>FC_IND_IS_BF_E!R13+FC_IND_IS_EA_E!R13</f>
        <v>548.15813423999964</v>
      </c>
      <c r="S13" s="8">
        <f>FC_IND_IS_BF_E!S13+FC_IND_IS_EA_E!S13</f>
        <v>664.86626927999941</v>
      </c>
      <c r="T13" s="8">
        <f>FC_IND_IS_BF_E!T13+FC_IND_IS_EA_E!T13</f>
        <v>641.67251327999918</v>
      </c>
      <c r="U13" s="8">
        <f>FC_IND_IS_BF_E!U13+FC_IND_IS_EA_E!U13</f>
        <v>565.57776959999956</v>
      </c>
      <c r="V13" s="8">
        <f>FC_IND_IS_BF_E!V13+FC_IND_IS_EA_E!V13</f>
        <v>599.92990415999918</v>
      </c>
      <c r="W13" s="8">
        <f>FC_IND_IS_BF_E!W13+FC_IND_IS_EA_E!W13</f>
        <v>509.75127359999954</v>
      </c>
      <c r="X13" s="8">
        <f>FC_IND_IS_BF_E!X13+FC_IND_IS_EA_E!X13</f>
        <v>370.78059311999965</v>
      </c>
    </row>
    <row r="14" spans="1:24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792.24784127999988</v>
      </c>
      <c r="D17" s="27">
        <f t="shared" ref="D17:W17" si="14">SUM(D18:D21)</f>
        <v>910.74235824000004</v>
      </c>
      <c r="E17" s="27">
        <f t="shared" si="14"/>
        <v>933.13204559999986</v>
      </c>
      <c r="F17" s="27">
        <f t="shared" si="14"/>
        <v>996.38722656000004</v>
      </c>
      <c r="G17" s="27">
        <f t="shared" si="14"/>
        <v>1097.6041742399998</v>
      </c>
      <c r="H17" s="27">
        <f t="shared" si="14"/>
        <v>1071.73984896</v>
      </c>
      <c r="I17" s="27">
        <f t="shared" si="14"/>
        <v>1119.7681905600002</v>
      </c>
      <c r="J17" s="27">
        <f t="shared" si="14"/>
        <v>1086.79421376</v>
      </c>
      <c r="K17" s="27">
        <f t="shared" si="14"/>
        <v>1059.9632971199999</v>
      </c>
      <c r="L17" s="27">
        <f t="shared" si="14"/>
        <v>983.28668688000005</v>
      </c>
      <c r="M17" s="27">
        <f t="shared" si="14"/>
        <v>1027.4061153600001</v>
      </c>
      <c r="N17" s="27">
        <f t="shared" si="14"/>
        <v>991.66680719999988</v>
      </c>
      <c r="O17" s="27">
        <f t="shared" si="14"/>
        <v>1003.2496559999998</v>
      </c>
      <c r="P17" s="27">
        <f t="shared" si="14"/>
        <v>1001.0292480000001</v>
      </c>
      <c r="Q17" s="27">
        <f t="shared" si="14"/>
        <v>982.49178672000005</v>
      </c>
      <c r="R17" s="27">
        <f t="shared" si="14"/>
        <v>921.16387872000018</v>
      </c>
      <c r="S17" s="27">
        <f t="shared" si="14"/>
        <v>1046.8103083199999</v>
      </c>
      <c r="T17" s="27">
        <f t="shared" si="14"/>
        <v>1227.8951784000001</v>
      </c>
      <c r="U17" s="27">
        <f t="shared" si="14"/>
        <v>1038.06283248</v>
      </c>
      <c r="V17" s="27">
        <f t="shared" si="14"/>
        <v>819.1006401599999</v>
      </c>
      <c r="W17" s="27">
        <f t="shared" si="14"/>
        <v>924.28169904000003</v>
      </c>
      <c r="X17" s="27">
        <f t="shared" ref="X17" si="15">SUM(X18:X21)</f>
        <v>1154.6906025600001</v>
      </c>
    </row>
    <row r="18" spans="1:24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FC_IND_IS_BF_E!C19+FC_IND_IS_EA_E!C19</f>
        <v>185.55697727999998</v>
      </c>
      <c r="D19" s="8">
        <f>FC_IND_IS_BF_E!D19+FC_IND_IS_EA_E!D19</f>
        <v>185.34423024</v>
      </c>
      <c r="E19" s="8">
        <f>FC_IND_IS_BF_E!E19+FC_IND_IS_EA_E!E19</f>
        <v>175.87434959999996</v>
      </c>
      <c r="F19" s="8">
        <f>FC_IND_IS_BF_E!F19+FC_IND_IS_EA_E!F19</f>
        <v>208.30892256000001</v>
      </c>
      <c r="G19" s="8">
        <f>FC_IND_IS_BF_E!G19+FC_IND_IS_EA_E!G19</f>
        <v>270.05943023999998</v>
      </c>
      <c r="H19" s="8">
        <f>FC_IND_IS_BF_E!H19+FC_IND_IS_EA_E!H19</f>
        <v>260.61816095999995</v>
      </c>
      <c r="I19" s="8">
        <f>FC_IND_IS_BF_E!I19+FC_IND_IS_EA_E!I19</f>
        <v>288.10504656000001</v>
      </c>
      <c r="J19" s="8">
        <f>FC_IND_IS_BF_E!J19+FC_IND_IS_EA_E!J19</f>
        <v>284.16578976</v>
      </c>
      <c r="K19" s="8">
        <f>FC_IND_IS_BF_E!K19+FC_IND_IS_EA_E!K19</f>
        <v>275.97063311999995</v>
      </c>
      <c r="L19" s="8">
        <f>FC_IND_IS_BF_E!L19+FC_IND_IS_EA_E!L19</f>
        <v>202.75815888</v>
      </c>
      <c r="M19" s="8">
        <f>FC_IND_IS_BF_E!M19+FC_IND_IS_EA_E!M19</f>
        <v>233.59481135999997</v>
      </c>
      <c r="N19" s="8">
        <f>FC_IND_IS_BF_E!N19+FC_IND_IS_EA_E!N19</f>
        <v>223.52904719999992</v>
      </c>
      <c r="O19" s="8">
        <f>FC_IND_IS_BF_E!O19+FC_IND_IS_EA_E!O19</f>
        <v>225.85391999999993</v>
      </c>
      <c r="P19" s="8">
        <f>FC_IND_IS_BF_E!P19+FC_IND_IS_EA_E!P19</f>
        <v>237.44232000000005</v>
      </c>
      <c r="Q19" s="8">
        <f>FC_IND_IS_BF_E!Q19+FC_IND_IS_EA_E!Q19</f>
        <v>254.8781467199999</v>
      </c>
      <c r="R19" s="8">
        <f>FC_IND_IS_BF_E!R19+FC_IND_IS_EA_E!R19</f>
        <v>294.45852672000007</v>
      </c>
      <c r="S19" s="8">
        <f>FC_IND_IS_BF_E!S19+FC_IND_IS_EA_E!S19</f>
        <v>279.10030031999992</v>
      </c>
      <c r="T19" s="8">
        <f>FC_IND_IS_BF_E!T19+FC_IND_IS_EA_E!T19</f>
        <v>280.90841040000004</v>
      </c>
      <c r="U19" s="8">
        <f>FC_IND_IS_BF_E!U19+FC_IND_IS_EA_E!U19</f>
        <v>263.68756847999992</v>
      </c>
      <c r="V19" s="8">
        <f>FC_IND_IS_BF_E!V19+FC_IND_IS_EA_E!V19</f>
        <v>228.29931216</v>
      </c>
      <c r="W19" s="8">
        <f>FC_IND_IS_BF_E!W19+FC_IND_IS_EA_E!W19</f>
        <v>238.99772304000007</v>
      </c>
      <c r="X19" s="8">
        <f>FC_IND_IS_BF_E!X19+FC_IND_IS_EA_E!X19</f>
        <v>253.30388255999992</v>
      </c>
    </row>
    <row r="20" spans="1:24" ht="11.25" customHeight="1" x14ac:dyDescent="0.2">
      <c r="A20" s="29" t="s">
        <v>30</v>
      </c>
      <c r="B20" s="7" t="s">
        <v>31</v>
      </c>
      <c r="C20" s="8">
        <f>FC_IND_IS_BF_E!C20+FC_IND_IS_EA_E!C20</f>
        <v>606.69086399999992</v>
      </c>
      <c r="D20" s="8">
        <f>FC_IND_IS_BF_E!D20+FC_IND_IS_EA_E!D20</f>
        <v>725.39812800000004</v>
      </c>
      <c r="E20" s="8">
        <f>FC_IND_IS_BF_E!E20+FC_IND_IS_EA_E!E20</f>
        <v>757.2576959999999</v>
      </c>
      <c r="F20" s="8">
        <f>FC_IND_IS_BF_E!F20+FC_IND_IS_EA_E!F20</f>
        <v>788.078304</v>
      </c>
      <c r="G20" s="8">
        <f>FC_IND_IS_BF_E!G20+FC_IND_IS_EA_E!G20</f>
        <v>827.54474399999992</v>
      </c>
      <c r="H20" s="8">
        <f>FC_IND_IS_BF_E!H20+FC_IND_IS_EA_E!H20</f>
        <v>811.12168800000006</v>
      </c>
      <c r="I20" s="8">
        <f>FC_IND_IS_BF_E!I20+FC_IND_IS_EA_E!I20</f>
        <v>831.6631440000001</v>
      </c>
      <c r="J20" s="8">
        <f>FC_IND_IS_BF_E!J20+FC_IND_IS_EA_E!J20</f>
        <v>802.62842400000011</v>
      </c>
      <c r="K20" s="8">
        <f>FC_IND_IS_BF_E!K20+FC_IND_IS_EA_E!K20</f>
        <v>783.99266399999999</v>
      </c>
      <c r="L20" s="8">
        <f>FC_IND_IS_BF_E!L20+FC_IND_IS_EA_E!L20</f>
        <v>780.52852800000005</v>
      </c>
      <c r="M20" s="8">
        <f>FC_IND_IS_BF_E!M20+FC_IND_IS_EA_E!M20</f>
        <v>793.81130400000006</v>
      </c>
      <c r="N20" s="8">
        <f>FC_IND_IS_BF_E!N20+FC_IND_IS_EA_E!N20</f>
        <v>768.13775999999996</v>
      </c>
      <c r="O20" s="8">
        <f>FC_IND_IS_BF_E!O20+FC_IND_IS_EA_E!O20</f>
        <v>777.39573599999994</v>
      </c>
      <c r="P20" s="8">
        <f>FC_IND_IS_BF_E!P20+FC_IND_IS_EA_E!P20</f>
        <v>763.58692800000006</v>
      </c>
      <c r="Q20" s="8">
        <f>FC_IND_IS_BF_E!Q20+FC_IND_IS_EA_E!Q20</f>
        <v>727.61364000000015</v>
      </c>
      <c r="R20" s="8">
        <f>FC_IND_IS_BF_E!R20+FC_IND_IS_EA_E!R20</f>
        <v>626.70535200000006</v>
      </c>
      <c r="S20" s="8">
        <f>FC_IND_IS_BF_E!S20+FC_IND_IS_EA_E!S20</f>
        <v>767.71000800000002</v>
      </c>
      <c r="T20" s="8">
        <f>FC_IND_IS_BF_E!T20+FC_IND_IS_EA_E!T20</f>
        <v>946.98676799999998</v>
      </c>
      <c r="U20" s="8">
        <f>FC_IND_IS_BF_E!U20+FC_IND_IS_EA_E!U20</f>
        <v>774.37526400000002</v>
      </c>
      <c r="V20" s="8">
        <f>FC_IND_IS_BF_E!V20+FC_IND_IS_EA_E!V20</f>
        <v>590.8013279999999</v>
      </c>
      <c r="W20" s="8">
        <f>FC_IND_IS_BF_E!W20+FC_IND_IS_EA_E!W20</f>
        <v>685.28397599999994</v>
      </c>
      <c r="X20" s="8">
        <f>FC_IND_IS_BF_E!X20+FC_IND_IS_EA_E!X20</f>
        <v>901.38672000000008</v>
      </c>
    </row>
    <row r="21" spans="1:24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0</v>
      </c>
      <c r="P21" s="8">
        <f>FC_IND_IS_BF_E!P21+FC_IND_IS_EA_E!P21</f>
        <v>0</v>
      </c>
      <c r="Q21" s="8">
        <f>FC_IND_IS_BF_E!Q21+FC_IND_IS_EA_E!Q21</f>
        <v>0</v>
      </c>
      <c r="R21" s="8">
        <f>FC_IND_IS_BF_E!R21+FC_IND_IS_EA_E!R21</f>
        <v>0</v>
      </c>
      <c r="S21" s="8">
        <f>FC_IND_IS_BF_E!S21+FC_IND_IS_EA_E!S21</f>
        <v>0</v>
      </c>
      <c r="T21" s="8">
        <f>FC_IND_IS_BF_E!T21+FC_IND_IS_EA_E!T21</f>
        <v>0</v>
      </c>
      <c r="U21" s="8">
        <f>FC_IND_IS_BF_E!U21+FC_IND_IS_EA_E!U21</f>
        <v>0</v>
      </c>
      <c r="V21" s="8">
        <f>FC_IND_IS_BF_E!V21+FC_IND_IS_EA_E!V21</f>
        <v>0</v>
      </c>
      <c r="W21" s="8">
        <f>FC_IND_IS_BF_E!W21+FC_IND_IS_EA_E!W21</f>
        <v>0</v>
      </c>
      <c r="X21" s="8">
        <f>FC_IND_IS_BF_E!X21+FC_IND_IS_EA_E!X21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12.432985559999999</v>
      </c>
      <c r="D26" s="27">
        <f t="shared" ref="D26:W26" si="20">SUM(D27,D33)</f>
        <v>12.432985560000001</v>
      </c>
      <c r="E26" s="27">
        <f t="shared" si="20"/>
        <v>9.2390680799999974</v>
      </c>
      <c r="F26" s="27">
        <f t="shared" si="20"/>
        <v>12.432985559999999</v>
      </c>
      <c r="G26" s="27">
        <f t="shared" si="20"/>
        <v>12.432985560000002</v>
      </c>
      <c r="H26" s="27">
        <f t="shared" si="20"/>
        <v>12.432985560000002</v>
      </c>
      <c r="I26" s="27">
        <f t="shared" si="20"/>
        <v>9.5812189200000013</v>
      </c>
      <c r="J26" s="27">
        <f t="shared" si="20"/>
        <v>15.284979360000001</v>
      </c>
      <c r="K26" s="27">
        <f t="shared" si="20"/>
        <v>15.307120439999998</v>
      </c>
      <c r="L26" s="27">
        <f t="shared" si="20"/>
        <v>14.95776708</v>
      </c>
      <c r="M26" s="27">
        <f t="shared" si="20"/>
        <v>9.6033600000000003</v>
      </c>
      <c r="N26" s="27">
        <f t="shared" si="20"/>
        <v>9.6033600000000003</v>
      </c>
      <c r="O26" s="27">
        <f t="shared" si="20"/>
        <v>9.6033599999999986</v>
      </c>
      <c r="P26" s="27">
        <f t="shared" si="20"/>
        <v>12.80448</v>
      </c>
      <c r="Q26" s="27">
        <f t="shared" si="20"/>
        <v>12.804480000000002</v>
      </c>
      <c r="R26" s="27">
        <f t="shared" si="20"/>
        <v>3.5337668400000002</v>
      </c>
      <c r="S26" s="27">
        <f t="shared" si="20"/>
        <v>1.7323811999999998</v>
      </c>
      <c r="T26" s="27">
        <f t="shared" si="20"/>
        <v>8.5898944799999981</v>
      </c>
      <c r="U26" s="27">
        <f t="shared" si="20"/>
        <v>7.3796680800000019</v>
      </c>
      <c r="V26" s="27">
        <f t="shared" si="20"/>
        <v>8.9957357999999985</v>
      </c>
      <c r="W26" s="27">
        <f t="shared" si="20"/>
        <v>12.585306960000002</v>
      </c>
      <c r="X26" s="27">
        <f t="shared" ref="X26" si="21">SUM(X27,X33)</f>
        <v>17.096426280000003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12.432985559999999</v>
      </c>
      <c r="D33" s="19">
        <f t="shared" ref="D33:W33" si="26">SUM(D34:D50)</f>
        <v>12.432985560000001</v>
      </c>
      <c r="E33" s="19">
        <f t="shared" si="26"/>
        <v>9.2390680799999974</v>
      </c>
      <c r="F33" s="19">
        <f t="shared" si="26"/>
        <v>12.432985559999999</v>
      </c>
      <c r="G33" s="19">
        <f t="shared" si="26"/>
        <v>12.432985560000002</v>
      </c>
      <c r="H33" s="19">
        <f t="shared" si="26"/>
        <v>12.432985560000002</v>
      </c>
      <c r="I33" s="19">
        <f t="shared" si="26"/>
        <v>9.5812189200000013</v>
      </c>
      <c r="J33" s="19">
        <f t="shared" si="26"/>
        <v>15.284979360000001</v>
      </c>
      <c r="K33" s="19">
        <f t="shared" si="26"/>
        <v>15.307120439999998</v>
      </c>
      <c r="L33" s="19">
        <f t="shared" si="26"/>
        <v>14.95776708</v>
      </c>
      <c r="M33" s="19">
        <f t="shared" si="26"/>
        <v>9.6033600000000003</v>
      </c>
      <c r="N33" s="19">
        <f t="shared" si="26"/>
        <v>9.6033600000000003</v>
      </c>
      <c r="O33" s="19">
        <f t="shared" si="26"/>
        <v>9.6033599999999986</v>
      </c>
      <c r="P33" s="19">
        <f t="shared" si="26"/>
        <v>12.80448</v>
      </c>
      <c r="Q33" s="19">
        <f t="shared" si="26"/>
        <v>12.804480000000002</v>
      </c>
      <c r="R33" s="19">
        <f t="shared" si="26"/>
        <v>3.5337668400000002</v>
      </c>
      <c r="S33" s="19">
        <f t="shared" si="26"/>
        <v>1.7323811999999998</v>
      </c>
      <c r="T33" s="19">
        <f t="shared" si="26"/>
        <v>8.5898944799999981</v>
      </c>
      <c r="U33" s="19">
        <f t="shared" si="26"/>
        <v>7.3796680800000019</v>
      </c>
      <c r="V33" s="19">
        <f t="shared" si="26"/>
        <v>8.9957357999999985</v>
      </c>
      <c r="W33" s="19">
        <f t="shared" si="26"/>
        <v>12.585306960000002</v>
      </c>
      <c r="X33" s="19">
        <f t="shared" ref="X33" si="27">SUM(X34:X50)</f>
        <v>17.096426280000003</v>
      </c>
    </row>
    <row r="34" spans="1:24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FC_IND_IS_BF_E!C36+FC_IND_IS_EA_E!C36</f>
        <v>2.8517666399999992</v>
      </c>
      <c r="D36" s="8">
        <f>FC_IND_IS_BF_E!D36+FC_IND_IS_EA_E!D36</f>
        <v>2.8517666399999992</v>
      </c>
      <c r="E36" s="8">
        <f>FC_IND_IS_BF_E!E36+FC_IND_IS_EA_E!E36</f>
        <v>2.8517666399999997</v>
      </c>
      <c r="F36" s="8">
        <f>FC_IND_IS_BF_E!F36+FC_IND_IS_EA_E!F36</f>
        <v>2.8517666400000001</v>
      </c>
      <c r="G36" s="8">
        <f>FC_IND_IS_BF_E!G36+FC_IND_IS_EA_E!G36</f>
        <v>2.8517666400000001</v>
      </c>
      <c r="H36" s="8">
        <f>FC_IND_IS_BF_E!H36+FC_IND_IS_EA_E!H36</f>
        <v>2.8517666400000001</v>
      </c>
      <c r="I36" s="8">
        <f>FC_IND_IS_BF_E!I36+FC_IND_IS_EA_E!I36</f>
        <v>0</v>
      </c>
      <c r="J36" s="8">
        <f>FC_IND_IS_BF_E!J36+FC_IND_IS_EA_E!J36</f>
        <v>5.7037604399999999</v>
      </c>
      <c r="K36" s="8">
        <f>FC_IND_IS_BF_E!K36+FC_IND_IS_EA_E!K36</f>
        <v>5.7037604399999999</v>
      </c>
      <c r="L36" s="8">
        <f>FC_IND_IS_BF_E!L36+FC_IND_IS_EA_E!L36</f>
        <v>8.5555270799999992</v>
      </c>
      <c r="M36" s="8">
        <f>FC_IND_IS_BF_E!M36+FC_IND_IS_EA_E!M36</f>
        <v>0</v>
      </c>
      <c r="N36" s="8">
        <f>FC_IND_IS_BF_E!N36+FC_IND_IS_EA_E!N36</f>
        <v>0</v>
      </c>
      <c r="O36" s="8">
        <f>FC_IND_IS_BF_E!O36+FC_IND_IS_EA_E!O36</f>
        <v>0</v>
      </c>
      <c r="P36" s="8">
        <f>FC_IND_IS_BF_E!P36+FC_IND_IS_EA_E!P36</f>
        <v>0</v>
      </c>
      <c r="Q36" s="8">
        <f>FC_IND_IS_BF_E!Q36+FC_IND_IS_EA_E!Q36</f>
        <v>0</v>
      </c>
      <c r="R36" s="8">
        <f>FC_IND_IS_BF_E!R36+FC_IND_IS_EA_E!R36</f>
        <v>1.7475418800000002</v>
      </c>
      <c r="S36" s="8">
        <f>FC_IND_IS_BF_E!S36+FC_IND_IS_EA_E!S36</f>
        <v>1.50856956</v>
      </c>
      <c r="T36" s="8">
        <f>FC_IND_IS_BF_E!T36+FC_IND_IS_EA_E!T36</f>
        <v>2.65504608</v>
      </c>
      <c r="U36" s="8">
        <f>FC_IND_IS_BF_E!U36+FC_IND_IS_EA_E!U36</f>
        <v>2.0532992400000003</v>
      </c>
      <c r="V36" s="8">
        <f>FC_IND_IS_BF_E!V36+FC_IND_IS_EA_E!V36</f>
        <v>2.2843209600000001</v>
      </c>
      <c r="W36" s="8">
        <f>FC_IND_IS_BF_E!W36+FC_IND_IS_EA_E!W36</f>
        <v>3.7844856000000018</v>
      </c>
      <c r="X36" s="8">
        <f>FC_IND_IS_BF_E!X36+FC_IND_IS_EA_E!X36</f>
        <v>2.8917467999999995</v>
      </c>
    </row>
    <row r="37" spans="1:24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FC_IND_IS_BF_E!C43+FC_IND_IS_EA_E!C43</f>
        <v>9.5812189199999995</v>
      </c>
      <c r="D43" s="8">
        <f>FC_IND_IS_BF_E!D43+FC_IND_IS_EA_E!D43</f>
        <v>9.5812189200000013</v>
      </c>
      <c r="E43" s="8">
        <f>FC_IND_IS_BF_E!E43+FC_IND_IS_EA_E!E43</f>
        <v>6.3873014399999981</v>
      </c>
      <c r="F43" s="8">
        <f>FC_IND_IS_BF_E!F43+FC_IND_IS_EA_E!F43</f>
        <v>9.5812189199999995</v>
      </c>
      <c r="G43" s="8">
        <f>FC_IND_IS_BF_E!G43+FC_IND_IS_EA_E!G43</f>
        <v>9.5812189200000013</v>
      </c>
      <c r="H43" s="8">
        <f>FC_IND_IS_BF_E!H43+FC_IND_IS_EA_E!H43</f>
        <v>9.5812189200000013</v>
      </c>
      <c r="I43" s="8">
        <f>FC_IND_IS_BF_E!I43+FC_IND_IS_EA_E!I43</f>
        <v>9.5812189200000013</v>
      </c>
      <c r="J43" s="8">
        <f>FC_IND_IS_BF_E!J43+FC_IND_IS_EA_E!J43</f>
        <v>9.5812189200000013</v>
      </c>
      <c r="K43" s="8">
        <f>FC_IND_IS_BF_E!K43+FC_IND_IS_EA_E!K43</f>
        <v>9.6033599999999986</v>
      </c>
      <c r="L43" s="8">
        <f>FC_IND_IS_BF_E!L43+FC_IND_IS_EA_E!L43</f>
        <v>6.4022400000000008</v>
      </c>
      <c r="M43" s="8">
        <f>FC_IND_IS_BF_E!M43+FC_IND_IS_EA_E!M43</f>
        <v>9.6033600000000003</v>
      </c>
      <c r="N43" s="8">
        <f>FC_IND_IS_BF_E!N43+FC_IND_IS_EA_E!N43</f>
        <v>9.6033600000000003</v>
      </c>
      <c r="O43" s="8">
        <f>FC_IND_IS_BF_E!O43+FC_IND_IS_EA_E!O43</f>
        <v>9.6033599999999986</v>
      </c>
      <c r="P43" s="8">
        <f>FC_IND_IS_BF_E!P43+FC_IND_IS_EA_E!P43</f>
        <v>12.80448</v>
      </c>
      <c r="Q43" s="8">
        <f>FC_IND_IS_BF_E!Q43+FC_IND_IS_EA_E!Q43</f>
        <v>12.804480000000002</v>
      </c>
      <c r="R43" s="8">
        <f>FC_IND_IS_BF_E!R43+FC_IND_IS_EA_E!R43</f>
        <v>1.7862249599999998</v>
      </c>
      <c r="S43" s="8">
        <f>FC_IND_IS_BF_E!S43+FC_IND_IS_EA_E!S43</f>
        <v>0.22381163999999998</v>
      </c>
      <c r="T43" s="8">
        <f>FC_IND_IS_BF_E!T43+FC_IND_IS_EA_E!T43</f>
        <v>0.22407839999999998</v>
      </c>
      <c r="U43" s="8">
        <f>FC_IND_IS_BF_E!U43+FC_IND_IS_EA_E!U43</f>
        <v>0.20247084000000001</v>
      </c>
      <c r="V43" s="8">
        <f>FC_IND_IS_BF_E!V43+FC_IND_IS_EA_E!V43</f>
        <v>2.2407840000000002E-2</v>
      </c>
      <c r="W43" s="8">
        <f>FC_IND_IS_BF_E!W43+FC_IND_IS_EA_E!W43</f>
        <v>1.2879172799999998</v>
      </c>
      <c r="X43" s="8">
        <f>FC_IND_IS_BF_E!X43+FC_IND_IS_EA_E!X43</f>
        <v>6.2960695199999996</v>
      </c>
    </row>
    <row r="44" spans="1:24" ht="11.25" customHeight="1" x14ac:dyDescent="0.2">
      <c r="A44" s="28" t="s">
        <v>74</v>
      </c>
      <c r="B44" s="7" t="s">
        <v>75</v>
      </c>
      <c r="C44" s="8">
        <f>FC_IND_IS_BF_E!C44+FC_IND_IS_EA_E!C44</f>
        <v>0</v>
      </c>
      <c r="D44" s="8">
        <f>FC_IND_IS_BF_E!D44+FC_IND_IS_EA_E!D44</f>
        <v>0</v>
      </c>
      <c r="E44" s="8">
        <f>FC_IND_IS_BF_E!E44+FC_IND_IS_EA_E!E44</f>
        <v>0</v>
      </c>
      <c r="F44" s="8">
        <f>FC_IND_IS_BF_E!F44+FC_IND_IS_EA_E!F44</f>
        <v>0</v>
      </c>
      <c r="G44" s="8">
        <f>FC_IND_IS_BF_E!G44+FC_IND_IS_EA_E!G44</f>
        <v>0</v>
      </c>
      <c r="H44" s="8">
        <f>FC_IND_IS_BF_E!H44+FC_IND_IS_EA_E!H44</f>
        <v>0</v>
      </c>
      <c r="I44" s="8">
        <f>FC_IND_IS_BF_E!I44+FC_IND_IS_EA_E!I44</f>
        <v>0</v>
      </c>
      <c r="J44" s="8">
        <f>FC_IND_IS_BF_E!J44+FC_IND_IS_EA_E!J44</f>
        <v>0</v>
      </c>
      <c r="K44" s="8">
        <f>FC_IND_IS_BF_E!K44+FC_IND_IS_EA_E!K44</f>
        <v>0</v>
      </c>
      <c r="L44" s="8">
        <f>FC_IND_IS_BF_E!L44+FC_IND_IS_EA_E!L44</f>
        <v>0</v>
      </c>
      <c r="M44" s="8">
        <f>FC_IND_IS_BF_E!M44+FC_IND_IS_EA_E!M44</f>
        <v>0</v>
      </c>
      <c r="N44" s="8">
        <f>FC_IND_IS_BF_E!N44+FC_IND_IS_EA_E!N44</f>
        <v>0</v>
      </c>
      <c r="O44" s="8">
        <f>FC_IND_IS_BF_E!O44+FC_IND_IS_EA_E!O44</f>
        <v>0</v>
      </c>
      <c r="P44" s="8">
        <f>FC_IND_IS_BF_E!P44+FC_IND_IS_EA_E!P44</f>
        <v>0</v>
      </c>
      <c r="Q44" s="8">
        <f>FC_IND_IS_BF_E!Q44+FC_IND_IS_EA_E!Q44</f>
        <v>0</v>
      </c>
      <c r="R44" s="8">
        <f>FC_IND_IS_BF_E!R44+FC_IND_IS_EA_E!R44</f>
        <v>0</v>
      </c>
      <c r="S44" s="8">
        <f>FC_IND_IS_BF_E!S44+FC_IND_IS_EA_E!S44</f>
        <v>0</v>
      </c>
      <c r="T44" s="8">
        <f>FC_IND_IS_BF_E!T44+FC_IND_IS_EA_E!T44</f>
        <v>0</v>
      </c>
      <c r="U44" s="8">
        <f>FC_IND_IS_BF_E!U44+FC_IND_IS_EA_E!U44</f>
        <v>0</v>
      </c>
      <c r="V44" s="8">
        <f>FC_IND_IS_BF_E!V44+FC_IND_IS_EA_E!V44</f>
        <v>0</v>
      </c>
      <c r="W44" s="8">
        <f>FC_IND_IS_BF_E!W44+FC_IND_IS_EA_E!W44</f>
        <v>0</v>
      </c>
      <c r="X44" s="8">
        <f>FC_IND_IS_BF_E!X44+FC_IND_IS_EA_E!X44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5.7107699999999992</v>
      </c>
      <c r="U48" s="8">
        <f>FC_IND_IS_BF_E!U48+FC_IND_IS_EA_E!U48</f>
        <v>5.1238980000000014</v>
      </c>
      <c r="V48" s="8">
        <f>FC_IND_IS_BF_E!V48+FC_IND_IS_EA_E!V48</f>
        <v>6.6890069999999993</v>
      </c>
      <c r="W48" s="8">
        <f>FC_IND_IS_BF_E!W48+FC_IND_IS_EA_E!W48</f>
        <v>7.3239660000000004</v>
      </c>
      <c r="X48" s="8">
        <f>FC_IND_IS_BF_E!X48+FC_IND_IS_EA_E!X48</f>
        <v>7.739199000000001</v>
      </c>
    </row>
    <row r="49" spans="1:24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0.18893808000000001</v>
      </c>
      <c r="X50" s="8">
        <f>FC_IND_IS_BF_E!X50+FC_IND_IS_EA_E!X50</f>
        <v>0.16941096000000003</v>
      </c>
    </row>
    <row r="51" spans="1:24" ht="11.25" customHeight="1" x14ac:dyDescent="0.2">
      <c r="A51" s="25" t="s">
        <v>88</v>
      </c>
      <c r="B51" s="26" t="s">
        <v>89</v>
      </c>
      <c r="C51" s="27">
        <f>FC_IND_IS_BF_E!C51+FC_IND_IS_EA_E!C51</f>
        <v>714.57123672</v>
      </c>
      <c r="D51" s="27">
        <f>FC_IND_IS_BF_E!D51+FC_IND_IS_EA_E!D51</f>
        <v>720.0306194399999</v>
      </c>
      <c r="E51" s="27">
        <f>FC_IND_IS_BF_E!E51+FC_IND_IS_EA_E!E51</f>
        <v>704.39225076000014</v>
      </c>
      <c r="F51" s="27">
        <f>FC_IND_IS_BF_E!F51+FC_IND_IS_EA_E!F51</f>
        <v>663.43637843999988</v>
      </c>
      <c r="G51" s="27">
        <f>FC_IND_IS_BF_E!G51+FC_IND_IS_EA_E!G51</f>
        <v>620.07859584000005</v>
      </c>
      <c r="H51" s="27">
        <f>FC_IND_IS_BF_E!H51+FC_IND_IS_EA_E!H51</f>
        <v>619.54037243999994</v>
      </c>
      <c r="I51" s="27">
        <f>FC_IND_IS_BF_E!I51+FC_IND_IS_EA_E!I51</f>
        <v>594.42361703999995</v>
      </c>
      <c r="J51" s="27">
        <f>FC_IND_IS_BF_E!J51+FC_IND_IS_EA_E!J51</f>
        <v>558.44323128000008</v>
      </c>
      <c r="K51" s="27">
        <f>FC_IND_IS_BF_E!K51+FC_IND_IS_EA_E!K51</f>
        <v>552.79420812000001</v>
      </c>
      <c r="L51" s="27">
        <f>FC_IND_IS_BF_E!L51+FC_IND_IS_EA_E!L51</f>
        <v>500.71942799999994</v>
      </c>
      <c r="M51" s="27">
        <f>FC_IND_IS_BF_E!M51+FC_IND_IS_EA_E!M51</f>
        <v>614.95083144000012</v>
      </c>
      <c r="N51" s="27">
        <f>FC_IND_IS_BF_E!N51+FC_IND_IS_EA_E!N51</f>
        <v>617.16653459999986</v>
      </c>
      <c r="O51" s="27">
        <f>FC_IND_IS_BF_E!O51+FC_IND_IS_EA_E!O51</f>
        <v>616.72404024000014</v>
      </c>
      <c r="P51" s="27">
        <f>FC_IND_IS_BF_E!P51+FC_IND_IS_EA_E!P51</f>
        <v>602.38185083999986</v>
      </c>
      <c r="Q51" s="27">
        <f>FC_IND_IS_BF_E!Q51+FC_IND_IS_EA_E!Q51</f>
        <v>579.97560059999989</v>
      </c>
      <c r="R51" s="27">
        <f>FC_IND_IS_BF_E!R51+FC_IND_IS_EA_E!R51</f>
        <v>556.43170968000004</v>
      </c>
      <c r="S51" s="27">
        <f>FC_IND_IS_BF_E!S51+FC_IND_IS_EA_E!S51</f>
        <v>549.87285671999996</v>
      </c>
      <c r="T51" s="27">
        <f>FC_IND_IS_BF_E!T51+FC_IND_IS_EA_E!T51</f>
        <v>569.13257016</v>
      </c>
      <c r="U51" s="27">
        <f>FC_IND_IS_BF_E!U51+FC_IND_IS_EA_E!U51</f>
        <v>549.18053783999994</v>
      </c>
      <c r="V51" s="27">
        <f>FC_IND_IS_BF_E!V51+FC_IND_IS_EA_E!V51</f>
        <v>583.81566804000011</v>
      </c>
      <c r="W51" s="27">
        <f>FC_IND_IS_BF_E!W51+FC_IND_IS_EA_E!W51</f>
        <v>553.37140980000004</v>
      </c>
      <c r="X51" s="27">
        <f>FC_IND_IS_BF_E!X51+FC_IND_IS_EA_E!X51</f>
        <v>619.03809792000004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0</v>
      </c>
      <c r="I62" s="52">
        <f>FC_IND_IS_BF_E!I62+FC_IND_IS_EA_E!I62</f>
        <v>0</v>
      </c>
      <c r="J62" s="52">
        <f>FC_IND_IS_BF_E!J62+FC_IND_IS_EA_E!J62</f>
        <v>0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0</v>
      </c>
      <c r="O62" s="52">
        <f>FC_IND_IS_BF_E!O62+FC_IND_IS_EA_E!O62</f>
        <v>0</v>
      </c>
      <c r="P62" s="52">
        <f>FC_IND_IS_BF_E!P62+FC_IND_IS_EA_E!P62</f>
        <v>0</v>
      </c>
      <c r="Q62" s="52">
        <f>FC_IND_IS_BF_E!Q62+FC_IND_IS_EA_E!Q62</f>
        <v>0</v>
      </c>
      <c r="R62" s="52">
        <f>FC_IND_IS_BF_E!R62+FC_IND_IS_EA_E!R62</f>
        <v>0</v>
      </c>
      <c r="S62" s="52">
        <f>FC_IND_IS_BF_E!S62+FC_IND_IS_EA_E!S62</f>
        <v>0</v>
      </c>
      <c r="T62" s="52">
        <f>FC_IND_IS_BF_E!T62+FC_IND_IS_EA_E!T62</f>
        <v>0</v>
      </c>
      <c r="U62" s="52">
        <f>FC_IND_IS_BF_E!U62+FC_IND_IS_EA_E!U62</f>
        <v>0</v>
      </c>
      <c r="V62" s="52">
        <f>FC_IND_IS_BF_E!V62+FC_IND_IS_EA_E!V62</f>
        <v>0</v>
      </c>
      <c r="W62" s="52">
        <f>FC_IND_IS_BF_E!W62+FC_IND_IS_EA_E!W62</f>
        <v>0</v>
      </c>
      <c r="X62" s="52">
        <f>FC_IND_IS_BF_E!X62+FC_IND_IS_EA_E!X62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1551.5214584170167</v>
      </c>
      <c r="D2" s="21">
        <f t="shared" ref="D2:X2" si="0">SUM(D3,D17,D22,D25,D26,D51,D52)</f>
        <v>1655.6269090922533</v>
      </c>
      <c r="E2" s="21">
        <f t="shared" si="0"/>
        <v>1708.0569203336747</v>
      </c>
      <c r="F2" s="21">
        <f t="shared" si="0"/>
        <v>1699.4044332368035</v>
      </c>
      <c r="G2" s="21">
        <f t="shared" si="0"/>
        <v>1755.6167261782102</v>
      </c>
      <c r="H2" s="21">
        <f t="shared" si="0"/>
        <v>1713.0769259453946</v>
      </c>
      <c r="I2" s="21">
        <f t="shared" si="0"/>
        <v>1768.2572511497503</v>
      </c>
      <c r="J2" s="21">
        <f t="shared" si="0"/>
        <v>1692.3874756863106</v>
      </c>
      <c r="K2" s="21">
        <f t="shared" si="0"/>
        <v>1651.4180311290531</v>
      </c>
      <c r="L2" s="21">
        <f t="shared" si="0"/>
        <v>1519.228771962396</v>
      </c>
      <c r="M2" s="21">
        <f t="shared" si="0"/>
        <v>1689.3635286801368</v>
      </c>
      <c r="N2" s="21">
        <f t="shared" si="0"/>
        <v>1639.9967248188841</v>
      </c>
      <c r="O2" s="21">
        <f t="shared" si="0"/>
        <v>1650.368668465665</v>
      </c>
      <c r="P2" s="21">
        <f t="shared" si="0"/>
        <v>1636.1326754749134</v>
      </c>
      <c r="Q2" s="21">
        <f t="shared" si="0"/>
        <v>1596.1314014870081</v>
      </c>
      <c r="R2" s="21">
        <f t="shared" si="0"/>
        <v>2020.0661979623401</v>
      </c>
      <c r="S2" s="21">
        <f t="shared" si="0"/>
        <v>2278.9980779769248</v>
      </c>
      <c r="T2" s="21">
        <f t="shared" si="0"/>
        <v>2502.8550979174001</v>
      </c>
      <c r="U2" s="21">
        <f t="shared" si="0"/>
        <v>2231.8461791986711</v>
      </c>
      <c r="V2" s="21">
        <f t="shared" si="0"/>
        <v>2039.5491249584352</v>
      </c>
      <c r="W2" s="21">
        <f t="shared" si="0"/>
        <v>2027.6349389984787</v>
      </c>
      <c r="X2" s="21">
        <f t="shared" si="0"/>
        <v>2199.5210710788156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45.548397036056784</v>
      </c>
      <c r="D3" s="24">
        <f t="shared" ref="D3:X3" si="2">SUM(D4,D8,D11)</f>
        <v>23.895492116836802</v>
      </c>
      <c r="E3" s="24">
        <f t="shared" si="2"/>
        <v>71.738456571033467</v>
      </c>
      <c r="F3" s="24">
        <f t="shared" si="2"/>
        <v>36.983883950594482</v>
      </c>
      <c r="G3" s="24">
        <f t="shared" si="2"/>
        <v>36.655603218135447</v>
      </c>
      <c r="H3" s="24">
        <f t="shared" si="2"/>
        <v>20.707485447924388</v>
      </c>
      <c r="I3" s="24">
        <f t="shared" si="2"/>
        <v>57.404699999826335</v>
      </c>
      <c r="J3" s="24">
        <f t="shared" si="2"/>
        <v>44.647965719853318</v>
      </c>
      <c r="K3" s="24">
        <f t="shared" si="2"/>
        <v>35.080515719906948</v>
      </c>
      <c r="L3" s="24">
        <f t="shared" si="2"/>
        <v>25.513065719916657</v>
      </c>
      <c r="M3" s="24">
        <f t="shared" si="2"/>
        <v>47.837249999891746</v>
      </c>
      <c r="N3" s="24">
        <f t="shared" si="2"/>
        <v>35.080515719794079</v>
      </c>
      <c r="O3" s="24">
        <f t="shared" si="2"/>
        <v>31.891634279819918</v>
      </c>
      <c r="P3" s="24">
        <f t="shared" si="2"/>
        <v>30.438128159935452</v>
      </c>
      <c r="Q3" s="24">
        <f t="shared" si="2"/>
        <v>30.4381281598993</v>
      </c>
      <c r="R3" s="24">
        <f t="shared" si="2"/>
        <v>548.15813423742941</v>
      </c>
      <c r="S3" s="24">
        <f t="shared" si="2"/>
        <v>689.40793372252836</v>
      </c>
      <c r="T3" s="24">
        <f t="shared" si="2"/>
        <v>697.2374548774003</v>
      </c>
      <c r="U3" s="24">
        <f t="shared" si="2"/>
        <v>637.22314079867124</v>
      </c>
      <c r="V3" s="24">
        <f t="shared" si="2"/>
        <v>627.63708095843515</v>
      </c>
      <c r="W3" s="24">
        <f t="shared" si="2"/>
        <v>537.39652319847869</v>
      </c>
      <c r="X3" s="24">
        <f t="shared" si="2"/>
        <v>408.69594431881518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20.035331316114117</v>
      </c>
      <c r="D4" s="19">
        <f t="shared" ref="D4:X4" si="4">SUM(D5:D7)</f>
        <v>14.328042116859509</v>
      </c>
      <c r="E4" s="19">
        <f t="shared" si="4"/>
        <v>14.333756571293577</v>
      </c>
      <c r="F4" s="19">
        <f t="shared" si="4"/>
        <v>11.470818230655834</v>
      </c>
      <c r="G4" s="19">
        <f t="shared" si="4"/>
        <v>14.331418938230419</v>
      </c>
      <c r="H4" s="19">
        <f t="shared" si="4"/>
        <v>14.329319727942698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24.541664445460764</v>
      </c>
      <c r="T4" s="19">
        <f t="shared" si="4"/>
        <v>55.56494159985067</v>
      </c>
      <c r="U4" s="19">
        <f t="shared" si="4"/>
        <v>71.645371199891457</v>
      </c>
      <c r="V4" s="19">
        <f t="shared" si="4"/>
        <v>27.70717679995629</v>
      </c>
      <c r="W4" s="19">
        <f t="shared" si="4"/>
        <v>27.645249599945405</v>
      </c>
      <c r="X4" s="19">
        <f t="shared" si="4"/>
        <v>37.915351199913822</v>
      </c>
    </row>
    <row r="5" spans="1:24" ht="11.25" customHeight="1" x14ac:dyDescent="0.2">
      <c r="A5" s="28" t="s">
        <v>4</v>
      </c>
      <c r="B5" s="7" t="s">
        <v>5</v>
      </c>
      <c r="C5" s="8">
        <v>20.035331316114117</v>
      </c>
      <c r="D5" s="8">
        <v>14.328042116859509</v>
      </c>
      <c r="E5" s="8">
        <v>14.333756571293577</v>
      </c>
      <c r="F5" s="8">
        <v>11.470818230655834</v>
      </c>
      <c r="G5" s="8">
        <v>14.331418938230419</v>
      </c>
      <c r="H5" s="8">
        <v>14.329319727942698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24.541664445460764</v>
      </c>
      <c r="T6" s="8">
        <v>55.56494159985067</v>
      </c>
      <c r="U6" s="8">
        <v>71.645371199891457</v>
      </c>
      <c r="V6" s="8">
        <v>27.70717679995629</v>
      </c>
      <c r="W6" s="8">
        <v>27.645249599945405</v>
      </c>
      <c r="X6" s="8">
        <v>37.915351199913822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25.51306571994267</v>
      </c>
      <c r="D11" s="19">
        <f t="shared" si="6"/>
        <v>9.5674499999772937</v>
      </c>
      <c r="E11" s="19">
        <f t="shared" si="6"/>
        <v>57.40469999973989</v>
      </c>
      <c r="F11" s="19">
        <f t="shared" si="6"/>
        <v>25.513065719938648</v>
      </c>
      <c r="G11" s="19">
        <f t="shared" si="6"/>
        <v>22.324184279905026</v>
      </c>
      <c r="H11" s="19">
        <f t="shared" si="6"/>
        <v>6.3781657199816886</v>
      </c>
      <c r="I11" s="19">
        <f t="shared" si="6"/>
        <v>57.404699999826335</v>
      </c>
      <c r="J11" s="19">
        <f t="shared" si="6"/>
        <v>44.647965719853318</v>
      </c>
      <c r="K11" s="19">
        <f t="shared" si="6"/>
        <v>35.080515719906948</v>
      </c>
      <c r="L11" s="19">
        <f t="shared" si="6"/>
        <v>25.513065719916657</v>
      </c>
      <c r="M11" s="19">
        <f t="shared" si="6"/>
        <v>47.837249999891746</v>
      </c>
      <c r="N11" s="19">
        <f t="shared" si="6"/>
        <v>35.080515719794079</v>
      </c>
      <c r="O11" s="19">
        <f t="shared" si="6"/>
        <v>31.891634279819918</v>
      </c>
      <c r="P11" s="19">
        <f t="shared" si="6"/>
        <v>30.438128159935452</v>
      </c>
      <c r="Q11" s="19">
        <f t="shared" si="6"/>
        <v>30.4381281598993</v>
      </c>
      <c r="R11" s="19">
        <f t="shared" si="6"/>
        <v>548.15813423742941</v>
      </c>
      <c r="S11" s="19">
        <f t="shared" si="6"/>
        <v>664.86626927706754</v>
      </c>
      <c r="T11" s="19">
        <f t="shared" si="6"/>
        <v>641.67251327754968</v>
      </c>
      <c r="U11" s="19">
        <f t="shared" si="6"/>
        <v>565.57776959877981</v>
      </c>
      <c r="V11" s="19">
        <f t="shared" si="6"/>
        <v>599.92990415847885</v>
      </c>
      <c r="W11" s="19">
        <f t="shared" si="6"/>
        <v>509.75127359853332</v>
      </c>
      <c r="X11" s="19">
        <f t="shared" si="6"/>
        <v>370.78059311890138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25.51306571994267</v>
      </c>
      <c r="D13" s="8">
        <v>9.5674499999772937</v>
      </c>
      <c r="E13" s="8">
        <v>57.40469999973989</v>
      </c>
      <c r="F13" s="8">
        <v>25.513065719938648</v>
      </c>
      <c r="G13" s="8">
        <v>22.324184279905026</v>
      </c>
      <c r="H13" s="8">
        <v>6.3781657199816886</v>
      </c>
      <c r="I13" s="8">
        <v>57.404699999826335</v>
      </c>
      <c r="J13" s="8">
        <v>44.647965719853318</v>
      </c>
      <c r="K13" s="8">
        <v>35.080515719906948</v>
      </c>
      <c r="L13" s="8">
        <v>25.513065719916657</v>
      </c>
      <c r="M13" s="8">
        <v>47.837249999891746</v>
      </c>
      <c r="N13" s="8">
        <v>35.080515719794079</v>
      </c>
      <c r="O13" s="8">
        <v>31.891634279819918</v>
      </c>
      <c r="P13" s="8">
        <v>30.438128159935452</v>
      </c>
      <c r="Q13" s="8">
        <v>30.4381281598993</v>
      </c>
      <c r="R13" s="8">
        <v>548.15813423742941</v>
      </c>
      <c r="S13" s="8">
        <v>664.86626927706754</v>
      </c>
      <c r="T13" s="8">
        <v>641.67251327754968</v>
      </c>
      <c r="U13" s="8">
        <v>565.57776959877981</v>
      </c>
      <c r="V13" s="8">
        <v>599.92990415847885</v>
      </c>
      <c r="W13" s="8">
        <v>509.75127359853332</v>
      </c>
      <c r="X13" s="8">
        <v>370.78059311890138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787.29974152504883</v>
      </c>
      <c r="D17" s="27">
        <f t="shared" si="7"/>
        <v>906.14142708775853</v>
      </c>
      <c r="E17" s="27">
        <f t="shared" si="7"/>
        <v>928.78828621538457</v>
      </c>
      <c r="F17" s="27">
        <f t="shared" si="7"/>
        <v>992.05440725458197</v>
      </c>
      <c r="G17" s="27">
        <f t="shared" si="7"/>
        <v>1092.3166214033138</v>
      </c>
      <c r="H17" s="27">
        <f t="shared" si="7"/>
        <v>1066.4206658313551</v>
      </c>
      <c r="I17" s="27">
        <f t="shared" si="7"/>
        <v>1113.4198934866115</v>
      </c>
      <c r="J17" s="27">
        <f t="shared" si="7"/>
        <v>1080.433944297863</v>
      </c>
      <c r="K17" s="27">
        <f t="shared" si="7"/>
        <v>1054.1833681568289</v>
      </c>
      <c r="L17" s="27">
        <f t="shared" si="7"/>
        <v>980.65483314246967</v>
      </c>
      <c r="M17" s="27">
        <f t="shared" si="7"/>
        <v>1022.537543915317</v>
      </c>
      <c r="N17" s="27">
        <f t="shared" si="7"/>
        <v>985.46027640662135</v>
      </c>
      <c r="O17" s="27">
        <f t="shared" si="7"/>
        <v>998.12757124857944</v>
      </c>
      <c r="P17" s="27">
        <f t="shared" si="7"/>
        <v>996.1577711009154</v>
      </c>
      <c r="Q17" s="27">
        <f t="shared" si="7"/>
        <v>978.01633753089777</v>
      </c>
      <c r="R17" s="27">
        <f t="shared" si="7"/>
        <v>916.60459796868065</v>
      </c>
      <c r="S17" s="27">
        <f t="shared" si="7"/>
        <v>1042.106474041268</v>
      </c>
      <c r="T17" s="27">
        <f t="shared" si="7"/>
        <v>1227.8951784000001</v>
      </c>
      <c r="U17" s="27">
        <f t="shared" si="7"/>
        <v>1038.06283248</v>
      </c>
      <c r="V17" s="27">
        <f t="shared" si="7"/>
        <v>819.1006401599999</v>
      </c>
      <c r="W17" s="27">
        <f t="shared" si="7"/>
        <v>924.28169904000003</v>
      </c>
      <c r="X17" s="27">
        <f t="shared" si="7"/>
        <v>1154.6906025600001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184.398054041629</v>
      </c>
      <c r="D19" s="8">
        <v>184.40789952573806</v>
      </c>
      <c r="E19" s="8">
        <v>175.05564890250449</v>
      </c>
      <c r="F19" s="8">
        <v>207.40308505315554</v>
      </c>
      <c r="G19" s="8">
        <v>268.75845713881068</v>
      </c>
      <c r="H19" s="8">
        <v>259.32467940648479</v>
      </c>
      <c r="I19" s="8">
        <v>286.47169383635224</v>
      </c>
      <c r="J19" s="8">
        <v>282.50276011564665</v>
      </c>
      <c r="K19" s="8">
        <v>274.46577850881772</v>
      </c>
      <c r="L19" s="8">
        <v>202.21545874444104</v>
      </c>
      <c r="M19" s="8">
        <v>232.48787515316718</v>
      </c>
      <c r="N19" s="8">
        <v>222.13004916498596</v>
      </c>
      <c r="O19" s="8">
        <v>224.70082424485867</v>
      </c>
      <c r="P19" s="8">
        <v>236.28681452495417</v>
      </c>
      <c r="Q19" s="8">
        <v>253.71712511098875</v>
      </c>
      <c r="R19" s="8">
        <v>293.00111059247899</v>
      </c>
      <c r="S19" s="8">
        <v>277.84616521126514</v>
      </c>
      <c r="T19" s="8">
        <v>280.90841040000004</v>
      </c>
      <c r="U19" s="8">
        <v>263.68756847999992</v>
      </c>
      <c r="V19" s="8">
        <v>228.29931216</v>
      </c>
      <c r="W19" s="8">
        <v>238.99772304000007</v>
      </c>
      <c r="X19" s="8">
        <v>253.30388255999992</v>
      </c>
    </row>
    <row r="20" spans="1:24" ht="11.25" customHeight="1" x14ac:dyDescent="0.2">
      <c r="A20" s="29" t="s">
        <v>30</v>
      </c>
      <c r="B20" s="7" t="s">
        <v>31</v>
      </c>
      <c r="C20" s="8">
        <v>602.90168748341978</v>
      </c>
      <c r="D20" s="8">
        <v>721.73352756202041</v>
      </c>
      <c r="E20" s="8">
        <v>753.73263731288012</v>
      </c>
      <c r="F20" s="8">
        <v>784.65132220142641</v>
      </c>
      <c r="G20" s="8">
        <v>823.55816426450315</v>
      </c>
      <c r="H20" s="8">
        <v>807.09598642487038</v>
      </c>
      <c r="I20" s="8">
        <v>826.94819965025931</v>
      </c>
      <c r="J20" s="8">
        <v>797.9311841822165</v>
      </c>
      <c r="K20" s="8">
        <v>779.7175896480112</v>
      </c>
      <c r="L20" s="8">
        <v>778.43937439802869</v>
      </c>
      <c r="M20" s="8">
        <v>790.04966876214985</v>
      </c>
      <c r="N20" s="8">
        <v>763.33022724163538</v>
      </c>
      <c r="O20" s="8">
        <v>773.42674700372072</v>
      </c>
      <c r="P20" s="8">
        <v>759.87095657596126</v>
      </c>
      <c r="Q20" s="8">
        <v>724.29921241990905</v>
      </c>
      <c r="R20" s="8">
        <v>623.60348737620166</v>
      </c>
      <c r="S20" s="8">
        <v>764.26030883000283</v>
      </c>
      <c r="T20" s="8">
        <v>946.98676799999998</v>
      </c>
      <c r="U20" s="8">
        <v>774.37526400000002</v>
      </c>
      <c r="V20" s="8">
        <v>590.8013279999999</v>
      </c>
      <c r="W20" s="8">
        <v>685.28397599999994</v>
      </c>
      <c r="X20" s="8">
        <v>901.38672000000008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12.241407089118599</v>
      </c>
      <c r="D26" s="27">
        <f t="shared" si="9"/>
        <v>12.276114565979844</v>
      </c>
      <c r="E26" s="27">
        <f t="shared" si="9"/>
        <v>9.1340130871534129</v>
      </c>
      <c r="F26" s="27">
        <f t="shared" si="9"/>
        <v>12.298812923534808</v>
      </c>
      <c r="G26" s="27">
        <f t="shared" si="9"/>
        <v>12.283280097324539</v>
      </c>
      <c r="H26" s="27">
        <f t="shared" si="9"/>
        <v>12.278039125736731</v>
      </c>
      <c r="I26" s="27">
        <f t="shared" si="9"/>
        <v>9.447544625942859</v>
      </c>
      <c r="J26" s="27">
        <f t="shared" si="9"/>
        <v>15.065010546492104</v>
      </c>
      <c r="K26" s="27">
        <f t="shared" si="9"/>
        <v>15.100722358837713</v>
      </c>
      <c r="L26" s="27">
        <f t="shared" si="9"/>
        <v>14.858622118482746</v>
      </c>
      <c r="M26" s="27">
        <f t="shared" si="9"/>
        <v>9.4914556342067335</v>
      </c>
      <c r="N26" s="27">
        <f t="shared" si="9"/>
        <v>9.4557172044715561</v>
      </c>
      <c r="O26" s="27">
        <f t="shared" si="9"/>
        <v>9.4825089455328389</v>
      </c>
      <c r="P26" s="27">
        <f t="shared" si="9"/>
        <v>12.650393012161112</v>
      </c>
      <c r="Q26" s="27">
        <f t="shared" si="9"/>
        <v>12.660439393068017</v>
      </c>
      <c r="R26" s="27">
        <f t="shared" si="9"/>
        <v>3.4988842622028198</v>
      </c>
      <c r="S26" s="27">
        <f t="shared" si="9"/>
        <v>1.7173113747352597</v>
      </c>
      <c r="T26" s="27">
        <f t="shared" si="9"/>
        <v>8.5898944799999981</v>
      </c>
      <c r="U26" s="27">
        <f t="shared" si="9"/>
        <v>7.3796680800000019</v>
      </c>
      <c r="V26" s="27">
        <f t="shared" si="9"/>
        <v>8.9957357999999985</v>
      </c>
      <c r="W26" s="27">
        <f t="shared" si="9"/>
        <v>12.585306960000002</v>
      </c>
      <c r="X26" s="27">
        <f t="shared" si="9"/>
        <v>17.096426280000003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12.241407089118599</v>
      </c>
      <c r="D33" s="19">
        <f t="shared" si="11"/>
        <v>12.276114565979844</v>
      </c>
      <c r="E33" s="19">
        <f t="shared" si="11"/>
        <v>9.1340130871534129</v>
      </c>
      <c r="F33" s="19">
        <f t="shared" si="11"/>
        <v>12.298812923534808</v>
      </c>
      <c r="G33" s="19">
        <f t="shared" si="11"/>
        <v>12.283280097324539</v>
      </c>
      <c r="H33" s="19">
        <f t="shared" si="11"/>
        <v>12.278039125736731</v>
      </c>
      <c r="I33" s="19">
        <f t="shared" si="11"/>
        <v>9.447544625942859</v>
      </c>
      <c r="J33" s="19">
        <f t="shared" si="11"/>
        <v>15.065010546492104</v>
      </c>
      <c r="K33" s="19">
        <f t="shared" si="11"/>
        <v>15.100722358837713</v>
      </c>
      <c r="L33" s="19">
        <f t="shared" si="11"/>
        <v>14.858622118482746</v>
      </c>
      <c r="M33" s="19">
        <f t="shared" si="11"/>
        <v>9.4914556342067335</v>
      </c>
      <c r="N33" s="19">
        <f t="shared" si="11"/>
        <v>9.4557172044715561</v>
      </c>
      <c r="O33" s="19">
        <f t="shared" si="11"/>
        <v>9.4825089455328389</v>
      </c>
      <c r="P33" s="19">
        <f t="shared" si="11"/>
        <v>12.650393012161112</v>
      </c>
      <c r="Q33" s="19">
        <f t="shared" si="11"/>
        <v>12.660439393068017</v>
      </c>
      <c r="R33" s="19">
        <f t="shared" si="11"/>
        <v>3.4988842622028198</v>
      </c>
      <c r="S33" s="19">
        <f t="shared" si="11"/>
        <v>1.7173113747352597</v>
      </c>
      <c r="T33" s="19">
        <f t="shared" si="11"/>
        <v>8.5898944799999981</v>
      </c>
      <c r="U33" s="19">
        <f t="shared" si="11"/>
        <v>7.3796680800000019</v>
      </c>
      <c r="V33" s="19">
        <f t="shared" si="11"/>
        <v>8.9957357999999985</v>
      </c>
      <c r="W33" s="19">
        <f t="shared" si="11"/>
        <v>12.585306960000002</v>
      </c>
      <c r="X33" s="19">
        <f t="shared" si="11"/>
        <v>17.096426280000003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2.807860409393351</v>
      </c>
      <c r="D36" s="8">
        <v>2.8158148670223877</v>
      </c>
      <c r="E36" s="8">
        <v>2.8193641792872235</v>
      </c>
      <c r="F36" s="8">
        <v>2.8210170486756416</v>
      </c>
      <c r="G36" s="8">
        <v>2.8174574580585894</v>
      </c>
      <c r="H36" s="8">
        <v>2.8162562738221499</v>
      </c>
      <c r="I36" s="8">
        <v>0</v>
      </c>
      <c r="J36" s="8">
        <v>5.6217329230924866</v>
      </c>
      <c r="K36" s="8">
        <v>5.6269049460747631</v>
      </c>
      <c r="L36" s="8">
        <v>8.4988449981286607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1.7303011179805883</v>
      </c>
      <c r="S36" s="8">
        <v>1.4954485298032705</v>
      </c>
      <c r="T36" s="8">
        <v>2.65504608</v>
      </c>
      <c r="U36" s="8">
        <v>2.0532992400000003</v>
      </c>
      <c r="V36" s="8">
        <v>2.2843209600000001</v>
      </c>
      <c r="W36" s="8">
        <v>3.7844856000000018</v>
      </c>
      <c r="X36" s="8">
        <v>2.8917467999999995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9.4335466797252483</v>
      </c>
      <c r="D43" s="8">
        <v>9.4602996989574564</v>
      </c>
      <c r="E43" s="8">
        <v>6.3146489078661885</v>
      </c>
      <c r="F43" s="8">
        <v>9.4777958748591651</v>
      </c>
      <c r="G43" s="8">
        <v>9.4658226392659497</v>
      </c>
      <c r="H43" s="8">
        <v>9.461782851914581</v>
      </c>
      <c r="I43" s="8">
        <v>9.447544625942859</v>
      </c>
      <c r="J43" s="8">
        <v>9.4432776233996183</v>
      </c>
      <c r="K43" s="8">
        <v>9.4738174127629495</v>
      </c>
      <c r="L43" s="8">
        <v>6.359777120354086</v>
      </c>
      <c r="M43" s="8">
        <v>9.4914556342067335</v>
      </c>
      <c r="N43" s="8">
        <v>9.4557172044715561</v>
      </c>
      <c r="O43" s="8">
        <v>9.4825089455328389</v>
      </c>
      <c r="P43" s="8">
        <v>12.650393012161112</v>
      </c>
      <c r="Q43" s="8">
        <v>12.660439393068017</v>
      </c>
      <c r="R43" s="8">
        <v>1.7685831442222317</v>
      </c>
      <c r="S43" s="8">
        <v>0.22186284493198918</v>
      </c>
      <c r="T43" s="8">
        <v>0.22407839999999998</v>
      </c>
      <c r="U43" s="8">
        <v>0.20247084000000001</v>
      </c>
      <c r="V43" s="8">
        <v>2.2407840000000002E-2</v>
      </c>
      <c r="W43" s="8">
        <v>1.2879172799999998</v>
      </c>
      <c r="X43" s="8">
        <v>6.2960695199999996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5.7107699999999992</v>
      </c>
      <c r="U48" s="8">
        <v>5.1238980000000014</v>
      </c>
      <c r="V48" s="8">
        <v>6.6890069999999993</v>
      </c>
      <c r="W48" s="8">
        <v>7.3239660000000004</v>
      </c>
      <c r="X48" s="8">
        <v>7.739199000000001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0.18893808000000001</v>
      </c>
      <c r="X50" s="8">
        <v>0.16941096000000003</v>
      </c>
    </row>
    <row r="51" spans="1:24" ht="11.25" customHeight="1" x14ac:dyDescent="0.2">
      <c r="A51" s="25" t="s">
        <v>88</v>
      </c>
      <c r="B51" s="26" t="s">
        <v>89</v>
      </c>
      <c r="C51" s="27">
        <v>706.43191276679227</v>
      </c>
      <c r="D51" s="27">
        <v>713.3138753216781</v>
      </c>
      <c r="E51" s="27">
        <v>698.39616446010325</v>
      </c>
      <c r="F51" s="27">
        <v>658.06732910809228</v>
      </c>
      <c r="G51" s="27">
        <v>614.36122145943671</v>
      </c>
      <c r="H51" s="27">
        <v>613.67073554037813</v>
      </c>
      <c r="I51" s="27">
        <v>587.98511303736973</v>
      </c>
      <c r="J51" s="27">
        <v>552.24055512210202</v>
      </c>
      <c r="K51" s="27">
        <v>547.05342489347959</v>
      </c>
      <c r="L51" s="27">
        <v>498.20225098152684</v>
      </c>
      <c r="M51" s="27">
        <v>609.49727913072127</v>
      </c>
      <c r="N51" s="27">
        <v>610.00021548799725</v>
      </c>
      <c r="O51" s="27">
        <v>610.86695399173277</v>
      </c>
      <c r="P51" s="27">
        <v>596.88638320190114</v>
      </c>
      <c r="Q51" s="27">
        <v>575.01649640314292</v>
      </c>
      <c r="R51" s="27">
        <v>551.80458149402727</v>
      </c>
      <c r="S51" s="27">
        <v>545.76635883839322</v>
      </c>
      <c r="T51" s="27">
        <v>569.13257016</v>
      </c>
      <c r="U51" s="27">
        <v>549.18053783999994</v>
      </c>
      <c r="V51" s="27">
        <v>583.81566804000011</v>
      </c>
      <c r="W51" s="27">
        <v>553.37140980000004</v>
      </c>
      <c r="X51" s="27">
        <v>619.03809792000004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13.404922222983467</v>
      </c>
      <c r="D2" s="21">
        <f t="shared" ref="D2:X2" si="0">SUM(D3,D17,D22,D25,D26,D51,D52)</f>
        <v>11.547296867746788</v>
      </c>
      <c r="E2" s="21">
        <f t="shared" si="0"/>
        <v>10.51193682632514</v>
      </c>
      <c r="F2" s="21">
        <f t="shared" si="0"/>
        <v>9.8861403231964111</v>
      </c>
      <c r="G2" s="21">
        <f t="shared" si="0"/>
        <v>11.224006461789445</v>
      </c>
      <c r="H2" s="21">
        <f t="shared" si="0"/>
        <v>11.415239454605477</v>
      </c>
      <c r="I2" s="21">
        <f t="shared" si="0"/>
        <v>12.920475370249587</v>
      </c>
      <c r="J2" s="21">
        <f t="shared" si="0"/>
        <v>12.782914433689616</v>
      </c>
      <c r="K2" s="21">
        <f t="shared" si="0"/>
        <v>11.727110270946813</v>
      </c>
      <c r="L2" s="21">
        <f t="shared" si="0"/>
        <v>5.2481757176039814</v>
      </c>
      <c r="M2" s="21">
        <f t="shared" si="0"/>
        <v>10.434028119863276</v>
      </c>
      <c r="N2" s="21">
        <f t="shared" si="0"/>
        <v>13.520492701115529</v>
      </c>
      <c r="O2" s="21">
        <f t="shared" si="0"/>
        <v>11.100022054335135</v>
      </c>
      <c r="P2" s="21">
        <f t="shared" si="0"/>
        <v>10.521031525086755</v>
      </c>
      <c r="Q2" s="21">
        <f t="shared" si="0"/>
        <v>9.5785939929919106</v>
      </c>
      <c r="R2" s="21">
        <f t="shared" si="0"/>
        <v>9.2212915176596884</v>
      </c>
      <c r="S2" s="21">
        <f t="shared" si="0"/>
        <v>8.9361775430745798</v>
      </c>
      <c r="T2" s="21">
        <f t="shared" si="0"/>
        <v>2.598726351524758E-9</v>
      </c>
      <c r="U2" s="21">
        <f t="shared" si="0"/>
        <v>1.3282467656438245E-9</v>
      </c>
      <c r="V2" s="21">
        <f t="shared" si="0"/>
        <v>1.5640200366945562E-9</v>
      </c>
      <c r="W2" s="21">
        <f t="shared" si="0"/>
        <v>1.5207691656883057E-9</v>
      </c>
      <c r="X2" s="21">
        <f t="shared" si="0"/>
        <v>1.1844215800010705E-9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0.12592004394318851</v>
      </c>
      <c r="D3" s="24">
        <f t="shared" ref="D3:X3" si="2">SUM(D4,D8,D11)</f>
        <v>7.2750603163186559E-2</v>
      </c>
      <c r="E3" s="24">
        <f t="shared" si="2"/>
        <v>6.7036148966481648E-2</v>
      </c>
      <c r="F3" s="24">
        <f t="shared" si="2"/>
        <v>5.0099049405495893E-2</v>
      </c>
      <c r="G3" s="24">
        <f t="shared" si="2"/>
        <v>6.9373781864539019E-2</v>
      </c>
      <c r="H3" s="24">
        <f t="shared" si="2"/>
        <v>7.1472992075603245E-2</v>
      </c>
      <c r="I3" s="24">
        <f t="shared" si="2"/>
        <v>1.736194817610225E-10</v>
      </c>
      <c r="J3" s="24">
        <f t="shared" si="2"/>
        <v>1.4664696041180027E-10</v>
      </c>
      <c r="K3" s="24">
        <f t="shared" si="2"/>
        <v>9.3026486776182021E-11</v>
      </c>
      <c r="L3" s="24">
        <f t="shared" si="2"/>
        <v>8.3322704026045307E-11</v>
      </c>
      <c r="M3" s="24">
        <f t="shared" si="2"/>
        <v>1.0822297674337727E-10</v>
      </c>
      <c r="N3" s="24">
        <f t="shared" si="2"/>
        <v>2.0589329780307239E-10</v>
      </c>
      <c r="O3" s="24">
        <f t="shared" si="2"/>
        <v>1.8006092931557293E-10</v>
      </c>
      <c r="P3" s="24">
        <f t="shared" si="2"/>
        <v>6.4520857981165076E-11</v>
      </c>
      <c r="Q3" s="24">
        <f t="shared" si="2"/>
        <v>1.0067334906835858E-10</v>
      </c>
      <c r="R3" s="24">
        <f t="shared" si="2"/>
        <v>2.5702224927954353E-9</v>
      </c>
      <c r="S3" s="24">
        <f t="shared" si="2"/>
        <v>0.11077555747111113</v>
      </c>
      <c r="T3" s="24">
        <f t="shared" si="2"/>
        <v>2.598726351524758E-9</v>
      </c>
      <c r="U3" s="24">
        <f t="shared" si="2"/>
        <v>1.3282467656438245E-9</v>
      </c>
      <c r="V3" s="24">
        <f t="shared" si="2"/>
        <v>1.5640200366945562E-9</v>
      </c>
      <c r="W3" s="24">
        <f t="shared" si="2"/>
        <v>1.5207691656883057E-9</v>
      </c>
      <c r="X3" s="24">
        <f t="shared" si="2"/>
        <v>1.1844215800010705E-9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0.1259200438858771</v>
      </c>
      <c r="D4" s="19">
        <f t="shared" ref="D4:X4" si="4">SUM(D5:D7)</f>
        <v>7.2750603140487535E-2</v>
      </c>
      <c r="E4" s="19">
        <f t="shared" si="4"/>
        <v>6.7036148706418608E-2</v>
      </c>
      <c r="F4" s="19">
        <f t="shared" si="4"/>
        <v>5.0099049344164821E-2</v>
      </c>
      <c r="G4" s="19">
        <f t="shared" si="4"/>
        <v>6.9373781769577605E-2</v>
      </c>
      <c r="H4" s="19">
        <f t="shared" si="4"/>
        <v>7.1472992057298387E-2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0.11077555453919692</v>
      </c>
      <c r="T4" s="19">
        <f t="shared" si="4"/>
        <v>1.4923721356296918E-10</v>
      </c>
      <c r="U4" s="19">
        <f t="shared" si="4"/>
        <v>1.0845861859820602E-10</v>
      </c>
      <c r="V4" s="19">
        <f t="shared" si="4"/>
        <v>4.3669379984123626E-11</v>
      </c>
      <c r="W4" s="19">
        <f t="shared" si="4"/>
        <v>5.4557887040118588E-11</v>
      </c>
      <c r="X4" s="19">
        <f t="shared" si="4"/>
        <v>8.6129314240679271E-11</v>
      </c>
    </row>
    <row r="5" spans="1:24" ht="11.25" customHeight="1" x14ac:dyDescent="0.2">
      <c r="A5" s="28" t="s">
        <v>4</v>
      </c>
      <c r="B5" s="7" t="s">
        <v>5</v>
      </c>
      <c r="C5" s="8">
        <v>0.1259200438858771</v>
      </c>
      <c r="D5" s="8">
        <v>7.2750603140487535E-2</v>
      </c>
      <c r="E5" s="8">
        <v>6.7036148706418608E-2</v>
      </c>
      <c r="F5" s="8">
        <v>5.0099049344164821E-2</v>
      </c>
      <c r="G5" s="8">
        <v>6.9373781769577605E-2</v>
      </c>
      <c r="H5" s="8">
        <v>7.1472992057298387E-2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0.11077555453919692</v>
      </c>
      <c r="T6" s="8">
        <v>1.4923721356296918E-10</v>
      </c>
      <c r="U6" s="8">
        <v>1.0845861859820602E-10</v>
      </c>
      <c r="V6" s="8">
        <v>4.3669379984123626E-11</v>
      </c>
      <c r="W6" s="8">
        <v>5.4557887040118588E-11</v>
      </c>
      <c r="X6" s="8">
        <v>8.6129314240679271E-11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5.731140643980833E-11</v>
      </c>
      <c r="D11" s="19">
        <f t="shared" si="6"/>
        <v>2.2699028688677443E-11</v>
      </c>
      <c r="E11" s="19">
        <f t="shared" si="6"/>
        <v>2.6006304216039649E-10</v>
      </c>
      <c r="F11" s="19">
        <f t="shared" si="6"/>
        <v>6.1331069448655707E-11</v>
      </c>
      <c r="G11" s="19">
        <f t="shared" si="6"/>
        <v>9.4961417727645825E-11</v>
      </c>
      <c r="H11" s="19">
        <f t="shared" si="6"/>
        <v>1.8304862915030628E-11</v>
      </c>
      <c r="I11" s="19">
        <f t="shared" si="6"/>
        <v>1.736194817610225E-10</v>
      </c>
      <c r="J11" s="19">
        <f t="shared" si="6"/>
        <v>1.4664696041180027E-10</v>
      </c>
      <c r="K11" s="19">
        <f t="shared" si="6"/>
        <v>9.3026486776182021E-11</v>
      </c>
      <c r="L11" s="19">
        <f t="shared" si="6"/>
        <v>8.3322704026045307E-11</v>
      </c>
      <c r="M11" s="19">
        <f t="shared" si="6"/>
        <v>1.0822297674337727E-10</v>
      </c>
      <c r="N11" s="19">
        <f t="shared" si="6"/>
        <v>2.0589329780307239E-10</v>
      </c>
      <c r="O11" s="19">
        <f t="shared" si="6"/>
        <v>1.8006092931557293E-10</v>
      </c>
      <c r="P11" s="19">
        <f t="shared" si="6"/>
        <v>6.4520857981165076E-11</v>
      </c>
      <c r="Q11" s="19">
        <f t="shared" si="6"/>
        <v>1.0067334906835858E-10</v>
      </c>
      <c r="R11" s="19">
        <f t="shared" si="6"/>
        <v>2.5702224927954353E-9</v>
      </c>
      <c r="S11" s="19">
        <f t="shared" si="6"/>
        <v>2.9319142063286536E-9</v>
      </c>
      <c r="T11" s="19">
        <f t="shared" si="6"/>
        <v>2.4494891379617888E-9</v>
      </c>
      <c r="U11" s="19">
        <f t="shared" si="6"/>
        <v>1.2197881470456184E-9</v>
      </c>
      <c r="V11" s="19">
        <f t="shared" si="6"/>
        <v>1.5203506567104326E-9</v>
      </c>
      <c r="W11" s="19">
        <f t="shared" si="6"/>
        <v>1.4662112786481871E-9</v>
      </c>
      <c r="X11" s="19">
        <f t="shared" si="6"/>
        <v>1.0982922657603912E-9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5.731140643980833E-11</v>
      </c>
      <c r="D13" s="8">
        <v>2.2699028688677443E-11</v>
      </c>
      <c r="E13" s="8">
        <v>2.6006304216039649E-10</v>
      </c>
      <c r="F13" s="8">
        <v>6.1331069448655707E-11</v>
      </c>
      <c r="G13" s="8">
        <v>9.4961417727645825E-11</v>
      </c>
      <c r="H13" s="8">
        <v>1.8304862915030628E-11</v>
      </c>
      <c r="I13" s="8">
        <v>1.736194817610225E-10</v>
      </c>
      <c r="J13" s="8">
        <v>1.4664696041180027E-10</v>
      </c>
      <c r="K13" s="8">
        <v>9.3026486776182021E-11</v>
      </c>
      <c r="L13" s="8">
        <v>8.3322704026045307E-11</v>
      </c>
      <c r="M13" s="8">
        <v>1.0822297674337727E-10</v>
      </c>
      <c r="N13" s="8">
        <v>2.0589329780307239E-10</v>
      </c>
      <c r="O13" s="8">
        <v>1.8006092931557293E-10</v>
      </c>
      <c r="P13" s="8">
        <v>6.4520857981165076E-11</v>
      </c>
      <c r="Q13" s="8">
        <v>1.0067334906835858E-10</v>
      </c>
      <c r="R13" s="8">
        <v>2.5702224927954353E-9</v>
      </c>
      <c r="S13" s="8">
        <v>2.9319142063286536E-9</v>
      </c>
      <c r="T13" s="8">
        <v>2.4494891379617888E-9</v>
      </c>
      <c r="U13" s="8">
        <v>1.2197881470456184E-9</v>
      </c>
      <c r="V13" s="8">
        <v>1.5203506567104326E-9</v>
      </c>
      <c r="W13" s="8">
        <v>1.4662112786481871E-9</v>
      </c>
      <c r="X13" s="8">
        <v>1.0982922657603912E-9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4.9480997549511496</v>
      </c>
      <c r="D17" s="27">
        <f t="shared" si="7"/>
        <v>4.6009311522415919</v>
      </c>
      <c r="E17" s="27">
        <f t="shared" si="7"/>
        <v>4.343759384615228</v>
      </c>
      <c r="F17" s="27">
        <f t="shared" si="7"/>
        <v>4.3328193054180781</v>
      </c>
      <c r="G17" s="27">
        <f t="shared" si="7"/>
        <v>5.2875528366860944</v>
      </c>
      <c r="H17" s="27">
        <f t="shared" si="7"/>
        <v>5.3191831286447684</v>
      </c>
      <c r="I17" s="27">
        <f t="shared" si="7"/>
        <v>6.3482970733885695</v>
      </c>
      <c r="J17" s="27">
        <f t="shared" si="7"/>
        <v>6.360269462136988</v>
      </c>
      <c r="K17" s="27">
        <f t="shared" si="7"/>
        <v>5.77992896317107</v>
      </c>
      <c r="L17" s="27">
        <f t="shared" si="7"/>
        <v>2.6318537375303008</v>
      </c>
      <c r="M17" s="27">
        <f t="shared" si="7"/>
        <v>4.8685714446829369</v>
      </c>
      <c r="N17" s="27">
        <f t="shared" si="7"/>
        <v>6.2065307933785618</v>
      </c>
      <c r="O17" s="27">
        <f t="shared" si="7"/>
        <v>5.1220847514205134</v>
      </c>
      <c r="P17" s="27">
        <f t="shared" si="7"/>
        <v>4.8714768990846373</v>
      </c>
      <c r="Q17" s="27">
        <f t="shared" si="7"/>
        <v>4.4754491891022523</v>
      </c>
      <c r="R17" s="27">
        <f t="shared" si="7"/>
        <v>4.559280751319541</v>
      </c>
      <c r="S17" s="27">
        <f t="shared" si="7"/>
        <v>4.7038342787319563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1.1589232383709906</v>
      </c>
      <c r="D19" s="8">
        <v>0.93633071426193026</v>
      </c>
      <c r="E19" s="8">
        <v>0.81870069749547514</v>
      </c>
      <c r="F19" s="8">
        <v>0.90583750684449094</v>
      </c>
      <c r="G19" s="8">
        <v>1.300973101189308</v>
      </c>
      <c r="H19" s="8">
        <v>1.2934815535151363</v>
      </c>
      <c r="I19" s="8">
        <v>1.6333527236477829</v>
      </c>
      <c r="J19" s="8">
        <v>1.6630296443533463</v>
      </c>
      <c r="K19" s="8">
        <v>1.5048546111822234</v>
      </c>
      <c r="L19" s="8">
        <v>0.5427001355589538</v>
      </c>
      <c r="M19" s="8">
        <v>1.1069362068327733</v>
      </c>
      <c r="N19" s="8">
        <v>1.3989980350139624</v>
      </c>
      <c r="O19" s="8">
        <v>1.1530957551412788</v>
      </c>
      <c r="P19" s="8">
        <v>1.1555054750458824</v>
      </c>
      <c r="Q19" s="8">
        <v>1.1610216090111647</v>
      </c>
      <c r="R19" s="8">
        <v>1.4574161275210871</v>
      </c>
      <c r="S19" s="8">
        <v>1.2541351087347874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3.7891765165801594</v>
      </c>
      <c r="D20" s="8">
        <v>3.664600437979662</v>
      </c>
      <c r="E20" s="8">
        <v>3.5250586871197527</v>
      </c>
      <c r="F20" s="8">
        <v>3.4269817985735869</v>
      </c>
      <c r="G20" s="8">
        <v>3.9865797354967865</v>
      </c>
      <c r="H20" s="8">
        <v>4.0257015751296317</v>
      </c>
      <c r="I20" s="8">
        <v>4.7149443497407866</v>
      </c>
      <c r="J20" s="8">
        <v>4.6972398177836414</v>
      </c>
      <c r="K20" s="8">
        <v>4.275074351988847</v>
      </c>
      <c r="L20" s="8">
        <v>2.089153601971347</v>
      </c>
      <c r="M20" s="8">
        <v>3.7616352378501632</v>
      </c>
      <c r="N20" s="8">
        <v>4.8075327583645997</v>
      </c>
      <c r="O20" s="8">
        <v>3.9689889962792346</v>
      </c>
      <c r="P20" s="8">
        <v>3.7159714240387549</v>
      </c>
      <c r="Q20" s="8">
        <v>3.3144275800910874</v>
      </c>
      <c r="R20" s="8">
        <v>3.1018646237984537</v>
      </c>
      <c r="S20" s="8">
        <v>3.4496991699971691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0.19157847088140026</v>
      </c>
      <c r="D26" s="27">
        <f t="shared" si="9"/>
        <v>0.15687099402015681</v>
      </c>
      <c r="E26" s="27">
        <f t="shared" si="9"/>
        <v>0.10505499284658595</v>
      </c>
      <c r="F26" s="27">
        <f t="shared" si="9"/>
        <v>0.13417263646519278</v>
      </c>
      <c r="G26" s="27">
        <f t="shared" si="9"/>
        <v>0.1497054626754625</v>
      </c>
      <c r="H26" s="27">
        <f t="shared" si="9"/>
        <v>0.15494643426326998</v>
      </c>
      <c r="I26" s="27">
        <f t="shared" si="9"/>
        <v>0.13367429405714268</v>
      </c>
      <c r="J26" s="27">
        <f t="shared" si="9"/>
        <v>0.21996881350789538</v>
      </c>
      <c r="K26" s="27">
        <f t="shared" si="9"/>
        <v>0.2063980811622862</v>
      </c>
      <c r="L26" s="27">
        <f t="shared" si="9"/>
        <v>9.9144961517253646E-2</v>
      </c>
      <c r="M26" s="27">
        <f t="shared" si="9"/>
        <v>0.11190436579326649</v>
      </c>
      <c r="N26" s="27">
        <f t="shared" si="9"/>
        <v>0.1476427955284435</v>
      </c>
      <c r="O26" s="27">
        <f t="shared" si="9"/>
        <v>0.12085105446715969</v>
      </c>
      <c r="P26" s="27">
        <f t="shared" si="9"/>
        <v>0.15408698783888689</v>
      </c>
      <c r="Q26" s="27">
        <f t="shared" si="9"/>
        <v>0.14404060693198403</v>
      </c>
      <c r="R26" s="27">
        <f t="shared" si="9"/>
        <v>3.4882577797180001E-2</v>
      </c>
      <c r="S26" s="27">
        <f t="shared" si="9"/>
        <v>1.5069825264740393E-2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0.19157847088140026</v>
      </c>
      <c r="D33" s="19">
        <f t="shared" si="11"/>
        <v>0.15687099402015681</v>
      </c>
      <c r="E33" s="19">
        <f t="shared" si="11"/>
        <v>0.10505499284658595</v>
      </c>
      <c r="F33" s="19">
        <f t="shared" si="11"/>
        <v>0.13417263646519278</v>
      </c>
      <c r="G33" s="19">
        <f t="shared" si="11"/>
        <v>0.1497054626754625</v>
      </c>
      <c r="H33" s="19">
        <f t="shared" si="11"/>
        <v>0.15494643426326998</v>
      </c>
      <c r="I33" s="19">
        <f t="shared" si="11"/>
        <v>0.13367429405714268</v>
      </c>
      <c r="J33" s="19">
        <f t="shared" si="11"/>
        <v>0.21996881350789538</v>
      </c>
      <c r="K33" s="19">
        <f t="shared" si="11"/>
        <v>0.2063980811622862</v>
      </c>
      <c r="L33" s="19">
        <f t="shared" si="11"/>
        <v>9.9144961517253646E-2</v>
      </c>
      <c r="M33" s="19">
        <f t="shared" si="11"/>
        <v>0.11190436579326649</v>
      </c>
      <c r="N33" s="19">
        <f t="shared" si="11"/>
        <v>0.1476427955284435</v>
      </c>
      <c r="O33" s="19">
        <f t="shared" si="11"/>
        <v>0.12085105446715969</v>
      </c>
      <c r="P33" s="19">
        <f t="shared" si="11"/>
        <v>0.15408698783888689</v>
      </c>
      <c r="Q33" s="19">
        <f t="shared" si="11"/>
        <v>0.14404060693198403</v>
      </c>
      <c r="R33" s="19">
        <f t="shared" si="11"/>
        <v>3.4882577797180001E-2</v>
      </c>
      <c r="S33" s="19">
        <f t="shared" si="11"/>
        <v>1.5069825264740393E-2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4.3906230606648423E-2</v>
      </c>
      <c r="D36" s="8">
        <v>3.5951772977611735E-2</v>
      </c>
      <c r="E36" s="8">
        <v>3.2402460712776159E-2</v>
      </c>
      <c r="F36" s="8">
        <v>3.0749591324358592E-2</v>
      </c>
      <c r="G36" s="8">
        <v>3.4309181941410617E-2</v>
      </c>
      <c r="H36" s="8">
        <v>3.5510366177850139E-2</v>
      </c>
      <c r="I36" s="8">
        <v>0</v>
      </c>
      <c r="J36" s="8">
        <v>8.202751690751299E-2</v>
      </c>
      <c r="K36" s="8">
        <v>7.6855493925236801E-2</v>
      </c>
      <c r="L36" s="8">
        <v>5.6682081871339253E-2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1.7240762019411868E-2</v>
      </c>
      <c r="S36" s="8">
        <v>1.3121030196729591E-2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0.14767224027475184</v>
      </c>
      <c r="D43" s="8">
        <v>0.12091922104254506</v>
      </c>
      <c r="E43" s="8">
        <v>7.2652532133809788E-2</v>
      </c>
      <c r="F43" s="8">
        <v>0.10342304514083418</v>
      </c>
      <c r="G43" s="8">
        <v>0.11539628073405188</v>
      </c>
      <c r="H43" s="8">
        <v>0.11943606808541984</v>
      </c>
      <c r="I43" s="8">
        <v>0.13367429405714268</v>
      </c>
      <c r="J43" s="8">
        <v>0.13794129660038237</v>
      </c>
      <c r="K43" s="8">
        <v>0.12954258723704939</v>
      </c>
      <c r="L43" s="8">
        <v>4.2462879645914393E-2</v>
      </c>
      <c r="M43" s="8">
        <v>0.11190436579326649</v>
      </c>
      <c r="N43" s="8">
        <v>0.1476427955284435</v>
      </c>
      <c r="O43" s="8">
        <v>0.12085105446715969</v>
      </c>
      <c r="P43" s="8">
        <v>0.15408698783888689</v>
      </c>
      <c r="Q43" s="8">
        <v>0.14404060693198403</v>
      </c>
      <c r="R43" s="8">
        <v>1.7641815777768129E-2</v>
      </c>
      <c r="S43" s="8">
        <v>1.9487950680108011E-3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8.1393239532077288</v>
      </c>
      <c r="D51" s="27">
        <v>6.7167441183218521</v>
      </c>
      <c r="E51" s="27">
        <v>5.9960862998968452</v>
      </c>
      <c r="F51" s="27">
        <v>5.3690493319076449</v>
      </c>
      <c r="G51" s="27">
        <v>5.7173743805633492</v>
      </c>
      <c r="H51" s="27">
        <v>5.8696368996218364</v>
      </c>
      <c r="I51" s="27">
        <v>6.4385040026302569</v>
      </c>
      <c r="J51" s="27">
        <v>6.2026761578980842</v>
      </c>
      <c r="K51" s="27">
        <v>5.7407832265204313</v>
      </c>
      <c r="L51" s="27">
        <v>2.5171770184731037</v>
      </c>
      <c r="M51" s="27">
        <v>5.4535523092788498</v>
      </c>
      <c r="N51" s="27">
        <v>7.1663191120026317</v>
      </c>
      <c r="O51" s="27">
        <v>5.8570862482673993</v>
      </c>
      <c r="P51" s="27">
        <v>5.4954676380987104</v>
      </c>
      <c r="Q51" s="27">
        <v>4.9591041968570009</v>
      </c>
      <c r="R51" s="27">
        <v>4.6271281859727447</v>
      </c>
      <c r="S51" s="27">
        <v>4.1064978816067716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245.87451071999999</v>
      </c>
      <c r="D2" s="21">
        <f t="shared" ref="D2:X2" si="0">SUM(D3,D17,D22,D25,D26,D51,D52)</f>
        <v>208.52309412000002</v>
      </c>
      <c r="E2" s="21">
        <f t="shared" si="0"/>
        <v>205.89761412000001</v>
      </c>
      <c r="F2" s="21">
        <f t="shared" si="0"/>
        <v>195.95108412000002</v>
      </c>
      <c r="G2" s="21">
        <f t="shared" si="0"/>
        <v>231.14241216000005</v>
      </c>
      <c r="H2" s="21">
        <f t="shared" si="0"/>
        <v>226.80027216000008</v>
      </c>
      <c r="I2" s="21">
        <f t="shared" si="0"/>
        <v>214.07679216000002</v>
      </c>
      <c r="J2" s="21">
        <f t="shared" si="0"/>
        <v>247.50117216000001</v>
      </c>
      <c r="K2" s="21">
        <f t="shared" si="0"/>
        <v>242.65413216000013</v>
      </c>
      <c r="L2" s="21">
        <f t="shared" si="0"/>
        <v>173.93744411999995</v>
      </c>
      <c r="M2" s="21">
        <f t="shared" si="0"/>
        <v>202.16135412</v>
      </c>
      <c r="N2" s="21">
        <f t="shared" si="0"/>
        <v>183.88397412000003</v>
      </c>
      <c r="O2" s="21">
        <f t="shared" si="0"/>
        <v>153.54323676000004</v>
      </c>
      <c r="P2" s="21">
        <f t="shared" si="0"/>
        <v>157.16497608000006</v>
      </c>
      <c r="Q2" s="21">
        <f t="shared" si="0"/>
        <v>121.47853608000003</v>
      </c>
      <c r="R2" s="21">
        <f t="shared" si="0"/>
        <v>154.03923792000006</v>
      </c>
      <c r="S2" s="21">
        <f t="shared" si="0"/>
        <v>151.25152715999999</v>
      </c>
      <c r="T2" s="21">
        <f t="shared" si="0"/>
        <v>170.27839008000001</v>
      </c>
      <c r="U2" s="21">
        <f t="shared" si="0"/>
        <v>168.71147891999999</v>
      </c>
      <c r="V2" s="21">
        <f t="shared" si="0"/>
        <v>163.14498035999998</v>
      </c>
      <c r="W2" s="21">
        <f t="shared" si="0"/>
        <v>130.87608660000001</v>
      </c>
      <c r="X2" s="21">
        <f t="shared" si="0"/>
        <v>154.47235932000001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0</v>
      </c>
      <c r="M7" s="8">
        <f>FC_IND_NFM_AM_E!M7+FC_IND_NFM_PA_E!M7+FC_IND_NFM_SA_E!M7+FC_IND_NFM_OM_E!M7</f>
        <v>0</v>
      </c>
      <c r="N7" s="8">
        <f>FC_IND_NFM_AM_E!N7+FC_IND_NFM_PA_E!N7+FC_IND_NFM_SA_E!N7+FC_IND_NFM_OM_E!N7</f>
        <v>0</v>
      </c>
      <c r="O7" s="8">
        <f>FC_IND_NFM_AM_E!O7+FC_IND_NFM_PA_E!O7+FC_IND_NFM_SA_E!O7+FC_IND_NFM_OM_E!O7</f>
        <v>0</v>
      </c>
      <c r="P7" s="8">
        <f>FC_IND_NFM_AM_E!P7+FC_IND_NFM_PA_E!P7+FC_IND_NFM_SA_E!P7+FC_IND_NFM_OM_E!P7</f>
        <v>0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</v>
      </c>
      <c r="U7" s="8">
        <f>FC_IND_NFM_AM_E!U7+FC_IND_NFM_PA_E!U7+FC_IND_NFM_SA_E!U7+FC_IND_NFM_OM_E!U7</f>
        <v>0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0</v>
      </c>
      <c r="D13" s="8">
        <f>FC_IND_NFM_AM_E!D13+FC_IND_NFM_PA_E!D13+FC_IND_NFM_SA_E!D13+FC_IND_NFM_OM_E!D13</f>
        <v>0</v>
      </c>
      <c r="E13" s="8">
        <f>FC_IND_NFM_AM_E!E13+FC_IND_NFM_PA_E!E13+FC_IND_NFM_SA_E!E13+FC_IND_NFM_OM_E!E13</f>
        <v>0</v>
      </c>
      <c r="F13" s="8">
        <f>FC_IND_NFM_AM_E!F13+FC_IND_NFM_PA_E!F13+FC_IND_NFM_SA_E!F13+FC_IND_NFM_OM_E!F13</f>
        <v>0</v>
      </c>
      <c r="G13" s="8">
        <f>FC_IND_NFM_AM_E!G13+FC_IND_NFM_PA_E!G13+FC_IND_NFM_SA_E!G13+FC_IND_NFM_OM_E!G13</f>
        <v>0</v>
      </c>
      <c r="H13" s="8">
        <f>FC_IND_NFM_AM_E!H13+FC_IND_NFM_PA_E!H13+FC_IND_NFM_SA_E!H13+FC_IND_NFM_OM_E!H13</f>
        <v>0</v>
      </c>
      <c r="I13" s="8">
        <f>FC_IND_NFM_AM_E!I13+FC_IND_NFM_PA_E!I13+FC_IND_NFM_SA_E!I13+FC_IND_NFM_OM_E!I13</f>
        <v>0</v>
      </c>
      <c r="J13" s="8">
        <f>FC_IND_NFM_AM_E!J13+FC_IND_NFM_PA_E!J13+FC_IND_NFM_SA_E!J13+FC_IND_NFM_OM_E!J13</f>
        <v>0</v>
      </c>
      <c r="K13" s="8">
        <f>FC_IND_NFM_AM_E!K13+FC_IND_NFM_PA_E!K13+FC_IND_NFM_SA_E!K13+FC_IND_NFM_OM_E!K13</f>
        <v>0</v>
      </c>
      <c r="L13" s="8">
        <f>FC_IND_NFM_AM_E!L13+FC_IND_NFM_PA_E!L13+FC_IND_NFM_SA_E!L13+FC_IND_NFM_OM_E!L13</f>
        <v>0</v>
      </c>
      <c r="M13" s="8">
        <f>FC_IND_NFM_AM_E!M13+FC_IND_NFM_PA_E!M13+FC_IND_NFM_SA_E!M13+FC_IND_NFM_OM_E!M13</f>
        <v>0</v>
      </c>
      <c r="N13" s="8">
        <f>FC_IND_NFM_AM_E!N13+FC_IND_NFM_PA_E!N13+FC_IND_NFM_SA_E!N13+FC_IND_NFM_OM_E!N13</f>
        <v>0</v>
      </c>
      <c r="O13" s="8">
        <f>FC_IND_NFM_AM_E!O13+FC_IND_NFM_PA_E!O13+FC_IND_NFM_SA_E!O13+FC_IND_NFM_OM_E!O13</f>
        <v>0</v>
      </c>
      <c r="P13" s="8">
        <f>FC_IND_NFM_AM_E!P13+FC_IND_NFM_PA_E!P13+FC_IND_NFM_SA_E!P13+FC_IND_NFM_OM_E!P13</f>
        <v>0</v>
      </c>
      <c r="Q13" s="8">
        <f>FC_IND_NFM_AM_E!Q13+FC_IND_NFM_PA_E!Q13+FC_IND_NFM_SA_E!Q13+FC_IND_NFM_OM_E!Q13</f>
        <v>0</v>
      </c>
      <c r="R13" s="8">
        <f>FC_IND_NFM_AM_E!R13+FC_IND_NFM_PA_E!R13+FC_IND_NFM_SA_E!R13+FC_IND_NFM_OM_E!R13</f>
        <v>0</v>
      </c>
      <c r="S13" s="8">
        <f>FC_IND_NFM_AM_E!S13+FC_IND_NFM_PA_E!S13+FC_IND_NFM_SA_E!S13+FC_IND_NFM_OM_E!S13</f>
        <v>0</v>
      </c>
      <c r="T13" s="8">
        <f>FC_IND_NFM_AM_E!T13+FC_IND_NFM_PA_E!T13+FC_IND_NFM_SA_E!T13+FC_IND_NFM_OM_E!T13</f>
        <v>0</v>
      </c>
      <c r="U13" s="8">
        <f>FC_IND_NFM_AM_E!U13+FC_IND_NFM_PA_E!U13+FC_IND_NFM_SA_E!U13+FC_IND_NFM_OM_E!U13</f>
        <v>0</v>
      </c>
      <c r="V13" s="8">
        <f>FC_IND_NFM_AM_E!V13+FC_IND_NFM_PA_E!V13+FC_IND_NFM_SA_E!V13+FC_IND_NFM_OM_E!V13</f>
        <v>0</v>
      </c>
      <c r="W13" s="8">
        <f>FC_IND_NFM_AM_E!W13+FC_IND_NFM_PA_E!W13+FC_IND_NFM_SA_E!W13+FC_IND_NFM_OM_E!W13</f>
        <v>0</v>
      </c>
      <c r="X13" s="8">
        <f>FC_IND_NFM_AM_E!X13+FC_IND_NFM_PA_E!X13+FC_IND_NFM_SA_E!X13+FC_IND_NFM_OM_E!X13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22.35608856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2.9319706800000001</v>
      </c>
      <c r="P26" s="27">
        <f t="shared" si="20"/>
        <v>6.4022400000000008</v>
      </c>
      <c r="Q26" s="27">
        <f t="shared" si="20"/>
        <v>0</v>
      </c>
      <c r="R26" s="27">
        <f t="shared" si="20"/>
        <v>0.38968560000000008</v>
      </c>
      <c r="S26" s="27">
        <f t="shared" si="20"/>
        <v>0.43284815999999987</v>
      </c>
      <c r="T26" s="27">
        <f t="shared" si="20"/>
        <v>0.7505406</v>
      </c>
      <c r="U26" s="27">
        <f t="shared" si="20"/>
        <v>3.4661912399999997</v>
      </c>
      <c r="V26" s="27">
        <f t="shared" si="20"/>
        <v>3.5854725599999995</v>
      </c>
      <c r="W26" s="27">
        <f t="shared" si="20"/>
        <v>3.8697033599999981</v>
      </c>
      <c r="X26" s="27">
        <f t="shared" ref="X26" si="21">SUM(X27,X33)</f>
        <v>3.2386525200000005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22.35608856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2.9319706800000001</v>
      </c>
      <c r="P33" s="19">
        <f t="shared" si="26"/>
        <v>6.4022400000000008</v>
      </c>
      <c r="Q33" s="19">
        <f t="shared" si="26"/>
        <v>0</v>
      </c>
      <c r="R33" s="19">
        <f t="shared" si="26"/>
        <v>0.38968560000000008</v>
      </c>
      <c r="S33" s="19">
        <f t="shared" si="26"/>
        <v>0.43284815999999987</v>
      </c>
      <c r="T33" s="19">
        <f t="shared" si="26"/>
        <v>0.7505406</v>
      </c>
      <c r="U33" s="19">
        <f t="shared" si="26"/>
        <v>3.4661912399999997</v>
      </c>
      <c r="V33" s="19">
        <f t="shared" si="26"/>
        <v>3.5854725599999995</v>
      </c>
      <c r="W33" s="19">
        <f t="shared" si="26"/>
        <v>3.8697033599999981</v>
      </c>
      <c r="X33" s="19">
        <f t="shared" ref="X33" si="27">SUM(X34:X50)</f>
        <v>3.2386525200000005</v>
      </c>
    </row>
    <row r="34" spans="1:24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0</v>
      </c>
      <c r="D36" s="8">
        <f>FC_IND_NFM_AM_E!D36+FC_IND_NFM_PA_E!D36+FC_IND_NFM_SA_E!D36+FC_IND_NFM_OM_E!D36</f>
        <v>0</v>
      </c>
      <c r="E36" s="8">
        <f>FC_IND_NFM_AM_E!E36+FC_IND_NFM_PA_E!E36+FC_IND_NFM_SA_E!E36+FC_IND_NFM_OM_E!E36</f>
        <v>0</v>
      </c>
      <c r="F36" s="8">
        <f>FC_IND_NFM_AM_E!F36+FC_IND_NFM_PA_E!F36+FC_IND_NFM_SA_E!F36+FC_IND_NFM_OM_E!F36</f>
        <v>0</v>
      </c>
      <c r="G36" s="8">
        <f>FC_IND_NFM_AM_E!G36+FC_IND_NFM_PA_E!G36+FC_IND_NFM_SA_E!G36+FC_IND_NFM_OM_E!G36</f>
        <v>0</v>
      </c>
      <c r="H36" s="8">
        <f>FC_IND_NFM_AM_E!H36+FC_IND_NFM_PA_E!H36+FC_IND_NFM_SA_E!H36+FC_IND_NFM_OM_E!H36</f>
        <v>0</v>
      </c>
      <c r="I36" s="8">
        <f>FC_IND_NFM_AM_E!I36+FC_IND_NFM_PA_E!I36+FC_IND_NFM_SA_E!I36+FC_IND_NFM_OM_E!I36</f>
        <v>0</v>
      </c>
      <c r="J36" s="8">
        <f>FC_IND_NFM_AM_E!J36+FC_IND_NFM_PA_E!J36+FC_IND_NFM_SA_E!J36+FC_IND_NFM_OM_E!J36</f>
        <v>0</v>
      </c>
      <c r="K36" s="8">
        <f>FC_IND_NFM_AM_E!K36+FC_IND_NFM_PA_E!K36+FC_IND_NFM_SA_E!K36+FC_IND_NFM_OM_E!K36</f>
        <v>0</v>
      </c>
      <c r="L36" s="8">
        <f>FC_IND_NFM_AM_E!L36+FC_IND_NFM_PA_E!L36+FC_IND_NFM_SA_E!L36+FC_IND_NFM_OM_E!L36</f>
        <v>0</v>
      </c>
      <c r="M36" s="8">
        <f>FC_IND_NFM_AM_E!M36+FC_IND_NFM_PA_E!M36+FC_IND_NFM_SA_E!M36+FC_IND_NFM_OM_E!M36</f>
        <v>0</v>
      </c>
      <c r="N36" s="8">
        <f>FC_IND_NFM_AM_E!N36+FC_IND_NFM_PA_E!N36+FC_IND_NFM_SA_E!N36+FC_IND_NFM_OM_E!N36</f>
        <v>0</v>
      </c>
      <c r="O36" s="8">
        <f>FC_IND_NFM_AM_E!O36+FC_IND_NFM_PA_E!O36+FC_IND_NFM_SA_E!O36+FC_IND_NFM_OM_E!O36</f>
        <v>0</v>
      </c>
      <c r="P36" s="8">
        <f>FC_IND_NFM_AM_E!P36+FC_IND_NFM_PA_E!P36+FC_IND_NFM_SA_E!P36+FC_IND_NFM_OM_E!P36</f>
        <v>0</v>
      </c>
      <c r="Q36" s="8">
        <f>FC_IND_NFM_AM_E!Q36+FC_IND_NFM_PA_E!Q36+FC_IND_NFM_SA_E!Q36+FC_IND_NFM_OM_E!Q36</f>
        <v>0</v>
      </c>
      <c r="R36" s="8">
        <f>FC_IND_NFM_AM_E!R36+FC_IND_NFM_PA_E!R36+FC_IND_NFM_SA_E!R36+FC_IND_NFM_OM_E!R36</f>
        <v>5.9970240000000001E-2</v>
      </c>
      <c r="S36" s="8">
        <f>FC_IND_NFM_AM_E!S36+FC_IND_NFM_PA_E!S36+FC_IND_NFM_SA_E!S36+FC_IND_NFM_OM_E!S36</f>
        <v>9.699732000000004E-2</v>
      </c>
      <c r="T36" s="8">
        <f>FC_IND_NFM_AM_E!T36+FC_IND_NFM_PA_E!T36+FC_IND_NFM_SA_E!T36+FC_IND_NFM_OM_E!T36</f>
        <v>9.4044240000000001E-2</v>
      </c>
      <c r="U36" s="8">
        <f>FC_IND_NFM_AM_E!U36+FC_IND_NFM_PA_E!U36+FC_IND_NFM_SA_E!U36+FC_IND_NFM_OM_E!U36</f>
        <v>0.55904076000000003</v>
      </c>
      <c r="V36" s="8">
        <f>FC_IND_NFM_AM_E!V36+FC_IND_NFM_PA_E!V36+FC_IND_NFM_SA_E!V36+FC_IND_NFM_OM_E!V36</f>
        <v>0.7271391599999999</v>
      </c>
      <c r="W36" s="8">
        <f>FC_IND_NFM_AM_E!W36+FC_IND_NFM_PA_E!W36+FC_IND_NFM_SA_E!W36+FC_IND_NFM_OM_E!W36</f>
        <v>0.71873423999999997</v>
      </c>
      <c r="X36" s="8">
        <f>FC_IND_NFM_AM_E!X36+FC_IND_NFM_PA_E!X36+FC_IND_NFM_SA_E!X36+FC_IND_NFM_OM_E!X36</f>
        <v>0.62173692000000025</v>
      </c>
    </row>
    <row r="37" spans="1:24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22.35608856</v>
      </c>
      <c r="D43" s="8">
        <f>FC_IND_NFM_AM_E!D43+FC_IND_NFM_PA_E!D43+FC_IND_NFM_SA_E!D43+FC_IND_NFM_OM_E!D43</f>
        <v>0</v>
      </c>
      <c r="E43" s="8">
        <f>FC_IND_NFM_AM_E!E43+FC_IND_NFM_PA_E!E43+FC_IND_NFM_SA_E!E43+FC_IND_NFM_OM_E!E43</f>
        <v>0</v>
      </c>
      <c r="F43" s="8">
        <f>FC_IND_NFM_AM_E!F43+FC_IND_NFM_PA_E!F43+FC_IND_NFM_SA_E!F43+FC_IND_NFM_OM_E!F43</f>
        <v>0</v>
      </c>
      <c r="G43" s="8">
        <f>FC_IND_NFM_AM_E!G43+FC_IND_NFM_PA_E!G43+FC_IND_NFM_SA_E!G43+FC_IND_NFM_OM_E!G43</f>
        <v>0</v>
      </c>
      <c r="H43" s="8">
        <f>FC_IND_NFM_AM_E!H43+FC_IND_NFM_PA_E!H43+FC_IND_NFM_SA_E!H43+FC_IND_NFM_OM_E!H43</f>
        <v>0</v>
      </c>
      <c r="I43" s="8">
        <f>FC_IND_NFM_AM_E!I43+FC_IND_NFM_PA_E!I43+FC_IND_NFM_SA_E!I43+FC_IND_NFM_OM_E!I43</f>
        <v>0</v>
      </c>
      <c r="J43" s="8">
        <f>FC_IND_NFM_AM_E!J43+FC_IND_NFM_PA_E!J43+FC_IND_NFM_SA_E!J43+FC_IND_NFM_OM_E!J43</f>
        <v>0</v>
      </c>
      <c r="K43" s="8">
        <f>FC_IND_NFM_AM_E!K43+FC_IND_NFM_PA_E!K43+FC_IND_NFM_SA_E!K43+FC_IND_NFM_OM_E!K43</f>
        <v>0</v>
      </c>
      <c r="L43" s="8">
        <f>FC_IND_NFM_AM_E!L43+FC_IND_NFM_PA_E!L43+FC_IND_NFM_SA_E!L43+FC_IND_NFM_OM_E!L43</f>
        <v>0</v>
      </c>
      <c r="M43" s="8">
        <f>FC_IND_NFM_AM_E!M43+FC_IND_NFM_PA_E!M43+FC_IND_NFM_SA_E!M43+FC_IND_NFM_OM_E!M43</f>
        <v>0</v>
      </c>
      <c r="N43" s="8">
        <f>FC_IND_NFM_AM_E!N43+FC_IND_NFM_PA_E!N43+FC_IND_NFM_SA_E!N43+FC_IND_NFM_OM_E!N43</f>
        <v>0</v>
      </c>
      <c r="O43" s="8">
        <f>FC_IND_NFM_AM_E!O43+FC_IND_NFM_PA_E!O43+FC_IND_NFM_SA_E!O43+FC_IND_NFM_OM_E!O43</f>
        <v>0</v>
      </c>
      <c r="P43" s="8">
        <f>FC_IND_NFM_AM_E!P43+FC_IND_NFM_PA_E!P43+FC_IND_NFM_SA_E!P43+FC_IND_NFM_OM_E!P43</f>
        <v>6.4022400000000008</v>
      </c>
      <c r="Q43" s="8">
        <f>FC_IND_NFM_AM_E!Q43+FC_IND_NFM_PA_E!Q43+FC_IND_NFM_SA_E!Q43+FC_IND_NFM_OM_E!Q43</f>
        <v>0</v>
      </c>
      <c r="R43" s="8">
        <f>FC_IND_NFM_AM_E!R43+FC_IND_NFM_PA_E!R43+FC_IND_NFM_SA_E!R43+FC_IND_NFM_OM_E!R43</f>
        <v>0.32971536000000007</v>
      </c>
      <c r="S43" s="8">
        <f>FC_IND_NFM_AM_E!S43+FC_IND_NFM_PA_E!S43+FC_IND_NFM_SA_E!S43+FC_IND_NFM_OM_E!S43</f>
        <v>0.33585083999999982</v>
      </c>
      <c r="T43" s="8">
        <f>FC_IND_NFM_AM_E!T43+FC_IND_NFM_PA_E!T43+FC_IND_NFM_SA_E!T43+FC_IND_NFM_OM_E!T43</f>
        <v>0.65649636</v>
      </c>
      <c r="U43" s="8">
        <f>FC_IND_NFM_AM_E!U43+FC_IND_NFM_PA_E!U43+FC_IND_NFM_SA_E!U43+FC_IND_NFM_OM_E!U43</f>
        <v>2.9071504799999999</v>
      </c>
      <c r="V43" s="8">
        <f>FC_IND_NFM_AM_E!V43+FC_IND_NFM_PA_E!V43+FC_IND_NFM_SA_E!V43+FC_IND_NFM_OM_E!V43</f>
        <v>2.8583333999999998</v>
      </c>
      <c r="W43" s="8">
        <f>FC_IND_NFM_AM_E!W43+FC_IND_NFM_PA_E!W43+FC_IND_NFM_SA_E!W43+FC_IND_NFM_OM_E!W43</f>
        <v>3.1509691199999983</v>
      </c>
      <c r="X43" s="8">
        <f>FC_IND_NFM_AM_E!X43+FC_IND_NFM_PA_E!X43+FC_IND_NFM_SA_E!X43+FC_IND_NFM_OM_E!X43</f>
        <v>2.6169156000000005</v>
      </c>
    </row>
    <row r="44" spans="1:24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0</v>
      </c>
      <c r="D44" s="8">
        <f>FC_IND_NFM_AM_E!D44+FC_IND_NFM_PA_E!D44+FC_IND_NFM_SA_E!D44+FC_IND_NFM_OM_E!D44</f>
        <v>0</v>
      </c>
      <c r="E44" s="8">
        <f>FC_IND_NFM_AM_E!E44+FC_IND_NFM_PA_E!E44+FC_IND_NFM_SA_E!E44+FC_IND_NFM_OM_E!E44</f>
        <v>0</v>
      </c>
      <c r="F44" s="8">
        <f>FC_IND_NFM_AM_E!F44+FC_IND_NFM_PA_E!F44+FC_IND_NFM_SA_E!F44+FC_IND_NFM_OM_E!F44</f>
        <v>0</v>
      </c>
      <c r="G44" s="8">
        <f>FC_IND_NFM_AM_E!G44+FC_IND_NFM_PA_E!G44+FC_IND_NFM_SA_E!G44+FC_IND_NFM_OM_E!G44</f>
        <v>0</v>
      </c>
      <c r="H44" s="8">
        <f>FC_IND_NFM_AM_E!H44+FC_IND_NFM_PA_E!H44+FC_IND_NFM_SA_E!H44+FC_IND_NFM_OM_E!H44</f>
        <v>0</v>
      </c>
      <c r="I44" s="8">
        <f>FC_IND_NFM_AM_E!I44+FC_IND_NFM_PA_E!I44+FC_IND_NFM_SA_E!I44+FC_IND_NFM_OM_E!I44</f>
        <v>0</v>
      </c>
      <c r="J44" s="8">
        <f>FC_IND_NFM_AM_E!J44+FC_IND_NFM_PA_E!J44+FC_IND_NFM_SA_E!J44+FC_IND_NFM_OM_E!J44</f>
        <v>0</v>
      </c>
      <c r="K44" s="8">
        <f>FC_IND_NFM_AM_E!K44+FC_IND_NFM_PA_E!K44+FC_IND_NFM_SA_E!K44+FC_IND_NFM_OM_E!K44</f>
        <v>0</v>
      </c>
      <c r="L44" s="8">
        <f>FC_IND_NFM_AM_E!L44+FC_IND_NFM_PA_E!L44+FC_IND_NFM_SA_E!L44+FC_IND_NFM_OM_E!L44</f>
        <v>0</v>
      </c>
      <c r="M44" s="8">
        <f>FC_IND_NFM_AM_E!M44+FC_IND_NFM_PA_E!M44+FC_IND_NFM_SA_E!M44+FC_IND_NFM_OM_E!M44</f>
        <v>0</v>
      </c>
      <c r="N44" s="8">
        <f>FC_IND_NFM_AM_E!N44+FC_IND_NFM_PA_E!N44+FC_IND_NFM_SA_E!N44+FC_IND_NFM_OM_E!N44</f>
        <v>0</v>
      </c>
      <c r="O44" s="8">
        <f>FC_IND_NFM_AM_E!O44+FC_IND_NFM_PA_E!O44+FC_IND_NFM_SA_E!O44+FC_IND_NFM_OM_E!O44</f>
        <v>0</v>
      </c>
      <c r="P44" s="8">
        <f>FC_IND_NFM_AM_E!P44+FC_IND_NFM_PA_E!P44+FC_IND_NFM_SA_E!P44+FC_IND_NFM_OM_E!P44</f>
        <v>0</v>
      </c>
      <c r="Q44" s="8">
        <f>FC_IND_NFM_AM_E!Q44+FC_IND_NFM_PA_E!Q44+FC_IND_NFM_SA_E!Q44+FC_IND_NFM_OM_E!Q44</f>
        <v>0</v>
      </c>
      <c r="R44" s="8">
        <f>FC_IND_NFM_AM_E!R44+FC_IND_NFM_PA_E!R44+FC_IND_NFM_SA_E!R44+FC_IND_NFM_OM_E!R44</f>
        <v>0</v>
      </c>
      <c r="S44" s="8">
        <f>FC_IND_NFM_AM_E!S44+FC_IND_NFM_PA_E!S44+FC_IND_NFM_SA_E!S44+FC_IND_NFM_OM_E!S44</f>
        <v>0</v>
      </c>
      <c r="T44" s="8">
        <f>FC_IND_NFM_AM_E!T44+FC_IND_NFM_PA_E!T44+FC_IND_NFM_SA_E!T44+FC_IND_NFM_OM_E!T44</f>
        <v>0</v>
      </c>
      <c r="U44" s="8">
        <f>FC_IND_NFM_AM_E!U44+FC_IND_NFM_PA_E!U44+FC_IND_NFM_SA_E!U44+FC_IND_NFM_OM_E!U44</f>
        <v>0</v>
      </c>
      <c r="V44" s="8">
        <f>FC_IND_NFM_AM_E!V44+FC_IND_NFM_PA_E!V44+FC_IND_NFM_SA_E!V44+FC_IND_NFM_OM_E!V44</f>
        <v>0</v>
      </c>
      <c r="W44" s="8">
        <f>FC_IND_NFM_AM_E!W44+FC_IND_NFM_PA_E!W44+FC_IND_NFM_SA_E!W44+FC_IND_NFM_OM_E!W44</f>
        <v>0</v>
      </c>
      <c r="X44" s="8">
        <f>FC_IND_NFM_AM_E!X44+FC_IND_NFM_PA_E!X44+FC_IND_NFM_SA_E!X44+FC_IND_NFM_OM_E!X44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2.9319706800000001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223.51842216</v>
      </c>
      <c r="D51" s="27">
        <f>FC_IND_NFM_AM_E!D51+FC_IND_NFM_PA_E!D51+FC_IND_NFM_SA_E!D51+FC_IND_NFM_OM_E!D51</f>
        <v>208.52309412000002</v>
      </c>
      <c r="E51" s="27">
        <f>FC_IND_NFM_AM_E!E51+FC_IND_NFM_PA_E!E51+FC_IND_NFM_SA_E!E51+FC_IND_NFM_OM_E!E51</f>
        <v>205.89761412000001</v>
      </c>
      <c r="F51" s="27">
        <f>FC_IND_NFM_AM_E!F51+FC_IND_NFM_PA_E!F51+FC_IND_NFM_SA_E!F51+FC_IND_NFM_OM_E!F51</f>
        <v>195.95108412000002</v>
      </c>
      <c r="G51" s="27">
        <f>FC_IND_NFM_AM_E!G51+FC_IND_NFM_PA_E!G51+FC_IND_NFM_SA_E!G51+FC_IND_NFM_OM_E!G51</f>
        <v>231.14241216000005</v>
      </c>
      <c r="H51" s="27">
        <f>FC_IND_NFM_AM_E!H51+FC_IND_NFM_PA_E!H51+FC_IND_NFM_SA_E!H51+FC_IND_NFM_OM_E!H51</f>
        <v>226.80027216000008</v>
      </c>
      <c r="I51" s="27">
        <f>FC_IND_NFM_AM_E!I51+FC_IND_NFM_PA_E!I51+FC_IND_NFM_SA_E!I51+FC_IND_NFM_OM_E!I51</f>
        <v>214.07679216000002</v>
      </c>
      <c r="J51" s="27">
        <f>FC_IND_NFM_AM_E!J51+FC_IND_NFM_PA_E!J51+FC_IND_NFM_SA_E!J51+FC_IND_NFM_OM_E!J51</f>
        <v>247.50117216000001</v>
      </c>
      <c r="K51" s="27">
        <f>FC_IND_NFM_AM_E!K51+FC_IND_NFM_PA_E!K51+FC_IND_NFM_SA_E!K51+FC_IND_NFM_OM_E!K51</f>
        <v>242.65413216000013</v>
      </c>
      <c r="L51" s="27">
        <f>FC_IND_NFM_AM_E!L51+FC_IND_NFM_PA_E!L51+FC_IND_NFM_SA_E!L51+FC_IND_NFM_OM_E!L51</f>
        <v>173.93744411999995</v>
      </c>
      <c r="M51" s="27">
        <f>FC_IND_NFM_AM_E!M51+FC_IND_NFM_PA_E!M51+FC_IND_NFM_SA_E!M51+FC_IND_NFM_OM_E!M51</f>
        <v>202.16135412</v>
      </c>
      <c r="N51" s="27">
        <f>FC_IND_NFM_AM_E!N51+FC_IND_NFM_PA_E!N51+FC_IND_NFM_SA_E!N51+FC_IND_NFM_OM_E!N51</f>
        <v>183.88397412000003</v>
      </c>
      <c r="O51" s="27">
        <f>FC_IND_NFM_AM_E!O51+FC_IND_NFM_PA_E!O51+FC_IND_NFM_SA_E!O51+FC_IND_NFM_OM_E!O51</f>
        <v>150.61126608000004</v>
      </c>
      <c r="P51" s="27">
        <f>FC_IND_NFM_AM_E!P51+FC_IND_NFM_PA_E!P51+FC_IND_NFM_SA_E!P51+FC_IND_NFM_OM_E!P51</f>
        <v>150.76273608000005</v>
      </c>
      <c r="Q51" s="27">
        <f>FC_IND_NFM_AM_E!Q51+FC_IND_NFM_PA_E!Q51+FC_IND_NFM_SA_E!Q51+FC_IND_NFM_OM_E!Q51</f>
        <v>121.47853608000003</v>
      </c>
      <c r="R51" s="27">
        <f>FC_IND_NFM_AM_E!R51+FC_IND_NFM_PA_E!R51+FC_IND_NFM_SA_E!R51+FC_IND_NFM_OM_E!R51</f>
        <v>153.64955232000005</v>
      </c>
      <c r="S51" s="27">
        <f>FC_IND_NFM_AM_E!S51+FC_IND_NFM_PA_E!S51+FC_IND_NFM_SA_E!S51+FC_IND_NFM_OM_E!S51</f>
        <v>150.818679</v>
      </c>
      <c r="T51" s="27">
        <f>FC_IND_NFM_AM_E!T51+FC_IND_NFM_PA_E!T51+FC_IND_NFM_SA_E!T51+FC_IND_NFM_OM_E!T51</f>
        <v>169.52784948000001</v>
      </c>
      <c r="U51" s="27">
        <f>FC_IND_NFM_AM_E!U51+FC_IND_NFM_PA_E!U51+FC_IND_NFM_SA_E!U51+FC_IND_NFM_OM_E!U51</f>
        <v>165.24528767999999</v>
      </c>
      <c r="V51" s="27">
        <f>FC_IND_NFM_AM_E!V51+FC_IND_NFM_PA_E!V51+FC_IND_NFM_SA_E!V51+FC_IND_NFM_OM_E!V51</f>
        <v>159.55950779999998</v>
      </c>
      <c r="W51" s="27">
        <f>FC_IND_NFM_AM_E!W51+FC_IND_NFM_PA_E!W51+FC_IND_NFM_SA_E!W51+FC_IND_NFM_OM_E!W51</f>
        <v>127.00638324000002</v>
      </c>
      <c r="X51" s="27">
        <f>FC_IND_NFM_AM_E!X51+FC_IND_NFM_PA_E!X51+FC_IND_NFM_SA_E!X51+FC_IND_NFM_OM_E!X51</f>
        <v>151.23370680000002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0</v>
      </c>
      <c r="X62" s="52">
        <f>FC_IND_NFM_AM_E!X62+FC_IND_NFM_PA_E!X62+FC_IND_NFM_SA_E!X62+FC_IND_NFM_OM_E!X62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54.809248773590099</v>
      </c>
      <c r="D2" s="21">
        <f t="shared" ref="D2:X2" si="0">SUM(D3,D17,D22,D25,D26,D51,D52)</f>
        <v>46.985264852886814</v>
      </c>
      <c r="E2" s="21">
        <f t="shared" si="0"/>
        <v>45.482331082256884</v>
      </c>
      <c r="F2" s="21">
        <f t="shared" si="0"/>
        <v>43.82053051732467</v>
      </c>
      <c r="G2" s="21">
        <f t="shared" si="0"/>
        <v>58.199446273041424</v>
      </c>
      <c r="H2" s="21">
        <f t="shared" si="0"/>
        <v>58.588962705875701</v>
      </c>
      <c r="I2" s="21">
        <f t="shared" si="0"/>
        <v>48.612325997129673</v>
      </c>
      <c r="J2" s="21">
        <f t="shared" si="0"/>
        <v>61.837924605099516</v>
      </c>
      <c r="K2" s="21">
        <f t="shared" si="0"/>
        <v>62.401467629145174</v>
      </c>
      <c r="L2" s="21">
        <f t="shared" si="0"/>
        <v>27.248752914018791</v>
      </c>
      <c r="M2" s="21">
        <f t="shared" si="0"/>
        <v>37.916162055791666</v>
      </c>
      <c r="N2" s="21">
        <f t="shared" si="0"/>
        <v>42.813485742077681</v>
      </c>
      <c r="O2" s="21">
        <f t="shared" si="0"/>
        <v>11.624998765097095</v>
      </c>
      <c r="P2" s="21">
        <f t="shared" si="0"/>
        <v>10.835050607067874</v>
      </c>
      <c r="Q2" s="21">
        <f t="shared" si="0"/>
        <v>8.8516154019004367E-2</v>
      </c>
      <c r="R2" s="21">
        <f t="shared" si="0"/>
        <v>3.5951222869815824</v>
      </c>
      <c r="S2" s="21">
        <f t="shared" si="0"/>
        <v>4.8443203665498142</v>
      </c>
      <c r="T2" s="21">
        <f t="shared" si="0"/>
        <v>4.455602175912996</v>
      </c>
      <c r="U2" s="21">
        <f t="shared" si="0"/>
        <v>6.0843724144249327</v>
      </c>
      <c r="V2" s="21">
        <f t="shared" si="0"/>
        <v>12.246633095739639</v>
      </c>
      <c r="W2" s="21">
        <f t="shared" si="0"/>
        <v>9.1628751962238475</v>
      </c>
      <c r="X2" s="21">
        <f t="shared" si="0"/>
        <v>6.8248724430432786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4.9835195031047244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0.32529384832070102</v>
      </c>
      <c r="P26" s="27">
        <f t="shared" si="7"/>
        <v>0.44137438333133622</v>
      </c>
      <c r="Q26" s="27">
        <f t="shared" si="7"/>
        <v>0</v>
      </c>
      <c r="R26" s="27">
        <f t="shared" si="7"/>
        <v>9.084245107973796E-3</v>
      </c>
      <c r="S26" s="27">
        <f t="shared" si="7"/>
        <v>1.3840594101899714E-2</v>
      </c>
      <c r="T26" s="27">
        <f t="shared" si="7"/>
        <v>1.9619647919338339E-2</v>
      </c>
      <c r="U26" s="27">
        <f t="shared" si="7"/>
        <v>0.12485338146559417</v>
      </c>
      <c r="V26" s="27">
        <f t="shared" si="7"/>
        <v>0.26877258785461189</v>
      </c>
      <c r="W26" s="27">
        <f t="shared" si="7"/>
        <v>0.27061059166414275</v>
      </c>
      <c r="X26" s="27">
        <f t="shared" si="7"/>
        <v>0.14288815093078272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4.9835195031047244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0.32529384832070102</v>
      </c>
      <c r="P33" s="19">
        <f t="shared" si="9"/>
        <v>0.44137438333133622</v>
      </c>
      <c r="Q33" s="19">
        <f t="shared" si="9"/>
        <v>0</v>
      </c>
      <c r="R33" s="19">
        <f t="shared" si="9"/>
        <v>9.084245107973796E-3</v>
      </c>
      <c r="S33" s="19">
        <f t="shared" si="9"/>
        <v>1.3840594101899714E-2</v>
      </c>
      <c r="T33" s="19">
        <f t="shared" si="9"/>
        <v>1.9619647919338339E-2</v>
      </c>
      <c r="U33" s="19">
        <f t="shared" si="9"/>
        <v>0.12485338146559417</v>
      </c>
      <c r="V33" s="19">
        <f t="shared" si="9"/>
        <v>0.26877258785461189</v>
      </c>
      <c r="W33" s="19">
        <f t="shared" si="9"/>
        <v>0.27061059166414275</v>
      </c>
      <c r="X33" s="19">
        <f t="shared" si="9"/>
        <v>0.14288815093078272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1.3889944151011478E-3</v>
      </c>
      <c r="S36" s="8">
        <v>3.0838317437063985E-3</v>
      </c>
      <c r="T36" s="8">
        <v>2.441311784100569E-3</v>
      </c>
      <c r="U36" s="8">
        <v>2.0007918938472518E-2</v>
      </c>
      <c r="V36" s="8">
        <v>5.4202367488033823E-2</v>
      </c>
      <c r="W36" s="8">
        <v>4.9997655045913733E-2</v>
      </c>
      <c r="X36" s="8">
        <v>2.7264529034713776E-2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4.9835195031047244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0.44137438333133622</v>
      </c>
      <c r="Q43" s="8">
        <v>0</v>
      </c>
      <c r="R43" s="8">
        <v>7.695250692872648E-3</v>
      </c>
      <c r="S43" s="8">
        <v>1.0756762358193315E-2</v>
      </c>
      <c r="T43" s="8">
        <v>1.7178336135237768E-2</v>
      </c>
      <c r="U43" s="8">
        <v>0.10484546252712165</v>
      </c>
      <c r="V43" s="8">
        <v>0.21457022036657808</v>
      </c>
      <c r="W43" s="8">
        <v>0.22061293661822901</v>
      </c>
      <c r="X43" s="8">
        <v>0.11562362189606894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0.32529384832070102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49.825729270485375</v>
      </c>
      <c r="D51" s="27">
        <v>46.985264852886814</v>
      </c>
      <c r="E51" s="27">
        <v>45.482331082256884</v>
      </c>
      <c r="F51" s="27">
        <v>43.82053051732467</v>
      </c>
      <c r="G51" s="27">
        <v>58.199446273041424</v>
      </c>
      <c r="H51" s="27">
        <v>58.588962705875701</v>
      </c>
      <c r="I51" s="27">
        <v>48.612325997129673</v>
      </c>
      <c r="J51" s="27">
        <v>61.837924605099516</v>
      </c>
      <c r="K51" s="27">
        <v>62.401467629145174</v>
      </c>
      <c r="L51" s="27">
        <v>27.248752914018791</v>
      </c>
      <c r="M51" s="27">
        <v>37.916162055791666</v>
      </c>
      <c r="N51" s="27">
        <v>42.813485742077681</v>
      </c>
      <c r="O51" s="27">
        <v>11.299704916776394</v>
      </c>
      <c r="P51" s="27">
        <v>10.393676223736538</v>
      </c>
      <c r="Q51" s="27">
        <v>8.8516154019004367E-2</v>
      </c>
      <c r="R51" s="27">
        <v>3.5860380418736084</v>
      </c>
      <c r="S51" s="27">
        <v>4.8304797724479149</v>
      </c>
      <c r="T51" s="27">
        <v>4.4359825279936578</v>
      </c>
      <c r="U51" s="27">
        <v>5.9595190329593386</v>
      </c>
      <c r="V51" s="27">
        <v>11.977860507885028</v>
      </c>
      <c r="W51" s="27">
        <v>8.8922646045597045</v>
      </c>
      <c r="X51" s="27">
        <v>6.6819842921124959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17.895376768767793</v>
      </c>
      <c r="D2" s="21">
        <f t="shared" ref="D2:X2" si="0">SUM(D3,D17,D22,D25,D26,D51,D52)</f>
        <v>16.179247858481268</v>
      </c>
      <c r="E2" s="21">
        <f t="shared" si="0"/>
        <v>16.200957004183326</v>
      </c>
      <c r="F2" s="21">
        <f t="shared" si="0"/>
        <v>6.5988655128739264</v>
      </c>
      <c r="G2" s="21">
        <f t="shared" si="0"/>
        <v>7.2903653540392126</v>
      </c>
      <c r="H2" s="21">
        <f t="shared" si="0"/>
        <v>7.2509125539970389</v>
      </c>
      <c r="I2" s="21">
        <f t="shared" si="0"/>
        <v>3.5597890559706871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1.6271333969739417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1.6271333969739417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1.6271333969739417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16.268243371793851</v>
      </c>
      <c r="D51" s="27">
        <v>16.179247858481268</v>
      </c>
      <c r="E51" s="27">
        <v>16.200957004183326</v>
      </c>
      <c r="F51" s="27">
        <v>6.5988655128739264</v>
      </c>
      <c r="G51" s="27">
        <v>7.2903653540392126</v>
      </c>
      <c r="H51" s="27">
        <v>7.2509125539970389</v>
      </c>
      <c r="I51" s="27">
        <v>3.5597890559706871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173.1698851776421</v>
      </c>
      <c r="D2" s="21">
        <f t="shared" ref="D2:X2" si="0">SUM(D3,D17,D22,D25,D26,D51,D52)</f>
        <v>145.35858140863195</v>
      </c>
      <c r="E2" s="21">
        <f t="shared" si="0"/>
        <v>144.21432603355981</v>
      </c>
      <c r="F2" s="21">
        <f t="shared" si="0"/>
        <v>145.53168808980143</v>
      </c>
      <c r="G2" s="21">
        <f t="shared" si="0"/>
        <v>165.65260053291939</v>
      </c>
      <c r="H2" s="21">
        <f t="shared" si="0"/>
        <v>160.96039690012734</v>
      </c>
      <c r="I2" s="21">
        <f t="shared" si="0"/>
        <v>161.90467710689967</v>
      </c>
      <c r="J2" s="21">
        <f t="shared" si="0"/>
        <v>185.66324755490049</v>
      </c>
      <c r="K2" s="21">
        <f t="shared" si="0"/>
        <v>180.25266453085496</v>
      </c>
      <c r="L2" s="21">
        <f t="shared" si="0"/>
        <v>146.68869120598117</v>
      </c>
      <c r="M2" s="21">
        <f t="shared" si="0"/>
        <v>164.24519206420834</v>
      </c>
      <c r="N2" s="21">
        <f t="shared" si="0"/>
        <v>141.07048837792235</v>
      </c>
      <c r="O2" s="21">
        <f t="shared" si="0"/>
        <v>141.91823799490294</v>
      </c>
      <c r="P2" s="21">
        <f t="shared" si="0"/>
        <v>146.32992547293216</v>
      </c>
      <c r="Q2" s="21">
        <f t="shared" si="0"/>
        <v>121.39001992598102</v>
      </c>
      <c r="R2" s="21">
        <f t="shared" si="0"/>
        <v>150.44411563301847</v>
      </c>
      <c r="S2" s="21">
        <f t="shared" si="0"/>
        <v>146.4072067934502</v>
      </c>
      <c r="T2" s="21">
        <f t="shared" si="0"/>
        <v>165.82278790408702</v>
      </c>
      <c r="U2" s="21">
        <f t="shared" si="0"/>
        <v>162.62710650557506</v>
      </c>
      <c r="V2" s="21">
        <f t="shared" si="0"/>
        <v>150.89834726426034</v>
      </c>
      <c r="W2" s="21">
        <f t="shared" si="0"/>
        <v>121.71321140377617</v>
      </c>
      <c r="X2" s="21">
        <f t="shared" si="0"/>
        <v>147.64748687695675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15.745435659921334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2.606676831679299</v>
      </c>
      <c r="P26" s="27">
        <f t="shared" si="11"/>
        <v>5.9608656166686647</v>
      </c>
      <c r="Q26" s="27">
        <f t="shared" si="11"/>
        <v>0</v>
      </c>
      <c r="R26" s="27">
        <f t="shared" si="11"/>
        <v>0.38060135489202629</v>
      </c>
      <c r="S26" s="27">
        <f t="shared" si="11"/>
        <v>0.41900756589810012</v>
      </c>
      <c r="T26" s="27">
        <f t="shared" si="11"/>
        <v>0.73092095208066166</v>
      </c>
      <c r="U26" s="27">
        <f t="shared" si="11"/>
        <v>3.3413378585344056</v>
      </c>
      <c r="V26" s="27">
        <f t="shared" si="11"/>
        <v>3.316699972145388</v>
      </c>
      <c r="W26" s="27">
        <f t="shared" si="11"/>
        <v>3.5990927683358551</v>
      </c>
      <c r="X26" s="27">
        <f t="shared" si="11"/>
        <v>3.0957643690692178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15.745435659921334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2.606676831679299</v>
      </c>
      <c r="P33" s="19">
        <f t="shared" si="13"/>
        <v>5.9608656166686647</v>
      </c>
      <c r="Q33" s="19">
        <f t="shared" si="13"/>
        <v>0</v>
      </c>
      <c r="R33" s="19">
        <f t="shared" si="13"/>
        <v>0.38060135489202629</v>
      </c>
      <c r="S33" s="19">
        <f t="shared" si="13"/>
        <v>0.41900756589810012</v>
      </c>
      <c r="T33" s="19">
        <f t="shared" si="13"/>
        <v>0.73092095208066166</v>
      </c>
      <c r="U33" s="19">
        <f t="shared" si="13"/>
        <v>3.3413378585344056</v>
      </c>
      <c r="V33" s="19">
        <f t="shared" si="13"/>
        <v>3.316699972145388</v>
      </c>
      <c r="W33" s="19">
        <f t="shared" si="13"/>
        <v>3.5990927683358551</v>
      </c>
      <c r="X33" s="19">
        <f t="shared" si="13"/>
        <v>3.0957643690692178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5.8581245584898856E-2</v>
      </c>
      <c r="S36" s="8">
        <v>9.3913488256293642E-2</v>
      </c>
      <c r="T36" s="8">
        <v>9.1602928215899437E-2</v>
      </c>
      <c r="U36" s="8">
        <v>0.53903284106152749</v>
      </c>
      <c r="V36" s="8">
        <v>0.67293679251196603</v>
      </c>
      <c r="W36" s="8">
        <v>0.66873658495408628</v>
      </c>
      <c r="X36" s="8">
        <v>0.59447239096528648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15.745435659921334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5.9608656166686647</v>
      </c>
      <c r="Q43" s="8">
        <v>0</v>
      </c>
      <c r="R43" s="8">
        <v>0.32202010930712743</v>
      </c>
      <c r="S43" s="8">
        <v>0.32509407764180648</v>
      </c>
      <c r="T43" s="8">
        <v>0.63931802386476222</v>
      </c>
      <c r="U43" s="8">
        <v>2.8023050174728783</v>
      </c>
      <c r="V43" s="8">
        <v>2.6437631796334218</v>
      </c>
      <c r="W43" s="8">
        <v>2.9303561833817691</v>
      </c>
      <c r="X43" s="8">
        <v>2.5012919781039313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2.606676831679299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157.42444951772077</v>
      </c>
      <c r="D51" s="27">
        <v>145.35858140863195</v>
      </c>
      <c r="E51" s="27">
        <v>144.21432603355981</v>
      </c>
      <c r="F51" s="27">
        <v>145.53168808980143</v>
      </c>
      <c r="G51" s="27">
        <v>165.65260053291939</v>
      </c>
      <c r="H51" s="27">
        <v>160.96039690012734</v>
      </c>
      <c r="I51" s="27">
        <v>161.90467710689967</v>
      </c>
      <c r="J51" s="27">
        <v>185.66324755490049</v>
      </c>
      <c r="K51" s="27">
        <v>180.25266453085496</v>
      </c>
      <c r="L51" s="27">
        <v>146.68869120598117</v>
      </c>
      <c r="M51" s="27">
        <v>164.24519206420834</v>
      </c>
      <c r="N51" s="27">
        <v>141.07048837792235</v>
      </c>
      <c r="O51" s="27">
        <v>139.31156116322364</v>
      </c>
      <c r="P51" s="27">
        <v>140.3690598562635</v>
      </c>
      <c r="Q51" s="27">
        <v>121.39001992598102</v>
      </c>
      <c r="R51" s="27">
        <v>150.06351427812643</v>
      </c>
      <c r="S51" s="27">
        <v>145.98819922755209</v>
      </c>
      <c r="T51" s="27">
        <v>165.09186695200637</v>
      </c>
      <c r="U51" s="27">
        <v>159.28576864704064</v>
      </c>
      <c r="V51" s="27">
        <v>147.58164729211495</v>
      </c>
      <c r="W51" s="27">
        <v>118.11411863544032</v>
      </c>
      <c r="X51" s="27">
        <v>144.55172250788752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8871.3408632400024</v>
      </c>
      <c r="D2" s="21">
        <f t="shared" ref="D2:X2" si="0">SUM(D3,D17,D22,D25,D26,D51,D52)</f>
        <v>9022.6394427600026</v>
      </c>
      <c r="E2" s="21">
        <f t="shared" si="0"/>
        <v>9532.5952543200019</v>
      </c>
      <c r="F2" s="21">
        <f t="shared" si="0"/>
        <v>9897.6154287600002</v>
      </c>
      <c r="G2" s="21">
        <f t="shared" si="0"/>
        <v>9739.8106959600009</v>
      </c>
      <c r="H2" s="21">
        <f t="shared" si="0"/>
        <v>9730.6403137199995</v>
      </c>
      <c r="I2" s="21">
        <f t="shared" si="0"/>
        <v>10622.53732284</v>
      </c>
      <c r="J2" s="21">
        <f t="shared" si="0"/>
        <v>10953.316137240001</v>
      </c>
      <c r="K2" s="21">
        <f t="shared" si="0"/>
        <v>9855.2022562799993</v>
      </c>
      <c r="L2" s="21">
        <f t="shared" si="0"/>
        <v>9380.787564960001</v>
      </c>
      <c r="M2" s="21">
        <f t="shared" si="0"/>
        <v>10540.28662524</v>
      </c>
      <c r="N2" s="21">
        <f t="shared" si="0"/>
        <v>9697.921563599999</v>
      </c>
      <c r="O2" s="21">
        <f t="shared" si="0"/>
        <v>10516.36895244</v>
      </c>
      <c r="P2" s="21">
        <f t="shared" si="0"/>
        <v>10260.471389760001</v>
      </c>
      <c r="Q2" s="21">
        <f t="shared" si="0"/>
        <v>10034.103234239999</v>
      </c>
      <c r="R2" s="21">
        <f t="shared" si="0"/>
        <v>10241.325774000001</v>
      </c>
      <c r="S2" s="21">
        <f t="shared" si="0"/>
        <v>11401.085591280002</v>
      </c>
      <c r="T2" s="21">
        <f t="shared" si="0"/>
        <v>11646.859679279998</v>
      </c>
      <c r="U2" s="21">
        <f t="shared" si="0"/>
        <v>11432.855490480002</v>
      </c>
      <c r="V2" s="21">
        <f t="shared" si="0"/>
        <v>10954.187881920001</v>
      </c>
      <c r="W2" s="21">
        <f t="shared" si="0"/>
        <v>11687.225856479998</v>
      </c>
      <c r="X2" s="21">
        <f t="shared" si="0"/>
        <v>11295.644516280001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11.535369119999986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6.378165719999993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11.535369119999986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FC_IND_CPC_BC_E!C7+FC_IND_CPC_OC_E!C7+FC_IND_CPC_PH_E!C7</f>
        <v>11.535369119999986</v>
      </c>
      <c r="D7" s="8">
        <f>FC_IND_CPC_BC_E!D7+FC_IND_CPC_OC_E!D7+FC_IND_CPC_PH_E!D7</f>
        <v>0</v>
      </c>
      <c r="E7" s="8">
        <f>FC_IND_CPC_BC_E!E7+FC_IND_CPC_OC_E!E7+FC_IND_CPC_PH_E!E7</f>
        <v>0</v>
      </c>
      <c r="F7" s="8">
        <f>FC_IND_CPC_BC_E!F7+FC_IND_CPC_OC_E!F7+FC_IND_CPC_PH_E!F7</f>
        <v>0</v>
      </c>
      <c r="G7" s="8">
        <f>FC_IND_CPC_BC_E!G7+FC_IND_CPC_OC_E!G7+FC_IND_CPC_PH_E!G7</f>
        <v>0</v>
      </c>
      <c r="H7" s="8">
        <f>FC_IND_CPC_BC_E!H7+FC_IND_CPC_OC_E!H7+FC_IND_CPC_PH_E!H7</f>
        <v>0</v>
      </c>
      <c r="I7" s="8">
        <f>FC_IND_CPC_BC_E!I7+FC_IND_CPC_OC_E!I7+FC_IND_CPC_PH_E!I7</f>
        <v>0</v>
      </c>
      <c r="J7" s="8">
        <f>FC_IND_CPC_BC_E!J7+FC_IND_CPC_OC_E!J7+FC_IND_CPC_PH_E!J7</f>
        <v>0</v>
      </c>
      <c r="K7" s="8">
        <f>FC_IND_CPC_BC_E!K7+FC_IND_CPC_OC_E!K7+FC_IND_CPC_PH_E!K7</f>
        <v>0</v>
      </c>
      <c r="L7" s="8">
        <f>FC_IND_CPC_BC_E!L7+FC_IND_CPC_OC_E!L7+FC_IND_CPC_PH_E!L7</f>
        <v>0</v>
      </c>
      <c r="M7" s="8">
        <f>FC_IND_CPC_BC_E!M7+FC_IND_CPC_OC_E!M7+FC_IND_CPC_PH_E!M7</f>
        <v>0</v>
      </c>
      <c r="N7" s="8">
        <f>FC_IND_CPC_BC_E!N7+FC_IND_CPC_OC_E!N7+FC_IND_CPC_PH_E!N7</f>
        <v>0</v>
      </c>
      <c r="O7" s="8">
        <f>FC_IND_CPC_BC_E!O7+FC_IND_CPC_OC_E!O7+FC_IND_CPC_PH_E!O7</f>
        <v>0</v>
      </c>
      <c r="P7" s="8">
        <f>FC_IND_CPC_BC_E!P7+FC_IND_CPC_OC_E!P7+FC_IND_CPC_PH_E!P7</f>
        <v>0</v>
      </c>
      <c r="Q7" s="8">
        <f>FC_IND_CPC_BC_E!Q7+FC_IND_CPC_OC_E!Q7+FC_IND_CPC_PH_E!Q7</f>
        <v>0</v>
      </c>
      <c r="R7" s="8">
        <f>FC_IND_CPC_BC_E!R7+FC_IND_CPC_OC_E!R7+FC_IND_CPC_PH_E!R7</f>
        <v>0</v>
      </c>
      <c r="S7" s="8">
        <f>FC_IND_CPC_BC_E!S7+FC_IND_CPC_OC_E!S7+FC_IND_CPC_PH_E!S7</f>
        <v>0</v>
      </c>
      <c r="T7" s="8">
        <f>FC_IND_CPC_BC_E!T7+FC_IND_CPC_OC_E!T7+FC_IND_CPC_PH_E!T7</f>
        <v>0</v>
      </c>
      <c r="U7" s="8">
        <f>FC_IND_CPC_BC_E!U7+FC_IND_CPC_OC_E!U7+FC_IND_CPC_PH_E!U7</f>
        <v>0</v>
      </c>
      <c r="V7" s="8">
        <f>FC_IND_CPC_BC_E!V7+FC_IND_CPC_OC_E!V7+FC_IND_CPC_PH_E!V7</f>
        <v>0</v>
      </c>
      <c r="W7" s="8">
        <f>FC_IND_CPC_BC_E!W7+FC_IND_CPC_OC_E!W7+FC_IND_CPC_PH_E!W7</f>
        <v>0</v>
      </c>
      <c r="X7" s="8">
        <f>FC_IND_CPC_BC_E!X7+FC_IND_CPC_OC_E!X7+FC_IND_CPC_PH_E!X7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6.378165719999993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0</v>
      </c>
      <c r="D13" s="8">
        <f>FC_IND_CPC_BC_E!D13+FC_IND_CPC_OC_E!D13+FC_IND_CPC_PH_E!D13</f>
        <v>0</v>
      </c>
      <c r="E13" s="8">
        <f>FC_IND_CPC_BC_E!E13+FC_IND_CPC_OC_E!E13+FC_IND_CPC_PH_E!E13</f>
        <v>0</v>
      </c>
      <c r="F13" s="8">
        <f>FC_IND_CPC_BC_E!F13+FC_IND_CPC_OC_E!F13+FC_IND_CPC_PH_E!F13</f>
        <v>0</v>
      </c>
      <c r="G13" s="8">
        <f>FC_IND_CPC_BC_E!G13+FC_IND_CPC_OC_E!G13+FC_IND_CPC_PH_E!G13</f>
        <v>0</v>
      </c>
      <c r="H13" s="8">
        <f>FC_IND_CPC_BC_E!H13+FC_IND_CPC_OC_E!H13+FC_IND_CPC_PH_E!H13</f>
        <v>0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6.378165719999993</v>
      </c>
      <c r="P13" s="8">
        <f>FC_IND_CPC_BC_E!P13+FC_IND_CPC_OC_E!P13+FC_IND_CPC_PH_E!P13</f>
        <v>0</v>
      </c>
      <c r="Q13" s="8">
        <f>FC_IND_CPC_BC_E!Q13+FC_IND_CPC_OC_E!Q13+FC_IND_CPC_PH_E!Q13</f>
        <v>0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0</v>
      </c>
      <c r="V13" s="8">
        <f>FC_IND_CPC_BC_E!V13+FC_IND_CPC_OC_E!V13+FC_IND_CPC_PH_E!V13</f>
        <v>0</v>
      </c>
      <c r="W13" s="8">
        <f>FC_IND_CPC_BC_E!W13+FC_IND_CPC_OC_E!W13+FC_IND_CPC_PH_E!W13</f>
        <v>0</v>
      </c>
      <c r="X13" s="8">
        <f>FC_IND_CPC_BC_E!X13+FC_IND_CPC_OC_E!X13+FC_IND_CPC_PH_E!X13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4349.5992291600014</v>
      </c>
      <c r="D26" s="27">
        <f t="shared" ref="D26:W26" si="20">SUM(D27,D33)</f>
        <v>4878.8378960400005</v>
      </c>
      <c r="E26" s="27">
        <f t="shared" si="20"/>
        <v>5575.7575717200007</v>
      </c>
      <c r="F26" s="27">
        <f t="shared" si="20"/>
        <v>5913.0589381199998</v>
      </c>
      <c r="G26" s="27">
        <f t="shared" si="20"/>
        <v>5609.3889992400018</v>
      </c>
      <c r="H26" s="27">
        <f t="shared" si="20"/>
        <v>5428.351262879999</v>
      </c>
      <c r="I26" s="27">
        <f t="shared" si="20"/>
        <v>6539.3235741600001</v>
      </c>
      <c r="J26" s="27">
        <f t="shared" si="20"/>
        <v>7039.3444646400003</v>
      </c>
      <c r="K26" s="27">
        <f t="shared" si="20"/>
        <v>6024.2862297599986</v>
      </c>
      <c r="L26" s="27">
        <f t="shared" si="20"/>
        <v>5855.1835586400011</v>
      </c>
      <c r="M26" s="27">
        <f t="shared" si="20"/>
        <v>6541.2899945999998</v>
      </c>
      <c r="N26" s="27">
        <f t="shared" si="20"/>
        <v>5652.2218849199999</v>
      </c>
      <c r="O26" s="27">
        <f t="shared" si="20"/>
        <v>6502.798013399999</v>
      </c>
      <c r="P26" s="27">
        <f t="shared" si="20"/>
        <v>5944.3369711199994</v>
      </c>
      <c r="Q26" s="27">
        <f t="shared" si="20"/>
        <v>6122.8299491999996</v>
      </c>
      <c r="R26" s="27">
        <f t="shared" si="20"/>
        <v>5963.3137882800011</v>
      </c>
      <c r="S26" s="27">
        <f t="shared" si="20"/>
        <v>6753.5453581200009</v>
      </c>
      <c r="T26" s="27">
        <f t="shared" si="20"/>
        <v>6701.0770673999987</v>
      </c>
      <c r="U26" s="27">
        <f t="shared" si="20"/>
        <v>6756.039028799999</v>
      </c>
      <c r="V26" s="27">
        <f t="shared" si="20"/>
        <v>6189.1933240800017</v>
      </c>
      <c r="W26" s="27">
        <f t="shared" si="20"/>
        <v>6747.8732747999993</v>
      </c>
      <c r="X26" s="27">
        <f t="shared" ref="X26" si="21">SUM(X27,X33)</f>
        <v>6434.3517199200005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4349.5992291600014</v>
      </c>
      <c r="D33" s="19">
        <f t="shared" ref="D33:W33" si="26">SUM(D34:D50)</f>
        <v>4878.8378960400005</v>
      </c>
      <c r="E33" s="19">
        <f t="shared" si="26"/>
        <v>5575.7575717200007</v>
      </c>
      <c r="F33" s="19">
        <f t="shared" si="26"/>
        <v>5913.0589381199998</v>
      </c>
      <c r="G33" s="19">
        <f t="shared" si="26"/>
        <v>5609.3889992400018</v>
      </c>
      <c r="H33" s="19">
        <f t="shared" si="26"/>
        <v>5428.351262879999</v>
      </c>
      <c r="I33" s="19">
        <f t="shared" si="26"/>
        <v>6539.3235741600001</v>
      </c>
      <c r="J33" s="19">
        <f t="shared" si="26"/>
        <v>7039.3444646400003</v>
      </c>
      <c r="K33" s="19">
        <f t="shared" si="26"/>
        <v>6024.2862297599986</v>
      </c>
      <c r="L33" s="19">
        <f t="shared" si="26"/>
        <v>5855.1835586400011</v>
      </c>
      <c r="M33" s="19">
        <f t="shared" si="26"/>
        <v>6541.2899945999998</v>
      </c>
      <c r="N33" s="19">
        <f t="shared" si="26"/>
        <v>5652.2218849199999</v>
      </c>
      <c r="O33" s="19">
        <f t="shared" si="26"/>
        <v>6502.798013399999</v>
      </c>
      <c r="P33" s="19">
        <f t="shared" si="26"/>
        <v>5944.3369711199994</v>
      </c>
      <c r="Q33" s="19">
        <f t="shared" si="26"/>
        <v>6122.8299491999996</v>
      </c>
      <c r="R33" s="19">
        <f t="shared" si="26"/>
        <v>5963.3137882800011</v>
      </c>
      <c r="S33" s="19">
        <f t="shared" si="26"/>
        <v>6753.5453581200009</v>
      </c>
      <c r="T33" s="19">
        <f t="shared" si="26"/>
        <v>6701.0770673999987</v>
      </c>
      <c r="U33" s="19">
        <f t="shared" si="26"/>
        <v>6756.039028799999</v>
      </c>
      <c r="V33" s="19">
        <f t="shared" si="26"/>
        <v>6189.1933240800017</v>
      </c>
      <c r="W33" s="19">
        <f t="shared" si="26"/>
        <v>6747.8732747999993</v>
      </c>
      <c r="X33" s="19">
        <f t="shared" ref="X33" si="27">SUM(X34:X50)</f>
        <v>6434.3517199200005</v>
      </c>
    </row>
    <row r="34" spans="1:24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3983.0330880000015</v>
      </c>
      <c r="D34" s="8">
        <f>FC_IND_CPC_BC_E!D34+FC_IND_CPC_OC_E!D34+FC_IND_CPC_PH_E!D34</f>
        <v>4516.70743296</v>
      </c>
      <c r="E34" s="8">
        <f>FC_IND_CPC_BC_E!E34+FC_IND_CPC_OC_E!E34+FC_IND_CPC_PH_E!E34</f>
        <v>5261.2482355200009</v>
      </c>
      <c r="F34" s="8">
        <f>FC_IND_CPC_BC_E!F34+FC_IND_CPC_OC_E!F34+FC_IND_CPC_PH_E!F34</f>
        <v>5656.9483468800008</v>
      </c>
      <c r="G34" s="8">
        <f>FC_IND_CPC_BC_E!G34+FC_IND_CPC_OC_E!G34+FC_IND_CPC_PH_E!G34</f>
        <v>5482.5278976000018</v>
      </c>
      <c r="H34" s="8">
        <f>FC_IND_CPC_BC_E!H34+FC_IND_CPC_OC_E!H34+FC_IND_CPC_PH_E!H34</f>
        <v>5307.6962534399991</v>
      </c>
      <c r="I34" s="8">
        <f>FC_IND_CPC_BC_E!I34+FC_IND_CPC_OC_E!I34+FC_IND_CPC_PH_E!I34</f>
        <v>6441.5614694400001</v>
      </c>
      <c r="J34" s="8">
        <f>FC_IND_CPC_BC_E!J34+FC_IND_CPC_OC_E!J34+FC_IND_CPC_PH_E!J34</f>
        <v>6895.4138265600013</v>
      </c>
      <c r="K34" s="8">
        <f>FC_IND_CPC_BC_E!K34+FC_IND_CPC_OC_E!K34+FC_IND_CPC_PH_E!K34</f>
        <v>5915.5331097599992</v>
      </c>
      <c r="L34" s="8">
        <f>FC_IND_CPC_BC_E!L34+FC_IND_CPC_OC_E!L34+FC_IND_CPC_PH_E!L34</f>
        <v>5793.3424972800012</v>
      </c>
      <c r="M34" s="8">
        <f>FC_IND_CPC_BC_E!M34+FC_IND_CPC_OC_E!M34+FC_IND_CPC_PH_E!M34</f>
        <v>6450.1289625600002</v>
      </c>
      <c r="N34" s="8">
        <f>FC_IND_CPC_BC_E!N34+FC_IND_CPC_OC_E!N34+FC_IND_CPC_PH_E!N34</f>
        <v>5543.5489689599999</v>
      </c>
      <c r="O34" s="8">
        <f>FC_IND_CPC_BC_E!O34+FC_IND_CPC_OC_E!O34+FC_IND_CPC_PH_E!O34</f>
        <v>6405.5840947199986</v>
      </c>
      <c r="P34" s="8">
        <f>FC_IND_CPC_BC_E!P34+FC_IND_CPC_OC_E!P34+FC_IND_CPC_PH_E!P34</f>
        <v>5876.9523302399994</v>
      </c>
      <c r="Q34" s="8">
        <f>FC_IND_CPC_BC_E!Q34+FC_IND_CPC_OC_E!Q34+FC_IND_CPC_PH_E!Q34</f>
        <v>5935.3936358400006</v>
      </c>
      <c r="R34" s="8">
        <f>FC_IND_CPC_BC_E!R34+FC_IND_CPC_OC_E!R34+FC_IND_CPC_PH_E!R34</f>
        <v>5932.5640012800013</v>
      </c>
      <c r="S34" s="8">
        <f>FC_IND_CPC_BC_E!S34+FC_IND_CPC_OC_E!S34+FC_IND_CPC_PH_E!S34</f>
        <v>6748.4721024</v>
      </c>
      <c r="T34" s="8">
        <f>FC_IND_CPC_BC_E!T34+FC_IND_CPC_OC_E!T34+FC_IND_CPC_PH_E!T34</f>
        <v>6695.3624371199985</v>
      </c>
      <c r="U34" s="8">
        <f>FC_IND_CPC_BC_E!U34+FC_IND_CPC_OC_E!U34+FC_IND_CPC_PH_E!U34</f>
        <v>6747.3658367999997</v>
      </c>
      <c r="V34" s="8">
        <f>FC_IND_CPC_BC_E!V34+FC_IND_CPC_OC_E!V34+FC_IND_CPC_PH_E!V34</f>
        <v>6040.5568819200025</v>
      </c>
      <c r="W34" s="8">
        <f>FC_IND_CPC_BC_E!W34+FC_IND_CPC_OC_E!W34+FC_IND_CPC_PH_E!W34</f>
        <v>6666.723118079999</v>
      </c>
      <c r="X34" s="8">
        <f>FC_IND_CPC_BC_E!X34+FC_IND_CPC_OC_E!X34+FC_IND_CPC_PH_E!X34</f>
        <v>6323.1651302400005</v>
      </c>
    </row>
    <row r="35" spans="1:24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0</v>
      </c>
      <c r="D36" s="8">
        <f>FC_IND_CPC_BC_E!D36+FC_IND_CPC_OC_E!D36+FC_IND_CPC_PH_E!D36</f>
        <v>0</v>
      </c>
      <c r="E36" s="8">
        <f>FC_IND_CPC_BC_E!E36+FC_IND_CPC_OC_E!E36+FC_IND_CPC_PH_E!E36</f>
        <v>0</v>
      </c>
      <c r="F36" s="8">
        <f>FC_IND_CPC_BC_E!F36+FC_IND_CPC_OC_E!F36+FC_IND_CPC_PH_E!F36</f>
        <v>0</v>
      </c>
      <c r="G36" s="8">
        <f>FC_IND_CPC_BC_E!G36+FC_IND_CPC_OC_E!G36+FC_IND_CPC_PH_E!G36</f>
        <v>0</v>
      </c>
      <c r="H36" s="8">
        <f>FC_IND_CPC_BC_E!H36+FC_IND_CPC_OC_E!H36+FC_IND_CPC_PH_E!H36</f>
        <v>2.8517666400000001</v>
      </c>
      <c r="I36" s="8">
        <f>FC_IND_CPC_BC_E!I36+FC_IND_CPC_OC_E!I36+FC_IND_CPC_PH_E!I36</f>
        <v>0</v>
      </c>
      <c r="J36" s="8">
        <f>FC_IND_CPC_BC_E!J36+FC_IND_CPC_OC_E!J36+FC_IND_CPC_PH_E!J36</f>
        <v>8.555527080000001</v>
      </c>
      <c r="K36" s="8">
        <f>FC_IND_CPC_BC_E!K36+FC_IND_CPC_OC_E!K36+FC_IND_CPC_PH_E!K36</f>
        <v>0</v>
      </c>
      <c r="L36" s="8">
        <f>FC_IND_CPC_BC_E!L36+FC_IND_CPC_OC_E!L36+FC_IND_CPC_PH_E!L36</f>
        <v>0</v>
      </c>
      <c r="M36" s="8">
        <f>FC_IND_CPC_BC_E!M36+FC_IND_CPC_OC_E!M36+FC_IND_CPC_PH_E!M36</f>
        <v>0</v>
      </c>
      <c r="N36" s="8">
        <f>FC_IND_CPC_BC_E!N36+FC_IND_CPC_OC_E!N36+FC_IND_CPC_PH_E!N36</f>
        <v>2.8517666399999988</v>
      </c>
      <c r="O36" s="8">
        <f>FC_IND_CPC_BC_E!O36+FC_IND_CPC_OC_E!O36+FC_IND_CPC_PH_E!O36</f>
        <v>2.8517666399999992</v>
      </c>
      <c r="P36" s="8">
        <f>FC_IND_CPC_BC_E!P36+FC_IND_CPC_OC_E!P36+FC_IND_CPC_PH_E!P36</f>
        <v>11.407520880000003</v>
      </c>
      <c r="Q36" s="8">
        <f>FC_IND_CPC_BC_E!Q36+FC_IND_CPC_OC_E!Q36+FC_IND_CPC_PH_E!Q36</f>
        <v>17.111281320000003</v>
      </c>
      <c r="R36" s="8">
        <f>FC_IND_CPC_BC_E!R36+FC_IND_CPC_OC_E!R36+FC_IND_CPC_PH_E!R36</f>
        <v>2.0896448399999996</v>
      </c>
      <c r="S36" s="8">
        <f>FC_IND_CPC_BC_E!S36+FC_IND_CPC_OC_E!S36+FC_IND_CPC_PH_E!S36</f>
        <v>0.89841780000000016</v>
      </c>
      <c r="T36" s="8">
        <f>FC_IND_CPC_BC_E!T36+FC_IND_CPC_OC_E!T36+FC_IND_CPC_PH_E!T36</f>
        <v>1.1151284400000001</v>
      </c>
      <c r="U36" s="8">
        <f>FC_IND_CPC_BC_E!U36+FC_IND_CPC_OC_E!U36+FC_IND_CPC_PH_E!U36</f>
        <v>1.15783452</v>
      </c>
      <c r="V36" s="8">
        <f>FC_IND_CPC_BC_E!V36+FC_IND_CPC_OC_E!V36+FC_IND_CPC_PH_E!V36</f>
        <v>1.1464765200000002</v>
      </c>
      <c r="W36" s="8">
        <f>FC_IND_CPC_BC_E!W36+FC_IND_CPC_OC_E!W36+FC_IND_CPC_PH_E!W36</f>
        <v>0.80982539999999992</v>
      </c>
      <c r="X36" s="8">
        <f>FC_IND_CPC_BC_E!X36+FC_IND_CPC_OC_E!X36+FC_IND_CPC_PH_E!X36</f>
        <v>0.99246203999999993</v>
      </c>
    </row>
    <row r="37" spans="1:24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0.43381583999999984</v>
      </c>
      <c r="U41" s="8">
        <f>FC_IND_CPC_BC_E!U41+FC_IND_CPC_OC_E!U41+FC_IND_CPC_PH_E!U41</f>
        <v>0</v>
      </c>
      <c r="V41" s="8">
        <f>FC_IND_CPC_BC_E!V41+FC_IND_CPC_OC_E!V41+FC_IND_CPC_PH_E!V41</f>
        <v>0.49593744000000001</v>
      </c>
      <c r="W41" s="8">
        <f>FC_IND_CPC_BC_E!W41+FC_IND_CPC_OC_E!W41+FC_IND_CPC_PH_E!W41</f>
        <v>9.913572000000001E-2</v>
      </c>
      <c r="X41" s="8">
        <f>FC_IND_CPC_BC_E!X41+FC_IND_CPC_OC_E!X41+FC_IND_CPC_PH_E!X41</f>
        <v>3.10608E-2</v>
      </c>
    </row>
    <row r="42" spans="1:24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15.968520359999998</v>
      </c>
      <c r="D43" s="8">
        <f>FC_IND_CPC_BC_E!D43+FC_IND_CPC_OC_E!D43+FC_IND_CPC_PH_E!D43</f>
        <v>12.77486964</v>
      </c>
      <c r="E43" s="8">
        <f>FC_IND_CPC_BC_E!E43+FC_IND_CPC_OC_E!E43+FC_IND_CPC_PH_E!E43</f>
        <v>9.5812189200000031</v>
      </c>
      <c r="F43" s="8">
        <f>FC_IND_CPC_BC_E!F43+FC_IND_CPC_OC_E!F43+FC_IND_CPC_PH_E!F43</f>
        <v>9.5812189199999995</v>
      </c>
      <c r="G43" s="8">
        <f>FC_IND_CPC_BC_E!G43+FC_IND_CPC_OC_E!G43+FC_IND_CPC_PH_E!G43</f>
        <v>9.5812189200000013</v>
      </c>
      <c r="H43" s="8">
        <f>FC_IND_CPC_BC_E!H43+FC_IND_CPC_OC_E!H43+FC_IND_CPC_PH_E!H43</f>
        <v>6.387301439999999</v>
      </c>
      <c r="I43" s="8">
        <f>FC_IND_CPC_BC_E!I43+FC_IND_CPC_OC_E!I43+FC_IND_CPC_PH_E!I43</f>
        <v>6.3873014399999981</v>
      </c>
      <c r="J43" s="8">
        <f>FC_IND_CPC_BC_E!J43+FC_IND_CPC_OC_E!J43+FC_IND_CPC_PH_E!J43</f>
        <v>3.1936507199999986</v>
      </c>
      <c r="K43" s="8">
        <f>FC_IND_CPC_BC_E!K43+FC_IND_CPC_OC_E!K43+FC_IND_CPC_PH_E!K43</f>
        <v>3.2011199999999986</v>
      </c>
      <c r="L43" s="8">
        <f>FC_IND_CPC_BC_E!L43+FC_IND_CPC_OC_E!L43+FC_IND_CPC_PH_E!L43</f>
        <v>3.2011199999999986</v>
      </c>
      <c r="M43" s="8">
        <f>FC_IND_CPC_BC_E!M43+FC_IND_CPC_OC_E!M43+FC_IND_CPC_PH_E!M43</f>
        <v>3.2011199999999986</v>
      </c>
      <c r="N43" s="8">
        <f>FC_IND_CPC_BC_E!N43+FC_IND_CPC_OC_E!N43+FC_IND_CPC_PH_E!N43</f>
        <v>3.2011199999999986</v>
      </c>
      <c r="O43" s="8">
        <f>FC_IND_CPC_BC_E!O43+FC_IND_CPC_OC_E!O43+FC_IND_CPC_PH_E!O43</f>
        <v>6.4022400000000017</v>
      </c>
      <c r="P43" s="8">
        <f>FC_IND_CPC_BC_E!P43+FC_IND_CPC_OC_E!P43+FC_IND_CPC_PH_E!P43</f>
        <v>3.2011199999999991</v>
      </c>
      <c r="Q43" s="8">
        <f>FC_IND_CPC_BC_E!Q43+FC_IND_CPC_OC_E!Q43+FC_IND_CPC_PH_E!Q43</f>
        <v>3.2011199999999982</v>
      </c>
      <c r="R43" s="8">
        <f>FC_IND_CPC_BC_E!R43+FC_IND_CPC_OC_E!R43+FC_IND_CPC_PH_E!R43</f>
        <v>2.5544937600000006</v>
      </c>
      <c r="S43" s="8">
        <f>FC_IND_CPC_BC_E!S43+FC_IND_CPC_OC_E!S43+FC_IND_CPC_PH_E!S43</f>
        <v>2.5262171999999996</v>
      </c>
      <c r="T43" s="8">
        <f>FC_IND_CPC_BC_E!T43+FC_IND_CPC_OC_E!T43+FC_IND_CPC_PH_E!T43</f>
        <v>2.2162420799999998</v>
      </c>
      <c r="U43" s="8">
        <f>FC_IND_CPC_BC_E!U43+FC_IND_CPC_OC_E!U43+FC_IND_CPC_PH_E!U43</f>
        <v>5.122859039999998</v>
      </c>
      <c r="V43" s="8">
        <f>FC_IND_CPC_BC_E!V43+FC_IND_CPC_OC_E!V43+FC_IND_CPC_PH_E!V43</f>
        <v>2.8295233199999998</v>
      </c>
      <c r="W43" s="8">
        <f>FC_IND_CPC_BC_E!W43+FC_IND_CPC_OC_E!W43+FC_IND_CPC_PH_E!W43</f>
        <v>5.0873799599999998</v>
      </c>
      <c r="X43" s="8">
        <f>FC_IND_CPC_BC_E!X43+FC_IND_CPC_OC_E!X43+FC_IND_CPC_PH_E!X43</f>
        <v>4.6709675999999982</v>
      </c>
    </row>
    <row r="44" spans="1:24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22.213738079999999</v>
      </c>
      <c r="D44" s="8">
        <f>FC_IND_CPC_BC_E!D44+FC_IND_CPC_OC_E!D44+FC_IND_CPC_PH_E!D44</f>
        <v>44.427476159999983</v>
      </c>
      <c r="E44" s="8">
        <f>FC_IND_CPC_BC_E!E44+FC_IND_CPC_OC_E!E44+FC_IND_CPC_PH_E!E44</f>
        <v>0</v>
      </c>
      <c r="F44" s="8">
        <f>FC_IND_CPC_BC_E!F44+FC_IND_CPC_OC_E!F44+FC_IND_CPC_PH_E!F44</f>
        <v>3.1734309600000006</v>
      </c>
      <c r="G44" s="8">
        <f>FC_IND_CPC_BC_E!G44+FC_IND_CPC_OC_E!G44+FC_IND_CPC_PH_E!G44</f>
        <v>0</v>
      </c>
      <c r="H44" s="8">
        <f>FC_IND_CPC_BC_E!H44+FC_IND_CPC_OC_E!H44+FC_IND_CPC_PH_E!H44</f>
        <v>0</v>
      </c>
      <c r="I44" s="8">
        <f>FC_IND_CPC_BC_E!I44+FC_IND_CPC_OC_E!I44+FC_IND_CPC_PH_E!I44</f>
        <v>6.3468619200000012</v>
      </c>
      <c r="J44" s="8">
        <f>FC_IND_CPC_BC_E!J44+FC_IND_CPC_OC_E!J44+FC_IND_CPC_PH_E!J44</f>
        <v>3.1734309599999997</v>
      </c>
      <c r="K44" s="8">
        <f>FC_IND_CPC_BC_E!K44+FC_IND_CPC_OC_E!K44+FC_IND_CPC_PH_E!K44</f>
        <v>0</v>
      </c>
      <c r="L44" s="8">
        <f>FC_IND_CPC_BC_E!L44+FC_IND_CPC_OC_E!L44+FC_IND_CPC_PH_E!L44</f>
        <v>0</v>
      </c>
      <c r="M44" s="8">
        <f>FC_IND_CPC_BC_E!M44+FC_IND_CPC_OC_E!M44+FC_IND_CPC_PH_E!M44</f>
        <v>0</v>
      </c>
      <c r="N44" s="8">
        <f>FC_IND_CPC_BC_E!N44+FC_IND_CPC_OC_E!N44+FC_IND_CPC_PH_E!N44</f>
        <v>0</v>
      </c>
      <c r="O44" s="8">
        <f>FC_IND_CPC_BC_E!O44+FC_IND_CPC_OC_E!O44+FC_IND_CPC_PH_E!O44</f>
        <v>0</v>
      </c>
      <c r="P44" s="8">
        <f>FC_IND_CPC_BC_E!P44+FC_IND_CPC_OC_E!P44+FC_IND_CPC_PH_E!P44</f>
        <v>0</v>
      </c>
      <c r="Q44" s="8">
        <f>FC_IND_CPC_BC_E!Q44+FC_IND_CPC_OC_E!Q44+FC_IND_CPC_PH_E!Q44</f>
        <v>0</v>
      </c>
      <c r="R44" s="8">
        <f>FC_IND_CPC_BC_E!R44+FC_IND_CPC_OC_E!R44+FC_IND_CPC_PH_E!R44</f>
        <v>0</v>
      </c>
      <c r="S44" s="8">
        <f>FC_IND_CPC_BC_E!S44+FC_IND_CPC_OC_E!S44+FC_IND_CPC_PH_E!S44</f>
        <v>3.0650400000000002E-3</v>
      </c>
      <c r="T44" s="8">
        <f>FC_IND_CPC_BC_E!T44+FC_IND_CPC_OC_E!T44+FC_IND_CPC_PH_E!T44</f>
        <v>3.0650400000000006E-3</v>
      </c>
      <c r="U44" s="8">
        <f>FC_IND_CPC_BC_E!U44+FC_IND_CPC_OC_E!U44+FC_IND_CPC_PH_E!U44</f>
        <v>3.0650400000000002E-3</v>
      </c>
      <c r="V44" s="8">
        <f>FC_IND_CPC_BC_E!V44+FC_IND_CPC_OC_E!V44+FC_IND_CPC_PH_E!V44</f>
        <v>0</v>
      </c>
      <c r="W44" s="8">
        <f>FC_IND_CPC_BC_E!W44+FC_IND_CPC_OC_E!W44+FC_IND_CPC_PH_E!W44</f>
        <v>0</v>
      </c>
      <c r="X44" s="8">
        <f>FC_IND_CPC_BC_E!X44+FC_IND_CPC_OC_E!X44+FC_IND_CPC_PH_E!X44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328.38388271999997</v>
      </c>
      <c r="D50" s="8">
        <f>FC_IND_CPC_BC_E!D50+FC_IND_CPC_OC_E!D50+FC_IND_CPC_PH_E!D50</f>
        <v>304.92811728000004</v>
      </c>
      <c r="E50" s="8">
        <f>FC_IND_CPC_BC_E!E50+FC_IND_CPC_OC_E!E50+FC_IND_CPC_PH_E!E50</f>
        <v>304.92811727999998</v>
      </c>
      <c r="F50" s="8">
        <f>FC_IND_CPC_BC_E!F50+FC_IND_CPC_OC_E!F50+FC_IND_CPC_PH_E!F50</f>
        <v>243.35594136</v>
      </c>
      <c r="G50" s="8">
        <f>FC_IND_CPC_BC_E!G50+FC_IND_CPC_OC_E!G50+FC_IND_CPC_PH_E!G50</f>
        <v>117.27988272</v>
      </c>
      <c r="H50" s="8">
        <f>FC_IND_CPC_BC_E!H50+FC_IND_CPC_OC_E!H50+FC_IND_CPC_PH_E!H50</f>
        <v>111.41594135999999</v>
      </c>
      <c r="I50" s="8">
        <f>FC_IND_CPC_BC_E!I50+FC_IND_CPC_OC_E!I50+FC_IND_CPC_PH_E!I50</f>
        <v>85.02794136</v>
      </c>
      <c r="J50" s="8">
        <f>FC_IND_CPC_BC_E!J50+FC_IND_CPC_OC_E!J50+FC_IND_CPC_PH_E!J50</f>
        <v>129.00802931999999</v>
      </c>
      <c r="K50" s="8">
        <f>FC_IND_CPC_BC_E!K50+FC_IND_CPC_OC_E!K50+FC_IND_CPC_PH_E!K50</f>
        <v>105.55199999999995</v>
      </c>
      <c r="L50" s="8">
        <f>FC_IND_CPC_BC_E!L50+FC_IND_CPC_OC_E!L50+FC_IND_CPC_PH_E!L50</f>
        <v>58.639941359999995</v>
      </c>
      <c r="M50" s="8">
        <f>FC_IND_CPC_BC_E!M50+FC_IND_CPC_OC_E!M50+FC_IND_CPC_PH_E!M50</f>
        <v>87.959912039999992</v>
      </c>
      <c r="N50" s="8">
        <f>FC_IND_CPC_BC_E!N50+FC_IND_CPC_OC_E!N50+FC_IND_CPC_PH_E!N50</f>
        <v>102.62002932000001</v>
      </c>
      <c r="O50" s="8">
        <f>FC_IND_CPC_BC_E!O50+FC_IND_CPC_OC_E!O50+FC_IND_CPC_PH_E!O50</f>
        <v>87.959912039999992</v>
      </c>
      <c r="P50" s="8">
        <f>FC_IND_CPC_BC_E!P50+FC_IND_CPC_OC_E!P50+FC_IND_CPC_PH_E!P50</f>
        <v>52.77600000000001</v>
      </c>
      <c r="Q50" s="8">
        <f>FC_IND_CPC_BC_E!Q50+FC_IND_CPC_OC_E!Q50+FC_IND_CPC_PH_E!Q50</f>
        <v>167.12391203999996</v>
      </c>
      <c r="R50" s="8">
        <f>FC_IND_CPC_BC_E!R50+FC_IND_CPC_OC_E!R50+FC_IND_CPC_PH_E!R50</f>
        <v>26.1056484</v>
      </c>
      <c r="S50" s="8">
        <f>FC_IND_CPC_BC_E!S50+FC_IND_CPC_OC_E!S50+FC_IND_CPC_PH_E!S50</f>
        <v>1.6455556800000004</v>
      </c>
      <c r="T50" s="8">
        <f>FC_IND_CPC_BC_E!T50+FC_IND_CPC_OC_E!T50+FC_IND_CPC_PH_E!T50</f>
        <v>1.9463788799999999</v>
      </c>
      <c r="U50" s="8">
        <f>FC_IND_CPC_BC_E!U50+FC_IND_CPC_OC_E!U50+FC_IND_CPC_PH_E!U50</f>
        <v>2.3894333999999997</v>
      </c>
      <c r="V50" s="8">
        <f>FC_IND_CPC_BC_E!V50+FC_IND_CPC_OC_E!V50+FC_IND_CPC_PH_E!V50</f>
        <v>144.16450488000001</v>
      </c>
      <c r="W50" s="8">
        <f>FC_IND_CPC_BC_E!W50+FC_IND_CPC_OC_E!W50+FC_IND_CPC_PH_E!W50</f>
        <v>75.153815639999991</v>
      </c>
      <c r="X50" s="8">
        <f>FC_IND_CPC_BC_E!X50+FC_IND_CPC_OC_E!X50+FC_IND_CPC_PH_E!X50</f>
        <v>105.49209924000002</v>
      </c>
    </row>
    <row r="51" spans="1:24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4510.2062649600011</v>
      </c>
      <c r="D51" s="27">
        <f>FC_IND_CPC_BC_E!D51+FC_IND_CPC_OC_E!D51+FC_IND_CPC_PH_E!D51</f>
        <v>4143.8015467200021</v>
      </c>
      <c r="E51" s="27">
        <f>FC_IND_CPC_BC_E!E51+FC_IND_CPC_OC_E!E51+FC_IND_CPC_PH_E!E51</f>
        <v>3956.8376826000017</v>
      </c>
      <c r="F51" s="27">
        <f>FC_IND_CPC_BC_E!F51+FC_IND_CPC_OC_E!F51+FC_IND_CPC_PH_E!F51</f>
        <v>3984.55649064</v>
      </c>
      <c r="G51" s="27">
        <f>FC_IND_CPC_BC_E!G51+FC_IND_CPC_OC_E!G51+FC_IND_CPC_PH_E!G51</f>
        <v>4130.42169672</v>
      </c>
      <c r="H51" s="27">
        <f>FC_IND_CPC_BC_E!H51+FC_IND_CPC_OC_E!H51+FC_IND_CPC_PH_E!H51</f>
        <v>4302.2890508400005</v>
      </c>
      <c r="I51" s="27">
        <f>FC_IND_CPC_BC_E!I51+FC_IND_CPC_OC_E!I51+FC_IND_CPC_PH_E!I51</f>
        <v>4083.2137486799998</v>
      </c>
      <c r="J51" s="27">
        <f>FC_IND_CPC_BC_E!J51+FC_IND_CPC_OC_E!J51+FC_IND_CPC_PH_E!J51</f>
        <v>3913.9716726000011</v>
      </c>
      <c r="K51" s="27">
        <f>FC_IND_CPC_BC_E!K51+FC_IND_CPC_OC_E!K51+FC_IND_CPC_PH_E!K51</f>
        <v>3830.9160265200003</v>
      </c>
      <c r="L51" s="27">
        <f>FC_IND_CPC_BC_E!L51+FC_IND_CPC_OC_E!L51+FC_IND_CPC_PH_E!L51</f>
        <v>3525.6040063200003</v>
      </c>
      <c r="M51" s="27">
        <f>FC_IND_CPC_BC_E!M51+FC_IND_CPC_OC_E!M51+FC_IND_CPC_PH_E!M51</f>
        <v>3998.9966306400001</v>
      </c>
      <c r="N51" s="27">
        <f>FC_IND_CPC_BC_E!N51+FC_IND_CPC_OC_E!N51+FC_IND_CPC_PH_E!N51</f>
        <v>4045.6996786799996</v>
      </c>
      <c r="O51" s="27">
        <f>FC_IND_CPC_BC_E!O51+FC_IND_CPC_OC_E!O51+FC_IND_CPC_PH_E!O51</f>
        <v>4007.19277332</v>
      </c>
      <c r="P51" s="27">
        <f>FC_IND_CPC_BC_E!P51+FC_IND_CPC_OC_E!P51+FC_IND_CPC_PH_E!P51</f>
        <v>4316.1344186400011</v>
      </c>
      <c r="Q51" s="27">
        <f>FC_IND_CPC_BC_E!Q51+FC_IND_CPC_OC_E!Q51+FC_IND_CPC_PH_E!Q51</f>
        <v>3911.2732850400002</v>
      </c>
      <c r="R51" s="27">
        <f>FC_IND_CPC_BC_E!R51+FC_IND_CPC_OC_E!R51+FC_IND_CPC_PH_E!R51</f>
        <v>4221.1209229200003</v>
      </c>
      <c r="S51" s="27">
        <f>FC_IND_CPC_BC_E!S51+FC_IND_CPC_OC_E!S51+FC_IND_CPC_PH_E!S51</f>
        <v>4567.6386399600005</v>
      </c>
      <c r="T51" s="27">
        <f>FC_IND_CPC_BC_E!T51+FC_IND_CPC_OC_E!T51+FC_IND_CPC_PH_E!T51</f>
        <v>4840.1477110799988</v>
      </c>
      <c r="U51" s="27">
        <f>FC_IND_CPC_BC_E!U51+FC_IND_CPC_OC_E!U51+FC_IND_CPC_PH_E!U51</f>
        <v>4558.2044824800023</v>
      </c>
      <c r="V51" s="27">
        <f>FC_IND_CPC_BC_E!V51+FC_IND_CPC_OC_E!V51+FC_IND_CPC_PH_E!V51</f>
        <v>4668.0355814400009</v>
      </c>
      <c r="W51" s="27">
        <f>FC_IND_CPC_BC_E!W51+FC_IND_CPC_OC_E!W51+FC_IND_CPC_PH_E!W51</f>
        <v>4856.3297560799983</v>
      </c>
      <c r="X51" s="27">
        <f>FC_IND_CPC_BC_E!X51+FC_IND_CPC_OC_E!X51+FC_IND_CPC_PH_E!X51</f>
        <v>4848.9648807599997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56.8910628</v>
      </c>
      <c r="S52" s="27">
        <f t="shared" si="29"/>
        <v>79.90159320000005</v>
      </c>
      <c r="T52" s="27">
        <f t="shared" si="29"/>
        <v>105.63490079999997</v>
      </c>
      <c r="U52" s="27">
        <f t="shared" si="29"/>
        <v>118.61197919999996</v>
      </c>
      <c r="V52" s="27">
        <f t="shared" si="29"/>
        <v>96.958976399999955</v>
      </c>
      <c r="W52" s="27">
        <f t="shared" si="29"/>
        <v>83.022825600000004</v>
      </c>
      <c r="X52" s="27">
        <f t="shared" ref="X52" si="30">SUM(X53:X54)</f>
        <v>12.327915599999999</v>
      </c>
    </row>
    <row r="53" spans="1:24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</v>
      </c>
      <c r="I53" s="8">
        <f>FC_IND_CPC_BC_E!I53+FC_IND_CPC_OC_E!I53+FC_IND_CPC_PH_E!I53</f>
        <v>0</v>
      </c>
      <c r="J53" s="8">
        <f>FC_IND_CPC_BC_E!J53+FC_IND_CPC_OC_E!J53+FC_IND_CPC_PH_E!J53</f>
        <v>0</v>
      </c>
      <c r="K53" s="8">
        <f>FC_IND_CPC_BC_E!K53+FC_IND_CPC_OC_E!K53+FC_IND_CPC_PH_E!K53</f>
        <v>0</v>
      </c>
      <c r="L53" s="8">
        <f>FC_IND_CPC_BC_E!L53+FC_IND_CPC_OC_E!L53+FC_IND_CPC_PH_E!L53</f>
        <v>0</v>
      </c>
      <c r="M53" s="8">
        <f>FC_IND_CPC_BC_E!M53+FC_IND_CPC_OC_E!M53+FC_IND_CPC_PH_E!M53</f>
        <v>0</v>
      </c>
      <c r="N53" s="8">
        <f>FC_IND_CPC_BC_E!N53+FC_IND_CPC_OC_E!N53+FC_IND_CPC_PH_E!N53</f>
        <v>0</v>
      </c>
      <c r="O53" s="8">
        <f>FC_IND_CPC_BC_E!O53+FC_IND_CPC_OC_E!O53+FC_IND_CPC_PH_E!O53</f>
        <v>0</v>
      </c>
      <c r="P53" s="8">
        <f>FC_IND_CPC_BC_E!P53+FC_IND_CPC_OC_E!P53+FC_IND_CPC_PH_E!P53</f>
        <v>0</v>
      </c>
      <c r="Q53" s="8">
        <f>FC_IND_CPC_BC_E!Q53+FC_IND_CPC_OC_E!Q53+FC_IND_CPC_PH_E!Q53</f>
        <v>0</v>
      </c>
      <c r="R53" s="8">
        <f>FC_IND_CPC_BC_E!R53+FC_IND_CPC_OC_E!R53+FC_IND_CPC_PH_E!R53</f>
        <v>56.8910628</v>
      </c>
      <c r="S53" s="8">
        <f>FC_IND_CPC_BC_E!S53+FC_IND_CPC_OC_E!S53+FC_IND_CPC_PH_E!S53</f>
        <v>79.90159320000005</v>
      </c>
      <c r="T53" s="8">
        <f>FC_IND_CPC_BC_E!T53+FC_IND_CPC_OC_E!T53+FC_IND_CPC_PH_E!T53</f>
        <v>105.63490079999997</v>
      </c>
      <c r="U53" s="8">
        <f>FC_IND_CPC_BC_E!U53+FC_IND_CPC_OC_E!U53+FC_IND_CPC_PH_E!U53</f>
        <v>118.61197919999996</v>
      </c>
      <c r="V53" s="8">
        <f>FC_IND_CPC_BC_E!V53+FC_IND_CPC_OC_E!V53+FC_IND_CPC_PH_E!V53</f>
        <v>96.958976399999955</v>
      </c>
      <c r="W53" s="8">
        <f>FC_IND_CPC_BC_E!W53+FC_IND_CPC_OC_E!W53+FC_IND_CPC_PH_E!W53</f>
        <v>83.022825600000004</v>
      </c>
      <c r="X53" s="8">
        <f>FC_IND_CPC_BC_E!X53+FC_IND_CPC_OC_E!X53+FC_IND_CPC_PH_E!X53</f>
        <v>12.327915599999999</v>
      </c>
    </row>
    <row r="54" spans="1:24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0.70977816000000016</v>
      </c>
      <c r="D61" s="49">
        <f t="shared" si="31"/>
        <v>0.65513447999999985</v>
      </c>
      <c r="E61" s="49">
        <f t="shared" si="31"/>
        <v>0.65513447999999996</v>
      </c>
      <c r="F61" s="49">
        <f t="shared" si="31"/>
        <v>2.5662873599999991</v>
      </c>
      <c r="G61" s="49">
        <f t="shared" si="31"/>
        <v>4.9139999999999997</v>
      </c>
      <c r="H61" s="49">
        <f t="shared" si="31"/>
        <v>4.9139999999999988</v>
      </c>
      <c r="I61" s="49">
        <f t="shared" si="31"/>
        <v>4.7502655200000001</v>
      </c>
      <c r="J61" s="49">
        <f t="shared" si="31"/>
        <v>4.6409781600000004</v>
      </c>
      <c r="K61" s="49">
        <f t="shared" si="31"/>
        <v>4.5318873600000016</v>
      </c>
      <c r="L61" s="49">
        <f t="shared" si="31"/>
        <v>4.9686436800000005</v>
      </c>
      <c r="M61" s="49">
        <f t="shared" si="31"/>
        <v>3.7128218399999993</v>
      </c>
      <c r="N61" s="49">
        <f t="shared" si="31"/>
        <v>2.8391126399999993</v>
      </c>
      <c r="O61" s="49">
        <f t="shared" si="31"/>
        <v>3.6035344800000013</v>
      </c>
      <c r="P61" s="49">
        <f t="shared" si="31"/>
        <v>3.0030436800000007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19.076299199999994</v>
      </c>
      <c r="V61" s="49">
        <f t="shared" si="31"/>
        <v>9.8232767999999986</v>
      </c>
      <c r="W61" s="49">
        <f t="shared" si="31"/>
        <v>0</v>
      </c>
      <c r="X61" s="49">
        <f t="shared" si="31"/>
        <v>1.1748959999999995</v>
      </c>
    </row>
    <row r="62" spans="1:24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0</v>
      </c>
      <c r="D62" s="52">
        <f>FC_IND_CPC_BC_E!D62+FC_IND_CPC_OC_E!D62+FC_IND_CPC_PH_E!D62</f>
        <v>0</v>
      </c>
      <c r="E62" s="52">
        <f>FC_IND_CPC_BC_E!E62+FC_IND_CPC_OC_E!E62+FC_IND_CPC_PH_E!E62</f>
        <v>0</v>
      </c>
      <c r="F62" s="52">
        <f>FC_IND_CPC_BC_E!F62+FC_IND_CPC_OC_E!F62+FC_IND_CPC_PH_E!F62</f>
        <v>0</v>
      </c>
      <c r="G62" s="52">
        <f>FC_IND_CPC_BC_E!G62+FC_IND_CPC_OC_E!G62+FC_IND_CPC_PH_E!G62</f>
        <v>0</v>
      </c>
      <c r="H62" s="52">
        <f>FC_IND_CPC_BC_E!H62+FC_IND_CPC_OC_E!H62+FC_IND_CPC_PH_E!H62</f>
        <v>0</v>
      </c>
      <c r="I62" s="52">
        <f>FC_IND_CPC_BC_E!I62+FC_IND_CPC_OC_E!I62+FC_IND_CPC_PH_E!I62</f>
        <v>0</v>
      </c>
      <c r="J62" s="52">
        <f>FC_IND_CPC_BC_E!J62+FC_IND_CPC_OC_E!J62+FC_IND_CPC_PH_E!J62</f>
        <v>0</v>
      </c>
      <c r="K62" s="52">
        <f>FC_IND_CPC_BC_E!K62+FC_IND_CPC_OC_E!K62+FC_IND_CPC_PH_E!K62</f>
        <v>0</v>
      </c>
      <c r="L62" s="52">
        <f>FC_IND_CPC_BC_E!L62+FC_IND_CPC_OC_E!L62+FC_IND_CPC_PH_E!L62</f>
        <v>0</v>
      </c>
      <c r="M62" s="52">
        <f>FC_IND_CPC_BC_E!M62+FC_IND_CPC_OC_E!M62+FC_IND_CPC_PH_E!M62</f>
        <v>0</v>
      </c>
      <c r="N62" s="52">
        <f>FC_IND_CPC_BC_E!N62+FC_IND_CPC_OC_E!N62+FC_IND_CPC_PH_E!N62</f>
        <v>0</v>
      </c>
      <c r="O62" s="52">
        <f>FC_IND_CPC_BC_E!O62+FC_IND_CPC_OC_E!O62+FC_IND_CPC_PH_E!O62</f>
        <v>0</v>
      </c>
      <c r="P62" s="52">
        <f>FC_IND_CPC_BC_E!P62+FC_IND_CPC_OC_E!P62+FC_IND_CPC_PH_E!P62</f>
        <v>0</v>
      </c>
      <c r="Q62" s="52">
        <f>FC_IND_CPC_BC_E!Q62+FC_IND_CPC_OC_E!Q62+FC_IND_CPC_PH_E!Q62</f>
        <v>0</v>
      </c>
      <c r="R62" s="52">
        <f>FC_IND_CPC_BC_E!R62+FC_IND_CPC_OC_E!R62+FC_IND_CPC_PH_E!R62</f>
        <v>0</v>
      </c>
      <c r="S62" s="52">
        <f>FC_IND_CPC_BC_E!S62+FC_IND_CPC_OC_E!S62+FC_IND_CPC_PH_E!S62</f>
        <v>0</v>
      </c>
      <c r="T62" s="52">
        <f>FC_IND_CPC_BC_E!T62+FC_IND_CPC_OC_E!T62+FC_IND_CPC_PH_E!T62</f>
        <v>0</v>
      </c>
      <c r="U62" s="52">
        <f>FC_IND_CPC_BC_E!U62+FC_IND_CPC_OC_E!U62+FC_IND_CPC_PH_E!U62</f>
        <v>0</v>
      </c>
      <c r="V62" s="52">
        <f>FC_IND_CPC_BC_E!V62+FC_IND_CPC_OC_E!V62+FC_IND_CPC_PH_E!V62</f>
        <v>0</v>
      </c>
      <c r="W62" s="52">
        <f>FC_IND_CPC_BC_E!W62+FC_IND_CPC_OC_E!W62+FC_IND_CPC_PH_E!W62</f>
        <v>0</v>
      </c>
      <c r="X62" s="52">
        <f>FC_IND_CPC_BC_E!X62+FC_IND_CPC_OC_E!X62+FC_IND_CPC_PH_E!X62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0.70977816000000016</v>
      </c>
      <c r="D64" s="52">
        <f>FC_IND_CPC_BC_E!D64+FC_IND_CPC_OC_E!D64+FC_IND_CPC_PH_E!D64</f>
        <v>0.65513447999999985</v>
      </c>
      <c r="E64" s="52">
        <f>FC_IND_CPC_BC_E!E64+FC_IND_CPC_OC_E!E64+FC_IND_CPC_PH_E!E64</f>
        <v>0.65513447999999996</v>
      </c>
      <c r="F64" s="52">
        <f>FC_IND_CPC_BC_E!F64+FC_IND_CPC_OC_E!F64+FC_IND_CPC_PH_E!F64</f>
        <v>2.5662873599999991</v>
      </c>
      <c r="G64" s="52">
        <f>FC_IND_CPC_BC_E!G64+FC_IND_CPC_OC_E!G64+FC_IND_CPC_PH_E!G64</f>
        <v>4.9139999999999997</v>
      </c>
      <c r="H64" s="52">
        <f>FC_IND_CPC_BC_E!H64+FC_IND_CPC_OC_E!H64+FC_IND_CPC_PH_E!H64</f>
        <v>4.9139999999999988</v>
      </c>
      <c r="I64" s="52">
        <f>FC_IND_CPC_BC_E!I64+FC_IND_CPC_OC_E!I64+FC_IND_CPC_PH_E!I64</f>
        <v>4.7502655200000001</v>
      </c>
      <c r="J64" s="52">
        <f>FC_IND_CPC_BC_E!J64+FC_IND_CPC_OC_E!J64+FC_IND_CPC_PH_E!J64</f>
        <v>4.6409781600000004</v>
      </c>
      <c r="K64" s="52">
        <f>FC_IND_CPC_BC_E!K64+FC_IND_CPC_OC_E!K64+FC_IND_CPC_PH_E!K64</f>
        <v>4.5318873600000016</v>
      </c>
      <c r="L64" s="52">
        <f>FC_IND_CPC_BC_E!L64+FC_IND_CPC_OC_E!L64+FC_IND_CPC_PH_E!L64</f>
        <v>4.9686436800000005</v>
      </c>
      <c r="M64" s="52">
        <f>FC_IND_CPC_BC_E!M64+FC_IND_CPC_OC_E!M64+FC_IND_CPC_PH_E!M64</f>
        <v>3.7128218399999993</v>
      </c>
      <c r="N64" s="52">
        <f>FC_IND_CPC_BC_E!N64+FC_IND_CPC_OC_E!N64+FC_IND_CPC_PH_E!N64</f>
        <v>2.8391126399999993</v>
      </c>
      <c r="O64" s="52">
        <f>FC_IND_CPC_BC_E!O64+FC_IND_CPC_OC_E!O64+FC_IND_CPC_PH_E!O64</f>
        <v>3.6035344800000013</v>
      </c>
      <c r="P64" s="52">
        <f>FC_IND_CPC_BC_E!P64+FC_IND_CPC_OC_E!P64+FC_IND_CPC_PH_E!P64</f>
        <v>3.0030436800000007</v>
      </c>
      <c r="Q64" s="52">
        <f>FC_IND_CPC_BC_E!Q64+FC_IND_CPC_OC_E!Q64+FC_IND_CPC_PH_E!Q64</f>
        <v>0</v>
      </c>
      <c r="R64" s="52">
        <f>FC_IND_CPC_BC_E!R64+FC_IND_CPC_OC_E!R64+FC_IND_CPC_PH_E!R64</f>
        <v>0</v>
      </c>
      <c r="S64" s="52">
        <f>FC_IND_CPC_BC_E!S64+FC_IND_CPC_OC_E!S64+FC_IND_CPC_PH_E!S64</f>
        <v>0</v>
      </c>
      <c r="T64" s="52">
        <f>FC_IND_CPC_BC_E!T64+FC_IND_CPC_OC_E!T64+FC_IND_CPC_PH_E!T64</f>
        <v>0</v>
      </c>
      <c r="U64" s="52">
        <f>FC_IND_CPC_BC_E!U64+FC_IND_CPC_OC_E!U64+FC_IND_CPC_PH_E!U64</f>
        <v>0</v>
      </c>
      <c r="V64" s="52">
        <f>FC_IND_CPC_BC_E!V64+FC_IND_CPC_OC_E!V64+FC_IND_CPC_PH_E!V64</f>
        <v>0</v>
      </c>
      <c r="W64" s="52">
        <f>FC_IND_CPC_BC_E!W64+FC_IND_CPC_OC_E!W64+FC_IND_CPC_PH_E!W64</f>
        <v>0</v>
      </c>
      <c r="X64" s="52">
        <f>FC_IND_CPC_BC_E!X64+FC_IND_CPC_OC_E!X64+FC_IND_CPC_PH_E!X64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19.076299199999994</v>
      </c>
      <c r="V72" s="55">
        <f>FC_IND_CPC_BC_E!V72+FC_IND_CPC_OC_E!V72+FC_IND_CPC_PH_E!V72</f>
        <v>9.8232767999999986</v>
      </c>
      <c r="W72" s="55">
        <f>FC_IND_CPC_BC_E!W72+FC_IND_CPC_OC_E!W72+FC_IND_CPC_PH_E!W72</f>
        <v>0</v>
      </c>
      <c r="X72" s="55">
        <f>FC_IND_CPC_BC_E!X72+FC_IND_CPC_OC_E!X72+FC_IND_CPC_PH_E!X72</f>
        <v>1.1748959999999995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7522.4813929690081</v>
      </c>
      <c r="D2" s="21">
        <f t="shared" ref="D2:X2" si="0">SUM(D3,D17,D22,D25,D26,D51,D52)</f>
        <v>7541.2929787703961</v>
      </c>
      <c r="E2" s="21">
        <f t="shared" si="0"/>
        <v>7959.1135484215338</v>
      </c>
      <c r="F2" s="21">
        <f t="shared" si="0"/>
        <v>8278.9382713297273</v>
      </c>
      <c r="G2" s="21">
        <f t="shared" si="0"/>
        <v>8086.2185806714788</v>
      </c>
      <c r="H2" s="21">
        <f t="shared" si="0"/>
        <v>8080.9511567466761</v>
      </c>
      <c r="I2" s="21">
        <f t="shared" si="0"/>
        <v>8779.2228219577373</v>
      </c>
      <c r="J2" s="21">
        <f t="shared" si="0"/>
        <v>9005.5080326272782</v>
      </c>
      <c r="K2" s="21">
        <f t="shared" si="0"/>
        <v>8183.7623149040455</v>
      </c>
      <c r="L2" s="21">
        <f t="shared" si="0"/>
        <v>8564.4396333463228</v>
      </c>
      <c r="M2" s="21">
        <f t="shared" si="0"/>
        <v>9723.6367276754172</v>
      </c>
      <c r="N2" s="21">
        <f t="shared" si="0"/>
        <v>8990.6159688231528</v>
      </c>
      <c r="O2" s="21">
        <f t="shared" si="0"/>
        <v>9855.8589539660952</v>
      </c>
      <c r="P2" s="21">
        <f t="shared" si="0"/>
        <v>9324.2680941382423</v>
      </c>
      <c r="Q2" s="21">
        <f t="shared" si="0"/>
        <v>9080.5255854639036</v>
      </c>
      <c r="R2" s="21">
        <f t="shared" si="0"/>
        <v>9441.3483964289571</v>
      </c>
      <c r="S2" s="21">
        <f t="shared" si="0"/>
        <v>10442.194871864122</v>
      </c>
      <c r="T2" s="21">
        <f t="shared" si="0"/>
        <v>10739.91314319589</v>
      </c>
      <c r="U2" s="21">
        <f t="shared" si="0"/>
        <v>10721.329840569764</v>
      </c>
      <c r="V2" s="21">
        <f t="shared" si="0"/>
        <v>10297.512677708703</v>
      </c>
      <c r="W2" s="21">
        <f t="shared" si="0"/>
        <v>10836.887694611232</v>
      </c>
      <c r="X2" s="21">
        <f t="shared" si="0"/>
        <v>10435.651770769136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9.8852823473743179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6.011789952510636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9.8852823473743179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9.8852823473743179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6.011789952510636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6.011789952510636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3692.1093680446415</v>
      </c>
      <c r="D26" s="27">
        <f t="shared" si="7"/>
        <v>4082.038417481876</v>
      </c>
      <c r="E26" s="27">
        <f t="shared" si="7"/>
        <v>4659.8985001470492</v>
      </c>
      <c r="F26" s="27">
        <f t="shared" si="7"/>
        <v>4948.5735137068823</v>
      </c>
      <c r="G26" s="27">
        <f t="shared" si="7"/>
        <v>4657.9684477973706</v>
      </c>
      <c r="H26" s="27">
        <f t="shared" si="7"/>
        <v>4507.69890906206</v>
      </c>
      <c r="I26" s="27">
        <f t="shared" si="7"/>
        <v>5403.2052525118324</v>
      </c>
      <c r="J26" s="27">
        <f t="shared" si="7"/>
        <v>5786.3054528621524</v>
      </c>
      <c r="K26" s="27">
        <f t="shared" si="7"/>
        <v>5003.0149222442114</v>
      </c>
      <c r="L26" s="27">
        <f t="shared" si="7"/>
        <v>5353.45816433239</v>
      </c>
      <c r="M26" s="27">
        <f t="shared" si="7"/>
        <v>6042.8600137638887</v>
      </c>
      <c r="N26" s="27">
        <f t="shared" si="7"/>
        <v>5248.9462349896103</v>
      </c>
      <c r="O26" s="27">
        <f t="shared" si="7"/>
        <v>6106.4908069472285</v>
      </c>
      <c r="P26" s="27">
        <f t="shared" si="7"/>
        <v>5405.2068551198518</v>
      </c>
      <c r="Q26" s="27">
        <f t="shared" si="7"/>
        <v>5543.8277730078999</v>
      </c>
      <c r="R26" s="27">
        <f t="shared" si="7"/>
        <v>5501.1515641176975</v>
      </c>
      <c r="S26" s="27">
        <f t="shared" si="7"/>
        <v>6188.5371800788043</v>
      </c>
      <c r="T26" s="27">
        <f t="shared" si="7"/>
        <v>6183.3709978640372</v>
      </c>
      <c r="U26" s="27">
        <f t="shared" si="7"/>
        <v>6341.0071140057389</v>
      </c>
      <c r="V26" s="27">
        <f t="shared" si="7"/>
        <v>5823.2301075115674</v>
      </c>
      <c r="W26" s="27">
        <f t="shared" si="7"/>
        <v>6255.6185721930788</v>
      </c>
      <c r="X26" s="27">
        <f t="shared" si="7"/>
        <v>5943.1835518339149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3692.1093680446415</v>
      </c>
      <c r="D33" s="19">
        <f t="shared" si="9"/>
        <v>4082.038417481876</v>
      </c>
      <c r="E33" s="19">
        <f t="shared" si="9"/>
        <v>4659.8985001470492</v>
      </c>
      <c r="F33" s="19">
        <f t="shared" si="9"/>
        <v>4948.5735137068823</v>
      </c>
      <c r="G33" s="19">
        <f t="shared" si="9"/>
        <v>4657.9684477973706</v>
      </c>
      <c r="H33" s="19">
        <f t="shared" si="9"/>
        <v>4507.69890906206</v>
      </c>
      <c r="I33" s="19">
        <f t="shared" si="9"/>
        <v>5403.2052525118324</v>
      </c>
      <c r="J33" s="19">
        <f t="shared" si="9"/>
        <v>5786.3054528621524</v>
      </c>
      <c r="K33" s="19">
        <f t="shared" si="9"/>
        <v>5003.0149222442114</v>
      </c>
      <c r="L33" s="19">
        <f t="shared" si="9"/>
        <v>5353.45816433239</v>
      </c>
      <c r="M33" s="19">
        <f t="shared" si="9"/>
        <v>6042.8600137638887</v>
      </c>
      <c r="N33" s="19">
        <f t="shared" si="9"/>
        <v>5248.9462349896103</v>
      </c>
      <c r="O33" s="19">
        <f t="shared" si="9"/>
        <v>6106.4908069472285</v>
      </c>
      <c r="P33" s="19">
        <f t="shared" si="9"/>
        <v>5405.2068551198518</v>
      </c>
      <c r="Q33" s="19">
        <f t="shared" si="9"/>
        <v>5543.8277730078999</v>
      </c>
      <c r="R33" s="19">
        <f t="shared" si="9"/>
        <v>5501.1515641176975</v>
      </c>
      <c r="S33" s="19">
        <f t="shared" si="9"/>
        <v>6188.5371800788043</v>
      </c>
      <c r="T33" s="19">
        <f t="shared" si="9"/>
        <v>6183.3709978640372</v>
      </c>
      <c r="U33" s="19">
        <f t="shared" si="9"/>
        <v>6341.0071140057389</v>
      </c>
      <c r="V33" s="19">
        <f t="shared" si="9"/>
        <v>5823.2301075115674</v>
      </c>
      <c r="W33" s="19">
        <f t="shared" si="9"/>
        <v>6255.6185721930788</v>
      </c>
      <c r="X33" s="19">
        <f t="shared" si="9"/>
        <v>5943.1835518339149</v>
      </c>
    </row>
    <row r="34" spans="1:24" ht="11.25" customHeight="1" x14ac:dyDescent="0.2">
      <c r="A34" s="28" t="s">
        <v>54</v>
      </c>
      <c r="B34" s="7" t="s">
        <v>55</v>
      </c>
      <c r="C34" s="8">
        <v>3380.7138787015979</v>
      </c>
      <c r="D34" s="8">
        <v>3778.6127990628784</v>
      </c>
      <c r="E34" s="8">
        <v>4396.9975031722151</v>
      </c>
      <c r="F34" s="8">
        <v>4734.1530900563021</v>
      </c>
      <c r="G34" s="8">
        <v>4552.5642152171831</v>
      </c>
      <c r="H34" s="8">
        <v>4407.4393768687087</v>
      </c>
      <c r="I34" s="8">
        <v>5322.3231386486186</v>
      </c>
      <c r="J34" s="8">
        <v>5667.8547829192976</v>
      </c>
      <c r="K34" s="8">
        <v>4912.6780113766063</v>
      </c>
      <c r="L34" s="8">
        <v>5296.90825584915</v>
      </c>
      <c r="M34" s="8">
        <v>5958.6384208307218</v>
      </c>
      <c r="N34" s="8">
        <v>5148.0098788646101</v>
      </c>
      <c r="O34" s="8">
        <v>6015.1848720222515</v>
      </c>
      <c r="P34" s="8">
        <v>5343.863681822645</v>
      </c>
      <c r="Q34" s="8">
        <v>5374.0110201439038</v>
      </c>
      <c r="R34" s="8">
        <v>5472.7688105524239</v>
      </c>
      <c r="S34" s="8">
        <v>6183.8764449944638</v>
      </c>
      <c r="T34" s="8">
        <v>6178.0873262684509</v>
      </c>
      <c r="U34" s="8">
        <v>6332.8532459971029</v>
      </c>
      <c r="V34" s="8">
        <v>5683.3738684966129</v>
      </c>
      <c r="W34" s="8">
        <v>6180.3699621413762</v>
      </c>
      <c r="X34" s="8">
        <v>5840.4659571764678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2.3956836387374287</v>
      </c>
      <c r="I36" s="8">
        <v>0</v>
      </c>
      <c r="J36" s="8">
        <v>7.1205903676679982</v>
      </c>
      <c r="K36" s="8">
        <v>0</v>
      </c>
      <c r="L36" s="8">
        <v>0</v>
      </c>
      <c r="M36" s="8">
        <v>0</v>
      </c>
      <c r="N36" s="8">
        <v>2.6599953631688562</v>
      </c>
      <c r="O36" s="8">
        <v>2.6879549365576896</v>
      </c>
      <c r="P36" s="8">
        <v>10.433306604892937</v>
      </c>
      <c r="Q36" s="8">
        <v>15.590202915526966</v>
      </c>
      <c r="R36" s="8">
        <v>1.9371053430822678</v>
      </c>
      <c r="S36" s="8">
        <v>0.82762309132969458</v>
      </c>
      <c r="T36" s="8">
        <v>1.0338426353867736</v>
      </c>
      <c r="U36" s="8">
        <v>1.0907588120080483</v>
      </c>
      <c r="V36" s="8">
        <v>1.0825131839767188</v>
      </c>
      <c r="W36" s="8">
        <v>0.7541721775593927</v>
      </c>
      <c r="X36" s="8">
        <v>0.92106465203219612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0.40029978484501055</v>
      </c>
      <c r="U41" s="8">
        <v>0</v>
      </c>
      <c r="V41" s="8">
        <v>0.46661225810842966</v>
      </c>
      <c r="W41" s="8">
        <v>9.1903535696816668E-2</v>
      </c>
      <c r="X41" s="8">
        <v>2.8689673805147212E-2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13.634070264229555</v>
      </c>
      <c r="D43" s="8">
        <v>10.758462163273483</v>
      </c>
      <c r="E43" s="8">
        <v>8.0625802517264038</v>
      </c>
      <c r="F43" s="8">
        <v>8.0763164718735219</v>
      </c>
      <c r="G43" s="8">
        <v>8.0177336497087488</v>
      </c>
      <c r="H43" s="8">
        <v>5.3455536648680431</v>
      </c>
      <c r="I43" s="8">
        <v>5.3209064700061814</v>
      </c>
      <c r="J43" s="8">
        <v>2.6475790065434053</v>
      </c>
      <c r="K43" s="8">
        <v>2.6790481128044252</v>
      </c>
      <c r="L43" s="8">
        <v>2.9348512588271181</v>
      </c>
      <c r="M43" s="8">
        <v>2.9640995688152096</v>
      </c>
      <c r="N43" s="8">
        <v>2.9783977300659874</v>
      </c>
      <c r="O43" s="8">
        <v>6.0189344644457208</v>
      </c>
      <c r="P43" s="8">
        <v>2.9210905675372181</v>
      </c>
      <c r="Q43" s="8">
        <v>2.90958596324682</v>
      </c>
      <c r="R43" s="8">
        <v>2.3632820965259138</v>
      </c>
      <c r="S43" s="8">
        <v>2.3224044907636601</v>
      </c>
      <c r="T43" s="8">
        <v>2.0506834121756157</v>
      </c>
      <c r="U43" s="8">
        <v>4.8175789724369258</v>
      </c>
      <c r="V43" s="8">
        <v>2.6671724521900892</v>
      </c>
      <c r="W43" s="8">
        <v>4.7313665855641034</v>
      </c>
      <c r="X43" s="8">
        <v>4.3288202092741095</v>
      </c>
    </row>
    <row r="44" spans="1:24" ht="11.25" customHeight="1" x14ac:dyDescent="0.2">
      <c r="A44" s="28" t="s">
        <v>74</v>
      </c>
      <c r="B44" s="7" t="s">
        <v>75</v>
      </c>
      <c r="C44" s="8">
        <v>19.036154857905487</v>
      </c>
      <c r="D44" s="8">
        <v>37.568657216289132</v>
      </c>
      <c r="E44" s="8">
        <v>0</v>
      </c>
      <c r="F44" s="8">
        <v>2.6858428411128061</v>
      </c>
      <c r="G44" s="8">
        <v>0</v>
      </c>
      <c r="H44" s="8">
        <v>0</v>
      </c>
      <c r="I44" s="8">
        <v>5.3070955790223078</v>
      </c>
      <c r="J44" s="8">
        <v>2.6411817430931919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2.823516942617529E-3</v>
      </c>
      <c r="T44" s="8">
        <v>2.841617985427649E-3</v>
      </c>
      <c r="U44" s="8">
        <v>2.8874760005921643E-3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278.72526422090857</v>
      </c>
      <c r="D50" s="8">
        <v>255.09849903943476</v>
      </c>
      <c r="E50" s="8">
        <v>254.83841672310831</v>
      </c>
      <c r="F50" s="8">
        <v>203.65826433759432</v>
      </c>
      <c r="G50" s="8">
        <v>97.386498930478325</v>
      </c>
      <c r="H50" s="8">
        <v>92.518294889745462</v>
      </c>
      <c r="I50" s="8">
        <v>70.25411181418535</v>
      </c>
      <c r="J50" s="8">
        <v>106.04131882555002</v>
      </c>
      <c r="K50" s="8">
        <v>87.657862754801016</v>
      </c>
      <c r="L50" s="8">
        <v>53.615057224413519</v>
      </c>
      <c r="M50" s="8">
        <v>81.257493364352143</v>
      </c>
      <c r="N50" s="8">
        <v>95.297963031766258</v>
      </c>
      <c r="O50" s="8">
        <v>82.599045523973203</v>
      </c>
      <c r="P50" s="8">
        <v>47.988776124776678</v>
      </c>
      <c r="Q50" s="8">
        <v>151.31696398522251</v>
      </c>
      <c r="R50" s="8">
        <v>24.082366125665452</v>
      </c>
      <c r="S50" s="8">
        <v>1.5078839853038626</v>
      </c>
      <c r="T50" s="8">
        <v>1.7960041451941284</v>
      </c>
      <c r="U50" s="8">
        <v>2.2426427481899145</v>
      </c>
      <c r="V50" s="8">
        <v>135.63994112067951</v>
      </c>
      <c r="W50" s="8">
        <v>69.671167752881786</v>
      </c>
      <c r="X50" s="8">
        <v>97.439020122334867</v>
      </c>
    </row>
    <row r="51" spans="1:24" ht="11.25" customHeight="1" x14ac:dyDescent="0.2">
      <c r="A51" s="25" t="s">
        <v>88</v>
      </c>
      <c r="B51" s="26" t="s">
        <v>89</v>
      </c>
      <c r="C51" s="27">
        <v>3820.4867425769917</v>
      </c>
      <c r="D51" s="27">
        <v>3459.2545612885197</v>
      </c>
      <c r="E51" s="27">
        <v>3299.2150482744842</v>
      </c>
      <c r="F51" s="27">
        <v>3330.3647576228454</v>
      </c>
      <c r="G51" s="27">
        <v>3428.2501328741082</v>
      </c>
      <c r="H51" s="27">
        <v>3573.2522476846166</v>
      </c>
      <c r="I51" s="27">
        <v>3376.0175694459044</v>
      </c>
      <c r="J51" s="27">
        <v>3219.2025797651258</v>
      </c>
      <c r="K51" s="27">
        <v>3180.7473926598341</v>
      </c>
      <c r="L51" s="27">
        <v>3210.9814690139337</v>
      </c>
      <c r="M51" s="27">
        <v>3680.7767139115285</v>
      </c>
      <c r="N51" s="27">
        <v>3741.6697338335416</v>
      </c>
      <c r="O51" s="27">
        <v>3743.3563570663568</v>
      </c>
      <c r="P51" s="27">
        <v>3919.0612390183906</v>
      </c>
      <c r="Q51" s="27">
        <v>3536.6978124560032</v>
      </c>
      <c r="R51" s="27">
        <v>3887.7150328694256</v>
      </c>
      <c r="S51" s="27">
        <v>4180.4408846903752</v>
      </c>
      <c r="T51" s="27">
        <v>4459.0684614240372</v>
      </c>
      <c r="U51" s="27">
        <v>4268.9974663574285</v>
      </c>
      <c r="V51" s="27">
        <v>4383.0568564823461</v>
      </c>
      <c r="W51" s="27">
        <v>4504.303007518497</v>
      </c>
      <c r="X51" s="27">
        <v>4481.0813944728316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52.481799441833658</v>
      </c>
      <c r="S52" s="27">
        <f t="shared" si="10"/>
        <v>73.216807094940748</v>
      </c>
      <c r="T52" s="27">
        <f t="shared" si="10"/>
        <v>97.47368390781682</v>
      </c>
      <c r="U52" s="27">
        <f t="shared" si="10"/>
        <v>111.32526020659665</v>
      </c>
      <c r="V52" s="27">
        <f t="shared" si="10"/>
        <v>91.225713714790146</v>
      </c>
      <c r="W52" s="27">
        <f t="shared" si="10"/>
        <v>76.966114899656588</v>
      </c>
      <c r="X52" s="27">
        <f t="shared" si="10"/>
        <v>11.386824462389432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52.481799441833658</v>
      </c>
      <c r="S53" s="8">
        <v>73.216807094940748</v>
      </c>
      <c r="T53" s="8">
        <v>97.47368390781682</v>
      </c>
      <c r="U53" s="8">
        <v>111.32526020659665</v>
      </c>
      <c r="V53" s="8">
        <v>91.225713714790146</v>
      </c>
      <c r="W53" s="8">
        <v>76.966114899656588</v>
      </c>
      <c r="X53" s="8">
        <v>11.386824462389432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0.60123592828070815</v>
      </c>
      <c r="D61" s="49">
        <f t="shared" si="11"/>
        <v>0.54690769155951457</v>
      </c>
      <c r="E61" s="49">
        <f t="shared" si="11"/>
        <v>0.5462517566905154</v>
      </c>
      <c r="F61" s="49">
        <f t="shared" si="11"/>
        <v>2.1449496328521627</v>
      </c>
      <c r="G61" s="49">
        <f t="shared" si="11"/>
        <v>4.0786201482335906</v>
      </c>
      <c r="H61" s="49">
        <f t="shared" si="11"/>
        <v>4.0813067968303764</v>
      </c>
      <c r="I61" s="49">
        <f t="shared" si="11"/>
        <v>3.9275386600168654</v>
      </c>
      <c r="J61" s="49">
        <f t="shared" si="11"/>
        <v>3.817158149072907</v>
      </c>
      <c r="K61" s="49">
        <f t="shared" si="11"/>
        <v>3.7627525125478782</v>
      </c>
      <c r="L61" s="49">
        <f t="shared" si="11"/>
        <v>4.5252452498958045</v>
      </c>
      <c r="M61" s="49">
        <f t="shared" si="11"/>
        <v>3.4173742650508392</v>
      </c>
      <c r="N61" s="49">
        <f t="shared" si="11"/>
        <v>2.6257564030304494</v>
      </c>
      <c r="O61" s="49">
        <f t="shared" si="11"/>
        <v>3.3662752122703044</v>
      </c>
      <c r="P61" s="49">
        <f t="shared" si="11"/>
        <v>2.7267714449624476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17.939509399000631</v>
      </c>
      <c r="V61" s="49">
        <f t="shared" si="11"/>
        <v>9.2596421050871616</v>
      </c>
      <c r="W61" s="49">
        <f t="shared" si="11"/>
        <v>0</v>
      </c>
      <c r="X61" s="49">
        <f t="shared" si="11"/>
        <v>1.0888351160036551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0.60123592828070815</v>
      </c>
      <c r="D64" s="52">
        <v>0.54690769155951457</v>
      </c>
      <c r="E64" s="52">
        <v>0.5462517566905154</v>
      </c>
      <c r="F64" s="52">
        <v>2.1449496328521627</v>
      </c>
      <c r="G64" s="52">
        <v>4.0786201482335906</v>
      </c>
      <c r="H64" s="52">
        <v>4.0813067968303764</v>
      </c>
      <c r="I64" s="52">
        <v>3.9275386600168654</v>
      </c>
      <c r="J64" s="52">
        <v>3.817158149072907</v>
      </c>
      <c r="K64" s="52">
        <v>3.7627525125478782</v>
      </c>
      <c r="L64" s="52">
        <v>4.5252452498958045</v>
      </c>
      <c r="M64" s="52">
        <v>3.4173742650508392</v>
      </c>
      <c r="N64" s="52">
        <v>2.6257564030304494</v>
      </c>
      <c r="O64" s="52">
        <v>3.3662752122703044</v>
      </c>
      <c r="P64" s="52">
        <v>2.7267714449624476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17.939509399000631</v>
      </c>
      <c r="V72" s="55">
        <v>9.2596421050871616</v>
      </c>
      <c r="W72" s="55">
        <v>0</v>
      </c>
      <c r="X72" s="55">
        <v>1.0888351160036551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1125.3038995192692</v>
      </c>
      <c r="D2" s="21">
        <f t="shared" ref="D2:X2" si="0">SUM(D3,D17,D22,D25,D26,D51,D52)</f>
        <v>1236.4422520618596</v>
      </c>
      <c r="E2" s="21">
        <f t="shared" si="0"/>
        <v>1302.2957369778001</v>
      </c>
      <c r="F2" s="21">
        <f t="shared" si="0"/>
        <v>1375.8665883825988</v>
      </c>
      <c r="G2" s="21">
        <f t="shared" si="0"/>
        <v>1433.5215150930089</v>
      </c>
      <c r="H2" s="21">
        <f t="shared" si="0"/>
        <v>1451.7178902271794</v>
      </c>
      <c r="I2" s="21">
        <f t="shared" si="0"/>
        <v>1636.166354864934</v>
      </c>
      <c r="J2" s="21">
        <f t="shared" si="0"/>
        <v>1722.0042735502373</v>
      </c>
      <c r="K2" s="21">
        <f t="shared" si="0"/>
        <v>1450.1124467226714</v>
      </c>
      <c r="L2" s="21">
        <f t="shared" si="0"/>
        <v>584.60436005542147</v>
      </c>
      <c r="M2" s="21">
        <f t="shared" si="0"/>
        <v>579.99120733447489</v>
      </c>
      <c r="N2" s="21">
        <f t="shared" si="0"/>
        <v>477.95686557648344</v>
      </c>
      <c r="O2" s="21">
        <f t="shared" si="0"/>
        <v>392.33194669412751</v>
      </c>
      <c r="P2" s="21">
        <f t="shared" si="0"/>
        <v>770.88346721699975</v>
      </c>
      <c r="Q2" s="21">
        <f t="shared" si="0"/>
        <v>790.05653591745329</v>
      </c>
      <c r="R2" s="21">
        <f t="shared" si="0"/>
        <v>642.0422417759097</v>
      </c>
      <c r="S2" s="21">
        <f t="shared" si="0"/>
        <v>793.79875712065098</v>
      </c>
      <c r="T2" s="21">
        <f t="shared" si="0"/>
        <v>731.69713312984379</v>
      </c>
      <c r="U2" s="21">
        <f t="shared" si="0"/>
        <v>536.60166944757316</v>
      </c>
      <c r="V2" s="21">
        <f t="shared" si="0"/>
        <v>497.79349464948979</v>
      </c>
      <c r="W2" s="21">
        <f t="shared" si="0"/>
        <v>768.92678391789957</v>
      </c>
      <c r="X2" s="21">
        <f t="shared" si="0"/>
        <v>776.76187388118706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1.4049950080135041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0.22571662589595079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1.4049950080135041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1.4049950080135041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0.22571662589595079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0.22571662589595079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561.74065273184647</v>
      </c>
      <c r="D26" s="27">
        <f t="shared" si="11"/>
        <v>679.91727090750567</v>
      </c>
      <c r="E26" s="27">
        <f t="shared" si="11"/>
        <v>774.25299140281243</v>
      </c>
      <c r="F26" s="27">
        <f t="shared" si="11"/>
        <v>834.7839348029795</v>
      </c>
      <c r="G26" s="27">
        <f t="shared" si="11"/>
        <v>838.77945286069598</v>
      </c>
      <c r="H26" s="27">
        <f t="shared" si="11"/>
        <v>822.90026203856644</v>
      </c>
      <c r="I26" s="27">
        <f t="shared" si="11"/>
        <v>1021.3804723092846</v>
      </c>
      <c r="J26" s="27">
        <f t="shared" si="11"/>
        <v>1121.5504199796067</v>
      </c>
      <c r="K26" s="27">
        <f t="shared" si="11"/>
        <v>899.47614979205889</v>
      </c>
      <c r="L26" s="27">
        <f t="shared" si="11"/>
        <v>370.67682788559898</v>
      </c>
      <c r="M26" s="27">
        <f t="shared" si="11"/>
        <v>365.54946778334551</v>
      </c>
      <c r="N26" s="27">
        <f t="shared" si="11"/>
        <v>283.28616143889741</v>
      </c>
      <c r="O26" s="27">
        <f t="shared" si="11"/>
        <v>246.48091022515655</v>
      </c>
      <c r="P26" s="27">
        <f t="shared" si="11"/>
        <v>453.48617173231628</v>
      </c>
      <c r="Q26" s="27">
        <f t="shared" si="11"/>
        <v>489.19227816764021</v>
      </c>
      <c r="R26" s="27">
        <f t="shared" si="11"/>
        <v>379.53331234087756</v>
      </c>
      <c r="S26" s="27">
        <f t="shared" si="11"/>
        <v>477.00754806713087</v>
      </c>
      <c r="T26" s="27">
        <f t="shared" si="11"/>
        <v>427.16560906059749</v>
      </c>
      <c r="U26" s="27">
        <f t="shared" si="11"/>
        <v>321.72743351395809</v>
      </c>
      <c r="V26" s="27">
        <f t="shared" si="11"/>
        <v>285.53367260657012</v>
      </c>
      <c r="W26" s="27">
        <f t="shared" si="11"/>
        <v>450.0417466579529</v>
      </c>
      <c r="X26" s="27">
        <f t="shared" si="11"/>
        <v>448.72226016401896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561.74065273184647</v>
      </c>
      <c r="D33" s="19">
        <f t="shared" si="13"/>
        <v>679.91727090750567</v>
      </c>
      <c r="E33" s="19">
        <f t="shared" si="13"/>
        <v>774.25299140281243</v>
      </c>
      <c r="F33" s="19">
        <f t="shared" si="13"/>
        <v>834.7839348029795</v>
      </c>
      <c r="G33" s="19">
        <f t="shared" si="13"/>
        <v>838.77945286069598</v>
      </c>
      <c r="H33" s="19">
        <f t="shared" si="13"/>
        <v>822.90026203856644</v>
      </c>
      <c r="I33" s="19">
        <f t="shared" si="13"/>
        <v>1021.3804723092846</v>
      </c>
      <c r="J33" s="19">
        <f t="shared" si="13"/>
        <v>1121.5504199796067</v>
      </c>
      <c r="K33" s="19">
        <f t="shared" si="13"/>
        <v>899.47614979205889</v>
      </c>
      <c r="L33" s="19">
        <f t="shared" si="13"/>
        <v>370.67682788559898</v>
      </c>
      <c r="M33" s="19">
        <f t="shared" si="13"/>
        <v>365.54946778334551</v>
      </c>
      <c r="N33" s="19">
        <f t="shared" si="13"/>
        <v>283.28616143889741</v>
      </c>
      <c r="O33" s="19">
        <f t="shared" si="13"/>
        <v>246.48091022515655</v>
      </c>
      <c r="P33" s="19">
        <f t="shared" si="13"/>
        <v>453.48617173231628</v>
      </c>
      <c r="Q33" s="19">
        <f t="shared" si="13"/>
        <v>489.19227816764021</v>
      </c>
      <c r="R33" s="19">
        <f t="shared" si="13"/>
        <v>379.53331234087756</v>
      </c>
      <c r="S33" s="19">
        <f t="shared" si="13"/>
        <v>477.00754806713087</v>
      </c>
      <c r="T33" s="19">
        <f t="shared" si="13"/>
        <v>427.16560906059749</v>
      </c>
      <c r="U33" s="19">
        <f t="shared" si="13"/>
        <v>321.72743351395809</v>
      </c>
      <c r="V33" s="19">
        <f t="shared" si="13"/>
        <v>285.53367260657012</v>
      </c>
      <c r="W33" s="19">
        <f t="shared" si="13"/>
        <v>450.0417466579529</v>
      </c>
      <c r="X33" s="19">
        <f t="shared" si="13"/>
        <v>448.72226016401896</v>
      </c>
    </row>
    <row r="34" spans="1:24" ht="11.25" customHeight="1" x14ac:dyDescent="0.2">
      <c r="A34" s="28" t="s">
        <v>54</v>
      </c>
      <c r="B34" s="7" t="s">
        <v>55</v>
      </c>
      <c r="C34" s="8">
        <v>514.64016033023131</v>
      </c>
      <c r="D34" s="8">
        <v>629.86791503997017</v>
      </c>
      <c r="E34" s="8">
        <v>730.64394279668875</v>
      </c>
      <c r="F34" s="8">
        <v>798.71954928665275</v>
      </c>
      <c r="G34" s="8">
        <v>819.88003401081596</v>
      </c>
      <c r="H34" s="8">
        <v>804.68166410597632</v>
      </c>
      <c r="I34" s="8">
        <v>1006.21763710017</v>
      </c>
      <c r="J34" s="8">
        <v>1098.7542656179273</v>
      </c>
      <c r="K34" s="8">
        <v>883.26184457788463</v>
      </c>
      <c r="L34" s="8">
        <v>366.77288325887287</v>
      </c>
      <c r="M34" s="8">
        <v>360.46471321630088</v>
      </c>
      <c r="N34" s="8">
        <v>277.85702780549269</v>
      </c>
      <c r="O34" s="8">
        <v>242.81643522023128</v>
      </c>
      <c r="P34" s="8">
        <v>448.41130989913847</v>
      </c>
      <c r="Q34" s="8">
        <v>474.3143998067772</v>
      </c>
      <c r="R34" s="8">
        <v>377.59277872584335</v>
      </c>
      <c r="S34" s="8">
        <v>476.66218210492417</v>
      </c>
      <c r="T34" s="8">
        <v>426.81263101313789</v>
      </c>
      <c r="U34" s="8">
        <v>321.33029842165854</v>
      </c>
      <c r="V34" s="8">
        <v>278.68602877281552</v>
      </c>
      <c r="W34" s="8">
        <v>444.64907672550459</v>
      </c>
      <c r="X34" s="8">
        <v>440.98785474070621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0.40656189403479415</v>
      </c>
      <c r="I36" s="8">
        <v>0</v>
      </c>
      <c r="J36" s="8">
        <v>1.2808581939187325</v>
      </c>
      <c r="K36" s="8">
        <v>0</v>
      </c>
      <c r="L36" s="8">
        <v>0</v>
      </c>
      <c r="M36" s="8">
        <v>0</v>
      </c>
      <c r="N36" s="8">
        <v>0.13372963804023377</v>
      </c>
      <c r="O36" s="8">
        <v>0.10092104408717574</v>
      </c>
      <c r="P36" s="8">
        <v>0.81630438544315576</v>
      </c>
      <c r="Q36" s="8">
        <v>1.2801628974943529</v>
      </c>
      <c r="R36" s="8">
        <v>0.1247318400731514</v>
      </c>
      <c r="S36" s="8">
        <v>5.9546055084192619E-2</v>
      </c>
      <c r="T36" s="8">
        <v>6.6798141304193065E-2</v>
      </c>
      <c r="U36" s="8">
        <v>5.1723085213032927E-2</v>
      </c>
      <c r="V36" s="8">
        <v>4.9652743381896028E-2</v>
      </c>
      <c r="W36" s="8">
        <v>5.0780660215693836E-2</v>
      </c>
      <c r="X36" s="8">
        <v>6.5098427729465572E-2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2.7654676170931817E-2</v>
      </c>
      <c r="U41" s="8">
        <v>0</v>
      </c>
      <c r="V41" s="8">
        <v>2.2880479130497965E-2</v>
      </c>
      <c r="W41" s="8">
        <v>6.6120349664698921E-3</v>
      </c>
      <c r="X41" s="8">
        <v>2.1662308790613895E-3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1.9650246068919557</v>
      </c>
      <c r="D43" s="8">
        <v>1.6943827679191674</v>
      </c>
      <c r="E43" s="8">
        <v>1.2628463541763961</v>
      </c>
      <c r="F43" s="8">
        <v>1.2837600072743509</v>
      </c>
      <c r="G43" s="8">
        <v>1.3608971990643743</v>
      </c>
      <c r="H43" s="8">
        <v>0.92064647507156416</v>
      </c>
      <c r="I43" s="8">
        <v>0.94850840681847526</v>
      </c>
      <c r="J43" s="8">
        <v>0.48332847411428109</v>
      </c>
      <c r="K43" s="8">
        <v>0.45409349884043915</v>
      </c>
      <c r="L43" s="8">
        <v>0.1914866843834486</v>
      </c>
      <c r="M43" s="8">
        <v>0.16912502660117515</v>
      </c>
      <c r="N43" s="8">
        <v>0.151822419766522</v>
      </c>
      <c r="O43" s="8">
        <v>0.22925813894059457</v>
      </c>
      <c r="P43" s="8">
        <v>0.2317500207853827</v>
      </c>
      <c r="Q43" s="8">
        <v>0.24236232318981593</v>
      </c>
      <c r="R43" s="8">
        <v>0.15424290805816876</v>
      </c>
      <c r="S43" s="8">
        <v>0.1693868712672236</v>
      </c>
      <c r="T43" s="8">
        <v>0.13426483699678873</v>
      </c>
      <c r="U43" s="8">
        <v>0.23148292265745427</v>
      </c>
      <c r="V43" s="8">
        <v>0.12396335108496798</v>
      </c>
      <c r="W43" s="8">
        <v>0.32275847132272217</v>
      </c>
      <c r="X43" s="8">
        <v>0.30994961474358268</v>
      </c>
    </row>
    <row r="44" spans="1:24" ht="11.25" customHeight="1" x14ac:dyDescent="0.2">
      <c r="A44" s="28" t="s">
        <v>74</v>
      </c>
      <c r="B44" s="7" t="s">
        <v>75</v>
      </c>
      <c r="C44" s="8">
        <v>2.7056083586963284</v>
      </c>
      <c r="D44" s="8">
        <v>5.8318652120751784</v>
      </c>
      <c r="E44" s="8">
        <v>0</v>
      </c>
      <c r="F44" s="8">
        <v>0.42055433985188373</v>
      </c>
      <c r="G44" s="8">
        <v>0</v>
      </c>
      <c r="H44" s="8">
        <v>0</v>
      </c>
      <c r="I44" s="8">
        <v>0.93235865704938758</v>
      </c>
      <c r="J44" s="8">
        <v>0.47509814532097644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2.0314717793353356E-4</v>
      </c>
      <c r="T44" s="8">
        <v>1.8360124957713742E-4</v>
      </c>
      <c r="U44" s="8">
        <v>1.3692226511034965E-4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42.429859436027009</v>
      </c>
      <c r="D50" s="8">
        <v>42.523107887541151</v>
      </c>
      <c r="E50" s="8">
        <v>42.346202251947211</v>
      </c>
      <c r="F50" s="8">
        <v>34.360071169200552</v>
      </c>
      <c r="G50" s="8">
        <v>17.5385216508156</v>
      </c>
      <c r="H50" s="8">
        <v>16.891389563483841</v>
      </c>
      <c r="I50" s="8">
        <v>13.281968145246761</v>
      </c>
      <c r="J50" s="8">
        <v>20.556869548325313</v>
      </c>
      <c r="K50" s="8">
        <v>15.760211715333854</v>
      </c>
      <c r="L50" s="8">
        <v>3.7124579423426636</v>
      </c>
      <c r="M50" s="8">
        <v>4.9156295404434251</v>
      </c>
      <c r="N50" s="8">
        <v>5.1435815755979579</v>
      </c>
      <c r="O50" s="8">
        <v>3.334295821897491</v>
      </c>
      <c r="P50" s="8">
        <v>4.0268074269492171</v>
      </c>
      <c r="Q50" s="8">
        <v>13.355353140178835</v>
      </c>
      <c r="R50" s="8">
        <v>1.661558866902922</v>
      </c>
      <c r="S50" s="8">
        <v>0.1162298886773202</v>
      </c>
      <c r="T50" s="8">
        <v>0.1240767917380356</v>
      </c>
      <c r="U50" s="8">
        <v>0.11379216216395537</v>
      </c>
      <c r="V50" s="8">
        <v>6.6511472601572725</v>
      </c>
      <c r="W50" s="8">
        <v>5.0125187659434136</v>
      </c>
      <c r="X50" s="8">
        <v>7.3571911499606149</v>
      </c>
    </row>
    <row r="51" spans="1:24" ht="11.25" customHeight="1" x14ac:dyDescent="0.2">
      <c r="A51" s="25" t="s">
        <v>88</v>
      </c>
      <c r="B51" s="26" t="s">
        <v>89</v>
      </c>
      <c r="C51" s="27">
        <v>562.15825177940928</v>
      </c>
      <c r="D51" s="27">
        <v>556.5249811543539</v>
      </c>
      <c r="E51" s="27">
        <v>528.04274557498763</v>
      </c>
      <c r="F51" s="27">
        <v>541.08265357961943</v>
      </c>
      <c r="G51" s="27">
        <v>594.74206223231306</v>
      </c>
      <c r="H51" s="27">
        <v>628.81762818861307</v>
      </c>
      <c r="I51" s="27">
        <v>614.78588255564921</v>
      </c>
      <c r="J51" s="27">
        <v>600.4538535706306</v>
      </c>
      <c r="K51" s="27">
        <v>550.63629693061262</v>
      </c>
      <c r="L51" s="27">
        <v>213.92753216982254</v>
      </c>
      <c r="M51" s="27">
        <v>214.44173955112939</v>
      </c>
      <c r="N51" s="27">
        <v>194.67070413758606</v>
      </c>
      <c r="O51" s="27">
        <v>145.62531984307498</v>
      </c>
      <c r="P51" s="27">
        <v>317.39729548468347</v>
      </c>
      <c r="Q51" s="27">
        <v>300.86425774981308</v>
      </c>
      <c r="R51" s="27">
        <v>258.88795636458838</v>
      </c>
      <c r="S51" s="27">
        <v>311.14755117208244</v>
      </c>
      <c r="T51" s="27">
        <v>297.79756300878228</v>
      </c>
      <c r="U51" s="27">
        <v>209.22556894347667</v>
      </c>
      <c r="V51" s="27">
        <v>207.78654042087746</v>
      </c>
      <c r="W51" s="27">
        <v>313.34768073615953</v>
      </c>
      <c r="X51" s="27">
        <v>327.17984476571866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3.6209730704436733</v>
      </c>
      <c r="S52" s="27">
        <f t="shared" si="14"/>
        <v>5.6436578814376732</v>
      </c>
      <c r="T52" s="27">
        <f t="shared" si="14"/>
        <v>6.7339610604640576</v>
      </c>
      <c r="U52" s="27">
        <f t="shared" si="14"/>
        <v>5.6486669901383726</v>
      </c>
      <c r="V52" s="27">
        <f t="shared" si="14"/>
        <v>4.4732816220421734</v>
      </c>
      <c r="W52" s="27">
        <f t="shared" si="14"/>
        <v>5.5373565237871034</v>
      </c>
      <c r="X52" s="27">
        <f t="shared" si="14"/>
        <v>0.85976895144949961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3.6209730704436733</v>
      </c>
      <c r="S53" s="8">
        <v>5.6436578814376732</v>
      </c>
      <c r="T53" s="8">
        <v>6.7339610604640576</v>
      </c>
      <c r="U53" s="8">
        <v>5.6486669901383726</v>
      </c>
      <c r="V53" s="8">
        <v>4.4732816220421734</v>
      </c>
      <c r="W53" s="8">
        <v>5.5373565237871034</v>
      </c>
      <c r="X53" s="8">
        <v>0.85976895144949961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8.8467716582435366E-2</v>
      </c>
      <c r="D61" s="49">
        <f t="shared" si="15"/>
        <v>8.7986526387626621E-2</v>
      </c>
      <c r="E61" s="49">
        <f t="shared" si="15"/>
        <v>8.7428152805279727E-2</v>
      </c>
      <c r="F61" s="49">
        <f t="shared" si="15"/>
        <v>0.34848886641674975</v>
      </c>
      <c r="G61" s="49">
        <f t="shared" si="15"/>
        <v>0.70757000335593234</v>
      </c>
      <c r="H61" s="49">
        <f t="shared" si="15"/>
        <v>0.71822459820907081</v>
      </c>
      <c r="I61" s="49">
        <f t="shared" si="15"/>
        <v>0.71522001047115358</v>
      </c>
      <c r="J61" s="49">
        <f t="shared" si="15"/>
        <v>0.71198604732311954</v>
      </c>
      <c r="K61" s="49">
        <f t="shared" si="15"/>
        <v>0.65139033503793331</v>
      </c>
      <c r="L61" s="49">
        <f t="shared" si="15"/>
        <v>0.30148867507189603</v>
      </c>
      <c r="M61" s="49">
        <f t="shared" si="15"/>
        <v>0.19909593519352467</v>
      </c>
      <c r="N61" s="49">
        <f t="shared" si="15"/>
        <v>0.13661223043007703</v>
      </c>
      <c r="O61" s="49">
        <f t="shared" si="15"/>
        <v>0.13095598113209195</v>
      </c>
      <c r="P61" s="49">
        <f t="shared" si="15"/>
        <v>0.22083601894741464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0.86198692133134636</v>
      </c>
      <c r="V61" s="49">
        <f t="shared" si="15"/>
        <v>0.43036447240280062</v>
      </c>
      <c r="W61" s="49">
        <f t="shared" si="15"/>
        <v>0</v>
      </c>
      <c r="X61" s="49">
        <f t="shared" si="15"/>
        <v>7.7962125569823362E-2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8.8467716582435366E-2</v>
      </c>
      <c r="D64" s="52">
        <v>8.7986526387626621E-2</v>
      </c>
      <c r="E64" s="52">
        <v>8.7428152805279727E-2</v>
      </c>
      <c r="F64" s="52">
        <v>0.34848886641674975</v>
      </c>
      <c r="G64" s="52">
        <v>0.70757000335593234</v>
      </c>
      <c r="H64" s="52">
        <v>0.71822459820907081</v>
      </c>
      <c r="I64" s="52">
        <v>0.71522001047115358</v>
      </c>
      <c r="J64" s="52">
        <v>0.71198604732311954</v>
      </c>
      <c r="K64" s="52">
        <v>0.65139033503793331</v>
      </c>
      <c r="L64" s="52">
        <v>0.30148867507189603</v>
      </c>
      <c r="M64" s="52">
        <v>0.19909593519352467</v>
      </c>
      <c r="N64" s="52">
        <v>0.13661223043007703</v>
      </c>
      <c r="O64" s="52">
        <v>0.13095598113209195</v>
      </c>
      <c r="P64" s="52">
        <v>0.22083601894741464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0.86198692133134636</v>
      </c>
      <c r="V72" s="55">
        <v>0.43036447240280062</v>
      </c>
      <c r="W72" s="55">
        <v>0</v>
      </c>
      <c r="X72" s="55">
        <v>7.7962125569823362E-2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223.55557075172476</v>
      </c>
      <c r="D2" s="21">
        <f t="shared" ref="D2:X2" si="0">SUM(D3,D17,D22,D25,D26,D51,D52)</f>
        <v>244.90421192774699</v>
      </c>
      <c r="E2" s="21">
        <f t="shared" si="0"/>
        <v>271.1859689206683</v>
      </c>
      <c r="F2" s="21">
        <f t="shared" si="0"/>
        <v>242.81056904767294</v>
      </c>
      <c r="G2" s="21">
        <f t="shared" si="0"/>
        <v>220.07060019551409</v>
      </c>
      <c r="H2" s="21">
        <f t="shared" si="0"/>
        <v>197.97126674614293</v>
      </c>
      <c r="I2" s="21">
        <f t="shared" si="0"/>
        <v>207.14814601732928</v>
      </c>
      <c r="J2" s="21">
        <f t="shared" si="0"/>
        <v>225.80383106248709</v>
      </c>
      <c r="K2" s="21">
        <f t="shared" si="0"/>
        <v>221.32749465328243</v>
      </c>
      <c r="L2" s="21">
        <f t="shared" si="0"/>
        <v>231.74357155825578</v>
      </c>
      <c r="M2" s="21">
        <f t="shared" si="0"/>
        <v>236.65869023010731</v>
      </c>
      <c r="N2" s="21">
        <f t="shared" si="0"/>
        <v>229.34872920036329</v>
      </c>
      <c r="O2" s="21">
        <f t="shared" si="0"/>
        <v>268.17805177977584</v>
      </c>
      <c r="P2" s="21">
        <f t="shared" si="0"/>
        <v>165.31982840475888</v>
      </c>
      <c r="Q2" s="21">
        <f t="shared" si="0"/>
        <v>163.52111285864413</v>
      </c>
      <c r="R2" s="21">
        <f t="shared" si="0"/>
        <v>157.93513579513532</v>
      </c>
      <c r="S2" s="21">
        <f t="shared" si="0"/>
        <v>165.09196229522968</v>
      </c>
      <c r="T2" s="21">
        <f t="shared" si="0"/>
        <v>175.24940295426222</v>
      </c>
      <c r="U2" s="21">
        <f t="shared" si="0"/>
        <v>174.92398046266408</v>
      </c>
      <c r="V2" s="21">
        <f t="shared" si="0"/>
        <v>158.88170956180886</v>
      </c>
      <c r="W2" s="21">
        <f t="shared" si="0"/>
        <v>81.411377950866665</v>
      </c>
      <c r="X2" s="21">
        <f t="shared" si="0"/>
        <v>83.2308716296792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0.24509176461216484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0.14065914159340637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0.24509176461216484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0.24509176461216484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0.14065914159340637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0.14065914159340637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95.749208383512922</v>
      </c>
      <c r="D26" s="27">
        <f t="shared" si="11"/>
        <v>116.88220765061882</v>
      </c>
      <c r="E26" s="27">
        <f t="shared" si="11"/>
        <v>141.60608017013851</v>
      </c>
      <c r="F26" s="27">
        <f t="shared" si="11"/>
        <v>129.70148961013797</v>
      </c>
      <c r="G26" s="27">
        <f t="shared" si="11"/>
        <v>112.6410985819349</v>
      </c>
      <c r="H26" s="27">
        <f t="shared" si="11"/>
        <v>97.752091779372336</v>
      </c>
      <c r="I26" s="27">
        <f t="shared" si="11"/>
        <v>114.73784933888291</v>
      </c>
      <c r="J26" s="27">
        <f t="shared" si="11"/>
        <v>131.48859179824254</v>
      </c>
      <c r="K26" s="27">
        <f t="shared" si="11"/>
        <v>121.79515772372891</v>
      </c>
      <c r="L26" s="27">
        <f t="shared" si="11"/>
        <v>131.04856642201176</v>
      </c>
      <c r="M26" s="27">
        <f t="shared" si="11"/>
        <v>132.88051305276528</v>
      </c>
      <c r="N26" s="27">
        <f t="shared" si="11"/>
        <v>119.98948849149133</v>
      </c>
      <c r="O26" s="27">
        <f t="shared" si="11"/>
        <v>149.82629622761434</v>
      </c>
      <c r="P26" s="27">
        <f t="shared" si="11"/>
        <v>85.643944267831472</v>
      </c>
      <c r="Q26" s="27">
        <f t="shared" si="11"/>
        <v>89.809898024460352</v>
      </c>
      <c r="R26" s="27">
        <f t="shared" si="11"/>
        <v>82.628911821426257</v>
      </c>
      <c r="S26" s="27">
        <f t="shared" si="11"/>
        <v>88.000629974065831</v>
      </c>
      <c r="T26" s="27">
        <f t="shared" si="11"/>
        <v>90.540460475364043</v>
      </c>
      <c r="U26" s="27">
        <f t="shared" si="11"/>
        <v>93.304481280302497</v>
      </c>
      <c r="V26" s="27">
        <f t="shared" si="11"/>
        <v>80.429543961864155</v>
      </c>
      <c r="W26" s="27">
        <f t="shared" si="11"/>
        <v>42.212955948967995</v>
      </c>
      <c r="X26" s="27">
        <f t="shared" si="11"/>
        <v>42.445907922067981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95.749208383512922</v>
      </c>
      <c r="D33" s="19">
        <f t="shared" si="13"/>
        <v>116.88220765061882</v>
      </c>
      <c r="E33" s="19">
        <f t="shared" si="13"/>
        <v>141.60608017013851</v>
      </c>
      <c r="F33" s="19">
        <f t="shared" si="13"/>
        <v>129.70148961013797</v>
      </c>
      <c r="G33" s="19">
        <f t="shared" si="13"/>
        <v>112.6410985819349</v>
      </c>
      <c r="H33" s="19">
        <f t="shared" si="13"/>
        <v>97.752091779372336</v>
      </c>
      <c r="I33" s="19">
        <f t="shared" si="13"/>
        <v>114.73784933888291</v>
      </c>
      <c r="J33" s="19">
        <f t="shared" si="13"/>
        <v>131.48859179824254</v>
      </c>
      <c r="K33" s="19">
        <f t="shared" si="13"/>
        <v>121.79515772372891</v>
      </c>
      <c r="L33" s="19">
        <f t="shared" si="13"/>
        <v>131.04856642201176</v>
      </c>
      <c r="M33" s="19">
        <f t="shared" si="13"/>
        <v>132.88051305276528</v>
      </c>
      <c r="N33" s="19">
        <f t="shared" si="13"/>
        <v>119.98948849149133</v>
      </c>
      <c r="O33" s="19">
        <f t="shared" si="13"/>
        <v>149.82629622761434</v>
      </c>
      <c r="P33" s="19">
        <f t="shared" si="13"/>
        <v>85.643944267831472</v>
      </c>
      <c r="Q33" s="19">
        <f t="shared" si="13"/>
        <v>89.809898024460352</v>
      </c>
      <c r="R33" s="19">
        <f t="shared" si="13"/>
        <v>82.628911821426257</v>
      </c>
      <c r="S33" s="19">
        <f t="shared" si="13"/>
        <v>88.000629974065831</v>
      </c>
      <c r="T33" s="19">
        <f t="shared" si="13"/>
        <v>90.540460475364043</v>
      </c>
      <c r="U33" s="19">
        <f t="shared" si="13"/>
        <v>93.304481280302497</v>
      </c>
      <c r="V33" s="19">
        <f t="shared" si="13"/>
        <v>80.429543961864155</v>
      </c>
      <c r="W33" s="19">
        <f t="shared" si="13"/>
        <v>42.212955948967995</v>
      </c>
      <c r="X33" s="19">
        <f t="shared" si="13"/>
        <v>42.445907922067981</v>
      </c>
    </row>
    <row r="34" spans="1:24" ht="11.25" customHeight="1" x14ac:dyDescent="0.2">
      <c r="A34" s="28" t="s">
        <v>54</v>
      </c>
      <c r="B34" s="7" t="s">
        <v>55</v>
      </c>
      <c r="C34" s="8">
        <v>87.67904896817187</v>
      </c>
      <c r="D34" s="8">
        <v>108.22671885715171</v>
      </c>
      <c r="E34" s="8">
        <v>133.60678955109685</v>
      </c>
      <c r="F34" s="8">
        <v>124.0757075370454</v>
      </c>
      <c r="G34" s="8">
        <v>110.08364837200195</v>
      </c>
      <c r="H34" s="8">
        <v>95.575212465313484</v>
      </c>
      <c r="I34" s="8">
        <v>113.02069369121138</v>
      </c>
      <c r="J34" s="8">
        <v>128.80477802277647</v>
      </c>
      <c r="K34" s="8">
        <v>119.5932538055087</v>
      </c>
      <c r="L34" s="8">
        <v>129.66135817197849</v>
      </c>
      <c r="M34" s="8">
        <v>131.02582851297723</v>
      </c>
      <c r="N34" s="8">
        <v>117.68206228989713</v>
      </c>
      <c r="O34" s="8">
        <v>147.58278747751621</v>
      </c>
      <c r="P34" s="8">
        <v>84.677338518216047</v>
      </c>
      <c r="Q34" s="8">
        <v>87.068215889319674</v>
      </c>
      <c r="R34" s="8">
        <v>82.202412001734132</v>
      </c>
      <c r="S34" s="8">
        <v>87.933475300612344</v>
      </c>
      <c r="T34" s="8">
        <v>90.462479838410545</v>
      </c>
      <c r="U34" s="8">
        <v>93.182292381237531</v>
      </c>
      <c r="V34" s="8">
        <v>78.496984650573538</v>
      </c>
      <c r="W34" s="8">
        <v>41.704079213118398</v>
      </c>
      <c r="X34" s="8">
        <v>41.711318322827012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4.9521107227777153E-2</v>
      </c>
      <c r="I36" s="8">
        <v>0</v>
      </c>
      <c r="J36" s="8">
        <v>0.15407851841326914</v>
      </c>
      <c r="K36" s="8">
        <v>0</v>
      </c>
      <c r="L36" s="8">
        <v>0</v>
      </c>
      <c r="M36" s="8">
        <v>0</v>
      </c>
      <c r="N36" s="8">
        <v>5.8041638790908776E-2</v>
      </c>
      <c r="O36" s="8">
        <v>6.2890659355134007E-2</v>
      </c>
      <c r="P36" s="8">
        <v>0.15790988966391081</v>
      </c>
      <c r="Q36" s="8">
        <v>0.24091550697868319</v>
      </c>
      <c r="R36" s="8">
        <v>2.7807656844580784E-2</v>
      </c>
      <c r="S36" s="8">
        <v>1.124865358611297E-2</v>
      </c>
      <c r="T36" s="8">
        <v>1.4487663309033364E-2</v>
      </c>
      <c r="U36" s="8">
        <v>1.5352622778918803E-2</v>
      </c>
      <c r="V36" s="8">
        <v>1.4310592641385332E-2</v>
      </c>
      <c r="W36" s="8">
        <v>4.8725622249133488E-3</v>
      </c>
      <c r="X36" s="8">
        <v>6.2989602383382451E-3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5.8613789840574948E-3</v>
      </c>
      <c r="U41" s="8">
        <v>0</v>
      </c>
      <c r="V41" s="8">
        <v>6.4447027610723996E-3</v>
      </c>
      <c r="W41" s="8">
        <v>6.2014933671344864E-4</v>
      </c>
      <c r="X41" s="8">
        <v>2.0489531579139539E-4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0.36942548887848808</v>
      </c>
      <c r="D43" s="8">
        <v>0.32202470880734968</v>
      </c>
      <c r="E43" s="8">
        <v>0.25579231409720243</v>
      </c>
      <c r="F43" s="8">
        <v>0.22114244085212698</v>
      </c>
      <c r="G43" s="8">
        <v>0.202588071226877</v>
      </c>
      <c r="H43" s="8">
        <v>0.12110130006039201</v>
      </c>
      <c r="I43" s="8">
        <v>0.1178865631753416</v>
      </c>
      <c r="J43" s="8">
        <v>6.2743239342312448E-2</v>
      </c>
      <c r="K43" s="8">
        <v>6.7978388355134561E-2</v>
      </c>
      <c r="L43" s="8">
        <v>7.4782056789432047E-2</v>
      </c>
      <c r="M43" s="8">
        <v>6.7895404583613567E-2</v>
      </c>
      <c r="N43" s="8">
        <v>7.0899850167489314E-2</v>
      </c>
      <c r="O43" s="8">
        <v>0.15404739661368627</v>
      </c>
      <c r="P43" s="8">
        <v>4.8279411677398167E-2</v>
      </c>
      <c r="Q43" s="8">
        <v>4.9171713563362557E-2</v>
      </c>
      <c r="R43" s="8">
        <v>3.6968755415918209E-2</v>
      </c>
      <c r="S43" s="8">
        <v>3.4425837969116226E-2</v>
      </c>
      <c r="T43" s="8">
        <v>3.1293830827595355E-2</v>
      </c>
      <c r="U43" s="8">
        <v>7.3797144905618187E-2</v>
      </c>
      <c r="V43" s="8">
        <v>3.8387516724942373E-2</v>
      </c>
      <c r="W43" s="8">
        <v>3.3254903113173806E-2</v>
      </c>
      <c r="X43" s="8">
        <v>3.2197775982306047E-2</v>
      </c>
    </row>
    <row r="44" spans="1:24" ht="11.25" customHeight="1" x14ac:dyDescent="0.2">
      <c r="A44" s="28" t="s">
        <v>74</v>
      </c>
      <c r="B44" s="7" t="s">
        <v>75</v>
      </c>
      <c r="C44" s="8">
        <v>0.47197486339818573</v>
      </c>
      <c r="D44" s="8">
        <v>1.0269537316356721</v>
      </c>
      <c r="E44" s="8">
        <v>0</v>
      </c>
      <c r="F44" s="8">
        <v>6.7033779035310784E-2</v>
      </c>
      <c r="G44" s="8">
        <v>0</v>
      </c>
      <c r="H44" s="8">
        <v>0</v>
      </c>
      <c r="I44" s="8">
        <v>0.10740768392830505</v>
      </c>
      <c r="J44" s="8">
        <v>5.7151071585831319E-2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3.8375879448937574E-5</v>
      </c>
      <c r="T44" s="8">
        <v>3.9820764995214028E-5</v>
      </c>
      <c r="U44" s="8">
        <v>4.0641734297486056E-5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7.2287590630643734</v>
      </c>
      <c r="D50" s="8">
        <v>7.3065103530241009</v>
      </c>
      <c r="E50" s="8">
        <v>7.7434983049444543</v>
      </c>
      <c r="F50" s="8">
        <v>5.3376058532051243</v>
      </c>
      <c r="G50" s="8">
        <v>2.3548621387060846</v>
      </c>
      <c r="H50" s="8">
        <v>2.0062569067706897</v>
      </c>
      <c r="I50" s="8">
        <v>1.4918614005678785</v>
      </c>
      <c r="J50" s="8">
        <v>2.4098409461246635</v>
      </c>
      <c r="K50" s="8">
        <v>2.1339255298650834</v>
      </c>
      <c r="L50" s="8">
        <v>1.3124261932438097</v>
      </c>
      <c r="M50" s="8">
        <v>1.7867891352044256</v>
      </c>
      <c r="N50" s="8">
        <v>2.1784847126357993</v>
      </c>
      <c r="O50" s="8">
        <v>2.0265706941293051</v>
      </c>
      <c r="P50" s="8">
        <v>0.7604164482741127</v>
      </c>
      <c r="Q50" s="8">
        <v>2.4515949145986262</v>
      </c>
      <c r="R50" s="8">
        <v>0.36172340743162723</v>
      </c>
      <c r="S50" s="8">
        <v>2.1441806018817507E-2</v>
      </c>
      <c r="T50" s="8">
        <v>2.6297943067835807E-2</v>
      </c>
      <c r="U50" s="8">
        <v>3.2998489646129753E-2</v>
      </c>
      <c r="V50" s="8">
        <v>1.8734164991632238</v>
      </c>
      <c r="W50" s="8">
        <v>0.47012912117479755</v>
      </c>
      <c r="X50" s="8">
        <v>0.6958879677045352</v>
      </c>
    </row>
    <row r="51" spans="1:24" ht="11.25" customHeight="1" x14ac:dyDescent="0.2">
      <c r="A51" s="25" t="s">
        <v>88</v>
      </c>
      <c r="B51" s="26" t="s">
        <v>89</v>
      </c>
      <c r="C51" s="27">
        <v>127.56127060359968</v>
      </c>
      <c r="D51" s="27">
        <v>128.02200427712816</v>
      </c>
      <c r="E51" s="27">
        <v>129.57988875052976</v>
      </c>
      <c r="F51" s="27">
        <v>113.10907943753497</v>
      </c>
      <c r="G51" s="27">
        <v>107.42950161357919</v>
      </c>
      <c r="H51" s="27">
        <v>100.21917496677059</v>
      </c>
      <c r="I51" s="27">
        <v>92.410296678446372</v>
      </c>
      <c r="J51" s="27">
        <v>94.315239264244553</v>
      </c>
      <c r="K51" s="27">
        <v>99.532336929553523</v>
      </c>
      <c r="L51" s="27">
        <v>100.69500513624401</v>
      </c>
      <c r="M51" s="27">
        <v>103.77817717734203</v>
      </c>
      <c r="N51" s="27">
        <v>109.35924070887197</v>
      </c>
      <c r="O51" s="27">
        <v>118.2110964105681</v>
      </c>
      <c r="P51" s="27">
        <v>79.675884136927394</v>
      </c>
      <c r="Q51" s="27">
        <v>73.711214834183778</v>
      </c>
      <c r="R51" s="27">
        <v>74.517933685986407</v>
      </c>
      <c r="S51" s="27">
        <v>76.050204097542206</v>
      </c>
      <c r="T51" s="27">
        <v>83.281686647179072</v>
      </c>
      <c r="U51" s="27">
        <v>79.981447179096634</v>
      </c>
      <c r="V51" s="27">
        <v>77.192184536777091</v>
      </c>
      <c r="W51" s="27">
        <v>38.679067825342372</v>
      </c>
      <c r="X51" s="27">
        <v>40.703641521450152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0.78829028772266396</v>
      </c>
      <c r="S52" s="27">
        <f t="shared" si="14"/>
        <v>1.0411282236216215</v>
      </c>
      <c r="T52" s="27">
        <f t="shared" si="14"/>
        <v>1.427255831719096</v>
      </c>
      <c r="U52" s="27">
        <f t="shared" si="14"/>
        <v>1.6380520032649406</v>
      </c>
      <c r="V52" s="27">
        <f t="shared" si="14"/>
        <v>1.2599810631676311</v>
      </c>
      <c r="W52" s="27">
        <f t="shared" si="14"/>
        <v>0.51935417655630389</v>
      </c>
      <c r="X52" s="27">
        <f t="shared" si="14"/>
        <v>8.1322186161067012E-2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0.78829028772266396</v>
      </c>
      <c r="S53" s="8">
        <v>1.0411282236216215</v>
      </c>
      <c r="T53" s="8">
        <v>1.427255831719096</v>
      </c>
      <c r="U53" s="8">
        <v>1.6380520032649406</v>
      </c>
      <c r="V53" s="8">
        <v>1.2599810631676311</v>
      </c>
      <c r="W53" s="8">
        <v>0.51935417655630389</v>
      </c>
      <c r="X53" s="8">
        <v>8.1322186161067012E-2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2.0074515136856621E-2</v>
      </c>
      <c r="D61" s="49">
        <f t="shared" si="15"/>
        <v>2.0240262052858726E-2</v>
      </c>
      <c r="E61" s="49">
        <f t="shared" si="15"/>
        <v>2.1454570504204826E-2</v>
      </c>
      <c r="F61" s="49">
        <f t="shared" si="15"/>
        <v>7.284886073108697E-2</v>
      </c>
      <c r="G61" s="49">
        <f t="shared" si="15"/>
        <v>0.12780984841047688</v>
      </c>
      <c r="H61" s="49">
        <f t="shared" si="15"/>
        <v>0.1144686049605516</v>
      </c>
      <c r="I61" s="49">
        <f t="shared" si="15"/>
        <v>0.1075068495119814</v>
      </c>
      <c r="J61" s="49">
        <f t="shared" si="15"/>
        <v>0.11183396360397391</v>
      </c>
      <c r="K61" s="49">
        <f t="shared" si="15"/>
        <v>0.11774451241419036</v>
      </c>
      <c r="L61" s="49">
        <f t="shared" si="15"/>
        <v>0.14190975503229991</v>
      </c>
      <c r="M61" s="49">
        <f t="shared" si="15"/>
        <v>9.635163975563539E-2</v>
      </c>
      <c r="N61" s="49">
        <f t="shared" si="15"/>
        <v>7.6744006539472789E-2</v>
      </c>
      <c r="O61" s="49">
        <f t="shared" si="15"/>
        <v>0.10630328659760475</v>
      </c>
      <c r="P61" s="49">
        <f t="shared" si="15"/>
        <v>5.5436216090138678E-2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0.27480287966801609</v>
      </c>
      <c r="V61" s="49">
        <f t="shared" si="15"/>
        <v>0.13327022251003692</v>
      </c>
      <c r="W61" s="49">
        <f t="shared" si="15"/>
        <v>0</v>
      </c>
      <c r="X61" s="49">
        <f t="shared" si="15"/>
        <v>8.0987584265211857E-3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2.0074515136856621E-2</v>
      </c>
      <c r="D64" s="52">
        <v>2.0240262052858726E-2</v>
      </c>
      <c r="E64" s="52">
        <v>2.1454570504204826E-2</v>
      </c>
      <c r="F64" s="52">
        <v>7.284886073108697E-2</v>
      </c>
      <c r="G64" s="52">
        <v>0.12780984841047688</v>
      </c>
      <c r="H64" s="52">
        <v>0.1144686049605516</v>
      </c>
      <c r="I64" s="52">
        <v>0.1075068495119814</v>
      </c>
      <c r="J64" s="52">
        <v>0.11183396360397391</v>
      </c>
      <c r="K64" s="52">
        <v>0.11774451241419036</v>
      </c>
      <c r="L64" s="52">
        <v>0.14190975503229991</v>
      </c>
      <c r="M64" s="52">
        <v>9.635163975563539E-2</v>
      </c>
      <c r="N64" s="52">
        <v>7.6744006539472789E-2</v>
      </c>
      <c r="O64" s="52">
        <v>0.10630328659760475</v>
      </c>
      <c r="P64" s="52">
        <v>5.5436216090138678E-2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0.27480287966801609</v>
      </c>
      <c r="V72" s="55">
        <v>0.13327022251003692</v>
      </c>
      <c r="W72" s="55">
        <v>0</v>
      </c>
      <c r="X72" s="55">
        <v>8.0987584265211857E-3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1813.9218994800001</v>
      </c>
      <c r="D2" s="21">
        <f t="shared" ref="D2:X2" si="0">SUM(D3,D17,D22,D25,D26,D51,D52)</f>
        <v>1786.2127574399995</v>
      </c>
      <c r="E2" s="21">
        <f t="shared" si="0"/>
        <v>1510.7352174000002</v>
      </c>
      <c r="F2" s="21">
        <f t="shared" si="0"/>
        <v>1505.3420347200004</v>
      </c>
      <c r="G2" s="21">
        <f t="shared" si="0"/>
        <v>1506.1950230400003</v>
      </c>
      <c r="H2" s="21">
        <f t="shared" si="0"/>
        <v>1517.5847851199999</v>
      </c>
      <c r="I2" s="21">
        <f t="shared" si="0"/>
        <v>1513.3362516</v>
      </c>
      <c r="J2" s="21">
        <f t="shared" si="0"/>
        <v>1628.4272922</v>
      </c>
      <c r="K2" s="21">
        <f t="shared" si="0"/>
        <v>1599.7467585600002</v>
      </c>
      <c r="L2" s="21">
        <f t="shared" si="0"/>
        <v>1426.1072900399997</v>
      </c>
      <c r="M2" s="21">
        <f t="shared" si="0"/>
        <v>1498.36989924</v>
      </c>
      <c r="N2" s="21">
        <f t="shared" si="0"/>
        <v>1326.2510692800001</v>
      </c>
      <c r="O2" s="21">
        <f t="shared" si="0"/>
        <v>1223.6679824400001</v>
      </c>
      <c r="P2" s="21">
        <f t="shared" si="0"/>
        <v>1106.5255938</v>
      </c>
      <c r="Q2" s="21">
        <f t="shared" si="0"/>
        <v>1140.5709946800002</v>
      </c>
      <c r="R2" s="21">
        <f t="shared" si="0"/>
        <v>1314.8338345199995</v>
      </c>
      <c r="S2" s="21">
        <f t="shared" si="0"/>
        <v>1363.9525639200001</v>
      </c>
      <c r="T2" s="21">
        <f t="shared" si="0"/>
        <v>1362.6085625999997</v>
      </c>
      <c r="U2" s="21">
        <f t="shared" si="0"/>
        <v>1424.3283172799997</v>
      </c>
      <c r="V2" s="21">
        <f t="shared" si="0"/>
        <v>1268.74039896</v>
      </c>
      <c r="W2" s="21">
        <f t="shared" si="0"/>
        <v>1206.3418102800001</v>
      </c>
      <c r="X2" s="21">
        <f t="shared" si="0"/>
        <v>1203.17335884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242.11454975999979</v>
      </c>
      <c r="D3" s="24">
        <f t="shared" ref="D3:W3" si="2">SUM(D4,D8,D11)</f>
        <v>251.65421567999974</v>
      </c>
      <c r="E3" s="24">
        <f t="shared" si="2"/>
        <v>176.26958891999982</v>
      </c>
      <c r="F3" s="24">
        <f t="shared" si="2"/>
        <v>169.99524503999987</v>
      </c>
      <c r="G3" s="24">
        <f t="shared" si="2"/>
        <v>169.9952450399999</v>
      </c>
      <c r="H3" s="24">
        <f t="shared" si="2"/>
        <v>156.60205811999984</v>
      </c>
      <c r="I3" s="24">
        <f t="shared" si="2"/>
        <v>148.62636359999991</v>
      </c>
      <c r="J3" s="24">
        <f t="shared" si="2"/>
        <v>205.07616359999983</v>
      </c>
      <c r="K3" s="24">
        <f t="shared" si="2"/>
        <v>181.47249503999993</v>
      </c>
      <c r="L3" s="24">
        <f t="shared" si="2"/>
        <v>154.67672879999984</v>
      </c>
      <c r="M3" s="24">
        <f t="shared" si="2"/>
        <v>165.63724091999984</v>
      </c>
      <c r="N3" s="24">
        <f t="shared" si="2"/>
        <v>155.52740411999989</v>
      </c>
      <c r="O3" s="24">
        <f t="shared" si="2"/>
        <v>152.02007531999985</v>
      </c>
      <c r="P3" s="24">
        <f t="shared" si="2"/>
        <v>126.67796855999984</v>
      </c>
      <c r="Q3" s="24">
        <f t="shared" si="2"/>
        <v>149.47839323999983</v>
      </c>
      <c r="R3" s="24">
        <f t="shared" si="2"/>
        <v>143.91685007999985</v>
      </c>
      <c r="S3" s="24">
        <f t="shared" si="2"/>
        <v>150.13971359999982</v>
      </c>
      <c r="T3" s="24">
        <f t="shared" si="2"/>
        <v>178.25796359999975</v>
      </c>
      <c r="U3" s="24">
        <f t="shared" si="2"/>
        <v>190.86979319999972</v>
      </c>
      <c r="V3" s="24">
        <f t="shared" si="2"/>
        <v>113.68581407999989</v>
      </c>
      <c r="W3" s="24">
        <f t="shared" si="2"/>
        <v>101.89214783999992</v>
      </c>
      <c r="X3" s="24">
        <f t="shared" ref="X3" si="3">SUM(X4,X8,X11)</f>
        <v>105.17411951999989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46.082961359999985</v>
      </c>
      <c r="D4" s="19">
        <f t="shared" ref="D4:W4" si="5">SUM(D5:D7)</f>
        <v>37.442627279999982</v>
      </c>
      <c r="E4" s="19">
        <f t="shared" si="5"/>
        <v>2.8802293199999989</v>
      </c>
      <c r="F4" s="19">
        <f t="shared" si="5"/>
        <v>2.8802293199999989</v>
      </c>
      <c r="G4" s="19">
        <f t="shared" si="5"/>
        <v>2.8802293199999989</v>
      </c>
      <c r="H4" s="19">
        <f t="shared" si="5"/>
        <v>2.8802293199999993</v>
      </c>
      <c r="I4" s="19">
        <f t="shared" si="5"/>
        <v>2.8802293199999993</v>
      </c>
      <c r="J4" s="19">
        <f t="shared" si="5"/>
        <v>2.8802293199999989</v>
      </c>
      <c r="K4" s="19">
        <f t="shared" si="5"/>
        <v>2.8802293199999989</v>
      </c>
      <c r="L4" s="19">
        <f t="shared" si="5"/>
        <v>0</v>
      </c>
      <c r="M4" s="19">
        <f t="shared" si="5"/>
        <v>2.8802293199999989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0.55311443999999987</v>
      </c>
      <c r="R4" s="19">
        <f t="shared" si="5"/>
        <v>0.79659359999999912</v>
      </c>
      <c r="S4" s="19">
        <f t="shared" si="5"/>
        <v>1.2192551999999988</v>
      </c>
      <c r="T4" s="19">
        <f t="shared" si="5"/>
        <v>0.95801039999999849</v>
      </c>
      <c r="U4" s="19">
        <f t="shared" si="5"/>
        <v>1.552917599999998</v>
      </c>
      <c r="V4" s="19">
        <f t="shared" si="5"/>
        <v>0.9877895999999986</v>
      </c>
      <c r="W4" s="19">
        <f t="shared" si="5"/>
        <v>1.1867687999999985</v>
      </c>
      <c r="X4" s="19">
        <f t="shared" ref="X4" si="6">SUM(X5:X7)</f>
        <v>1.2649391999999979</v>
      </c>
    </row>
    <row r="5" spans="1:24" ht="11.25" customHeight="1" x14ac:dyDescent="0.2">
      <c r="A5" s="28" t="s">
        <v>4</v>
      </c>
      <c r="B5" s="7" t="s">
        <v>5</v>
      </c>
      <c r="C5" s="8">
        <f>FC_IND_NMM_CM_E!C5+FC_IND_NMM_CR_E!C5+FC_IND_NMM_GL_E!C5</f>
        <v>46.082961359999985</v>
      </c>
      <c r="D5" s="8">
        <f>FC_IND_NMM_CM_E!D5+FC_IND_NMM_CR_E!D5+FC_IND_NMM_GL_E!D5</f>
        <v>37.442627279999982</v>
      </c>
      <c r="E5" s="8">
        <f>FC_IND_NMM_CM_E!E5+FC_IND_NMM_CR_E!E5+FC_IND_NMM_GL_E!E5</f>
        <v>2.8802293199999989</v>
      </c>
      <c r="F5" s="8">
        <f>FC_IND_NMM_CM_E!F5+FC_IND_NMM_CR_E!F5+FC_IND_NMM_GL_E!F5</f>
        <v>2.8802293199999989</v>
      </c>
      <c r="G5" s="8">
        <f>FC_IND_NMM_CM_E!G5+FC_IND_NMM_CR_E!G5+FC_IND_NMM_GL_E!G5</f>
        <v>2.8802293199999989</v>
      </c>
      <c r="H5" s="8">
        <f>FC_IND_NMM_CM_E!H5+FC_IND_NMM_CR_E!H5+FC_IND_NMM_GL_E!H5</f>
        <v>2.8802293199999993</v>
      </c>
      <c r="I5" s="8">
        <f>FC_IND_NMM_CM_E!I5+FC_IND_NMM_CR_E!I5+FC_IND_NMM_GL_E!I5</f>
        <v>2.8802293199999993</v>
      </c>
      <c r="J5" s="8">
        <f>FC_IND_NMM_CM_E!J5+FC_IND_NMM_CR_E!J5+FC_IND_NMM_GL_E!J5</f>
        <v>2.8802293199999989</v>
      </c>
      <c r="K5" s="8">
        <f>FC_IND_NMM_CM_E!K5+FC_IND_NMM_CR_E!K5+FC_IND_NMM_GL_E!K5</f>
        <v>2.8802293199999989</v>
      </c>
      <c r="L5" s="8">
        <f>FC_IND_NMM_CM_E!L5+FC_IND_NMM_CR_E!L5+FC_IND_NMM_GL_E!L5</f>
        <v>0</v>
      </c>
      <c r="M5" s="8">
        <f>FC_IND_NMM_CM_E!M5+FC_IND_NMM_CR_E!M5+FC_IND_NMM_GL_E!M5</f>
        <v>2.8802293199999989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0.55311443999999987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0.79659359999999912</v>
      </c>
      <c r="S6" s="8">
        <f>FC_IND_NMM_CM_E!S6+FC_IND_NMM_CR_E!S6+FC_IND_NMM_GL_E!S6</f>
        <v>1.2192551999999988</v>
      </c>
      <c r="T6" s="8">
        <f>FC_IND_NMM_CM_E!T6+FC_IND_NMM_CR_E!T6+FC_IND_NMM_GL_E!T6</f>
        <v>0.95801039999999849</v>
      </c>
      <c r="U6" s="8">
        <f>FC_IND_NMM_CM_E!U6+FC_IND_NMM_CR_E!U6+FC_IND_NMM_GL_E!U6</f>
        <v>1.552917599999998</v>
      </c>
      <c r="V6" s="8">
        <f>FC_IND_NMM_CM_E!V6+FC_IND_NMM_CR_E!V6+FC_IND_NMM_GL_E!V6</f>
        <v>0.9877895999999986</v>
      </c>
      <c r="W6" s="8">
        <f>FC_IND_NMM_CM_E!W6+FC_IND_NMM_CR_E!W6+FC_IND_NMM_GL_E!W6</f>
        <v>1.1867687999999985</v>
      </c>
      <c r="X6" s="8">
        <f>FC_IND_NMM_CM_E!X6+FC_IND_NMM_CR_E!X6+FC_IND_NMM_GL_E!X6</f>
        <v>1.2649391999999979</v>
      </c>
    </row>
    <row r="7" spans="1:24" ht="11.25" customHeight="1" x14ac:dyDescent="0.2">
      <c r="A7" s="28" t="s">
        <v>8</v>
      </c>
      <c r="B7" s="7" t="s">
        <v>9</v>
      </c>
      <c r="C7" s="8">
        <f>FC_IND_NMM_CM_E!C7+FC_IND_NMM_CR_E!C7+FC_IND_NMM_GL_E!C7</f>
        <v>0</v>
      </c>
      <c r="D7" s="8">
        <f>FC_IND_NMM_CM_E!D7+FC_IND_NMM_CR_E!D7+FC_IND_NMM_GL_E!D7</f>
        <v>0</v>
      </c>
      <c r="E7" s="8">
        <f>FC_IND_NMM_CM_E!E7+FC_IND_NMM_CR_E!E7+FC_IND_NMM_GL_E!E7</f>
        <v>0</v>
      </c>
      <c r="F7" s="8">
        <f>FC_IND_NMM_CM_E!F7+FC_IND_NMM_CR_E!F7+FC_IND_NMM_GL_E!F7</f>
        <v>0</v>
      </c>
      <c r="G7" s="8">
        <f>FC_IND_NMM_CM_E!G7+FC_IND_NMM_CR_E!G7+FC_IND_NMM_GL_E!G7</f>
        <v>0</v>
      </c>
      <c r="H7" s="8">
        <f>FC_IND_NMM_CM_E!H7+FC_IND_NMM_CR_E!H7+FC_IND_NMM_GL_E!H7</f>
        <v>0</v>
      </c>
      <c r="I7" s="8">
        <f>FC_IND_NMM_CM_E!I7+FC_IND_NMM_CR_E!I7+FC_IND_NMM_GL_E!I7</f>
        <v>0</v>
      </c>
      <c r="J7" s="8">
        <f>FC_IND_NMM_CM_E!J7+FC_IND_NMM_CR_E!J7+FC_IND_NMM_GL_E!J7</f>
        <v>0</v>
      </c>
      <c r="K7" s="8">
        <f>FC_IND_NMM_CM_E!K7+FC_IND_NMM_CR_E!K7+FC_IND_NMM_GL_E!K7</f>
        <v>0</v>
      </c>
      <c r="L7" s="8">
        <f>FC_IND_NMM_CM_E!L7+FC_IND_NMM_CR_E!L7+FC_IND_NMM_GL_E!L7</f>
        <v>0</v>
      </c>
      <c r="M7" s="8">
        <f>FC_IND_NMM_CM_E!M7+FC_IND_NMM_CR_E!M7+FC_IND_NMM_GL_E!M7</f>
        <v>0</v>
      </c>
      <c r="N7" s="8">
        <f>FC_IND_NMM_CM_E!N7+FC_IND_NMM_CR_E!N7+FC_IND_NMM_GL_E!N7</f>
        <v>0</v>
      </c>
      <c r="O7" s="8">
        <f>FC_IND_NMM_CM_E!O7+FC_IND_NMM_CR_E!O7+FC_IND_NMM_GL_E!O7</f>
        <v>0</v>
      </c>
      <c r="P7" s="8">
        <f>FC_IND_NMM_CM_E!P7+FC_IND_NMM_CR_E!P7+FC_IND_NMM_GL_E!P7</f>
        <v>0</v>
      </c>
      <c r="Q7" s="8">
        <f>FC_IND_NMM_CM_E!Q7+FC_IND_NMM_CR_E!Q7+FC_IND_NMM_GL_E!Q7</f>
        <v>0</v>
      </c>
      <c r="R7" s="8">
        <f>FC_IND_NMM_CM_E!R7+FC_IND_NMM_CR_E!R7+FC_IND_NMM_GL_E!R7</f>
        <v>0</v>
      </c>
      <c r="S7" s="8">
        <f>FC_IND_NMM_CM_E!S7+FC_IND_NMM_CR_E!S7+FC_IND_NMM_GL_E!S7</f>
        <v>0</v>
      </c>
      <c r="T7" s="8">
        <f>FC_IND_NMM_CM_E!T7+FC_IND_NMM_CR_E!T7+FC_IND_NMM_GL_E!T7</f>
        <v>0</v>
      </c>
      <c r="U7" s="8">
        <f>FC_IND_NMM_CM_E!U7+FC_IND_NMM_CR_E!U7+FC_IND_NMM_GL_E!U7</f>
        <v>0</v>
      </c>
      <c r="V7" s="8">
        <f>FC_IND_NMM_CM_E!V7+FC_IND_NMM_CR_E!V7+FC_IND_NMM_GL_E!V7</f>
        <v>0</v>
      </c>
      <c r="W7" s="8">
        <f>FC_IND_NMM_CM_E!W7+FC_IND_NMM_CR_E!W7+FC_IND_NMM_GL_E!W7</f>
        <v>0</v>
      </c>
      <c r="X7" s="8">
        <f>FC_IND_NMM_CM_E!X7+FC_IND_NMM_CR_E!X7+FC_IND_NMM_GL_E!X7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52.519838399999912</v>
      </c>
      <c r="D8" s="19">
        <f t="shared" ref="D8:W8" si="8">SUM(D9:D10)</f>
        <v>70.699838399999862</v>
      </c>
      <c r="E8" s="19">
        <f t="shared" si="8"/>
        <v>58.57995959999991</v>
      </c>
      <c r="F8" s="19">
        <f t="shared" si="8"/>
        <v>36.359999999999943</v>
      </c>
      <c r="G8" s="19">
        <f t="shared" si="8"/>
        <v>36.359999999999935</v>
      </c>
      <c r="H8" s="19">
        <f t="shared" si="8"/>
        <v>48.479878799999916</v>
      </c>
      <c r="I8" s="19">
        <f t="shared" si="8"/>
        <v>18.179999999999971</v>
      </c>
      <c r="J8" s="19">
        <f t="shared" si="8"/>
        <v>36.359999999999935</v>
      </c>
      <c r="K8" s="19">
        <f t="shared" si="8"/>
        <v>0</v>
      </c>
      <c r="L8" s="19">
        <f t="shared" si="8"/>
        <v>30.299878799999938</v>
      </c>
      <c r="M8" s="19">
        <f t="shared" si="8"/>
        <v>38.380161599999923</v>
      </c>
      <c r="N8" s="19">
        <f t="shared" si="8"/>
        <v>34.339838399999934</v>
      </c>
      <c r="O8" s="19">
        <f t="shared" si="8"/>
        <v>40.399959599999931</v>
      </c>
      <c r="P8" s="19">
        <f t="shared" si="8"/>
        <v>32.320040399999939</v>
      </c>
      <c r="Q8" s="19">
        <f t="shared" si="8"/>
        <v>48.479878799999923</v>
      </c>
      <c r="R8" s="19">
        <f t="shared" si="8"/>
        <v>51.267599999999895</v>
      </c>
      <c r="S8" s="19">
        <f t="shared" si="8"/>
        <v>52.514020799999898</v>
      </c>
      <c r="T8" s="19">
        <f t="shared" si="8"/>
        <v>73.144321199999865</v>
      </c>
      <c r="U8" s="19">
        <f t="shared" si="8"/>
        <v>73.144321199999851</v>
      </c>
      <c r="V8" s="19">
        <f t="shared" si="8"/>
        <v>1.7270999999999974</v>
      </c>
      <c r="W8" s="19">
        <f t="shared" si="8"/>
        <v>0.86245919999999843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52.519838399999912</v>
      </c>
      <c r="D10" s="8">
        <f>FC_IND_NMM_CM_E!D10+FC_IND_NMM_CR_E!D10+FC_IND_NMM_GL_E!D10</f>
        <v>70.699838399999862</v>
      </c>
      <c r="E10" s="8">
        <f>FC_IND_NMM_CM_E!E10+FC_IND_NMM_CR_E!E10+FC_IND_NMM_GL_E!E10</f>
        <v>58.57995959999991</v>
      </c>
      <c r="F10" s="8">
        <f>FC_IND_NMM_CM_E!F10+FC_IND_NMM_CR_E!F10+FC_IND_NMM_GL_E!F10</f>
        <v>36.359999999999943</v>
      </c>
      <c r="G10" s="8">
        <f>FC_IND_NMM_CM_E!G10+FC_IND_NMM_CR_E!G10+FC_IND_NMM_GL_E!G10</f>
        <v>36.359999999999935</v>
      </c>
      <c r="H10" s="8">
        <f>FC_IND_NMM_CM_E!H10+FC_IND_NMM_CR_E!H10+FC_IND_NMM_GL_E!H10</f>
        <v>48.479878799999916</v>
      </c>
      <c r="I10" s="8">
        <f>FC_IND_NMM_CM_E!I10+FC_IND_NMM_CR_E!I10+FC_IND_NMM_GL_E!I10</f>
        <v>18.179999999999971</v>
      </c>
      <c r="J10" s="8">
        <f>FC_IND_NMM_CM_E!J10+FC_IND_NMM_CR_E!J10+FC_IND_NMM_GL_E!J10</f>
        <v>36.359999999999935</v>
      </c>
      <c r="K10" s="8">
        <f>FC_IND_NMM_CM_E!K10+FC_IND_NMM_CR_E!K10+FC_IND_NMM_GL_E!K10</f>
        <v>0</v>
      </c>
      <c r="L10" s="8">
        <f>FC_IND_NMM_CM_E!L10+FC_IND_NMM_CR_E!L10+FC_IND_NMM_GL_E!L10</f>
        <v>30.299878799999938</v>
      </c>
      <c r="M10" s="8">
        <f>FC_IND_NMM_CM_E!M10+FC_IND_NMM_CR_E!M10+FC_IND_NMM_GL_E!M10</f>
        <v>38.380161599999923</v>
      </c>
      <c r="N10" s="8">
        <f>FC_IND_NMM_CM_E!N10+FC_IND_NMM_CR_E!N10+FC_IND_NMM_GL_E!N10</f>
        <v>34.339838399999934</v>
      </c>
      <c r="O10" s="8">
        <f>FC_IND_NMM_CM_E!O10+FC_IND_NMM_CR_E!O10+FC_IND_NMM_GL_E!O10</f>
        <v>40.399959599999931</v>
      </c>
      <c r="P10" s="8">
        <f>FC_IND_NMM_CM_E!P10+FC_IND_NMM_CR_E!P10+FC_IND_NMM_GL_E!P10</f>
        <v>32.320040399999939</v>
      </c>
      <c r="Q10" s="8">
        <f>FC_IND_NMM_CM_E!Q10+FC_IND_NMM_CR_E!Q10+FC_IND_NMM_GL_E!Q10</f>
        <v>48.479878799999923</v>
      </c>
      <c r="R10" s="8">
        <f>FC_IND_NMM_CM_E!R10+FC_IND_NMM_CR_E!R10+FC_IND_NMM_GL_E!R10</f>
        <v>51.267599999999895</v>
      </c>
      <c r="S10" s="8">
        <f>FC_IND_NMM_CM_E!S10+FC_IND_NMM_CR_E!S10+FC_IND_NMM_GL_E!S10</f>
        <v>52.514020799999898</v>
      </c>
      <c r="T10" s="8">
        <f>FC_IND_NMM_CM_E!T10+FC_IND_NMM_CR_E!T10+FC_IND_NMM_GL_E!T10</f>
        <v>73.144321199999865</v>
      </c>
      <c r="U10" s="8">
        <f>FC_IND_NMM_CM_E!U10+FC_IND_NMM_CR_E!U10+FC_IND_NMM_GL_E!U10</f>
        <v>73.144321199999851</v>
      </c>
      <c r="V10" s="8">
        <f>FC_IND_NMM_CM_E!V10+FC_IND_NMM_CR_E!V10+FC_IND_NMM_GL_E!V10</f>
        <v>1.7270999999999974</v>
      </c>
      <c r="W10" s="8">
        <f>FC_IND_NMM_CM_E!W10+FC_IND_NMM_CR_E!W10+FC_IND_NMM_GL_E!W10</f>
        <v>0.86245919999999843</v>
      </c>
      <c r="X10" s="8">
        <f>FC_IND_NMM_CM_E!X10+FC_IND_NMM_CR_E!X10+FC_IND_NMM_GL_E!X10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143.51174999999989</v>
      </c>
      <c r="D11" s="19">
        <f t="shared" ref="D11:W11" si="11">SUM(D12:D16)</f>
        <v>143.51174999999989</v>
      </c>
      <c r="E11" s="19">
        <f t="shared" si="11"/>
        <v>114.80939999999991</v>
      </c>
      <c r="F11" s="19">
        <f t="shared" si="11"/>
        <v>130.75501571999993</v>
      </c>
      <c r="G11" s="19">
        <f t="shared" si="11"/>
        <v>130.75501571999996</v>
      </c>
      <c r="H11" s="19">
        <f t="shared" si="11"/>
        <v>105.24194999999992</v>
      </c>
      <c r="I11" s="19">
        <f t="shared" si="11"/>
        <v>127.56613427999993</v>
      </c>
      <c r="J11" s="19">
        <f t="shared" si="11"/>
        <v>165.83593427999989</v>
      </c>
      <c r="K11" s="19">
        <f t="shared" si="11"/>
        <v>178.59226571999992</v>
      </c>
      <c r="L11" s="19">
        <f t="shared" si="11"/>
        <v>124.37684999999989</v>
      </c>
      <c r="M11" s="19">
        <f t="shared" si="11"/>
        <v>124.37684999999991</v>
      </c>
      <c r="N11" s="19">
        <f t="shared" si="11"/>
        <v>121.18756571999995</v>
      </c>
      <c r="O11" s="19">
        <f t="shared" si="11"/>
        <v>111.62011571999992</v>
      </c>
      <c r="P11" s="19">
        <f t="shared" si="11"/>
        <v>94.357928159999901</v>
      </c>
      <c r="Q11" s="19">
        <f t="shared" si="11"/>
        <v>100.44539999999991</v>
      </c>
      <c r="R11" s="19">
        <f t="shared" si="11"/>
        <v>91.852656479999951</v>
      </c>
      <c r="S11" s="19">
        <f t="shared" si="11"/>
        <v>96.406437599999919</v>
      </c>
      <c r="T11" s="19">
        <f t="shared" si="11"/>
        <v>104.15563199999988</v>
      </c>
      <c r="U11" s="19">
        <f t="shared" si="11"/>
        <v>116.17255439999988</v>
      </c>
      <c r="V11" s="19">
        <f t="shared" si="11"/>
        <v>110.97092447999989</v>
      </c>
      <c r="W11" s="19">
        <f t="shared" si="11"/>
        <v>99.842919839999922</v>
      </c>
      <c r="X11" s="19">
        <f t="shared" ref="X11" si="12">SUM(X12:X16)</f>
        <v>103.90918031999989</v>
      </c>
    </row>
    <row r="12" spans="1:24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143.51174999999989</v>
      </c>
      <c r="D13" s="8">
        <f>FC_IND_NMM_CM_E!D13+FC_IND_NMM_CR_E!D13+FC_IND_NMM_GL_E!D13</f>
        <v>143.51174999999989</v>
      </c>
      <c r="E13" s="8">
        <f>FC_IND_NMM_CM_E!E13+FC_IND_NMM_CR_E!E13+FC_IND_NMM_GL_E!E13</f>
        <v>114.80939999999991</v>
      </c>
      <c r="F13" s="8">
        <f>FC_IND_NMM_CM_E!F13+FC_IND_NMM_CR_E!F13+FC_IND_NMM_GL_E!F13</f>
        <v>130.75501571999993</v>
      </c>
      <c r="G13" s="8">
        <f>FC_IND_NMM_CM_E!G13+FC_IND_NMM_CR_E!G13+FC_IND_NMM_GL_E!G13</f>
        <v>130.75501571999996</v>
      </c>
      <c r="H13" s="8">
        <f>FC_IND_NMM_CM_E!H13+FC_IND_NMM_CR_E!H13+FC_IND_NMM_GL_E!H13</f>
        <v>105.24194999999992</v>
      </c>
      <c r="I13" s="8">
        <f>FC_IND_NMM_CM_E!I13+FC_IND_NMM_CR_E!I13+FC_IND_NMM_GL_E!I13</f>
        <v>127.56613427999993</v>
      </c>
      <c r="J13" s="8">
        <f>FC_IND_NMM_CM_E!J13+FC_IND_NMM_CR_E!J13+FC_IND_NMM_GL_E!J13</f>
        <v>165.83593427999989</v>
      </c>
      <c r="K13" s="8">
        <f>FC_IND_NMM_CM_E!K13+FC_IND_NMM_CR_E!K13+FC_IND_NMM_GL_E!K13</f>
        <v>178.59226571999992</v>
      </c>
      <c r="L13" s="8">
        <f>FC_IND_NMM_CM_E!L13+FC_IND_NMM_CR_E!L13+FC_IND_NMM_GL_E!L13</f>
        <v>124.37684999999989</v>
      </c>
      <c r="M13" s="8">
        <f>FC_IND_NMM_CM_E!M13+FC_IND_NMM_CR_E!M13+FC_IND_NMM_GL_E!M13</f>
        <v>124.37684999999991</v>
      </c>
      <c r="N13" s="8">
        <f>FC_IND_NMM_CM_E!N13+FC_IND_NMM_CR_E!N13+FC_IND_NMM_GL_E!N13</f>
        <v>121.18756571999995</v>
      </c>
      <c r="O13" s="8">
        <f>FC_IND_NMM_CM_E!O13+FC_IND_NMM_CR_E!O13+FC_IND_NMM_GL_E!O13</f>
        <v>111.62011571999992</v>
      </c>
      <c r="P13" s="8">
        <f>FC_IND_NMM_CM_E!P13+FC_IND_NMM_CR_E!P13+FC_IND_NMM_GL_E!P13</f>
        <v>94.357928159999901</v>
      </c>
      <c r="Q13" s="8">
        <f>FC_IND_NMM_CM_E!Q13+FC_IND_NMM_CR_E!Q13+FC_IND_NMM_GL_E!Q13</f>
        <v>100.44539999999991</v>
      </c>
      <c r="R13" s="8">
        <f>FC_IND_NMM_CM_E!R13+FC_IND_NMM_CR_E!R13+FC_IND_NMM_GL_E!R13</f>
        <v>91.852656479999951</v>
      </c>
      <c r="S13" s="8">
        <f>FC_IND_NMM_CM_E!S13+FC_IND_NMM_CR_E!S13+FC_IND_NMM_GL_E!S13</f>
        <v>96.406437599999919</v>
      </c>
      <c r="T13" s="8">
        <f>FC_IND_NMM_CM_E!T13+FC_IND_NMM_CR_E!T13+FC_IND_NMM_GL_E!T13</f>
        <v>104.15563199999988</v>
      </c>
      <c r="U13" s="8">
        <f>FC_IND_NMM_CM_E!U13+FC_IND_NMM_CR_E!U13+FC_IND_NMM_GL_E!U13</f>
        <v>116.17255439999988</v>
      </c>
      <c r="V13" s="8">
        <f>FC_IND_NMM_CM_E!V13+FC_IND_NMM_CR_E!V13+FC_IND_NMM_GL_E!V13</f>
        <v>110.97092447999989</v>
      </c>
      <c r="W13" s="8">
        <f>FC_IND_NMM_CM_E!W13+FC_IND_NMM_CR_E!W13+FC_IND_NMM_GL_E!W13</f>
        <v>99.842919839999922</v>
      </c>
      <c r="X13" s="8">
        <f>FC_IND_NMM_CM_E!X13+FC_IND_NMM_CR_E!X13+FC_IND_NMM_GL_E!X13</f>
        <v>103.90918031999989</v>
      </c>
    </row>
    <row r="14" spans="1:24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104.52230676000002</v>
      </c>
      <c r="D26" s="27">
        <f t="shared" ref="D26:W26" si="20">SUM(D27,D33)</f>
        <v>95.042998800000007</v>
      </c>
      <c r="E26" s="27">
        <f t="shared" si="20"/>
        <v>56.921399640000011</v>
      </c>
      <c r="F26" s="27">
        <f t="shared" si="20"/>
        <v>60.074610839999991</v>
      </c>
      <c r="G26" s="27">
        <f t="shared" si="20"/>
        <v>53.707529159999993</v>
      </c>
      <c r="H26" s="27">
        <f t="shared" si="20"/>
        <v>56.880960119999997</v>
      </c>
      <c r="I26" s="27">
        <f t="shared" si="20"/>
        <v>82.268129159999987</v>
      </c>
      <c r="J26" s="27">
        <f t="shared" si="20"/>
        <v>85.421061720000012</v>
      </c>
      <c r="K26" s="27">
        <f t="shared" si="20"/>
        <v>94.935806640000024</v>
      </c>
      <c r="L26" s="27">
        <f t="shared" si="20"/>
        <v>75.629440439999996</v>
      </c>
      <c r="M26" s="27">
        <f t="shared" si="20"/>
        <v>72.456009480000006</v>
      </c>
      <c r="N26" s="27">
        <f t="shared" si="20"/>
        <v>78.830560440000014</v>
      </c>
      <c r="O26" s="27">
        <f t="shared" si="20"/>
        <v>63.366040440000006</v>
      </c>
      <c r="P26" s="27">
        <f t="shared" si="20"/>
        <v>34.375116600000005</v>
      </c>
      <c r="Q26" s="27">
        <f t="shared" si="20"/>
        <v>41.126482800000005</v>
      </c>
      <c r="R26" s="27">
        <f t="shared" si="20"/>
        <v>30.472695719999997</v>
      </c>
      <c r="S26" s="27">
        <f t="shared" si="20"/>
        <v>32.586576840000006</v>
      </c>
      <c r="T26" s="27">
        <f t="shared" si="20"/>
        <v>38.582038799999992</v>
      </c>
      <c r="U26" s="27">
        <f t="shared" si="20"/>
        <v>18.87936444</v>
      </c>
      <c r="V26" s="27">
        <f t="shared" si="20"/>
        <v>20.207819520000005</v>
      </c>
      <c r="W26" s="27">
        <f t="shared" si="20"/>
        <v>31.694893200000003</v>
      </c>
      <c r="X26" s="27">
        <f t="shared" ref="X26" si="21">SUM(X27,X33)</f>
        <v>14.234014800000001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104.52230676000002</v>
      </c>
      <c r="D33" s="19">
        <f t="shared" ref="D33:W33" si="26">SUM(D34:D50)</f>
        <v>95.042998800000007</v>
      </c>
      <c r="E33" s="19">
        <f t="shared" si="26"/>
        <v>56.921399640000011</v>
      </c>
      <c r="F33" s="19">
        <f t="shared" si="26"/>
        <v>60.074610839999991</v>
      </c>
      <c r="G33" s="19">
        <f t="shared" si="26"/>
        <v>53.707529159999993</v>
      </c>
      <c r="H33" s="19">
        <f t="shared" si="26"/>
        <v>56.880960119999997</v>
      </c>
      <c r="I33" s="19">
        <f t="shared" si="26"/>
        <v>82.268129159999987</v>
      </c>
      <c r="J33" s="19">
        <f t="shared" si="26"/>
        <v>85.421061720000012</v>
      </c>
      <c r="K33" s="19">
        <f t="shared" si="26"/>
        <v>94.935806640000024</v>
      </c>
      <c r="L33" s="19">
        <f t="shared" si="26"/>
        <v>75.629440439999996</v>
      </c>
      <c r="M33" s="19">
        <f t="shared" si="26"/>
        <v>72.456009480000006</v>
      </c>
      <c r="N33" s="19">
        <f t="shared" si="26"/>
        <v>78.830560440000014</v>
      </c>
      <c r="O33" s="19">
        <f t="shared" si="26"/>
        <v>63.366040440000006</v>
      </c>
      <c r="P33" s="19">
        <f t="shared" si="26"/>
        <v>34.375116600000005</v>
      </c>
      <c r="Q33" s="19">
        <f t="shared" si="26"/>
        <v>41.126482800000005</v>
      </c>
      <c r="R33" s="19">
        <f t="shared" si="26"/>
        <v>30.472695719999997</v>
      </c>
      <c r="S33" s="19">
        <f t="shared" si="26"/>
        <v>32.586576840000006</v>
      </c>
      <c r="T33" s="19">
        <f t="shared" si="26"/>
        <v>38.582038799999992</v>
      </c>
      <c r="U33" s="19">
        <f t="shared" si="26"/>
        <v>18.87936444</v>
      </c>
      <c r="V33" s="19">
        <f t="shared" si="26"/>
        <v>20.207819520000005</v>
      </c>
      <c r="W33" s="19">
        <f t="shared" si="26"/>
        <v>31.694893200000003</v>
      </c>
      <c r="X33" s="19">
        <f t="shared" ref="X33" si="27">SUM(X34:X50)</f>
        <v>14.234014800000001</v>
      </c>
    </row>
    <row r="34" spans="1:24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2.8517666400000001</v>
      </c>
      <c r="D36" s="8">
        <f>FC_IND_NMM_CM_E!D36+FC_IND_NMM_CR_E!D36+FC_IND_NMM_GL_E!D36</f>
        <v>2.8517666399999997</v>
      </c>
      <c r="E36" s="8">
        <f>FC_IND_NMM_CM_E!E36+FC_IND_NMM_CR_E!E36+FC_IND_NMM_GL_E!E36</f>
        <v>2.8517666400000001</v>
      </c>
      <c r="F36" s="8">
        <f>FC_IND_NMM_CM_E!F36+FC_IND_NMM_CR_E!F36+FC_IND_NMM_GL_E!F36</f>
        <v>2.8517666400000001</v>
      </c>
      <c r="G36" s="8">
        <f>FC_IND_NMM_CM_E!G36+FC_IND_NMM_CR_E!G36+FC_IND_NMM_GL_E!G36</f>
        <v>2.8517666400000001</v>
      </c>
      <c r="H36" s="8">
        <f>FC_IND_NMM_CM_E!H36+FC_IND_NMM_CR_E!H36+FC_IND_NMM_GL_E!H36</f>
        <v>2.8517666399999997</v>
      </c>
      <c r="I36" s="8">
        <f>FC_IND_NMM_CM_E!I36+FC_IND_NMM_CR_E!I36+FC_IND_NMM_GL_E!I36</f>
        <v>2.8517666400000001</v>
      </c>
      <c r="J36" s="8">
        <f>FC_IND_NMM_CM_E!J36+FC_IND_NMM_CR_E!J36+FC_IND_NMM_GL_E!J36</f>
        <v>2.8517666399999992</v>
      </c>
      <c r="K36" s="8">
        <f>FC_IND_NMM_CM_E!K36+FC_IND_NMM_CR_E!K36+FC_IND_NMM_GL_E!K36</f>
        <v>2.8517666399999997</v>
      </c>
      <c r="L36" s="8">
        <f>FC_IND_NMM_CM_E!L36+FC_IND_NMM_CR_E!L36+FC_IND_NMM_GL_E!L36</f>
        <v>5.7037604400000008</v>
      </c>
      <c r="M36" s="8">
        <f>FC_IND_NMM_CM_E!M36+FC_IND_NMM_CR_E!M36+FC_IND_NMM_GL_E!M36</f>
        <v>5.7037604399999999</v>
      </c>
      <c r="N36" s="8">
        <f>FC_IND_NMM_CM_E!N36+FC_IND_NMM_CR_E!N36+FC_IND_NMM_GL_E!N36</f>
        <v>5.7037604399999999</v>
      </c>
      <c r="O36" s="8">
        <f>FC_IND_NMM_CM_E!O36+FC_IND_NMM_CR_E!O36+FC_IND_NMM_GL_E!O36</f>
        <v>5.7037604399999999</v>
      </c>
      <c r="P36" s="8">
        <f>FC_IND_NMM_CM_E!P36+FC_IND_NMM_CR_E!P36+FC_IND_NMM_GL_E!P36</f>
        <v>5.7037604399999999</v>
      </c>
      <c r="Q36" s="8">
        <f>FC_IND_NMM_CM_E!Q36+FC_IND_NMM_CR_E!Q36+FC_IND_NMM_GL_E!Q36</f>
        <v>2.8517666400000001</v>
      </c>
      <c r="R36" s="8">
        <f>FC_IND_NMM_CM_E!R36+FC_IND_NMM_CR_E!R36+FC_IND_NMM_GL_E!R36</f>
        <v>0.90364248000000036</v>
      </c>
      <c r="S36" s="8">
        <f>FC_IND_NMM_CM_E!S36+FC_IND_NMM_CR_E!S36+FC_IND_NMM_GL_E!S36</f>
        <v>1.5798978000000008</v>
      </c>
      <c r="T36" s="8">
        <f>FC_IND_NMM_CM_E!T36+FC_IND_NMM_CR_E!T36+FC_IND_NMM_GL_E!T36</f>
        <v>1.43724132</v>
      </c>
      <c r="U36" s="8">
        <f>FC_IND_NMM_CM_E!U36+FC_IND_NMM_CR_E!U36+FC_IND_NMM_GL_E!U36</f>
        <v>1.2948120000000003</v>
      </c>
      <c r="V36" s="8">
        <f>FC_IND_NMM_CM_E!V36+FC_IND_NMM_CR_E!V36+FC_IND_NMM_GL_E!V36</f>
        <v>1.1264864399999999</v>
      </c>
      <c r="W36" s="8">
        <f>FC_IND_NMM_CM_E!W36+FC_IND_NMM_CR_E!W36+FC_IND_NMM_GL_E!W36</f>
        <v>1.1008173600000002</v>
      </c>
      <c r="X36" s="8">
        <f>FC_IND_NMM_CM_E!X36+FC_IND_NMM_CR_E!X36+FC_IND_NMM_GL_E!X36</f>
        <v>2.01331908</v>
      </c>
    </row>
    <row r="37" spans="1:24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</v>
      </c>
      <c r="U37" s="8">
        <f>FC_IND_NMM_CM_E!U37+FC_IND_NMM_CR_E!U37+FC_IND_NMM_GL_E!U37</f>
        <v>0</v>
      </c>
      <c r="V37" s="8">
        <f>FC_IND_NMM_CM_E!V37+FC_IND_NMM_CR_E!V37+FC_IND_NMM_GL_E!V37</f>
        <v>0</v>
      </c>
      <c r="W37" s="8">
        <f>FC_IND_NMM_CM_E!W37+FC_IND_NMM_CR_E!W37+FC_IND_NMM_GL_E!W37</f>
        <v>0</v>
      </c>
      <c r="X37" s="8">
        <f>FC_IND_NMM_CM_E!X37+FC_IND_NMM_CR_E!X37+FC_IND_NMM_GL_E!X37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6.2121599999999996E-3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6.2121599999999996E-3</v>
      </c>
      <c r="W41" s="8">
        <f>FC_IND_NMM_CM_E!W41+FC_IND_NMM_CR_E!W41+FC_IND_NMM_GL_E!W41</f>
        <v>6.2121600000000013E-3</v>
      </c>
      <c r="X41" s="8">
        <f>FC_IND_NMM_CM_E!X41+FC_IND_NMM_CR_E!X41+FC_IND_NMM_GL_E!X41</f>
        <v>1.2424320000000003E-2</v>
      </c>
    </row>
    <row r="42" spans="1:24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19.16217108</v>
      </c>
      <c r="D43" s="8">
        <f>FC_IND_NMM_CM_E!D43+FC_IND_NMM_CR_E!D43+FC_IND_NMM_GL_E!D43</f>
        <v>25.549739280000004</v>
      </c>
      <c r="E43" s="8">
        <f>FC_IND_NMM_CM_E!E43+FC_IND_NMM_CR_E!E43+FC_IND_NMM_GL_E!E43</f>
        <v>19.16217108</v>
      </c>
      <c r="F43" s="8">
        <f>FC_IND_NMM_CM_E!F43+FC_IND_NMM_CR_E!F43+FC_IND_NMM_GL_E!F43</f>
        <v>15.968520359999999</v>
      </c>
      <c r="G43" s="8">
        <f>FC_IND_NMM_CM_E!G43+FC_IND_NMM_CR_E!G43+FC_IND_NMM_GL_E!G43</f>
        <v>12.77486964</v>
      </c>
      <c r="H43" s="8">
        <f>FC_IND_NMM_CM_E!H43+FC_IND_NMM_CR_E!H43+FC_IND_NMM_GL_E!H43</f>
        <v>12.774869640000002</v>
      </c>
      <c r="I43" s="8">
        <f>FC_IND_NMM_CM_E!I43+FC_IND_NMM_CR_E!I43+FC_IND_NMM_GL_E!I43</f>
        <v>12.774869639999999</v>
      </c>
      <c r="J43" s="8">
        <f>FC_IND_NMM_CM_E!J43+FC_IND_NMM_CR_E!J43+FC_IND_NMM_GL_E!J43</f>
        <v>9.5812189199999995</v>
      </c>
      <c r="K43" s="8">
        <f>FC_IND_NMM_CM_E!K43+FC_IND_NMM_CR_E!K43+FC_IND_NMM_GL_E!K43</f>
        <v>6.4022399999999999</v>
      </c>
      <c r="L43" s="8">
        <f>FC_IND_NMM_CM_E!L43+FC_IND_NMM_CR_E!L43+FC_IND_NMM_GL_E!L43</f>
        <v>12.804480000000002</v>
      </c>
      <c r="M43" s="8">
        <f>FC_IND_NMM_CM_E!M43+FC_IND_NMM_CR_E!M43+FC_IND_NMM_GL_E!M43</f>
        <v>12.804480000000002</v>
      </c>
      <c r="N43" s="8">
        <f>FC_IND_NMM_CM_E!N43+FC_IND_NMM_CR_E!N43+FC_IND_NMM_GL_E!N43</f>
        <v>16.005599999999998</v>
      </c>
      <c r="O43" s="8">
        <f>FC_IND_NMM_CM_E!O43+FC_IND_NMM_CR_E!O43+FC_IND_NMM_GL_E!O43</f>
        <v>16.005599999999998</v>
      </c>
      <c r="P43" s="8">
        <f>FC_IND_NMM_CM_E!P43+FC_IND_NMM_CR_E!P43+FC_IND_NMM_GL_E!P43</f>
        <v>12.80448</v>
      </c>
      <c r="Q43" s="8">
        <f>FC_IND_NMM_CM_E!Q43+FC_IND_NMM_CR_E!Q43+FC_IND_NMM_GL_E!Q43</f>
        <v>22.40784</v>
      </c>
      <c r="R43" s="8">
        <f>FC_IND_NMM_CM_E!R43+FC_IND_NMM_CR_E!R43+FC_IND_NMM_GL_E!R43</f>
        <v>14.295401639999998</v>
      </c>
      <c r="S43" s="8">
        <f>FC_IND_NMM_CM_E!S43+FC_IND_NMM_CR_E!S43+FC_IND_NMM_GL_E!S43</f>
        <v>15.758580240000004</v>
      </c>
      <c r="T43" s="8">
        <f>FC_IND_NMM_CM_E!T43+FC_IND_NMM_CR_E!T43+FC_IND_NMM_GL_E!T43</f>
        <v>19.837073879999998</v>
      </c>
      <c r="U43" s="8">
        <f>FC_IND_NMM_CM_E!U43+FC_IND_NMM_CR_E!U43+FC_IND_NMM_GL_E!U43</f>
        <v>17.58455244</v>
      </c>
      <c r="V43" s="8">
        <f>FC_IND_NMM_CM_E!V43+FC_IND_NMM_CR_E!V43+FC_IND_NMM_GL_E!V43</f>
        <v>18.736955640000005</v>
      </c>
      <c r="W43" s="8">
        <f>FC_IND_NMM_CM_E!W43+FC_IND_NMM_CR_E!W43+FC_IND_NMM_GL_E!W43</f>
        <v>30.371426280000001</v>
      </c>
      <c r="X43" s="8">
        <f>FC_IND_NMM_CM_E!X43+FC_IND_NMM_CR_E!X43+FC_IND_NMM_GL_E!X43</f>
        <v>12.208271400000001</v>
      </c>
    </row>
    <row r="44" spans="1:24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82.508369040000019</v>
      </c>
      <c r="D44" s="8">
        <f>FC_IND_NMM_CM_E!D44+FC_IND_NMM_CR_E!D44+FC_IND_NMM_GL_E!D44</f>
        <v>66.641492880000001</v>
      </c>
      <c r="E44" s="8">
        <f>FC_IND_NMM_CM_E!E44+FC_IND_NMM_CR_E!E44+FC_IND_NMM_GL_E!E44</f>
        <v>34.90746192000001</v>
      </c>
      <c r="F44" s="8">
        <f>FC_IND_NMM_CM_E!F44+FC_IND_NMM_CR_E!F44+FC_IND_NMM_GL_E!F44</f>
        <v>41.254323839999991</v>
      </c>
      <c r="G44" s="8">
        <f>FC_IND_NMM_CM_E!G44+FC_IND_NMM_CR_E!G44+FC_IND_NMM_GL_E!G44</f>
        <v>38.080892879999993</v>
      </c>
      <c r="H44" s="8">
        <f>FC_IND_NMM_CM_E!H44+FC_IND_NMM_CR_E!H44+FC_IND_NMM_GL_E!H44</f>
        <v>41.254323839999998</v>
      </c>
      <c r="I44" s="8">
        <f>FC_IND_NMM_CM_E!I44+FC_IND_NMM_CR_E!I44+FC_IND_NMM_GL_E!I44</f>
        <v>66.641492879999987</v>
      </c>
      <c r="J44" s="8">
        <f>FC_IND_NMM_CM_E!J44+FC_IND_NMM_CR_E!J44+FC_IND_NMM_GL_E!J44</f>
        <v>72.98807616000002</v>
      </c>
      <c r="K44" s="8">
        <f>FC_IND_NMM_CM_E!K44+FC_IND_NMM_CR_E!K44+FC_IND_NMM_GL_E!K44</f>
        <v>85.681800000000024</v>
      </c>
      <c r="L44" s="8">
        <f>FC_IND_NMM_CM_E!L44+FC_IND_NMM_CR_E!L44+FC_IND_NMM_GL_E!L44</f>
        <v>57.121200000000002</v>
      </c>
      <c r="M44" s="8">
        <f>FC_IND_NMM_CM_E!M44+FC_IND_NMM_CR_E!M44+FC_IND_NMM_GL_E!M44</f>
        <v>53.947769040000011</v>
      </c>
      <c r="N44" s="8">
        <f>FC_IND_NMM_CM_E!N44+FC_IND_NMM_CR_E!N44+FC_IND_NMM_GL_E!N44</f>
        <v>57.121200000000016</v>
      </c>
      <c r="O44" s="8">
        <f>FC_IND_NMM_CM_E!O44+FC_IND_NMM_CR_E!O44+FC_IND_NMM_GL_E!O44</f>
        <v>41.656680000000009</v>
      </c>
      <c r="P44" s="8">
        <f>FC_IND_NMM_CM_E!P44+FC_IND_NMM_CR_E!P44+FC_IND_NMM_GL_E!P44</f>
        <v>15.866876160000004</v>
      </c>
      <c r="Q44" s="8">
        <f>FC_IND_NMM_CM_E!Q44+FC_IND_NMM_CR_E!Q44+FC_IND_NMM_GL_E!Q44</f>
        <v>15.866876160000006</v>
      </c>
      <c r="R44" s="8">
        <f>FC_IND_NMM_CM_E!R44+FC_IND_NMM_CR_E!R44+FC_IND_NMM_GL_E!R44</f>
        <v>15.273651600000001</v>
      </c>
      <c r="S44" s="8">
        <f>FC_IND_NMM_CM_E!S44+FC_IND_NMM_CR_E!S44+FC_IND_NMM_GL_E!S44</f>
        <v>15.241886640000001</v>
      </c>
      <c r="T44" s="8">
        <f>FC_IND_NMM_CM_E!T44+FC_IND_NMM_CR_E!T44+FC_IND_NMM_GL_E!T44</f>
        <v>17.307723599999999</v>
      </c>
      <c r="U44" s="8">
        <f>FC_IND_NMM_CM_E!U44+FC_IND_NMM_CR_E!U44+FC_IND_NMM_GL_E!U44</f>
        <v>0</v>
      </c>
      <c r="V44" s="8">
        <f>FC_IND_NMM_CM_E!V44+FC_IND_NMM_CR_E!V44+FC_IND_NMM_GL_E!V44</f>
        <v>0</v>
      </c>
      <c r="W44" s="8">
        <f>FC_IND_NMM_CM_E!W44+FC_IND_NMM_CR_E!W44+FC_IND_NMM_GL_E!W44</f>
        <v>0</v>
      </c>
      <c r="X44" s="8">
        <f>FC_IND_NMM_CM_E!X44+FC_IND_NMM_CR_E!X44+FC_IND_NMM_GL_E!X44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0.33816528000000001</v>
      </c>
      <c r="W47" s="8">
        <f>FC_IND_NMM_CM_E!W47+FC_IND_NMM_CR_E!W47+FC_IND_NMM_GL_E!W47</f>
        <v>0.2164374</v>
      </c>
      <c r="X47" s="8">
        <f>FC_IND_NMM_CM_E!X47+FC_IND_NMM_CR_E!X47+FC_IND_NMM_GL_E!X47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0</v>
      </c>
      <c r="D48" s="8">
        <f>FC_IND_NMM_CM_E!D48+FC_IND_NMM_CR_E!D48+FC_IND_NMM_GL_E!D48</f>
        <v>0</v>
      </c>
      <c r="E48" s="8">
        <f>FC_IND_NMM_CM_E!E48+FC_IND_NMM_CR_E!E48+FC_IND_NMM_GL_E!E48</f>
        <v>0</v>
      </c>
      <c r="F48" s="8">
        <f>FC_IND_NMM_CM_E!F48+FC_IND_NMM_CR_E!F48+FC_IND_NMM_GL_E!F48</f>
        <v>0</v>
      </c>
      <c r="G48" s="8">
        <f>FC_IND_NMM_CM_E!G48+FC_IND_NMM_CR_E!G48+FC_IND_NMM_GL_E!G48</f>
        <v>0</v>
      </c>
      <c r="H48" s="8">
        <f>FC_IND_NMM_CM_E!H48+FC_IND_NMM_CR_E!H48+FC_IND_NMM_GL_E!H48</f>
        <v>0</v>
      </c>
      <c r="I48" s="8">
        <f>FC_IND_NMM_CM_E!I48+FC_IND_NMM_CR_E!I48+FC_IND_NMM_GL_E!I48</f>
        <v>0</v>
      </c>
      <c r="J48" s="8">
        <f>FC_IND_NMM_CM_E!J48+FC_IND_NMM_CR_E!J48+FC_IND_NMM_GL_E!J48</f>
        <v>0</v>
      </c>
      <c r="K48" s="8">
        <f>FC_IND_NMM_CM_E!K48+FC_IND_NMM_CR_E!K48+FC_IND_NMM_GL_E!K48</f>
        <v>0</v>
      </c>
      <c r="L48" s="8">
        <f>FC_IND_NMM_CM_E!L48+FC_IND_NMM_CR_E!L48+FC_IND_NMM_GL_E!L48</f>
        <v>0</v>
      </c>
      <c r="M48" s="8">
        <f>FC_IND_NMM_CM_E!M48+FC_IND_NMM_CR_E!M48+FC_IND_NMM_GL_E!M48</f>
        <v>0</v>
      </c>
      <c r="N48" s="8">
        <f>FC_IND_NMM_CM_E!N48+FC_IND_NMM_CR_E!N48+FC_IND_NMM_GL_E!N48</f>
        <v>0</v>
      </c>
      <c r="O48" s="8">
        <f>FC_IND_NMM_CM_E!O48+FC_IND_NMM_CR_E!O48+FC_IND_NMM_GL_E!O48</f>
        <v>0</v>
      </c>
      <c r="P48" s="8">
        <f>FC_IND_NMM_CM_E!P48+FC_IND_NMM_CR_E!P48+FC_IND_NMM_GL_E!P48</f>
        <v>0</v>
      </c>
      <c r="Q48" s="8">
        <f>FC_IND_NMM_CM_E!Q48+FC_IND_NMM_CR_E!Q48+FC_IND_NMM_GL_E!Q48</f>
        <v>0</v>
      </c>
      <c r="R48" s="8">
        <f>FC_IND_NMM_CM_E!R48+FC_IND_NMM_CR_E!R48+FC_IND_NMM_GL_E!R48</f>
        <v>0</v>
      </c>
      <c r="S48" s="8">
        <f>FC_IND_NMM_CM_E!S48+FC_IND_NMM_CR_E!S48+FC_IND_NMM_GL_E!S48</f>
        <v>0</v>
      </c>
      <c r="T48" s="8">
        <f>FC_IND_NMM_CM_E!T48+FC_IND_NMM_CR_E!T48+FC_IND_NMM_GL_E!T48</f>
        <v>0</v>
      </c>
      <c r="U48" s="8">
        <f>FC_IND_NMM_CM_E!U48+FC_IND_NMM_CR_E!U48+FC_IND_NMM_GL_E!U48</f>
        <v>0</v>
      </c>
      <c r="V48" s="8">
        <f>FC_IND_NMM_CM_E!V48+FC_IND_NMM_CR_E!V48+FC_IND_NMM_GL_E!V48</f>
        <v>0</v>
      </c>
      <c r="W48" s="8">
        <f>FC_IND_NMM_CM_E!W48+FC_IND_NMM_CR_E!W48+FC_IND_NMM_GL_E!W48</f>
        <v>0</v>
      </c>
      <c r="X48" s="8">
        <f>FC_IND_NMM_CM_E!X48+FC_IND_NMM_CR_E!X48+FC_IND_NMM_GL_E!X48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1467.2850429600003</v>
      </c>
      <c r="D51" s="27">
        <f>FC_IND_NMM_CM_E!D51+FC_IND_NMM_CR_E!D51+FC_IND_NMM_GL_E!D51</f>
        <v>1439.5155429599997</v>
      </c>
      <c r="E51" s="27">
        <f>FC_IND_NMM_CM_E!E51+FC_IND_NMM_CR_E!E51+FC_IND_NMM_GL_E!E51</f>
        <v>1277.5442288400004</v>
      </c>
      <c r="F51" s="27">
        <f>FC_IND_NMM_CM_E!F51+FC_IND_NMM_CR_E!F51+FC_IND_NMM_GL_E!F51</f>
        <v>1275.2721788400004</v>
      </c>
      <c r="G51" s="27">
        <f>FC_IND_NMM_CM_E!G51+FC_IND_NMM_CR_E!G51+FC_IND_NMM_GL_E!G51</f>
        <v>1282.4922488400002</v>
      </c>
      <c r="H51" s="27">
        <f>FC_IND_NMM_CM_E!H51+FC_IND_NMM_CR_E!H51+FC_IND_NMM_GL_E!H51</f>
        <v>1304.10176688</v>
      </c>
      <c r="I51" s="27">
        <f>FC_IND_NMM_CM_E!I51+FC_IND_NMM_CR_E!I51+FC_IND_NMM_GL_E!I51</f>
        <v>1282.4417588400001</v>
      </c>
      <c r="J51" s="27">
        <f>FC_IND_NMM_CM_E!J51+FC_IND_NMM_CR_E!J51+FC_IND_NMM_GL_E!J51</f>
        <v>1337.9300668800001</v>
      </c>
      <c r="K51" s="27">
        <f>FC_IND_NMM_CM_E!K51+FC_IND_NMM_CR_E!K51+FC_IND_NMM_GL_E!K51</f>
        <v>1323.3384568800002</v>
      </c>
      <c r="L51" s="27">
        <f>FC_IND_NMM_CM_E!L51+FC_IND_NMM_CR_E!L51+FC_IND_NMM_GL_E!L51</f>
        <v>1195.8011207999998</v>
      </c>
      <c r="M51" s="27">
        <f>FC_IND_NMM_CM_E!M51+FC_IND_NMM_CR_E!M51+FC_IND_NMM_GL_E!M51</f>
        <v>1260.2766488400002</v>
      </c>
      <c r="N51" s="27">
        <f>FC_IND_NMM_CM_E!N51+FC_IND_NMM_CR_E!N51+FC_IND_NMM_GL_E!N51</f>
        <v>1091.8931047200001</v>
      </c>
      <c r="O51" s="27">
        <f>FC_IND_NMM_CM_E!O51+FC_IND_NMM_CR_E!O51+FC_IND_NMM_GL_E!O51</f>
        <v>1008.2818666800002</v>
      </c>
      <c r="P51" s="27">
        <f>FC_IND_NMM_CM_E!P51+FC_IND_NMM_CR_E!P51+FC_IND_NMM_GL_E!P51</f>
        <v>945.47250864000011</v>
      </c>
      <c r="Q51" s="27">
        <f>FC_IND_NMM_CM_E!Q51+FC_IND_NMM_CR_E!Q51+FC_IND_NMM_GL_E!Q51</f>
        <v>949.96611864000033</v>
      </c>
      <c r="R51" s="27">
        <f>FC_IND_NMM_CM_E!R51+FC_IND_NMM_CR_E!R51+FC_IND_NMM_GL_E!R51</f>
        <v>1140.4442887199998</v>
      </c>
      <c r="S51" s="27">
        <f>FC_IND_NMM_CM_E!S51+FC_IND_NMM_CR_E!S51+FC_IND_NMM_GL_E!S51</f>
        <v>1181.2262734800004</v>
      </c>
      <c r="T51" s="27">
        <f>FC_IND_NMM_CM_E!T51+FC_IND_NMM_CR_E!T51+FC_IND_NMM_GL_E!T51</f>
        <v>1145.7685601999999</v>
      </c>
      <c r="U51" s="27">
        <f>FC_IND_NMM_CM_E!U51+FC_IND_NMM_CR_E!U51+FC_IND_NMM_GL_E!U51</f>
        <v>1214.5791596399999</v>
      </c>
      <c r="V51" s="27">
        <f>FC_IND_NMM_CM_E!V51+FC_IND_NMM_CR_E!V51+FC_IND_NMM_GL_E!V51</f>
        <v>1134.8467653600001</v>
      </c>
      <c r="W51" s="27">
        <f>FC_IND_NMM_CM_E!W51+FC_IND_NMM_CR_E!W51+FC_IND_NMM_GL_E!W51</f>
        <v>1072.7547692400003</v>
      </c>
      <c r="X51" s="27">
        <f>FC_IND_NMM_CM_E!X51+FC_IND_NMM_CR_E!X51+FC_IND_NMM_GL_E!X51</f>
        <v>1083.7652245200002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0</v>
      </c>
      <c r="D53" s="8">
        <f>FC_IND_NMM_CM_E!D53+FC_IND_NMM_CR_E!D53+FC_IND_NMM_GL_E!D53</f>
        <v>0</v>
      </c>
      <c r="E53" s="8">
        <f>FC_IND_NMM_CM_E!E53+FC_IND_NMM_CR_E!E53+FC_IND_NMM_GL_E!E53</f>
        <v>0</v>
      </c>
      <c r="F53" s="8">
        <f>FC_IND_NMM_CM_E!F53+FC_IND_NMM_CR_E!F53+FC_IND_NMM_GL_E!F53</f>
        <v>0</v>
      </c>
      <c r="G53" s="8">
        <f>FC_IND_NMM_CM_E!G53+FC_IND_NMM_CR_E!G53+FC_IND_NMM_GL_E!G53</f>
        <v>0</v>
      </c>
      <c r="H53" s="8">
        <f>FC_IND_NMM_CM_E!H53+FC_IND_NMM_CR_E!H53+FC_IND_NMM_GL_E!H53</f>
        <v>0</v>
      </c>
      <c r="I53" s="8">
        <f>FC_IND_NMM_CM_E!I53+FC_IND_NMM_CR_E!I53+FC_IND_NMM_GL_E!I53</f>
        <v>0</v>
      </c>
      <c r="J53" s="8">
        <f>FC_IND_NMM_CM_E!J53+FC_IND_NMM_CR_E!J53+FC_IND_NMM_GL_E!J53</f>
        <v>0</v>
      </c>
      <c r="K53" s="8">
        <f>FC_IND_NMM_CM_E!K53+FC_IND_NMM_CR_E!K53+FC_IND_NMM_GL_E!K53</f>
        <v>0</v>
      </c>
      <c r="L53" s="8">
        <f>FC_IND_NMM_CM_E!L53+FC_IND_NMM_CR_E!L53+FC_IND_NMM_GL_E!L53</f>
        <v>0</v>
      </c>
      <c r="M53" s="8">
        <f>FC_IND_NMM_CM_E!M53+FC_IND_NMM_CR_E!M53+FC_IND_NMM_GL_E!M53</f>
        <v>0</v>
      </c>
      <c r="N53" s="8">
        <f>FC_IND_NMM_CM_E!N53+FC_IND_NMM_CR_E!N53+FC_IND_NMM_GL_E!N53</f>
        <v>0</v>
      </c>
      <c r="O53" s="8">
        <f>FC_IND_NMM_CM_E!O53+FC_IND_NMM_CR_E!O53+FC_IND_NMM_GL_E!O53</f>
        <v>0</v>
      </c>
      <c r="P53" s="8">
        <f>FC_IND_NMM_CM_E!P53+FC_IND_NMM_CR_E!P53+FC_IND_NMM_GL_E!P53</f>
        <v>0</v>
      </c>
      <c r="Q53" s="8">
        <f>FC_IND_NMM_CM_E!Q53+FC_IND_NMM_CR_E!Q53+FC_IND_NMM_GL_E!Q53</f>
        <v>0</v>
      </c>
      <c r="R53" s="8">
        <f>FC_IND_NMM_CM_E!R53+FC_IND_NMM_CR_E!R53+FC_IND_NMM_GL_E!R53</f>
        <v>0</v>
      </c>
      <c r="S53" s="8">
        <f>FC_IND_NMM_CM_E!S53+FC_IND_NMM_CR_E!S53+FC_IND_NMM_GL_E!S53</f>
        <v>0</v>
      </c>
      <c r="T53" s="8">
        <f>FC_IND_NMM_CM_E!T53+FC_IND_NMM_CR_E!T53+FC_IND_NMM_GL_E!T53</f>
        <v>0</v>
      </c>
      <c r="U53" s="8">
        <f>FC_IND_NMM_CM_E!U53+FC_IND_NMM_CR_E!U53+FC_IND_NMM_GL_E!U53</f>
        <v>0</v>
      </c>
      <c r="V53" s="8">
        <f>FC_IND_NMM_CM_E!V53+FC_IND_NMM_CR_E!V53+FC_IND_NMM_GL_E!V53</f>
        <v>0</v>
      </c>
      <c r="W53" s="8">
        <f>FC_IND_NMM_CM_E!W53+FC_IND_NMM_CR_E!W53+FC_IND_NMM_GL_E!W53</f>
        <v>0</v>
      </c>
      <c r="X53" s="8">
        <f>FC_IND_NMM_CM_E!X53+FC_IND_NMM_CR_E!X53+FC_IND_NMM_GL_E!X53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0</v>
      </c>
      <c r="Q54" s="45">
        <f>FC_IND_NMM_CM_E!Q54+FC_IND_NMM_CR_E!Q54+FC_IND_NMM_GL_E!Q54</f>
        <v>0</v>
      </c>
      <c r="R54" s="45">
        <f>FC_IND_NMM_CM_E!R54+FC_IND_NMM_CR_E!R54+FC_IND_NMM_GL_E!R54</f>
        <v>0</v>
      </c>
      <c r="S54" s="45">
        <f>FC_IND_NMM_CM_E!S54+FC_IND_NMM_CR_E!S54+FC_IND_NMM_GL_E!S54</f>
        <v>0</v>
      </c>
      <c r="T54" s="45">
        <f>FC_IND_NMM_CM_E!T54+FC_IND_NMM_CR_E!T54+FC_IND_NMM_GL_E!T54</f>
        <v>0</v>
      </c>
      <c r="U54" s="45">
        <f>FC_IND_NMM_CM_E!U54+FC_IND_NMM_CR_E!U54+FC_IND_NMM_GL_E!U54</f>
        <v>0</v>
      </c>
      <c r="V54" s="45">
        <f>FC_IND_NMM_CM_E!V54+FC_IND_NMM_CR_E!V54+FC_IND_NMM_GL_E!V54</f>
        <v>0</v>
      </c>
      <c r="W54" s="45">
        <f>FC_IND_NMM_CM_E!W54+FC_IND_NMM_CR_E!W54+FC_IND_NMM_GL_E!W54</f>
        <v>0</v>
      </c>
      <c r="X54" s="45">
        <f>FC_IND_NMM_CM_E!X54+FC_IND_NMM_CR_E!X54+FC_IND_NMM_GL_E!X54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0</v>
      </c>
      <c r="D62" s="52">
        <f>FC_IND_NMM_CM_E!D62+FC_IND_NMM_CR_E!D62+FC_IND_NMM_GL_E!D62</f>
        <v>0</v>
      </c>
      <c r="E62" s="52">
        <f>FC_IND_NMM_CM_E!E62+FC_IND_NMM_CR_E!E62+FC_IND_NMM_GL_E!E62</f>
        <v>0</v>
      </c>
      <c r="F62" s="52">
        <f>FC_IND_NMM_CM_E!F62+FC_IND_NMM_CR_E!F62+FC_IND_NMM_GL_E!F62</f>
        <v>0</v>
      </c>
      <c r="G62" s="52">
        <f>FC_IND_NMM_CM_E!G62+FC_IND_NMM_CR_E!G62+FC_IND_NMM_GL_E!G62</f>
        <v>0</v>
      </c>
      <c r="H62" s="52">
        <f>FC_IND_NMM_CM_E!H62+FC_IND_NMM_CR_E!H62+FC_IND_NMM_GL_E!H62</f>
        <v>0</v>
      </c>
      <c r="I62" s="52">
        <f>FC_IND_NMM_CM_E!I62+FC_IND_NMM_CR_E!I62+FC_IND_NMM_GL_E!I62</f>
        <v>0</v>
      </c>
      <c r="J62" s="52">
        <f>FC_IND_NMM_CM_E!J62+FC_IND_NMM_CR_E!J62+FC_IND_NMM_GL_E!J62</f>
        <v>0</v>
      </c>
      <c r="K62" s="52">
        <f>FC_IND_NMM_CM_E!K62+FC_IND_NMM_CR_E!K62+FC_IND_NMM_GL_E!K62</f>
        <v>0</v>
      </c>
      <c r="L62" s="52">
        <f>FC_IND_NMM_CM_E!L62+FC_IND_NMM_CR_E!L62+FC_IND_NMM_GL_E!L62</f>
        <v>0</v>
      </c>
      <c r="M62" s="52">
        <f>FC_IND_NMM_CM_E!M62+FC_IND_NMM_CR_E!M62+FC_IND_NMM_GL_E!M62</f>
        <v>0</v>
      </c>
      <c r="N62" s="52">
        <f>FC_IND_NMM_CM_E!N62+FC_IND_NMM_CR_E!N62+FC_IND_NMM_GL_E!N62</f>
        <v>0</v>
      </c>
      <c r="O62" s="52">
        <f>FC_IND_NMM_CM_E!O62+FC_IND_NMM_CR_E!O62+FC_IND_NMM_GL_E!O62</f>
        <v>0</v>
      </c>
      <c r="P62" s="52">
        <f>FC_IND_NMM_CM_E!P62+FC_IND_NMM_CR_E!P62+FC_IND_NMM_GL_E!P62</f>
        <v>0</v>
      </c>
      <c r="Q62" s="52">
        <f>FC_IND_NMM_CM_E!Q62+FC_IND_NMM_CR_E!Q62+FC_IND_NMM_GL_E!Q62</f>
        <v>0</v>
      </c>
      <c r="R62" s="52">
        <f>FC_IND_NMM_CM_E!R62+FC_IND_NMM_CR_E!R62+FC_IND_NMM_GL_E!R62</f>
        <v>0</v>
      </c>
      <c r="S62" s="52">
        <f>FC_IND_NMM_CM_E!S62+FC_IND_NMM_CR_E!S62+FC_IND_NMM_GL_E!S62</f>
        <v>0</v>
      </c>
      <c r="T62" s="52">
        <f>FC_IND_NMM_CM_E!T62+FC_IND_NMM_CR_E!T62+FC_IND_NMM_GL_E!T62</f>
        <v>0</v>
      </c>
      <c r="U62" s="52">
        <f>FC_IND_NMM_CM_E!U62+FC_IND_NMM_CR_E!U62+FC_IND_NMM_GL_E!U62</f>
        <v>0</v>
      </c>
      <c r="V62" s="52">
        <f>FC_IND_NMM_CM_E!V62+FC_IND_NMM_CR_E!V62+FC_IND_NMM_GL_E!V62</f>
        <v>0</v>
      </c>
      <c r="W62" s="52">
        <f>FC_IND_NMM_CM_E!W62+FC_IND_NMM_CR_E!W62+FC_IND_NMM_GL_E!W62</f>
        <v>0</v>
      </c>
      <c r="X62" s="52">
        <f>FC_IND_NMM_CM_E!X62+FC_IND_NMM_CR_E!X62+FC_IND_NMM_GL_E!X62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</v>
      </c>
      <c r="U64" s="52">
        <f>FC_IND_NMM_CM_E!U64+FC_IND_NMM_CR_E!U64+FC_IND_NMM_GL_E!U64</f>
        <v>0</v>
      </c>
      <c r="V64" s="52">
        <f>FC_IND_NMM_CM_E!V64+FC_IND_NMM_CR_E!V64+FC_IND_NMM_GL_E!V64</f>
        <v>0</v>
      </c>
      <c r="W64" s="52">
        <f>FC_IND_NMM_CM_E!W64+FC_IND_NMM_CR_E!W64+FC_IND_NMM_GL_E!W64</f>
        <v>0</v>
      </c>
      <c r="X64" s="52">
        <f>FC_IND_NMM_CM_E!X64+FC_IND_NMM_CR_E!X64+FC_IND_NMM_GL_E!X64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0</v>
      </c>
      <c r="R65" s="52">
        <f>FC_IND_NMM_CM_E!R65+FC_IND_NMM_CR_E!R65+FC_IND_NMM_GL_E!R65</f>
        <v>0</v>
      </c>
      <c r="S65" s="52">
        <f>FC_IND_NMM_CM_E!S65+FC_IND_NMM_CR_E!S65+FC_IND_NMM_GL_E!S65</f>
        <v>0</v>
      </c>
      <c r="T65" s="52">
        <f>FC_IND_NMM_CM_E!T65+FC_IND_NMM_CR_E!T65+FC_IND_NMM_GL_E!T65</f>
        <v>0</v>
      </c>
      <c r="U65" s="52">
        <f>FC_IND_NMM_CM_E!U65+FC_IND_NMM_CR_E!U65+FC_IND_NMM_GL_E!U65</f>
        <v>0</v>
      </c>
      <c r="V65" s="52">
        <f>FC_IND_NMM_CM_E!V65+FC_IND_NMM_CR_E!V65+FC_IND_NMM_GL_E!V65</f>
        <v>0</v>
      </c>
      <c r="W65" s="52">
        <f>FC_IND_NMM_CM_E!W65+FC_IND_NMM_CR_E!W65+FC_IND_NMM_GL_E!W65</f>
        <v>0</v>
      </c>
      <c r="X65" s="52">
        <f>FC_IND_NMM_CM_E!X65+FC_IND_NMM_CR_E!X65+FC_IND_NMM_GL_E!X65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608.26435719975575</v>
      </c>
      <c r="D2" s="21">
        <f t="shared" ref="D2:X2" si="0">SUM(D3,D17,D22,D25,D26,D51,D52)</f>
        <v>604.88541789592318</v>
      </c>
      <c r="E2" s="21">
        <f t="shared" si="0"/>
        <v>540.10530838249076</v>
      </c>
      <c r="F2" s="21">
        <f t="shared" si="0"/>
        <v>397.8721209493811</v>
      </c>
      <c r="G2" s="21">
        <f t="shared" si="0"/>
        <v>403.64333111149449</v>
      </c>
      <c r="H2" s="21">
        <f t="shared" si="0"/>
        <v>417.67242832270097</v>
      </c>
      <c r="I2" s="21">
        <f t="shared" si="0"/>
        <v>459.27358891518645</v>
      </c>
      <c r="J2" s="21">
        <f t="shared" si="0"/>
        <v>447.69148061683677</v>
      </c>
      <c r="K2" s="21">
        <f t="shared" si="0"/>
        <v>499.32397254659145</v>
      </c>
      <c r="L2" s="21">
        <f t="shared" si="0"/>
        <v>379.52344041736251</v>
      </c>
      <c r="M2" s="21">
        <f t="shared" si="0"/>
        <v>352.06487754844181</v>
      </c>
      <c r="N2" s="21">
        <f t="shared" si="0"/>
        <v>377.47806997249802</v>
      </c>
      <c r="O2" s="21">
        <f t="shared" si="0"/>
        <v>323.59144799603484</v>
      </c>
      <c r="P2" s="21">
        <f t="shared" si="0"/>
        <v>326.40144059268709</v>
      </c>
      <c r="Q2" s="21">
        <f t="shared" si="0"/>
        <v>309.15593745426861</v>
      </c>
      <c r="R2" s="21">
        <f t="shared" si="0"/>
        <v>292.43437281904363</v>
      </c>
      <c r="S2" s="21">
        <f t="shared" si="0"/>
        <v>306.8125600887214</v>
      </c>
      <c r="T2" s="21">
        <f t="shared" si="0"/>
        <v>327.36028242571467</v>
      </c>
      <c r="U2" s="21">
        <f t="shared" si="0"/>
        <v>348.65161201034766</v>
      </c>
      <c r="V2" s="21">
        <f t="shared" si="0"/>
        <v>352.13558550386301</v>
      </c>
      <c r="W2" s="21">
        <f t="shared" si="0"/>
        <v>326.47013871519613</v>
      </c>
      <c r="X2" s="21">
        <f t="shared" si="0"/>
        <v>315.57766517194608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81.439223596954278</v>
      </c>
      <c r="D3" s="24">
        <f t="shared" ref="D3:W3" si="2">SUM(D4,D8,D11)</f>
        <v>85.483989409317317</v>
      </c>
      <c r="E3" s="24">
        <f t="shared" si="2"/>
        <v>63.207718447920357</v>
      </c>
      <c r="F3" s="24">
        <f t="shared" si="2"/>
        <v>45.084422677057553</v>
      </c>
      <c r="G3" s="24">
        <f t="shared" si="2"/>
        <v>45.713825484020873</v>
      </c>
      <c r="H3" s="24">
        <f t="shared" si="2"/>
        <v>43.24777015634961</v>
      </c>
      <c r="I3" s="24">
        <f t="shared" si="2"/>
        <v>45.254889826418157</v>
      </c>
      <c r="J3" s="24">
        <f t="shared" si="2"/>
        <v>56.566979999024504</v>
      </c>
      <c r="K3" s="24">
        <f t="shared" si="2"/>
        <v>56.818642146261816</v>
      </c>
      <c r="L3" s="24">
        <f t="shared" si="2"/>
        <v>41.301565459605506</v>
      </c>
      <c r="M3" s="24">
        <f t="shared" si="2"/>
        <v>39.055616769794334</v>
      </c>
      <c r="N3" s="24">
        <f t="shared" si="2"/>
        <v>44.41339718963777</v>
      </c>
      <c r="O3" s="24">
        <f t="shared" si="2"/>
        <v>40.337549249125829</v>
      </c>
      <c r="P3" s="24">
        <f t="shared" si="2"/>
        <v>37.486001015605666</v>
      </c>
      <c r="Q3" s="24">
        <f t="shared" si="2"/>
        <v>40.651746034586907</v>
      </c>
      <c r="R3" s="24">
        <f t="shared" si="2"/>
        <v>32.125102766361408</v>
      </c>
      <c r="S3" s="24">
        <f t="shared" si="2"/>
        <v>33.893044320797429</v>
      </c>
      <c r="T3" s="24">
        <f t="shared" si="2"/>
        <v>42.974541208803117</v>
      </c>
      <c r="U3" s="24">
        <f t="shared" si="2"/>
        <v>46.882986137106151</v>
      </c>
      <c r="V3" s="24">
        <f t="shared" si="2"/>
        <v>31.655012070396516</v>
      </c>
      <c r="W3" s="24">
        <f t="shared" si="2"/>
        <v>27.667970705372053</v>
      </c>
      <c r="X3" s="24">
        <f t="shared" ref="X3" si="3">SUM(X4,X8,X11)</f>
        <v>27.68323420678696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15.500764402333646</v>
      </c>
      <c r="D4" s="19">
        <f t="shared" ref="D4:W4" si="5">SUM(D5:D7)</f>
        <v>12.718821916858172</v>
      </c>
      <c r="E4" s="19">
        <f t="shared" si="5"/>
        <v>1.0328084670727287</v>
      </c>
      <c r="F4" s="19">
        <f t="shared" si="5"/>
        <v>0.76386534246401716</v>
      </c>
      <c r="G4" s="19">
        <f t="shared" si="5"/>
        <v>0.7745293137902709</v>
      </c>
      <c r="H4" s="19">
        <f t="shared" si="5"/>
        <v>0.79541416712090407</v>
      </c>
      <c r="I4" s="19">
        <f t="shared" si="5"/>
        <v>0.87699421148603918</v>
      </c>
      <c r="J4" s="19">
        <f t="shared" si="5"/>
        <v>0.79446519515954128</v>
      </c>
      <c r="K4" s="19">
        <f t="shared" si="5"/>
        <v>0.90179351419717513</v>
      </c>
      <c r="L4" s="19">
        <f t="shared" si="5"/>
        <v>0</v>
      </c>
      <c r="M4" s="19">
        <f t="shared" si="5"/>
        <v>0.67912947538999247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0.15042353115771812</v>
      </c>
      <c r="R4" s="19">
        <f t="shared" si="5"/>
        <v>0.1778155320158866</v>
      </c>
      <c r="S4" s="19">
        <f t="shared" si="5"/>
        <v>0.27523877288095977</v>
      </c>
      <c r="T4" s="19">
        <f t="shared" si="5"/>
        <v>0.23095774562781976</v>
      </c>
      <c r="U4" s="19">
        <f t="shared" si="5"/>
        <v>0.38144021163464098</v>
      </c>
      <c r="V4" s="19">
        <f t="shared" si="5"/>
        <v>0.2750430382546119</v>
      </c>
      <c r="W4" s="19">
        <f t="shared" si="5"/>
        <v>0.32225726013755929</v>
      </c>
      <c r="X4" s="19">
        <f t="shared" ref="X4" si="6">SUM(X5:X7)</f>
        <v>0.33294890692464257</v>
      </c>
    </row>
    <row r="5" spans="1:24" ht="11.25" customHeight="1" x14ac:dyDescent="0.2">
      <c r="A5" s="28" t="s">
        <v>4</v>
      </c>
      <c r="B5" s="7" t="s">
        <v>5</v>
      </c>
      <c r="C5" s="8">
        <v>15.500764402333646</v>
      </c>
      <c r="D5" s="8">
        <v>12.718821916858172</v>
      </c>
      <c r="E5" s="8">
        <v>1.0328084670727287</v>
      </c>
      <c r="F5" s="8">
        <v>0.76386534246401716</v>
      </c>
      <c r="G5" s="8">
        <v>0.7745293137902709</v>
      </c>
      <c r="H5" s="8">
        <v>0.79541416712090407</v>
      </c>
      <c r="I5" s="8">
        <v>0.87699421148603918</v>
      </c>
      <c r="J5" s="8">
        <v>0.79446519515954128</v>
      </c>
      <c r="K5" s="8">
        <v>0.90179351419717513</v>
      </c>
      <c r="L5" s="8">
        <v>0</v>
      </c>
      <c r="M5" s="8">
        <v>0.67912947538999247</v>
      </c>
      <c r="N5" s="8">
        <v>0</v>
      </c>
      <c r="O5" s="8">
        <v>0</v>
      </c>
      <c r="P5" s="8">
        <v>0</v>
      </c>
      <c r="Q5" s="8">
        <v>0.15042353115771812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0.1778155320158866</v>
      </c>
      <c r="S6" s="8">
        <v>0.27523877288095977</v>
      </c>
      <c r="T6" s="8">
        <v>0.23095774562781976</v>
      </c>
      <c r="U6" s="8">
        <v>0.38144021163464098</v>
      </c>
      <c r="V6" s="8">
        <v>0.2750430382546119</v>
      </c>
      <c r="W6" s="8">
        <v>0.32225726013755929</v>
      </c>
      <c r="X6" s="8">
        <v>0.33294890692464257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17.665914200420097</v>
      </c>
      <c r="D8" s="19">
        <f t="shared" si="7"/>
        <v>24.015906988465197</v>
      </c>
      <c r="E8" s="19">
        <f t="shared" si="7"/>
        <v>21.005924026791831</v>
      </c>
      <c r="F8" s="19">
        <f t="shared" si="7"/>
        <v>9.6430321221754749</v>
      </c>
      <c r="G8" s="19">
        <f t="shared" si="7"/>
        <v>9.777654040899149</v>
      </c>
      <c r="H8" s="19">
        <f t="shared" si="7"/>
        <v>13.388372290378712</v>
      </c>
      <c r="I8" s="19">
        <f t="shared" si="7"/>
        <v>5.5355851890349372</v>
      </c>
      <c r="J8" s="19">
        <f t="shared" si="7"/>
        <v>10.029324503925569</v>
      </c>
      <c r="K8" s="19">
        <f t="shared" si="7"/>
        <v>0</v>
      </c>
      <c r="L8" s="19">
        <f t="shared" si="7"/>
        <v>8.0906315861802209</v>
      </c>
      <c r="M8" s="19">
        <f t="shared" si="7"/>
        <v>9.0496610224046652</v>
      </c>
      <c r="N8" s="19">
        <f t="shared" si="7"/>
        <v>9.8063032101430618</v>
      </c>
      <c r="O8" s="19">
        <f t="shared" si="7"/>
        <v>10.719869442225537</v>
      </c>
      <c r="P8" s="19">
        <f t="shared" si="7"/>
        <v>9.564007704188711</v>
      </c>
      <c r="Q8" s="19">
        <f t="shared" si="7"/>
        <v>13.184458824098297</v>
      </c>
      <c r="R8" s="19">
        <f t="shared" si="7"/>
        <v>11.443947791166863</v>
      </c>
      <c r="S8" s="19">
        <f t="shared" si="7"/>
        <v>11.854691818445541</v>
      </c>
      <c r="T8" s="19">
        <f t="shared" si="7"/>
        <v>17.633678642558721</v>
      </c>
      <c r="U8" s="19">
        <f t="shared" si="7"/>
        <v>17.966301211603334</v>
      </c>
      <c r="V8" s="19">
        <f t="shared" si="7"/>
        <v>0.48089879805329006</v>
      </c>
      <c r="W8" s="19">
        <f t="shared" si="7"/>
        <v>0.23419366836441194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17.665914200420097</v>
      </c>
      <c r="D10" s="8">
        <v>24.015906988465197</v>
      </c>
      <c r="E10" s="8">
        <v>21.005924026791831</v>
      </c>
      <c r="F10" s="8">
        <v>9.6430321221754749</v>
      </c>
      <c r="G10" s="8">
        <v>9.777654040899149</v>
      </c>
      <c r="H10" s="8">
        <v>13.388372290378712</v>
      </c>
      <c r="I10" s="8">
        <v>5.5355851890349372</v>
      </c>
      <c r="J10" s="8">
        <v>10.029324503925569</v>
      </c>
      <c r="K10" s="8">
        <v>0</v>
      </c>
      <c r="L10" s="8">
        <v>8.0906315861802209</v>
      </c>
      <c r="M10" s="8">
        <v>9.0496610224046652</v>
      </c>
      <c r="N10" s="8">
        <v>9.8063032101430618</v>
      </c>
      <c r="O10" s="8">
        <v>10.719869442225537</v>
      </c>
      <c r="P10" s="8">
        <v>9.564007704188711</v>
      </c>
      <c r="Q10" s="8">
        <v>13.184458824098297</v>
      </c>
      <c r="R10" s="8">
        <v>11.443947791166863</v>
      </c>
      <c r="S10" s="8">
        <v>11.854691818445541</v>
      </c>
      <c r="T10" s="8">
        <v>17.633678642558721</v>
      </c>
      <c r="U10" s="8">
        <v>17.966301211603334</v>
      </c>
      <c r="V10" s="8">
        <v>0.48089879805329006</v>
      </c>
      <c r="W10" s="8">
        <v>0.23419366836441194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48.272544994200537</v>
      </c>
      <c r="D11" s="19">
        <f t="shared" si="8"/>
        <v>48.749260503993952</v>
      </c>
      <c r="E11" s="19">
        <f t="shared" si="8"/>
        <v>41.168985954055799</v>
      </c>
      <c r="F11" s="19">
        <f t="shared" si="8"/>
        <v>34.677525212418061</v>
      </c>
      <c r="G11" s="19">
        <f t="shared" si="8"/>
        <v>35.161642129331454</v>
      </c>
      <c r="H11" s="19">
        <f t="shared" si="8"/>
        <v>29.063983698849992</v>
      </c>
      <c r="I11" s="19">
        <f t="shared" si="8"/>
        <v>38.842310425897182</v>
      </c>
      <c r="J11" s="19">
        <f t="shared" si="8"/>
        <v>45.743190299939393</v>
      </c>
      <c r="K11" s="19">
        <f t="shared" si="8"/>
        <v>55.916848632064642</v>
      </c>
      <c r="L11" s="19">
        <f t="shared" si="8"/>
        <v>33.210933873425283</v>
      </c>
      <c r="M11" s="19">
        <f t="shared" si="8"/>
        <v>29.326826271999678</v>
      </c>
      <c r="N11" s="19">
        <f t="shared" si="8"/>
        <v>34.607093979494707</v>
      </c>
      <c r="O11" s="19">
        <f t="shared" si="8"/>
        <v>29.617679806900295</v>
      </c>
      <c r="P11" s="19">
        <f t="shared" si="8"/>
        <v>27.921993311416959</v>
      </c>
      <c r="Q11" s="19">
        <f t="shared" si="8"/>
        <v>27.316863679330893</v>
      </c>
      <c r="R11" s="19">
        <f t="shared" si="8"/>
        <v>20.503339443178657</v>
      </c>
      <c r="S11" s="19">
        <f t="shared" si="8"/>
        <v>21.76311372947093</v>
      </c>
      <c r="T11" s="19">
        <f t="shared" si="8"/>
        <v>25.109904820616574</v>
      </c>
      <c r="U11" s="19">
        <f t="shared" si="8"/>
        <v>28.535244713868178</v>
      </c>
      <c r="V11" s="19">
        <f t="shared" si="8"/>
        <v>30.899070234088615</v>
      </c>
      <c r="W11" s="19">
        <f t="shared" si="8"/>
        <v>27.111519776870082</v>
      </c>
      <c r="X11" s="19">
        <f t="shared" si="8"/>
        <v>27.350285299862318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48.272544994200537</v>
      </c>
      <c r="D13" s="8">
        <v>48.749260503993952</v>
      </c>
      <c r="E13" s="8">
        <v>41.168985954055799</v>
      </c>
      <c r="F13" s="8">
        <v>34.677525212418061</v>
      </c>
      <c r="G13" s="8">
        <v>35.161642129331454</v>
      </c>
      <c r="H13" s="8">
        <v>29.063983698849992</v>
      </c>
      <c r="I13" s="8">
        <v>38.842310425897182</v>
      </c>
      <c r="J13" s="8">
        <v>45.743190299939393</v>
      </c>
      <c r="K13" s="8">
        <v>55.916848632064642</v>
      </c>
      <c r="L13" s="8">
        <v>33.210933873425283</v>
      </c>
      <c r="M13" s="8">
        <v>29.326826271999678</v>
      </c>
      <c r="N13" s="8">
        <v>34.607093979494707</v>
      </c>
      <c r="O13" s="8">
        <v>29.617679806900295</v>
      </c>
      <c r="P13" s="8">
        <v>27.921993311416959</v>
      </c>
      <c r="Q13" s="8">
        <v>27.316863679330893</v>
      </c>
      <c r="R13" s="8">
        <v>20.503339443178657</v>
      </c>
      <c r="S13" s="8">
        <v>21.76311372947093</v>
      </c>
      <c r="T13" s="8">
        <v>25.109904820616574</v>
      </c>
      <c r="U13" s="8">
        <v>28.535244713868178</v>
      </c>
      <c r="V13" s="8">
        <v>30.899070234088615</v>
      </c>
      <c r="W13" s="8">
        <v>27.111519776870082</v>
      </c>
      <c r="X13" s="8">
        <v>27.350285299862318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35.133590061379181</v>
      </c>
      <c r="D26" s="27">
        <f t="shared" si="11"/>
        <v>32.252379586119787</v>
      </c>
      <c r="E26" s="27">
        <f t="shared" si="11"/>
        <v>20.387212858107858</v>
      </c>
      <c r="F26" s="27">
        <f t="shared" si="11"/>
        <v>15.915569173331788</v>
      </c>
      <c r="G26" s="27">
        <f t="shared" si="11"/>
        <v>14.428898779480958</v>
      </c>
      <c r="H26" s="27">
        <f t="shared" si="11"/>
        <v>15.694580893951745</v>
      </c>
      <c r="I26" s="27">
        <f t="shared" si="11"/>
        <v>25.034650027212329</v>
      </c>
      <c r="J26" s="27">
        <f t="shared" si="11"/>
        <v>23.551481032513088</v>
      </c>
      <c r="K26" s="27">
        <f t="shared" si="11"/>
        <v>29.716715526807221</v>
      </c>
      <c r="L26" s="27">
        <f t="shared" si="11"/>
        <v>20.18097358913899</v>
      </c>
      <c r="M26" s="27">
        <f t="shared" si="11"/>
        <v>17.071977421260392</v>
      </c>
      <c r="N26" s="27">
        <f t="shared" si="11"/>
        <v>22.493231907331083</v>
      </c>
      <c r="O26" s="27">
        <f t="shared" si="11"/>
        <v>16.796567264887837</v>
      </c>
      <c r="P26" s="27">
        <f t="shared" si="11"/>
        <v>10.158282449530287</v>
      </c>
      <c r="Q26" s="27">
        <f t="shared" si="11"/>
        <v>11.160896539018399</v>
      </c>
      <c r="R26" s="27">
        <f t="shared" si="11"/>
        <v>6.7889558578254761</v>
      </c>
      <c r="S26" s="27">
        <f t="shared" si="11"/>
        <v>7.3429581181000714</v>
      </c>
      <c r="T26" s="27">
        <f t="shared" si="11"/>
        <v>9.2820106499566144</v>
      </c>
      <c r="U26" s="27">
        <f t="shared" si="11"/>
        <v>4.6201276865407443</v>
      </c>
      <c r="V26" s="27">
        <f t="shared" si="11"/>
        <v>5.6859414351210757</v>
      </c>
      <c r="W26" s="27">
        <f t="shared" si="11"/>
        <v>8.6316507306152523</v>
      </c>
      <c r="X26" s="27">
        <f t="shared" si="11"/>
        <v>3.7371288359656427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35.133590061379181</v>
      </c>
      <c r="D33" s="19">
        <f t="shared" si="13"/>
        <v>32.252379586119787</v>
      </c>
      <c r="E33" s="19">
        <f t="shared" si="13"/>
        <v>20.387212858107858</v>
      </c>
      <c r="F33" s="19">
        <f t="shared" si="13"/>
        <v>15.915569173331788</v>
      </c>
      <c r="G33" s="19">
        <f t="shared" si="13"/>
        <v>14.428898779480958</v>
      </c>
      <c r="H33" s="19">
        <f t="shared" si="13"/>
        <v>15.694580893951745</v>
      </c>
      <c r="I33" s="19">
        <f t="shared" si="13"/>
        <v>25.034650027212329</v>
      </c>
      <c r="J33" s="19">
        <f t="shared" si="13"/>
        <v>23.551481032513088</v>
      </c>
      <c r="K33" s="19">
        <f t="shared" si="13"/>
        <v>29.716715526807221</v>
      </c>
      <c r="L33" s="19">
        <f t="shared" si="13"/>
        <v>20.18097358913899</v>
      </c>
      <c r="M33" s="19">
        <f t="shared" si="13"/>
        <v>17.071977421260392</v>
      </c>
      <c r="N33" s="19">
        <f t="shared" si="13"/>
        <v>22.493231907331083</v>
      </c>
      <c r="O33" s="19">
        <f t="shared" si="13"/>
        <v>16.796567264887837</v>
      </c>
      <c r="P33" s="19">
        <f t="shared" si="13"/>
        <v>10.158282449530287</v>
      </c>
      <c r="Q33" s="19">
        <f t="shared" si="13"/>
        <v>11.160896539018399</v>
      </c>
      <c r="R33" s="19">
        <f t="shared" si="13"/>
        <v>6.7889558578254761</v>
      </c>
      <c r="S33" s="19">
        <f t="shared" si="13"/>
        <v>7.3429581181000714</v>
      </c>
      <c r="T33" s="19">
        <f t="shared" si="13"/>
        <v>9.2820106499566144</v>
      </c>
      <c r="U33" s="19">
        <f t="shared" si="13"/>
        <v>4.6201276865407443</v>
      </c>
      <c r="V33" s="19">
        <f t="shared" si="13"/>
        <v>5.6859414351210757</v>
      </c>
      <c r="W33" s="19">
        <f t="shared" si="13"/>
        <v>8.6316507306152523</v>
      </c>
      <c r="X33" s="19">
        <f t="shared" si="13"/>
        <v>3.7371288359656427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0.95923876227807292</v>
      </c>
      <c r="D36" s="8">
        <v>0.96871172451008125</v>
      </c>
      <c r="E36" s="8">
        <v>1.0226021627706874</v>
      </c>
      <c r="F36" s="8">
        <v>0.75631675782366525</v>
      </c>
      <c r="G36" s="8">
        <v>0.76687534684536429</v>
      </c>
      <c r="H36" s="8">
        <v>0.78755381421461912</v>
      </c>
      <c r="I36" s="8">
        <v>0.8683276773909766</v>
      </c>
      <c r="J36" s="8">
        <v>0.78661422007782011</v>
      </c>
      <c r="K36" s="8">
        <v>0.89288191120694205</v>
      </c>
      <c r="L36" s="8">
        <v>1.5230101968549556</v>
      </c>
      <c r="M36" s="8">
        <v>1.3448900781856474</v>
      </c>
      <c r="N36" s="8">
        <v>1.6288021993912203</v>
      </c>
      <c r="O36" s="8">
        <v>1.5134561482712721</v>
      </c>
      <c r="P36" s="8">
        <v>1.6878323206244168</v>
      </c>
      <c r="Q36" s="8">
        <v>0.775558866310887</v>
      </c>
      <c r="R36" s="8">
        <v>0.20171097073006286</v>
      </c>
      <c r="S36" s="8">
        <v>0.35665144733385479</v>
      </c>
      <c r="T36" s="8">
        <v>0.34649103516032032</v>
      </c>
      <c r="U36" s="8">
        <v>0.31804222149782668</v>
      </c>
      <c r="V36" s="8">
        <v>0.31366219386215649</v>
      </c>
      <c r="W36" s="8">
        <v>0.29891785691152467</v>
      </c>
      <c r="X36" s="8">
        <v>0.5299324955511916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2.5308754538743653E-3</v>
      </c>
      <c r="T41" s="8">
        <v>0</v>
      </c>
      <c r="U41" s="8">
        <v>0</v>
      </c>
      <c r="V41" s="8">
        <v>3.1539704080957901E-3</v>
      </c>
      <c r="W41" s="8">
        <v>3.2793576105336251E-3</v>
      </c>
      <c r="X41" s="8">
        <v>6.2544886204480479E-3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6.4213000201535158</v>
      </c>
      <c r="D43" s="8">
        <v>8.6463333103818005</v>
      </c>
      <c r="E43" s="8">
        <v>6.8473010545218846</v>
      </c>
      <c r="F43" s="8">
        <v>4.2181971358670296</v>
      </c>
      <c r="G43" s="8">
        <v>3.4215999961894914</v>
      </c>
      <c r="H43" s="8">
        <v>3.5140892294517689</v>
      </c>
      <c r="I43" s="8">
        <v>3.8748118458771375</v>
      </c>
      <c r="J43" s="8">
        <v>2.6322732831207616</v>
      </c>
      <c r="K43" s="8">
        <v>1.9970490300105475</v>
      </c>
      <c r="L43" s="8">
        <v>3.4055398426387242</v>
      </c>
      <c r="M43" s="8">
        <v>3.0067390596277526</v>
      </c>
      <c r="N43" s="8">
        <v>4.552535621471919</v>
      </c>
      <c r="O43" s="8">
        <v>4.2297789990129466</v>
      </c>
      <c r="P43" s="8">
        <v>3.77519220355846</v>
      </c>
      <c r="Q43" s="8">
        <v>6.0702242570653242</v>
      </c>
      <c r="R43" s="8">
        <v>3.1778621289621567</v>
      </c>
      <c r="S43" s="8">
        <v>3.5430210007588308</v>
      </c>
      <c r="T43" s="8">
        <v>4.7629627984972007</v>
      </c>
      <c r="U43" s="8">
        <v>4.3020854650429179</v>
      </c>
      <c r="V43" s="8">
        <v>5.1974356675300104</v>
      </c>
      <c r="W43" s="8">
        <v>8.215197663878488</v>
      </c>
      <c r="X43" s="8">
        <v>3.2009418517940031</v>
      </c>
    </row>
    <row r="44" spans="1:24" ht="11.25" customHeight="1" x14ac:dyDescent="0.2">
      <c r="A44" s="28" t="s">
        <v>74</v>
      </c>
      <c r="B44" s="7" t="s">
        <v>75</v>
      </c>
      <c r="C44" s="8">
        <v>27.753051278947591</v>
      </c>
      <c r="D44" s="8">
        <v>22.637334551227909</v>
      </c>
      <c r="E44" s="8">
        <v>12.517309640815288</v>
      </c>
      <c r="F44" s="8">
        <v>10.941055279641093</v>
      </c>
      <c r="G44" s="8">
        <v>10.240423436446102</v>
      </c>
      <c r="H44" s="8">
        <v>11.392937850285357</v>
      </c>
      <c r="I44" s="8">
        <v>20.291510503944217</v>
      </c>
      <c r="J44" s="8">
        <v>20.132593529314505</v>
      </c>
      <c r="K44" s="8">
        <v>26.826784585589731</v>
      </c>
      <c r="L44" s="8">
        <v>15.252423549645311</v>
      </c>
      <c r="M44" s="8">
        <v>12.720348283446992</v>
      </c>
      <c r="N44" s="8">
        <v>16.311894086467944</v>
      </c>
      <c r="O44" s="8">
        <v>11.053332117603619</v>
      </c>
      <c r="P44" s="8">
        <v>4.6952579253474109</v>
      </c>
      <c r="Q44" s="8">
        <v>4.3151134156421875</v>
      </c>
      <c r="R44" s="8">
        <v>3.4093827581332565</v>
      </c>
      <c r="S44" s="8">
        <v>3.440754794553512</v>
      </c>
      <c r="T44" s="8">
        <v>4.1725568162990925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0.1716896033208139</v>
      </c>
      <c r="W47" s="8">
        <v>0.11425585221470635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491.69154354142233</v>
      </c>
      <c r="D51" s="27">
        <v>487.14904890048604</v>
      </c>
      <c r="E51" s="27">
        <v>456.51037707646253</v>
      </c>
      <c r="F51" s="27">
        <v>336.87212909899176</v>
      </c>
      <c r="G51" s="27">
        <v>343.50060684799263</v>
      </c>
      <c r="H51" s="27">
        <v>358.73007727239963</v>
      </c>
      <c r="I51" s="27">
        <v>388.98404906155594</v>
      </c>
      <c r="J51" s="27">
        <v>367.57301958529916</v>
      </c>
      <c r="K51" s="27">
        <v>412.78861487352242</v>
      </c>
      <c r="L51" s="27">
        <v>318.04090136861799</v>
      </c>
      <c r="M51" s="27">
        <v>295.93728335738706</v>
      </c>
      <c r="N51" s="27">
        <v>310.57144087552916</v>
      </c>
      <c r="O51" s="27">
        <v>266.45733148202117</v>
      </c>
      <c r="P51" s="27">
        <v>278.75715712755112</v>
      </c>
      <c r="Q51" s="27">
        <v>257.34329488066334</v>
      </c>
      <c r="R51" s="27">
        <v>253.52031419485675</v>
      </c>
      <c r="S51" s="27">
        <v>265.57655764982388</v>
      </c>
      <c r="T51" s="27">
        <v>275.10373056695494</v>
      </c>
      <c r="U51" s="27">
        <v>297.14849818670075</v>
      </c>
      <c r="V51" s="27">
        <v>314.79463199834544</v>
      </c>
      <c r="W51" s="27">
        <v>290.17051727920881</v>
      </c>
      <c r="X51" s="27">
        <v>284.15730212919345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520.14196601254389</v>
      </c>
      <c r="D2" s="21">
        <f t="shared" ref="D2:X2" si="0">SUM(D3,D17,D22,D25,D26,D51,D52)</f>
        <v>515.77569188836105</v>
      </c>
      <c r="E2" s="21">
        <f t="shared" si="0"/>
        <v>363.49664859287032</v>
      </c>
      <c r="F2" s="21">
        <f t="shared" si="0"/>
        <v>540.49990484867533</v>
      </c>
      <c r="G2" s="21">
        <f t="shared" si="0"/>
        <v>526.69438720797052</v>
      </c>
      <c r="H2" s="21">
        <f t="shared" si="0"/>
        <v>542.75321371645214</v>
      </c>
      <c r="I2" s="21">
        <f t="shared" si="0"/>
        <v>456.74382087649241</v>
      </c>
      <c r="J2" s="21">
        <f t="shared" si="0"/>
        <v>609.55178191220352</v>
      </c>
      <c r="K2" s="21">
        <f t="shared" si="0"/>
        <v>546.61591345149509</v>
      </c>
      <c r="L2" s="21">
        <f t="shared" si="0"/>
        <v>485.92099033544724</v>
      </c>
      <c r="M2" s="21">
        <f t="shared" si="0"/>
        <v>599.16226872041909</v>
      </c>
      <c r="N2" s="21">
        <f t="shared" si="0"/>
        <v>411.78190324811703</v>
      </c>
      <c r="O2" s="21">
        <f t="shared" si="0"/>
        <v>375.18659014923333</v>
      </c>
      <c r="P2" s="21">
        <f t="shared" si="0"/>
        <v>342.74434489296993</v>
      </c>
      <c r="Q2" s="21">
        <f t="shared" si="0"/>
        <v>379.07088107406338</v>
      </c>
      <c r="R2" s="21">
        <f t="shared" si="0"/>
        <v>562.05810662058991</v>
      </c>
      <c r="S2" s="21">
        <f t="shared" si="0"/>
        <v>586.54170605720685</v>
      </c>
      <c r="T2" s="21">
        <f t="shared" si="0"/>
        <v>542.34270566043051</v>
      </c>
      <c r="U2" s="21">
        <f t="shared" si="0"/>
        <v>609.44061946576869</v>
      </c>
      <c r="V2" s="21">
        <f t="shared" si="0"/>
        <v>448.76186430411849</v>
      </c>
      <c r="W2" s="21">
        <f t="shared" si="0"/>
        <v>383.75691843343355</v>
      </c>
      <c r="X2" s="21">
        <f t="shared" si="0"/>
        <v>409.17196770068972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69.354118148431738</v>
      </c>
      <c r="D3" s="24">
        <f t="shared" ref="D3:W3" si="2">SUM(D4,D8,D11)</f>
        <v>72.588140964268064</v>
      </c>
      <c r="E3" s="24">
        <f t="shared" si="2"/>
        <v>42.364989253379932</v>
      </c>
      <c r="F3" s="24">
        <f t="shared" si="2"/>
        <v>60.991944426919666</v>
      </c>
      <c r="G3" s="24">
        <f t="shared" si="2"/>
        <v>59.399413817208895</v>
      </c>
      <c r="H3" s="24">
        <f t="shared" si="2"/>
        <v>55.961920818556933</v>
      </c>
      <c r="I3" s="24">
        <f t="shared" si="2"/>
        <v>44.816488438045639</v>
      </c>
      <c r="J3" s="24">
        <f t="shared" si="2"/>
        <v>76.703194796324368</v>
      </c>
      <c r="K3" s="24">
        <f t="shared" si="2"/>
        <v>61.949534928416817</v>
      </c>
      <c r="L3" s="24">
        <f t="shared" si="2"/>
        <v>52.666513092043125</v>
      </c>
      <c r="M3" s="24">
        <f t="shared" si="2"/>
        <v>66.193964540486178</v>
      </c>
      <c r="N3" s="24">
        <f t="shared" si="2"/>
        <v>48.251550157016581</v>
      </c>
      <c r="O3" s="24">
        <f t="shared" si="2"/>
        <v>46.579668505400747</v>
      </c>
      <c r="P3" s="24">
        <f t="shared" si="2"/>
        <v>39.20693960877135</v>
      </c>
      <c r="Q3" s="24">
        <f t="shared" si="2"/>
        <v>49.643918342457823</v>
      </c>
      <c r="R3" s="24">
        <f t="shared" si="2"/>
        <v>61.484678677696081</v>
      </c>
      <c r="S3" s="24">
        <f t="shared" si="2"/>
        <v>64.526310934050215</v>
      </c>
      <c r="T3" s="24">
        <f t="shared" si="2"/>
        <v>70.90496073335126</v>
      </c>
      <c r="U3" s="24">
        <f t="shared" si="2"/>
        <v>81.612817092479958</v>
      </c>
      <c r="V3" s="24">
        <f t="shared" si="2"/>
        <v>40.174638259268512</v>
      </c>
      <c r="W3" s="24">
        <f t="shared" si="2"/>
        <v>32.38662344333509</v>
      </c>
      <c r="X3" s="24">
        <f t="shared" ref="X3" si="3">SUM(X4,X8,X11)</f>
        <v>35.741691466139727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13.200541437758226</v>
      </c>
      <c r="D4" s="19">
        <f t="shared" ref="D4:W4" si="5">SUM(D5:D7)</f>
        <v>10.800100048906879</v>
      </c>
      <c r="E4" s="19">
        <f t="shared" si="5"/>
        <v>0.69224013590029454</v>
      </c>
      <c r="F4" s="19">
        <f t="shared" si="5"/>
        <v>1.0333864725503894</v>
      </c>
      <c r="G4" s="19">
        <f t="shared" si="5"/>
        <v>1.0064042275234351</v>
      </c>
      <c r="H4" s="19">
        <f t="shared" si="5"/>
        <v>1.0292531725324827</v>
      </c>
      <c r="I4" s="19">
        <f t="shared" si="5"/>
        <v>0.86849843387206527</v>
      </c>
      <c r="J4" s="19">
        <f t="shared" si="5"/>
        <v>1.0772719106495172</v>
      </c>
      <c r="K4" s="19">
        <f t="shared" si="5"/>
        <v>0.98322815709268285</v>
      </c>
      <c r="L4" s="19">
        <f t="shared" si="5"/>
        <v>0</v>
      </c>
      <c r="M4" s="19">
        <f t="shared" si="5"/>
        <v>1.1510321979380913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0.18369723876618727</v>
      </c>
      <c r="R4" s="19">
        <f t="shared" si="5"/>
        <v>0.34032360703755865</v>
      </c>
      <c r="S4" s="19">
        <f t="shared" si="5"/>
        <v>0.52400552962795588</v>
      </c>
      <c r="T4" s="19">
        <f t="shared" si="5"/>
        <v>0.38106398402804437</v>
      </c>
      <c r="U4" s="19">
        <f t="shared" si="5"/>
        <v>0.66400229142435607</v>
      </c>
      <c r="V4" s="19">
        <f t="shared" si="5"/>
        <v>0.34906808890282548</v>
      </c>
      <c r="W4" s="19">
        <f t="shared" si="5"/>
        <v>0.37721684206964934</v>
      </c>
      <c r="X4" s="19">
        <f t="shared" ref="X4" si="6">SUM(X5:X7)</f>
        <v>0.42986874352894588</v>
      </c>
    </row>
    <row r="5" spans="1:24" ht="11.25" customHeight="1" x14ac:dyDescent="0.2">
      <c r="A5" s="28" t="s">
        <v>4</v>
      </c>
      <c r="B5" s="7" t="s">
        <v>5</v>
      </c>
      <c r="C5" s="8">
        <v>13.200541437758226</v>
      </c>
      <c r="D5" s="8">
        <v>10.800100048906879</v>
      </c>
      <c r="E5" s="8">
        <v>0.69224013590029454</v>
      </c>
      <c r="F5" s="8">
        <v>1.0333864725503894</v>
      </c>
      <c r="G5" s="8">
        <v>1.0064042275234351</v>
      </c>
      <c r="H5" s="8">
        <v>1.0292531725324827</v>
      </c>
      <c r="I5" s="8">
        <v>0.86849843387206527</v>
      </c>
      <c r="J5" s="8">
        <v>1.0772719106495172</v>
      </c>
      <c r="K5" s="8">
        <v>0.98322815709268285</v>
      </c>
      <c r="L5" s="8">
        <v>0</v>
      </c>
      <c r="M5" s="8">
        <v>1.1510321979380913</v>
      </c>
      <c r="N5" s="8">
        <v>0</v>
      </c>
      <c r="O5" s="8">
        <v>0</v>
      </c>
      <c r="P5" s="8">
        <v>0</v>
      </c>
      <c r="Q5" s="8">
        <v>0.18369723876618727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0.34032360703755865</v>
      </c>
      <c r="S6" s="8">
        <v>0.52400552962795588</v>
      </c>
      <c r="T6" s="8">
        <v>0.38106398402804437</v>
      </c>
      <c r="U6" s="8">
        <v>0.66400229142435607</v>
      </c>
      <c r="V6" s="8">
        <v>0.34906808890282548</v>
      </c>
      <c r="W6" s="8">
        <v>0.37721684206964934</v>
      </c>
      <c r="X6" s="8">
        <v>0.42986874352894588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15.044395643057362</v>
      </c>
      <c r="D8" s="19">
        <f t="shared" si="7"/>
        <v>20.392942045747048</v>
      </c>
      <c r="E8" s="19">
        <f t="shared" si="7"/>
        <v>14.079225884186791</v>
      </c>
      <c r="F8" s="19">
        <f t="shared" si="7"/>
        <v>13.04546547076054</v>
      </c>
      <c r="G8" s="19">
        <f t="shared" si="7"/>
        <v>12.704841749459048</v>
      </c>
      <c r="H8" s="19">
        <f t="shared" si="7"/>
        <v>17.324338972735049</v>
      </c>
      <c r="I8" s="19">
        <f t="shared" si="7"/>
        <v>5.4819598627633317</v>
      </c>
      <c r="J8" s="19">
        <f t="shared" si="7"/>
        <v>13.599475013752166</v>
      </c>
      <c r="K8" s="19">
        <f t="shared" si="7"/>
        <v>0</v>
      </c>
      <c r="L8" s="19">
        <f t="shared" si="7"/>
        <v>10.316929869721415</v>
      </c>
      <c r="M8" s="19">
        <f t="shared" si="7"/>
        <v>15.337945995101204</v>
      </c>
      <c r="N8" s="19">
        <f t="shared" si="7"/>
        <v>10.653752271612479</v>
      </c>
      <c r="O8" s="19">
        <f t="shared" si="7"/>
        <v>12.378738280706576</v>
      </c>
      <c r="P8" s="19">
        <f t="shared" si="7"/>
        <v>10.003080145034568</v>
      </c>
      <c r="Q8" s="19">
        <f t="shared" si="7"/>
        <v>16.100863089525213</v>
      </c>
      <c r="R8" s="19">
        <f t="shared" si="7"/>
        <v>21.902730019621959</v>
      </c>
      <c r="S8" s="19">
        <f t="shared" si="7"/>
        <v>22.569218718277735</v>
      </c>
      <c r="T8" s="19">
        <f t="shared" si="7"/>
        <v>29.094325537070308</v>
      </c>
      <c r="U8" s="19">
        <f t="shared" si="7"/>
        <v>31.275321292951457</v>
      </c>
      <c r="V8" s="19">
        <f t="shared" si="7"/>
        <v>0.61032784344365409</v>
      </c>
      <c r="W8" s="19">
        <f t="shared" si="7"/>
        <v>0.27413438560056169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15.044395643057362</v>
      </c>
      <c r="D10" s="8">
        <v>20.392942045747048</v>
      </c>
      <c r="E10" s="8">
        <v>14.079225884186791</v>
      </c>
      <c r="F10" s="8">
        <v>13.04546547076054</v>
      </c>
      <c r="G10" s="8">
        <v>12.704841749459048</v>
      </c>
      <c r="H10" s="8">
        <v>17.324338972735049</v>
      </c>
      <c r="I10" s="8">
        <v>5.4819598627633317</v>
      </c>
      <c r="J10" s="8">
        <v>13.599475013752166</v>
      </c>
      <c r="K10" s="8">
        <v>0</v>
      </c>
      <c r="L10" s="8">
        <v>10.316929869721415</v>
      </c>
      <c r="M10" s="8">
        <v>15.337945995101204</v>
      </c>
      <c r="N10" s="8">
        <v>10.653752271612479</v>
      </c>
      <c r="O10" s="8">
        <v>12.378738280706576</v>
      </c>
      <c r="P10" s="8">
        <v>10.003080145034568</v>
      </c>
      <c r="Q10" s="8">
        <v>16.100863089525213</v>
      </c>
      <c r="R10" s="8">
        <v>21.902730019621959</v>
      </c>
      <c r="S10" s="8">
        <v>22.569218718277735</v>
      </c>
      <c r="T10" s="8">
        <v>29.094325537070308</v>
      </c>
      <c r="U10" s="8">
        <v>31.275321292951457</v>
      </c>
      <c r="V10" s="8">
        <v>0.61032784344365409</v>
      </c>
      <c r="W10" s="8">
        <v>0.27413438560056169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41.109181067616149</v>
      </c>
      <c r="D11" s="19">
        <f t="shared" si="8"/>
        <v>41.395098869614145</v>
      </c>
      <c r="E11" s="19">
        <f t="shared" si="8"/>
        <v>27.593523233292846</v>
      </c>
      <c r="F11" s="19">
        <f t="shared" si="8"/>
        <v>46.913092483608736</v>
      </c>
      <c r="G11" s="19">
        <f t="shared" si="8"/>
        <v>45.688167840226413</v>
      </c>
      <c r="H11" s="19">
        <f t="shared" si="8"/>
        <v>37.608328673289407</v>
      </c>
      <c r="I11" s="19">
        <f t="shared" si="8"/>
        <v>38.466030141410243</v>
      </c>
      <c r="J11" s="19">
        <f t="shared" si="8"/>
        <v>62.026447871922684</v>
      </c>
      <c r="K11" s="19">
        <f t="shared" si="8"/>
        <v>60.966306771324135</v>
      </c>
      <c r="L11" s="19">
        <f t="shared" si="8"/>
        <v>42.349583222321712</v>
      </c>
      <c r="M11" s="19">
        <f t="shared" si="8"/>
        <v>49.704986347446891</v>
      </c>
      <c r="N11" s="19">
        <f t="shared" si="8"/>
        <v>37.597797885404098</v>
      </c>
      <c r="O11" s="19">
        <f t="shared" si="8"/>
        <v>34.200930224694169</v>
      </c>
      <c r="P11" s="19">
        <f t="shared" si="8"/>
        <v>29.20385946373678</v>
      </c>
      <c r="Q11" s="19">
        <f t="shared" si="8"/>
        <v>33.359358014166425</v>
      </c>
      <c r="R11" s="19">
        <f t="shared" si="8"/>
        <v>39.241625051036564</v>
      </c>
      <c r="S11" s="19">
        <f t="shared" si="8"/>
        <v>41.433086686144527</v>
      </c>
      <c r="T11" s="19">
        <f t="shared" si="8"/>
        <v>41.429571212252903</v>
      </c>
      <c r="U11" s="19">
        <f t="shared" si="8"/>
        <v>49.673493508104144</v>
      </c>
      <c r="V11" s="19">
        <f t="shared" si="8"/>
        <v>39.215242326922031</v>
      </c>
      <c r="W11" s="19">
        <f t="shared" si="8"/>
        <v>31.735272215664882</v>
      </c>
      <c r="X11" s="19">
        <f t="shared" si="8"/>
        <v>35.311822722610778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41.109181067616149</v>
      </c>
      <c r="D13" s="8">
        <v>41.395098869614145</v>
      </c>
      <c r="E13" s="8">
        <v>27.593523233292846</v>
      </c>
      <c r="F13" s="8">
        <v>46.913092483608736</v>
      </c>
      <c r="G13" s="8">
        <v>45.688167840226413</v>
      </c>
      <c r="H13" s="8">
        <v>37.608328673289407</v>
      </c>
      <c r="I13" s="8">
        <v>38.466030141410243</v>
      </c>
      <c r="J13" s="8">
        <v>62.026447871922684</v>
      </c>
      <c r="K13" s="8">
        <v>60.966306771324135</v>
      </c>
      <c r="L13" s="8">
        <v>42.349583222321712</v>
      </c>
      <c r="M13" s="8">
        <v>49.704986347446891</v>
      </c>
      <c r="N13" s="8">
        <v>37.597797885404098</v>
      </c>
      <c r="O13" s="8">
        <v>34.200930224694169</v>
      </c>
      <c r="P13" s="8">
        <v>29.20385946373678</v>
      </c>
      <c r="Q13" s="8">
        <v>33.359358014166425</v>
      </c>
      <c r="R13" s="8">
        <v>39.241625051036564</v>
      </c>
      <c r="S13" s="8">
        <v>41.433086686144527</v>
      </c>
      <c r="T13" s="8">
        <v>41.429571212252903</v>
      </c>
      <c r="U13" s="8">
        <v>49.673493508104144</v>
      </c>
      <c r="V13" s="8">
        <v>39.215242326922031</v>
      </c>
      <c r="W13" s="8">
        <v>31.735272215664882</v>
      </c>
      <c r="X13" s="8">
        <v>35.311822722610778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29.9475639525592</v>
      </c>
      <c r="D26" s="27">
        <f t="shared" si="11"/>
        <v>27.424230670037154</v>
      </c>
      <c r="E26" s="27">
        <f t="shared" si="11"/>
        <v>13.686566880050503</v>
      </c>
      <c r="F26" s="27">
        <f t="shared" si="11"/>
        <v>21.558936122693147</v>
      </c>
      <c r="G26" s="27">
        <f t="shared" si="11"/>
        <v>18.770352980614504</v>
      </c>
      <c r="H26" s="27">
        <f t="shared" si="11"/>
        <v>20.330768318704621</v>
      </c>
      <c r="I26" s="27">
        <f t="shared" si="11"/>
        <v>24.811060986196605</v>
      </c>
      <c r="J26" s="27">
        <f t="shared" si="11"/>
        <v>31.95287006714549</v>
      </c>
      <c r="K26" s="27">
        <f t="shared" si="11"/>
        <v>32.410822981452156</v>
      </c>
      <c r="L26" s="27">
        <f t="shared" si="11"/>
        <v>25.754978820761078</v>
      </c>
      <c r="M26" s="27">
        <f t="shared" si="11"/>
        <v>28.959426090858983</v>
      </c>
      <c r="N26" s="27">
        <f t="shared" si="11"/>
        <v>24.461378853979802</v>
      </c>
      <c r="O26" s="27">
        <f t="shared" si="11"/>
        <v>19.41954387627548</v>
      </c>
      <c r="P26" s="27">
        <f t="shared" si="11"/>
        <v>10.642785525429428</v>
      </c>
      <c r="Q26" s="27">
        <f t="shared" si="11"/>
        <v>13.664937433116116</v>
      </c>
      <c r="R26" s="27">
        <f t="shared" si="11"/>
        <v>13.022741244623546</v>
      </c>
      <c r="S26" s="27">
        <f t="shared" si="11"/>
        <v>14.010490282272965</v>
      </c>
      <c r="T26" s="27">
        <f t="shared" si="11"/>
        <v>15.35246688842772</v>
      </c>
      <c r="U26" s="27">
        <f t="shared" si="11"/>
        <v>8.0785173524228089</v>
      </c>
      <c r="V26" s="27">
        <f t="shared" si="11"/>
        <v>7.1948283420616299</v>
      </c>
      <c r="W26" s="27">
        <f t="shared" si="11"/>
        <v>10.116460525961514</v>
      </c>
      <c r="X26" s="27">
        <f t="shared" si="11"/>
        <v>4.8423887532370689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29.9475639525592</v>
      </c>
      <c r="D33" s="19">
        <f t="shared" si="13"/>
        <v>27.424230670037154</v>
      </c>
      <c r="E33" s="19">
        <f t="shared" si="13"/>
        <v>13.686566880050503</v>
      </c>
      <c r="F33" s="19">
        <f t="shared" si="13"/>
        <v>21.558936122693147</v>
      </c>
      <c r="G33" s="19">
        <f t="shared" si="13"/>
        <v>18.770352980614504</v>
      </c>
      <c r="H33" s="19">
        <f t="shared" si="13"/>
        <v>20.330768318704621</v>
      </c>
      <c r="I33" s="19">
        <f t="shared" si="13"/>
        <v>24.811060986196605</v>
      </c>
      <c r="J33" s="19">
        <f t="shared" si="13"/>
        <v>31.95287006714549</v>
      </c>
      <c r="K33" s="19">
        <f t="shared" si="13"/>
        <v>32.410822981452156</v>
      </c>
      <c r="L33" s="19">
        <f t="shared" si="13"/>
        <v>25.754978820761078</v>
      </c>
      <c r="M33" s="19">
        <f t="shared" si="13"/>
        <v>28.959426090858983</v>
      </c>
      <c r="N33" s="19">
        <f t="shared" si="13"/>
        <v>24.461378853979802</v>
      </c>
      <c r="O33" s="19">
        <f t="shared" si="13"/>
        <v>19.41954387627548</v>
      </c>
      <c r="P33" s="19">
        <f t="shared" si="13"/>
        <v>10.642785525429428</v>
      </c>
      <c r="Q33" s="19">
        <f t="shared" si="13"/>
        <v>13.664937433116116</v>
      </c>
      <c r="R33" s="19">
        <f t="shared" si="13"/>
        <v>13.022741244623546</v>
      </c>
      <c r="S33" s="19">
        <f t="shared" si="13"/>
        <v>14.010490282272965</v>
      </c>
      <c r="T33" s="19">
        <f t="shared" si="13"/>
        <v>15.35246688842772</v>
      </c>
      <c r="U33" s="19">
        <f t="shared" si="13"/>
        <v>8.0785173524228089</v>
      </c>
      <c r="V33" s="19">
        <f t="shared" si="13"/>
        <v>7.1948283420616299</v>
      </c>
      <c r="W33" s="19">
        <f t="shared" si="13"/>
        <v>10.116460525961514</v>
      </c>
      <c r="X33" s="19">
        <f t="shared" si="13"/>
        <v>4.8423887532370689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0.81689332870895515</v>
      </c>
      <c r="D36" s="8">
        <v>0.82257489031990316</v>
      </c>
      <c r="E36" s="8">
        <v>0.68539935786416029</v>
      </c>
      <c r="F36" s="8">
        <v>1.0231744563472731</v>
      </c>
      <c r="G36" s="8">
        <v>0.99645885224385633</v>
      </c>
      <c r="H36" s="8">
        <v>1.0190820019644478</v>
      </c>
      <c r="I36" s="8">
        <v>0.85991585580019092</v>
      </c>
      <c r="J36" s="8">
        <v>1.0666262146790986</v>
      </c>
      <c r="K36" s="8">
        <v>0.9735118097838098</v>
      </c>
      <c r="L36" s="8">
        <v>1.9420967602408852</v>
      </c>
      <c r="M36" s="8">
        <v>2.2794059730513183</v>
      </c>
      <c r="N36" s="8">
        <v>1.7695613484419754</v>
      </c>
      <c r="O36" s="8">
        <v>1.7476591165355495</v>
      </c>
      <c r="P36" s="8">
        <v>1.7653187342364136</v>
      </c>
      <c r="Q36" s="8">
        <v>0.94711260362959937</v>
      </c>
      <c r="R36" s="8">
        <v>0.38605741781752373</v>
      </c>
      <c r="S36" s="8">
        <v>0.67900074032658897</v>
      </c>
      <c r="T36" s="8">
        <v>0.57168575978812541</v>
      </c>
      <c r="U36" s="8">
        <v>0.55364053763300436</v>
      </c>
      <c r="V36" s="8">
        <v>0.39808119946367909</v>
      </c>
      <c r="W36" s="8">
        <v>0.34989700456790646</v>
      </c>
      <c r="X36" s="8">
        <v>0.68419331398888983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3.6812845461256347E-3</v>
      </c>
      <c r="T41" s="8">
        <v>0</v>
      </c>
      <c r="U41" s="8">
        <v>0</v>
      </c>
      <c r="V41" s="8">
        <v>3.0581895919042095E-3</v>
      </c>
      <c r="W41" s="8">
        <v>2.9328023894663758E-3</v>
      </c>
      <c r="X41" s="8">
        <v>6.1698313795519539E-3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5.4960101695037764</v>
      </c>
      <c r="D43" s="8">
        <v>7.3793190262020305</v>
      </c>
      <c r="E43" s="8">
        <v>4.6114375740740279</v>
      </c>
      <c r="F43" s="8">
        <v>5.7342804459307484</v>
      </c>
      <c r="G43" s="8">
        <v>4.4677412758265715</v>
      </c>
      <c r="H43" s="8">
        <v>4.5694074995095875</v>
      </c>
      <c r="I43" s="8">
        <v>3.8562062325532422</v>
      </c>
      <c r="J43" s="8">
        <v>3.5870271847061606</v>
      </c>
      <c r="K43" s="8">
        <v>2.1879879579237373</v>
      </c>
      <c r="L43" s="8">
        <v>4.3634506497802956</v>
      </c>
      <c r="M43" s="8">
        <v>5.1207578949066956</v>
      </c>
      <c r="N43" s="8">
        <v>4.9702689307130772</v>
      </c>
      <c r="O43" s="8">
        <v>4.9080814176409229</v>
      </c>
      <c r="P43" s="8">
        <v>3.9666550497628048</v>
      </c>
      <c r="Q43" s="8">
        <v>7.4482076803897632</v>
      </c>
      <c r="R43" s="8">
        <v>6.1114189927087033</v>
      </c>
      <c r="S43" s="8">
        <v>6.7772248509710868</v>
      </c>
      <c r="T43" s="8">
        <v>7.8963567951749321</v>
      </c>
      <c r="U43" s="8">
        <v>7.5248768147898053</v>
      </c>
      <c r="V43" s="8">
        <v>6.6272132763268612</v>
      </c>
      <c r="W43" s="8">
        <v>9.6614491712188464</v>
      </c>
      <c r="X43" s="8">
        <v>4.1520256078686266</v>
      </c>
    </row>
    <row r="44" spans="1:24" ht="11.25" customHeight="1" x14ac:dyDescent="0.2">
      <c r="A44" s="28" t="s">
        <v>74</v>
      </c>
      <c r="B44" s="7" t="s">
        <v>75</v>
      </c>
      <c r="C44" s="8">
        <v>23.63466045434647</v>
      </c>
      <c r="D44" s="8">
        <v>19.222336753515222</v>
      </c>
      <c r="E44" s="8">
        <v>8.3897299481123149</v>
      </c>
      <c r="F44" s="8">
        <v>14.801481220415127</v>
      </c>
      <c r="G44" s="8">
        <v>13.306152852544075</v>
      </c>
      <c r="H44" s="8">
        <v>14.742278817230584</v>
      </c>
      <c r="I44" s="8">
        <v>20.094938897843171</v>
      </c>
      <c r="J44" s="8">
        <v>27.299216667760231</v>
      </c>
      <c r="K44" s="8">
        <v>29.24932321374461</v>
      </c>
      <c r="L44" s="8">
        <v>19.449431410739898</v>
      </c>
      <c r="M44" s="8">
        <v>21.559262222900969</v>
      </c>
      <c r="N44" s="8">
        <v>17.721548574824748</v>
      </c>
      <c r="O44" s="8">
        <v>12.763803342099006</v>
      </c>
      <c r="P44" s="8">
        <v>4.9108117414302086</v>
      </c>
      <c r="Q44" s="8">
        <v>5.2696171490967521</v>
      </c>
      <c r="R44" s="8">
        <v>6.5252648340973192</v>
      </c>
      <c r="S44" s="8">
        <v>6.5505834064291637</v>
      </c>
      <c r="T44" s="8">
        <v>6.8844243334646622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0.16647567667918614</v>
      </c>
      <c r="W47" s="8">
        <v>0.10218154778529363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420.84028391155289</v>
      </c>
      <c r="D51" s="27">
        <v>415.76332025405583</v>
      </c>
      <c r="E51" s="27">
        <v>307.44509245943988</v>
      </c>
      <c r="F51" s="27">
        <v>457.9490242990625</v>
      </c>
      <c r="G51" s="27">
        <v>448.52462041014707</v>
      </c>
      <c r="H51" s="27">
        <v>466.46052457919052</v>
      </c>
      <c r="I51" s="27">
        <v>387.11627145225015</v>
      </c>
      <c r="J51" s="27">
        <v>500.89571704873362</v>
      </c>
      <c r="K51" s="27">
        <v>452.25555554162611</v>
      </c>
      <c r="L51" s="27">
        <v>407.49949842264306</v>
      </c>
      <c r="M51" s="27">
        <v>504.0088780890739</v>
      </c>
      <c r="N51" s="27">
        <v>339.06897423712064</v>
      </c>
      <c r="O51" s="27">
        <v>309.18737776755711</v>
      </c>
      <c r="P51" s="27">
        <v>292.89461975876912</v>
      </c>
      <c r="Q51" s="27">
        <v>315.76202529848945</v>
      </c>
      <c r="R51" s="27">
        <v>487.55068669827028</v>
      </c>
      <c r="S51" s="27">
        <v>508.00490484088363</v>
      </c>
      <c r="T51" s="27">
        <v>456.08527803865155</v>
      </c>
      <c r="U51" s="27">
        <v>519.74928502086595</v>
      </c>
      <c r="V51" s="27">
        <v>401.39239770278834</v>
      </c>
      <c r="W51" s="27">
        <v>341.25383446413696</v>
      </c>
      <c r="X51" s="27">
        <v>368.58788748131292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685.51557626770034</v>
      </c>
      <c r="D2" s="21">
        <f t="shared" ref="D2:X2" si="0">SUM(D3,D17,D22,D25,D26,D51,D52)</f>
        <v>665.55164765571521</v>
      </c>
      <c r="E2" s="21">
        <f t="shared" si="0"/>
        <v>607.13326042463905</v>
      </c>
      <c r="F2" s="21">
        <f t="shared" si="0"/>
        <v>566.97000892194376</v>
      </c>
      <c r="G2" s="21">
        <f t="shared" si="0"/>
        <v>575.85730472053513</v>
      </c>
      <c r="H2" s="21">
        <f t="shared" si="0"/>
        <v>557.15914308084689</v>
      </c>
      <c r="I2" s="21">
        <f t="shared" si="0"/>
        <v>597.31884180832117</v>
      </c>
      <c r="J2" s="21">
        <f t="shared" si="0"/>
        <v>571.18402967095972</v>
      </c>
      <c r="K2" s="21">
        <f t="shared" si="0"/>
        <v>553.80687256191356</v>
      </c>
      <c r="L2" s="21">
        <f t="shared" si="0"/>
        <v>560.6628592871898</v>
      </c>
      <c r="M2" s="21">
        <f t="shared" si="0"/>
        <v>547.1427529711392</v>
      </c>
      <c r="N2" s="21">
        <f t="shared" si="0"/>
        <v>536.99109605938497</v>
      </c>
      <c r="O2" s="21">
        <f t="shared" si="0"/>
        <v>524.889944294732</v>
      </c>
      <c r="P2" s="21">
        <f t="shared" si="0"/>
        <v>437.37980831434294</v>
      </c>
      <c r="Q2" s="21">
        <f t="shared" si="0"/>
        <v>452.34417615166808</v>
      </c>
      <c r="R2" s="21">
        <f t="shared" si="0"/>
        <v>460.34135508036604</v>
      </c>
      <c r="S2" s="21">
        <f t="shared" si="0"/>
        <v>470.59829777407202</v>
      </c>
      <c r="T2" s="21">
        <f t="shared" si="0"/>
        <v>492.90557451385456</v>
      </c>
      <c r="U2" s="21">
        <f t="shared" si="0"/>
        <v>466.23608580388327</v>
      </c>
      <c r="V2" s="21">
        <f t="shared" si="0"/>
        <v>467.84294915201855</v>
      </c>
      <c r="W2" s="21">
        <f t="shared" si="0"/>
        <v>496.11475313137043</v>
      </c>
      <c r="X2" s="21">
        <f t="shared" si="0"/>
        <v>478.42372596736419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91.321208014613788</v>
      </c>
      <c r="D3" s="24">
        <f t="shared" ref="D3:W3" si="2">SUM(D4,D8,D11)</f>
        <v>93.582085306414356</v>
      </c>
      <c r="E3" s="24">
        <f t="shared" si="2"/>
        <v>70.696881218699531</v>
      </c>
      <c r="F3" s="24">
        <f t="shared" si="2"/>
        <v>63.91887793602266</v>
      </c>
      <c r="G3" s="24">
        <f t="shared" si="2"/>
        <v>64.882005738770118</v>
      </c>
      <c r="H3" s="24">
        <f t="shared" si="2"/>
        <v>57.392367145093289</v>
      </c>
      <c r="I3" s="24">
        <f t="shared" si="2"/>
        <v>58.554985335536102</v>
      </c>
      <c r="J3" s="24">
        <f t="shared" si="2"/>
        <v>71.805988804650966</v>
      </c>
      <c r="K3" s="24">
        <f t="shared" si="2"/>
        <v>62.704317965321287</v>
      </c>
      <c r="L3" s="24">
        <f t="shared" si="2"/>
        <v>60.708650248351191</v>
      </c>
      <c r="M3" s="24">
        <f t="shared" si="2"/>
        <v>60.387659609719293</v>
      </c>
      <c r="N3" s="24">
        <f t="shared" si="2"/>
        <v>62.862456773345542</v>
      </c>
      <c r="O3" s="24">
        <f t="shared" si="2"/>
        <v>65.102857565473272</v>
      </c>
      <c r="P3" s="24">
        <f t="shared" si="2"/>
        <v>49.985027935622824</v>
      </c>
      <c r="Q3" s="24">
        <f t="shared" si="2"/>
        <v>59.182728862955095</v>
      </c>
      <c r="R3" s="24">
        <f t="shared" si="2"/>
        <v>50.30706863594235</v>
      </c>
      <c r="S3" s="24">
        <f t="shared" si="2"/>
        <v>51.72035834515215</v>
      </c>
      <c r="T3" s="24">
        <f t="shared" si="2"/>
        <v>64.378461657845378</v>
      </c>
      <c r="U3" s="24">
        <f t="shared" si="2"/>
        <v>62.373989970413618</v>
      </c>
      <c r="V3" s="24">
        <f t="shared" si="2"/>
        <v>41.856163750334858</v>
      </c>
      <c r="W3" s="24">
        <f t="shared" si="2"/>
        <v>41.837553691292769</v>
      </c>
      <c r="X3" s="24">
        <f t="shared" ref="X3" si="3">SUM(X4,X8,X11)</f>
        <v>41.749193847073208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17.381655519908115</v>
      </c>
      <c r="D4" s="19">
        <f t="shared" ref="D4:W4" si="5">SUM(D5:D7)</f>
        <v>13.923705314234931</v>
      </c>
      <c r="E4" s="19">
        <f t="shared" si="5"/>
        <v>1.1551807170269759</v>
      </c>
      <c r="F4" s="19">
        <f t="shared" si="5"/>
        <v>1.0829775049855925</v>
      </c>
      <c r="G4" s="19">
        <f t="shared" si="5"/>
        <v>1.0992957786862931</v>
      </c>
      <c r="H4" s="19">
        <f t="shared" si="5"/>
        <v>1.0555619803466125</v>
      </c>
      <c r="I4" s="19">
        <f t="shared" si="5"/>
        <v>1.134736674641895</v>
      </c>
      <c r="J4" s="19">
        <f t="shared" si="5"/>
        <v>1.0084922141909405</v>
      </c>
      <c r="K4" s="19">
        <f t="shared" si="5"/>
        <v>0.99520764871014089</v>
      </c>
      <c r="L4" s="19">
        <f t="shared" si="5"/>
        <v>0</v>
      </c>
      <c r="M4" s="19">
        <f t="shared" si="5"/>
        <v>1.0500676466719148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0.21899367007609447</v>
      </c>
      <c r="R4" s="19">
        <f t="shared" si="5"/>
        <v>0.27845446094655385</v>
      </c>
      <c r="S4" s="19">
        <f t="shared" si="5"/>
        <v>0.42001089749108311</v>
      </c>
      <c r="T4" s="19">
        <f t="shared" si="5"/>
        <v>0.34598867034413439</v>
      </c>
      <c r="U4" s="19">
        <f t="shared" si="5"/>
        <v>0.5074750969410009</v>
      </c>
      <c r="V4" s="19">
        <f t="shared" si="5"/>
        <v>0.36367847284256133</v>
      </c>
      <c r="W4" s="19">
        <f t="shared" si="5"/>
        <v>0.48729469779278994</v>
      </c>
      <c r="X4" s="19">
        <f t="shared" ref="X4" si="6">SUM(X5:X7)</f>
        <v>0.50212154954640964</v>
      </c>
    </row>
    <row r="5" spans="1:24" ht="11.25" customHeight="1" x14ac:dyDescent="0.2">
      <c r="A5" s="28" t="s">
        <v>4</v>
      </c>
      <c r="B5" s="7" t="s">
        <v>5</v>
      </c>
      <c r="C5" s="8">
        <v>17.381655519908115</v>
      </c>
      <c r="D5" s="8">
        <v>13.923705314234931</v>
      </c>
      <c r="E5" s="8">
        <v>1.1551807170269759</v>
      </c>
      <c r="F5" s="8">
        <v>1.0829775049855925</v>
      </c>
      <c r="G5" s="8">
        <v>1.0992957786862931</v>
      </c>
      <c r="H5" s="8">
        <v>1.0555619803466125</v>
      </c>
      <c r="I5" s="8">
        <v>1.134736674641895</v>
      </c>
      <c r="J5" s="8">
        <v>1.0084922141909405</v>
      </c>
      <c r="K5" s="8">
        <v>0.99520764871014089</v>
      </c>
      <c r="L5" s="8">
        <v>0</v>
      </c>
      <c r="M5" s="8">
        <v>1.0500676466719148</v>
      </c>
      <c r="N5" s="8">
        <v>0</v>
      </c>
      <c r="O5" s="8">
        <v>0</v>
      </c>
      <c r="P5" s="8">
        <v>0</v>
      </c>
      <c r="Q5" s="8">
        <v>0.21899367007609447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0.27845446094655385</v>
      </c>
      <c r="S6" s="8">
        <v>0.42001089749108311</v>
      </c>
      <c r="T6" s="8">
        <v>0.34598867034413439</v>
      </c>
      <c r="U6" s="8">
        <v>0.5074750969410009</v>
      </c>
      <c r="V6" s="8">
        <v>0.36367847284256133</v>
      </c>
      <c r="W6" s="8">
        <v>0.48729469779278994</v>
      </c>
      <c r="X6" s="8">
        <v>0.50212154954640964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19.809528556522455</v>
      </c>
      <c r="D8" s="19">
        <f t="shared" si="7"/>
        <v>26.290989365787617</v>
      </c>
      <c r="E8" s="19">
        <f t="shared" si="7"/>
        <v>23.494809689021288</v>
      </c>
      <c r="F8" s="19">
        <f t="shared" si="7"/>
        <v>13.671502407063924</v>
      </c>
      <c r="G8" s="19">
        <f t="shared" si="7"/>
        <v>13.877504209641739</v>
      </c>
      <c r="H8" s="19">
        <f t="shared" si="7"/>
        <v>17.767167536886156</v>
      </c>
      <c r="I8" s="19">
        <f t="shared" si="7"/>
        <v>7.1624549482017015</v>
      </c>
      <c r="J8" s="19">
        <f t="shared" si="7"/>
        <v>12.731200482322201</v>
      </c>
      <c r="K8" s="19">
        <f t="shared" si="7"/>
        <v>0</v>
      </c>
      <c r="L8" s="19">
        <f t="shared" si="7"/>
        <v>11.892317344098304</v>
      </c>
      <c r="M8" s="19">
        <f t="shared" si="7"/>
        <v>13.992554582494053</v>
      </c>
      <c r="N8" s="19">
        <f t="shared" si="7"/>
        <v>13.879782918244397</v>
      </c>
      <c r="O8" s="19">
        <f t="shared" si="7"/>
        <v>17.301351877067816</v>
      </c>
      <c r="P8" s="19">
        <f t="shared" si="7"/>
        <v>12.752952550776659</v>
      </c>
      <c r="Q8" s="19">
        <f t="shared" si="7"/>
        <v>19.194556886376411</v>
      </c>
      <c r="R8" s="19">
        <f t="shared" si="7"/>
        <v>17.920922189211076</v>
      </c>
      <c r="S8" s="19">
        <f t="shared" si="7"/>
        <v>18.090110263276618</v>
      </c>
      <c r="T8" s="19">
        <f t="shared" si="7"/>
        <v>26.41631702037084</v>
      </c>
      <c r="U8" s="19">
        <f t="shared" si="7"/>
        <v>23.902698695445064</v>
      </c>
      <c r="V8" s="19">
        <f t="shared" si="7"/>
        <v>0.63587335850305327</v>
      </c>
      <c r="W8" s="19">
        <f t="shared" si="7"/>
        <v>0.35413114603502477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19.809528556522455</v>
      </c>
      <c r="D10" s="8">
        <v>26.290989365787617</v>
      </c>
      <c r="E10" s="8">
        <v>23.494809689021288</v>
      </c>
      <c r="F10" s="8">
        <v>13.671502407063924</v>
      </c>
      <c r="G10" s="8">
        <v>13.877504209641739</v>
      </c>
      <c r="H10" s="8">
        <v>17.767167536886156</v>
      </c>
      <c r="I10" s="8">
        <v>7.1624549482017015</v>
      </c>
      <c r="J10" s="8">
        <v>12.731200482322201</v>
      </c>
      <c r="K10" s="8">
        <v>0</v>
      </c>
      <c r="L10" s="8">
        <v>11.892317344098304</v>
      </c>
      <c r="M10" s="8">
        <v>13.992554582494053</v>
      </c>
      <c r="N10" s="8">
        <v>13.879782918244397</v>
      </c>
      <c r="O10" s="8">
        <v>17.301351877067816</v>
      </c>
      <c r="P10" s="8">
        <v>12.752952550776659</v>
      </c>
      <c r="Q10" s="8">
        <v>19.194556886376411</v>
      </c>
      <c r="R10" s="8">
        <v>17.920922189211076</v>
      </c>
      <c r="S10" s="8">
        <v>18.090110263276618</v>
      </c>
      <c r="T10" s="8">
        <v>26.41631702037084</v>
      </c>
      <c r="U10" s="8">
        <v>23.902698695445064</v>
      </c>
      <c r="V10" s="8">
        <v>0.63587335850305327</v>
      </c>
      <c r="W10" s="8">
        <v>0.35413114603502477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54.130023938183214</v>
      </c>
      <c r="D11" s="19">
        <f t="shared" si="8"/>
        <v>53.36739062639181</v>
      </c>
      <c r="E11" s="19">
        <f t="shared" si="8"/>
        <v>46.04689081265127</v>
      </c>
      <c r="F11" s="19">
        <f t="shared" si="8"/>
        <v>49.164398023973142</v>
      </c>
      <c r="G11" s="19">
        <f t="shared" si="8"/>
        <v>49.905205750442086</v>
      </c>
      <c r="H11" s="19">
        <f t="shared" si="8"/>
        <v>38.569637627860523</v>
      </c>
      <c r="I11" s="19">
        <f t="shared" si="8"/>
        <v>50.257793712692504</v>
      </c>
      <c r="J11" s="19">
        <f t="shared" si="8"/>
        <v>58.06629610813782</v>
      </c>
      <c r="K11" s="19">
        <f t="shared" si="8"/>
        <v>61.709110316611145</v>
      </c>
      <c r="L11" s="19">
        <f t="shared" si="8"/>
        <v>48.816332904252889</v>
      </c>
      <c r="M11" s="19">
        <f t="shared" si="8"/>
        <v>45.345037380553329</v>
      </c>
      <c r="N11" s="19">
        <f t="shared" si="8"/>
        <v>48.982673855101147</v>
      </c>
      <c r="O11" s="19">
        <f t="shared" si="8"/>
        <v>47.801505688405463</v>
      </c>
      <c r="P11" s="19">
        <f t="shared" si="8"/>
        <v>37.232075384846162</v>
      </c>
      <c r="Q11" s="19">
        <f t="shared" si="8"/>
        <v>39.769178306502589</v>
      </c>
      <c r="R11" s="19">
        <f t="shared" si="8"/>
        <v>32.107691985784719</v>
      </c>
      <c r="S11" s="19">
        <f t="shared" si="8"/>
        <v>33.210237184384454</v>
      </c>
      <c r="T11" s="19">
        <f t="shared" si="8"/>
        <v>37.616155967130403</v>
      </c>
      <c r="U11" s="19">
        <f t="shared" si="8"/>
        <v>37.96381617802755</v>
      </c>
      <c r="V11" s="19">
        <f t="shared" si="8"/>
        <v>40.856611918989245</v>
      </c>
      <c r="W11" s="19">
        <f t="shared" si="8"/>
        <v>40.996127847464955</v>
      </c>
      <c r="X11" s="19">
        <f t="shared" si="8"/>
        <v>41.247072297526799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54.130023938183214</v>
      </c>
      <c r="D13" s="8">
        <v>53.36739062639181</v>
      </c>
      <c r="E13" s="8">
        <v>46.04689081265127</v>
      </c>
      <c r="F13" s="8">
        <v>49.164398023973142</v>
      </c>
      <c r="G13" s="8">
        <v>49.905205750442086</v>
      </c>
      <c r="H13" s="8">
        <v>38.569637627860523</v>
      </c>
      <c r="I13" s="8">
        <v>50.257793712692504</v>
      </c>
      <c r="J13" s="8">
        <v>58.06629610813782</v>
      </c>
      <c r="K13" s="8">
        <v>61.709110316611145</v>
      </c>
      <c r="L13" s="8">
        <v>48.816332904252889</v>
      </c>
      <c r="M13" s="8">
        <v>45.345037380553329</v>
      </c>
      <c r="N13" s="8">
        <v>48.982673855101147</v>
      </c>
      <c r="O13" s="8">
        <v>47.801505688405463</v>
      </c>
      <c r="P13" s="8">
        <v>37.232075384846162</v>
      </c>
      <c r="Q13" s="8">
        <v>39.769178306502589</v>
      </c>
      <c r="R13" s="8">
        <v>32.107691985784719</v>
      </c>
      <c r="S13" s="8">
        <v>33.210237184384454</v>
      </c>
      <c r="T13" s="8">
        <v>37.616155967130403</v>
      </c>
      <c r="U13" s="8">
        <v>37.96381617802755</v>
      </c>
      <c r="V13" s="8">
        <v>40.856611918989245</v>
      </c>
      <c r="W13" s="8">
        <v>40.996127847464955</v>
      </c>
      <c r="X13" s="8">
        <v>41.247072297526799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39.441152746061633</v>
      </c>
      <c r="D26" s="27">
        <f t="shared" si="11"/>
        <v>35.366388543843058</v>
      </c>
      <c r="E26" s="27">
        <f t="shared" si="11"/>
        <v>22.847619901841647</v>
      </c>
      <c r="F26" s="27">
        <f t="shared" si="11"/>
        <v>22.600105543975054</v>
      </c>
      <c r="G26" s="27">
        <f t="shared" si="11"/>
        <v>20.508277399904529</v>
      </c>
      <c r="H26" s="27">
        <f t="shared" si="11"/>
        <v>20.855610907343635</v>
      </c>
      <c r="I26" s="27">
        <f t="shared" si="11"/>
        <v>32.422418146591056</v>
      </c>
      <c r="J26" s="27">
        <f t="shared" si="11"/>
        <v>29.916710620341441</v>
      </c>
      <c r="K26" s="27">
        <f t="shared" si="11"/>
        <v>32.808268131740654</v>
      </c>
      <c r="L26" s="27">
        <f t="shared" si="11"/>
        <v>29.693488030099935</v>
      </c>
      <c r="M26" s="27">
        <f t="shared" si="11"/>
        <v>26.42460596788063</v>
      </c>
      <c r="N26" s="27">
        <f t="shared" si="11"/>
        <v>31.875949678689125</v>
      </c>
      <c r="O26" s="27">
        <f t="shared" si="11"/>
        <v>27.149929298836685</v>
      </c>
      <c r="P26" s="27">
        <f t="shared" si="11"/>
        <v>13.574048625040287</v>
      </c>
      <c r="Q26" s="27">
        <f t="shared" si="11"/>
        <v>16.300648827865494</v>
      </c>
      <c r="R26" s="27">
        <f t="shared" si="11"/>
        <v>10.660998617550977</v>
      </c>
      <c r="S26" s="27">
        <f t="shared" si="11"/>
        <v>11.233128439626968</v>
      </c>
      <c r="T26" s="27">
        <f t="shared" si="11"/>
        <v>13.947561261615665</v>
      </c>
      <c r="U26" s="27">
        <f t="shared" si="11"/>
        <v>6.1807194010364439</v>
      </c>
      <c r="V26" s="27">
        <f t="shared" si="11"/>
        <v>7.3270497428172963</v>
      </c>
      <c r="W26" s="27">
        <f t="shared" si="11"/>
        <v>12.94678194342324</v>
      </c>
      <c r="X26" s="27">
        <f t="shared" si="11"/>
        <v>5.65449721079729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39.441152746061633</v>
      </c>
      <c r="D33" s="19">
        <f t="shared" si="13"/>
        <v>35.366388543843058</v>
      </c>
      <c r="E33" s="19">
        <f t="shared" si="13"/>
        <v>22.847619901841647</v>
      </c>
      <c r="F33" s="19">
        <f t="shared" si="13"/>
        <v>22.600105543975054</v>
      </c>
      <c r="G33" s="19">
        <f t="shared" si="13"/>
        <v>20.508277399904529</v>
      </c>
      <c r="H33" s="19">
        <f t="shared" si="13"/>
        <v>20.855610907343635</v>
      </c>
      <c r="I33" s="19">
        <f t="shared" si="13"/>
        <v>32.422418146591056</v>
      </c>
      <c r="J33" s="19">
        <f t="shared" si="13"/>
        <v>29.916710620341441</v>
      </c>
      <c r="K33" s="19">
        <f t="shared" si="13"/>
        <v>32.808268131740654</v>
      </c>
      <c r="L33" s="19">
        <f t="shared" si="13"/>
        <v>29.693488030099935</v>
      </c>
      <c r="M33" s="19">
        <f t="shared" si="13"/>
        <v>26.42460596788063</v>
      </c>
      <c r="N33" s="19">
        <f t="shared" si="13"/>
        <v>31.875949678689125</v>
      </c>
      <c r="O33" s="19">
        <f t="shared" si="13"/>
        <v>27.149929298836685</v>
      </c>
      <c r="P33" s="19">
        <f t="shared" si="13"/>
        <v>13.574048625040287</v>
      </c>
      <c r="Q33" s="19">
        <f t="shared" si="13"/>
        <v>16.300648827865494</v>
      </c>
      <c r="R33" s="19">
        <f t="shared" si="13"/>
        <v>10.660998617550977</v>
      </c>
      <c r="S33" s="19">
        <f t="shared" si="13"/>
        <v>11.233128439626968</v>
      </c>
      <c r="T33" s="19">
        <f t="shared" si="13"/>
        <v>13.947561261615665</v>
      </c>
      <c r="U33" s="19">
        <f t="shared" si="13"/>
        <v>6.1807194010364439</v>
      </c>
      <c r="V33" s="19">
        <f t="shared" si="13"/>
        <v>7.3270497428172963</v>
      </c>
      <c r="W33" s="19">
        <f t="shared" si="13"/>
        <v>12.94678194342324</v>
      </c>
      <c r="X33" s="19">
        <f t="shared" si="13"/>
        <v>5.65449721079729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1.0756345490129717</v>
      </c>
      <c r="D36" s="8">
        <v>1.0604800251700153</v>
      </c>
      <c r="E36" s="8">
        <v>1.1437651193651523</v>
      </c>
      <c r="F36" s="8">
        <v>1.0722754258290614</v>
      </c>
      <c r="G36" s="8">
        <v>1.0884324409107795</v>
      </c>
      <c r="H36" s="8">
        <v>1.0451308238209327</v>
      </c>
      <c r="I36" s="8">
        <v>1.1235231068088325</v>
      </c>
      <c r="J36" s="8">
        <v>0.99852620524308067</v>
      </c>
      <c r="K36" s="8">
        <v>0.98537291900924762</v>
      </c>
      <c r="L36" s="8">
        <v>2.23865348290416</v>
      </c>
      <c r="M36" s="8">
        <v>2.0794643887630335</v>
      </c>
      <c r="N36" s="8">
        <v>2.305396892166804</v>
      </c>
      <c r="O36" s="8">
        <v>2.4426451751931779</v>
      </c>
      <c r="P36" s="8">
        <v>2.2506093851391697</v>
      </c>
      <c r="Q36" s="8">
        <v>1.1290951700595138</v>
      </c>
      <c r="R36" s="8">
        <v>0.31587409145241374</v>
      </c>
      <c r="S36" s="8">
        <v>0.54424561233955682</v>
      </c>
      <c r="T36" s="8">
        <v>0.5190645250515542</v>
      </c>
      <c r="U36" s="8">
        <v>0.42312924086916914</v>
      </c>
      <c r="V36" s="8">
        <v>0.41474304667416434</v>
      </c>
      <c r="W36" s="8">
        <v>0.45200249852056912</v>
      </c>
      <c r="X36" s="8">
        <v>0.79919327045991873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7.2448608903427063</v>
      </c>
      <c r="D43" s="8">
        <v>9.5240869434161723</v>
      </c>
      <c r="E43" s="8">
        <v>7.7034324514040851</v>
      </c>
      <c r="F43" s="8">
        <v>6.0160427782022214</v>
      </c>
      <c r="G43" s="8">
        <v>4.8855283679839374</v>
      </c>
      <c r="H43" s="8">
        <v>4.691372911038644</v>
      </c>
      <c r="I43" s="8">
        <v>5.0438515615696202</v>
      </c>
      <c r="J43" s="8">
        <v>3.3619184521730774</v>
      </c>
      <c r="K43" s="8">
        <v>2.2172030120657151</v>
      </c>
      <c r="L43" s="8">
        <v>5.0354895075809809</v>
      </c>
      <c r="M43" s="8">
        <v>4.6769830454655539</v>
      </c>
      <c r="N43" s="8">
        <v>6.4827954478150014</v>
      </c>
      <c r="O43" s="8">
        <v>6.8677395833461299</v>
      </c>
      <c r="P43" s="8">
        <v>5.0626327466787355</v>
      </c>
      <c r="Q43" s="8">
        <v>8.8894080625449128</v>
      </c>
      <c r="R43" s="8">
        <v>5.006120518329138</v>
      </c>
      <c r="S43" s="8">
        <v>5.4383343882700848</v>
      </c>
      <c r="T43" s="8">
        <v>7.1777542863278647</v>
      </c>
      <c r="U43" s="8">
        <v>5.7575901601672745</v>
      </c>
      <c r="V43" s="8">
        <v>6.9123066961431316</v>
      </c>
      <c r="W43" s="8">
        <v>12.494779444902671</v>
      </c>
      <c r="X43" s="8">
        <v>4.8553039403373717</v>
      </c>
    </row>
    <row r="44" spans="1:24" ht="11.25" customHeight="1" x14ac:dyDescent="0.2">
      <c r="A44" s="28" t="s">
        <v>74</v>
      </c>
      <c r="B44" s="7" t="s">
        <v>75</v>
      </c>
      <c r="C44" s="8">
        <v>31.120657306705958</v>
      </c>
      <c r="D44" s="8">
        <v>24.781821575256874</v>
      </c>
      <c r="E44" s="8">
        <v>14.000422331072407</v>
      </c>
      <c r="F44" s="8">
        <v>15.511787339943771</v>
      </c>
      <c r="G44" s="8">
        <v>14.534316591009812</v>
      </c>
      <c r="H44" s="8">
        <v>15.119107172484059</v>
      </c>
      <c r="I44" s="8">
        <v>26.255043478212603</v>
      </c>
      <c r="J44" s="8">
        <v>25.556265962925281</v>
      </c>
      <c r="K44" s="8">
        <v>29.60569220066569</v>
      </c>
      <c r="L44" s="8">
        <v>22.419345039614793</v>
      </c>
      <c r="M44" s="8">
        <v>19.668158533652043</v>
      </c>
      <c r="N44" s="8">
        <v>23.08775733870732</v>
      </c>
      <c r="O44" s="8">
        <v>17.839544540297378</v>
      </c>
      <c r="P44" s="8">
        <v>6.2608064932223835</v>
      </c>
      <c r="Q44" s="8">
        <v>6.2821455952610652</v>
      </c>
      <c r="R44" s="8">
        <v>5.3390040077694252</v>
      </c>
      <c r="S44" s="8">
        <v>5.2505484390173267</v>
      </c>
      <c r="T44" s="8">
        <v>6.2507424502362463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554.75321550702495</v>
      </c>
      <c r="D51" s="27">
        <v>536.6031738054578</v>
      </c>
      <c r="E51" s="27">
        <v>513.58875930409783</v>
      </c>
      <c r="F51" s="27">
        <v>480.451025441946</v>
      </c>
      <c r="G51" s="27">
        <v>490.46702158186048</v>
      </c>
      <c r="H51" s="27">
        <v>478.91116502840993</v>
      </c>
      <c r="I51" s="27">
        <v>506.34143832619401</v>
      </c>
      <c r="J51" s="27">
        <v>469.46133024596725</v>
      </c>
      <c r="K51" s="27">
        <v>458.29428646485167</v>
      </c>
      <c r="L51" s="27">
        <v>470.2607210087387</v>
      </c>
      <c r="M51" s="27">
        <v>460.33048739353927</v>
      </c>
      <c r="N51" s="27">
        <v>442.25268960735025</v>
      </c>
      <c r="O51" s="27">
        <v>432.63715743042201</v>
      </c>
      <c r="P51" s="27">
        <v>373.82073175367981</v>
      </c>
      <c r="Q51" s="27">
        <v>376.86079846084749</v>
      </c>
      <c r="R51" s="27">
        <v>399.37328782687274</v>
      </c>
      <c r="S51" s="27">
        <v>407.64481098929292</v>
      </c>
      <c r="T51" s="27">
        <v>414.57955159439354</v>
      </c>
      <c r="U51" s="27">
        <v>397.68137643243324</v>
      </c>
      <c r="V51" s="27">
        <v>418.6597356588664</v>
      </c>
      <c r="W51" s="27">
        <v>441.33041749665443</v>
      </c>
      <c r="X51" s="27">
        <v>431.02003490949369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1160.49543012</v>
      </c>
      <c r="D2" s="21">
        <f t="shared" ref="D2:X2" si="0">SUM(D3,D17,D22,D25,D26,D51,D52)</f>
        <v>1093.89932208</v>
      </c>
      <c r="E2" s="21">
        <f t="shared" si="0"/>
        <v>1152.2150701200001</v>
      </c>
      <c r="F2" s="21">
        <f t="shared" si="0"/>
        <v>1074.0062620800002</v>
      </c>
      <c r="G2" s="21">
        <f t="shared" si="0"/>
        <v>1058.6203966800001</v>
      </c>
      <c r="H2" s="21">
        <f t="shared" si="0"/>
        <v>1119.7635847200002</v>
      </c>
      <c r="I2" s="21">
        <f t="shared" si="0"/>
        <v>1093.2301713600004</v>
      </c>
      <c r="J2" s="21">
        <f t="shared" si="0"/>
        <v>988.9687252800004</v>
      </c>
      <c r="K2" s="21">
        <f t="shared" si="0"/>
        <v>862.13824920000002</v>
      </c>
      <c r="L2" s="21">
        <f t="shared" si="0"/>
        <v>772.29241452000008</v>
      </c>
      <c r="M2" s="21">
        <f t="shared" si="0"/>
        <v>842.22086256</v>
      </c>
      <c r="N2" s="21">
        <f t="shared" si="0"/>
        <v>753.28221312000016</v>
      </c>
      <c r="O2" s="21">
        <f t="shared" si="0"/>
        <v>756.84267648000002</v>
      </c>
      <c r="P2" s="21">
        <f t="shared" si="0"/>
        <v>758.66011451999998</v>
      </c>
      <c r="Q2" s="21">
        <f t="shared" si="0"/>
        <v>699.03162648</v>
      </c>
      <c r="R2" s="21">
        <f t="shared" si="0"/>
        <v>826.38148932000024</v>
      </c>
      <c r="S2" s="21">
        <f t="shared" si="0"/>
        <v>826.36798752000004</v>
      </c>
      <c r="T2" s="21">
        <f t="shared" si="0"/>
        <v>845.68612968000014</v>
      </c>
      <c r="U2" s="21">
        <f t="shared" si="0"/>
        <v>793.05811524000012</v>
      </c>
      <c r="V2" s="21">
        <f t="shared" si="0"/>
        <v>716.52709943999992</v>
      </c>
      <c r="W2" s="21">
        <f t="shared" si="0"/>
        <v>715.27504643999987</v>
      </c>
      <c r="X2" s="21">
        <f t="shared" si="0"/>
        <v>744.37934616000007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FC_IND_PPP_PU_E!C7+FC_IND_PPP_PA_E!C7+FC_IND_PPP_PR_E!C7</f>
        <v>0</v>
      </c>
      <c r="D7" s="8">
        <f>FC_IND_PPP_PU_E!D7+FC_IND_PPP_PA_E!D7+FC_IND_PPP_PR_E!D7</f>
        <v>0</v>
      </c>
      <c r="E7" s="8">
        <f>FC_IND_PPP_PU_E!E7+FC_IND_PPP_PA_E!E7+FC_IND_PPP_PR_E!E7</f>
        <v>0</v>
      </c>
      <c r="F7" s="8">
        <f>FC_IND_PPP_PU_E!F7+FC_IND_PPP_PA_E!F7+FC_IND_PPP_PR_E!F7</f>
        <v>0</v>
      </c>
      <c r="G7" s="8">
        <f>FC_IND_PPP_PU_E!G7+FC_IND_PPP_PA_E!G7+FC_IND_PPP_PR_E!G7</f>
        <v>0</v>
      </c>
      <c r="H7" s="8">
        <f>FC_IND_PPP_PU_E!H7+FC_IND_PPP_PA_E!H7+FC_IND_PPP_PR_E!H7</f>
        <v>0</v>
      </c>
      <c r="I7" s="8">
        <f>FC_IND_PPP_PU_E!I7+FC_IND_PPP_PA_E!I7+FC_IND_PPP_PR_E!I7</f>
        <v>0</v>
      </c>
      <c r="J7" s="8">
        <f>FC_IND_PPP_PU_E!J7+FC_IND_PPP_PA_E!J7+FC_IND_PPP_PR_E!J7</f>
        <v>0</v>
      </c>
      <c r="K7" s="8">
        <f>FC_IND_PPP_PU_E!K7+FC_IND_PPP_PA_E!K7+FC_IND_PPP_PR_E!K7</f>
        <v>0</v>
      </c>
      <c r="L7" s="8">
        <f>FC_IND_PPP_PU_E!L7+FC_IND_PPP_PA_E!L7+FC_IND_PPP_PR_E!L7</f>
        <v>0</v>
      </c>
      <c r="M7" s="8">
        <f>FC_IND_PPP_PU_E!M7+FC_IND_PPP_PA_E!M7+FC_IND_PPP_PR_E!M7</f>
        <v>0</v>
      </c>
      <c r="N7" s="8">
        <f>FC_IND_PPP_PU_E!N7+FC_IND_PPP_PA_E!N7+FC_IND_PPP_PR_E!N7</f>
        <v>0</v>
      </c>
      <c r="O7" s="8">
        <f>FC_IND_PPP_PU_E!O7+FC_IND_PPP_PA_E!O7+FC_IND_PPP_PR_E!O7</f>
        <v>0</v>
      </c>
      <c r="P7" s="8">
        <f>FC_IND_PPP_PU_E!P7+FC_IND_PPP_PA_E!P7+FC_IND_PPP_PR_E!P7</f>
        <v>0</v>
      </c>
      <c r="Q7" s="8">
        <f>FC_IND_PPP_PU_E!Q7+FC_IND_PPP_PA_E!Q7+FC_IND_PPP_PR_E!Q7</f>
        <v>0</v>
      </c>
      <c r="R7" s="8">
        <f>FC_IND_PPP_PU_E!R7+FC_IND_PPP_PA_E!R7+FC_IND_PPP_PR_E!R7</f>
        <v>0</v>
      </c>
      <c r="S7" s="8">
        <f>FC_IND_PPP_PU_E!S7+FC_IND_PPP_PA_E!S7+FC_IND_PPP_PR_E!S7</f>
        <v>0</v>
      </c>
      <c r="T7" s="8">
        <f>FC_IND_PPP_PU_E!T7+FC_IND_PPP_PA_E!T7+FC_IND_PPP_PR_E!T7</f>
        <v>0</v>
      </c>
      <c r="U7" s="8">
        <f>FC_IND_PPP_PU_E!U7+FC_IND_PPP_PA_E!U7+FC_IND_PPP_PR_E!U7</f>
        <v>0</v>
      </c>
      <c r="V7" s="8">
        <f>FC_IND_PPP_PU_E!V7+FC_IND_PPP_PA_E!V7+FC_IND_PPP_PR_E!V7</f>
        <v>0</v>
      </c>
      <c r="W7" s="8">
        <f>FC_IND_PPP_PU_E!W7+FC_IND_PPP_PA_E!W7+FC_IND_PPP_PR_E!W7</f>
        <v>0</v>
      </c>
      <c r="X7" s="8">
        <f>FC_IND_PPP_PU_E!X7+FC_IND_PPP_PA_E!X7+FC_IND_PPP_PR_E!X7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6.0454173599999983</v>
      </c>
      <c r="D26" s="27">
        <f t="shared" ref="D26:W26" si="20">SUM(D27,D33)</f>
        <v>6.0454173600000001</v>
      </c>
      <c r="E26" s="27">
        <f t="shared" si="20"/>
        <v>6.0454173599999992</v>
      </c>
      <c r="F26" s="27">
        <f t="shared" si="20"/>
        <v>6.0454173599999992</v>
      </c>
      <c r="G26" s="27">
        <f t="shared" si="20"/>
        <v>0</v>
      </c>
      <c r="H26" s="27">
        <f t="shared" si="20"/>
        <v>0</v>
      </c>
      <c r="I26" s="27">
        <f t="shared" si="20"/>
        <v>2.8517666399999997</v>
      </c>
      <c r="J26" s="27">
        <f t="shared" si="20"/>
        <v>2.8517666399999997</v>
      </c>
      <c r="K26" s="27">
        <f t="shared" si="20"/>
        <v>2.8517666399999997</v>
      </c>
      <c r="L26" s="27">
        <f t="shared" si="20"/>
        <v>0</v>
      </c>
      <c r="M26" s="27">
        <f t="shared" si="20"/>
        <v>0</v>
      </c>
      <c r="N26" s="27">
        <f t="shared" si="20"/>
        <v>2.8517666399999997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2.0139541199999997</v>
      </c>
      <c r="S26" s="27">
        <f t="shared" si="20"/>
        <v>2.15113428</v>
      </c>
      <c r="T26" s="27">
        <f t="shared" si="20"/>
        <v>2.4489529200000004</v>
      </c>
      <c r="U26" s="27">
        <f t="shared" si="20"/>
        <v>2.2839768000000005</v>
      </c>
      <c r="V26" s="27">
        <f t="shared" si="20"/>
        <v>2.6467441200000001</v>
      </c>
      <c r="W26" s="27">
        <f t="shared" si="20"/>
        <v>1.8100476000000001</v>
      </c>
      <c r="X26" s="27">
        <f t="shared" ref="X26" si="21">SUM(X27,X33)</f>
        <v>1.8935229600000005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6.0454173599999983</v>
      </c>
      <c r="D33" s="19">
        <f t="shared" ref="D33:W33" si="26">SUM(D34:D50)</f>
        <v>6.0454173600000001</v>
      </c>
      <c r="E33" s="19">
        <f t="shared" si="26"/>
        <v>6.0454173599999992</v>
      </c>
      <c r="F33" s="19">
        <f t="shared" si="26"/>
        <v>6.0454173599999992</v>
      </c>
      <c r="G33" s="19">
        <f t="shared" si="26"/>
        <v>0</v>
      </c>
      <c r="H33" s="19">
        <f t="shared" si="26"/>
        <v>0</v>
      </c>
      <c r="I33" s="19">
        <f t="shared" si="26"/>
        <v>2.8517666399999997</v>
      </c>
      <c r="J33" s="19">
        <f t="shared" si="26"/>
        <v>2.8517666399999997</v>
      </c>
      <c r="K33" s="19">
        <f t="shared" si="26"/>
        <v>2.8517666399999997</v>
      </c>
      <c r="L33" s="19">
        <f t="shared" si="26"/>
        <v>0</v>
      </c>
      <c r="M33" s="19">
        <f t="shared" si="26"/>
        <v>0</v>
      </c>
      <c r="N33" s="19">
        <f t="shared" si="26"/>
        <v>2.8517666399999997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2.0139541199999997</v>
      </c>
      <c r="S33" s="19">
        <f t="shared" si="26"/>
        <v>2.15113428</v>
      </c>
      <c r="T33" s="19">
        <f t="shared" si="26"/>
        <v>2.4489529200000004</v>
      </c>
      <c r="U33" s="19">
        <f t="shared" si="26"/>
        <v>2.2839768000000005</v>
      </c>
      <c r="V33" s="19">
        <f t="shared" si="26"/>
        <v>2.6467441200000001</v>
      </c>
      <c r="W33" s="19">
        <f t="shared" si="26"/>
        <v>1.8100476000000001</v>
      </c>
      <c r="X33" s="19">
        <f t="shared" ref="X33" si="27">SUM(X34:X50)</f>
        <v>1.8935229600000005</v>
      </c>
    </row>
    <row r="34" spans="1:24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2.8517666399999992</v>
      </c>
      <c r="D36" s="8">
        <f>FC_IND_PPP_PU_E!D36+FC_IND_PPP_PA_E!D36+FC_IND_PPP_PR_E!D36</f>
        <v>2.8517666400000001</v>
      </c>
      <c r="E36" s="8">
        <f>FC_IND_PPP_PU_E!E36+FC_IND_PPP_PA_E!E36+FC_IND_PPP_PR_E!E36</f>
        <v>2.8517666399999997</v>
      </c>
      <c r="F36" s="8">
        <f>FC_IND_PPP_PU_E!F36+FC_IND_PPP_PA_E!F36+FC_IND_PPP_PR_E!F36</f>
        <v>2.8517666399999997</v>
      </c>
      <c r="G36" s="8">
        <f>FC_IND_PPP_PU_E!G36+FC_IND_PPP_PA_E!G36+FC_IND_PPP_PR_E!G36</f>
        <v>0</v>
      </c>
      <c r="H36" s="8">
        <f>FC_IND_PPP_PU_E!H36+FC_IND_PPP_PA_E!H36+FC_IND_PPP_PR_E!H36</f>
        <v>0</v>
      </c>
      <c r="I36" s="8">
        <f>FC_IND_PPP_PU_E!I36+FC_IND_PPP_PA_E!I36+FC_IND_PPP_PR_E!I36</f>
        <v>2.8517666399999997</v>
      </c>
      <c r="J36" s="8">
        <f>FC_IND_PPP_PU_E!J36+FC_IND_PPP_PA_E!J36+FC_IND_PPP_PR_E!J36</f>
        <v>2.8517666399999997</v>
      </c>
      <c r="K36" s="8">
        <f>FC_IND_PPP_PU_E!K36+FC_IND_PPP_PA_E!K36+FC_IND_PPP_PR_E!K36</f>
        <v>2.8517666399999997</v>
      </c>
      <c r="L36" s="8">
        <f>FC_IND_PPP_PU_E!L36+FC_IND_PPP_PA_E!L36+FC_IND_PPP_PR_E!L36</f>
        <v>0</v>
      </c>
      <c r="M36" s="8">
        <f>FC_IND_PPP_PU_E!M36+FC_IND_PPP_PA_E!M36+FC_IND_PPP_PR_E!M36</f>
        <v>0</v>
      </c>
      <c r="N36" s="8">
        <f>FC_IND_PPP_PU_E!N36+FC_IND_PPP_PA_E!N36+FC_IND_PPP_PR_E!N36</f>
        <v>2.8517666399999997</v>
      </c>
      <c r="O36" s="8">
        <f>FC_IND_PPP_PU_E!O36+FC_IND_PPP_PA_E!O36+FC_IND_PPP_PR_E!O36</f>
        <v>0</v>
      </c>
      <c r="P36" s="8">
        <f>FC_IND_PPP_PU_E!P36+FC_IND_PPP_PA_E!P36+FC_IND_PPP_PR_E!P36</f>
        <v>0</v>
      </c>
      <c r="Q36" s="8">
        <f>FC_IND_PPP_PU_E!Q36+FC_IND_PPP_PA_E!Q36+FC_IND_PPP_PR_E!Q36</f>
        <v>0</v>
      </c>
      <c r="R36" s="8">
        <f>FC_IND_PPP_PU_E!R36+FC_IND_PPP_PA_E!R36+FC_IND_PPP_PR_E!R36</f>
        <v>1.22007636</v>
      </c>
      <c r="S36" s="8">
        <f>FC_IND_PPP_PU_E!S36+FC_IND_PPP_PA_E!S36+FC_IND_PPP_PR_E!S36</f>
        <v>1.4829004800000001</v>
      </c>
      <c r="T36" s="8">
        <f>FC_IND_PPP_PU_E!T36+FC_IND_PPP_PA_E!T36+FC_IND_PPP_PR_E!T36</f>
        <v>1.4944856400000002</v>
      </c>
      <c r="U36" s="8">
        <f>FC_IND_PPP_PU_E!U36+FC_IND_PPP_PA_E!U36+FC_IND_PPP_PR_E!U36</f>
        <v>1.12943952</v>
      </c>
      <c r="V36" s="8">
        <f>FC_IND_PPP_PU_E!V36+FC_IND_PPP_PA_E!V36+FC_IND_PPP_PR_E!V36</f>
        <v>1.2321158400000003</v>
      </c>
      <c r="W36" s="8">
        <f>FC_IND_PPP_PU_E!W36+FC_IND_PPP_PA_E!W36+FC_IND_PPP_PR_E!W36</f>
        <v>0.86411663999999999</v>
      </c>
      <c r="X36" s="8">
        <f>FC_IND_PPP_PU_E!X36+FC_IND_PPP_PA_E!X36+FC_IND_PPP_PR_E!X36</f>
        <v>1.3431970800000004</v>
      </c>
    </row>
    <row r="37" spans="1:24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3.1936507199999995</v>
      </c>
      <c r="D43" s="8">
        <f>FC_IND_PPP_PU_E!D43+FC_IND_PPP_PA_E!D43+FC_IND_PPP_PR_E!D43</f>
        <v>3.1936507199999995</v>
      </c>
      <c r="E43" s="8">
        <f>FC_IND_PPP_PU_E!E43+FC_IND_PPP_PA_E!E43+FC_IND_PPP_PR_E!E43</f>
        <v>3.1936507199999995</v>
      </c>
      <c r="F43" s="8">
        <f>FC_IND_PPP_PU_E!F43+FC_IND_PPP_PA_E!F43+FC_IND_PPP_PR_E!F43</f>
        <v>3.1936507199999995</v>
      </c>
      <c r="G43" s="8">
        <f>FC_IND_PPP_PU_E!G43+FC_IND_PPP_PA_E!G43+FC_IND_PPP_PR_E!G43</f>
        <v>0</v>
      </c>
      <c r="H43" s="8">
        <f>FC_IND_PPP_PU_E!H43+FC_IND_PPP_PA_E!H43+FC_IND_PPP_PR_E!H43</f>
        <v>0</v>
      </c>
      <c r="I43" s="8">
        <f>FC_IND_PPP_PU_E!I43+FC_IND_PPP_PA_E!I43+FC_IND_PPP_PR_E!I43</f>
        <v>0</v>
      </c>
      <c r="J43" s="8">
        <f>FC_IND_PPP_PU_E!J43+FC_IND_PPP_PA_E!J43+FC_IND_PPP_PR_E!J43</f>
        <v>0</v>
      </c>
      <c r="K43" s="8">
        <f>FC_IND_PPP_PU_E!K43+FC_IND_PPP_PA_E!K43+FC_IND_PPP_PR_E!K43</f>
        <v>0</v>
      </c>
      <c r="L43" s="8">
        <f>FC_IND_PPP_PU_E!L43+FC_IND_PPP_PA_E!L43+FC_IND_PPP_PR_E!L43</f>
        <v>0</v>
      </c>
      <c r="M43" s="8">
        <f>FC_IND_PPP_PU_E!M43+FC_IND_PPP_PA_E!M43+FC_IND_PPP_PR_E!M43</f>
        <v>0</v>
      </c>
      <c r="N43" s="8">
        <f>FC_IND_PPP_PU_E!N43+FC_IND_PPP_PA_E!N43+FC_IND_PPP_PR_E!N43</f>
        <v>0</v>
      </c>
      <c r="O43" s="8">
        <f>FC_IND_PPP_PU_E!O43+FC_IND_PPP_PA_E!O43+FC_IND_PPP_PR_E!O43</f>
        <v>0</v>
      </c>
      <c r="P43" s="8">
        <f>FC_IND_PPP_PU_E!P43+FC_IND_PPP_PA_E!P43+FC_IND_PPP_PR_E!P43</f>
        <v>0</v>
      </c>
      <c r="Q43" s="8">
        <f>FC_IND_PPP_PU_E!Q43+FC_IND_PPP_PA_E!Q43+FC_IND_PPP_PR_E!Q43</f>
        <v>0</v>
      </c>
      <c r="R43" s="8">
        <f>FC_IND_PPP_PU_E!R43+FC_IND_PPP_PA_E!R43+FC_IND_PPP_PR_E!R43</f>
        <v>0.79387775999999988</v>
      </c>
      <c r="S43" s="8">
        <f>FC_IND_PPP_PU_E!S43+FC_IND_PPP_PA_E!S43+FC_IND_PPP_PR_E!S43</f>
        <v>0.66823379999999988</v>
      </c>
      <c r="T43" s="8">
        <f>FC_IND_PPP_PU_E!T43+FC_IND_PPP_PA_E!T43+FC_IND_PPP_PR_E!T43</f>
        <v>0.95446728000000025</v>
      </c>
      <c r="U43" s="8">
        <f>FC_IND_PPP_PU_E!U43+FC_IND_PPP_PA_E!U43+FC_IND_PPP_PR_E!U43</f>
        <v>1.1545372800000002</v>
      </c>
      <c r="V43" s="8">
        <f>FC_IND_PPP_PU_E!V43+FC_IND_PPP_PA_E!V43+FC_IND_PPP_PR_E!V43</f>
        <v>1.4146282800000001</v>
      </c>
      <c r="W43" s="8">
        <f>FC_IND_PPP_PU_E!W43+FC_IND_PPP_PA_E!W43+FC_IND_PPP_PR_E!W43</f>
        <v>0.9459309600000001</v>
      </c>
      <c r="X43" s="8">
        <f>FC_IND_PPP_PU_E!X43+FC_IND_PPP_PA_E!X43+FC_IND_PPP_PR_E!X43</f>
        <v>0.55032588000000016</v>
      </c>
    </row>
    <row r="44" spans="1:24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0</v>
      </c>
      <c r="D44" s="8">
        <f>FC_IND_PPP_PU_E!D44+FC_IND_PPP_PA_E!D44+FC_IND_PPP_PR_E!D44</f>
        <v>0</v>
      </c>
      <c r="E44" s="8">
        <f>FC_IND_PPP_PU_E!E44+FC_IND_PPP_PA_E!E44+FC_IND_PPP_PR_E!E44</f>
        <v>0</v>
      </c>
      <c r="F44" s="8">
        <f>FC_IND_PPP_PU_E!F44+FC_IND_PPP_PA_E!F44+FC_IND_PPP_PR_E!F44</f>
        <v>0</v>
      </c>
      <c r="G44" s="8">
        <f>FC_IND_PPP_PU_E!G44+FC_IND_PPP_PA_E!G44+FC_IND_PPP_PR_E!G44</f>
        <v>0</v>
      </c>
      <c r="H44" s="8">
        <f>FC_IND_PPP_PU_E!H44+FC_IND_PPP_PA_E!H44+FC_IND_PPP_PR_E!H44</f>
        <v>0</v>
      </c>
      <c r="I44" s="8">
        <f>FC_IND_PPP_PU_E!I44+FC_IND_PPP_PA_E!I44+FC_IND_PPP_PR_E!I44</f>
        <v>0</v>
      </c>
      <c r="J44" s="8">
        <f>FC_IND_PPP_PU_E!J44+FC_IND_PPP_PA_E!J44+FC_IND_PPP_PR_E!J44</f>
        <v>0</v>
      </c>
      <c r="K44" s="8">
        <f>FC_IND_PPP_PU_E!K44+FC_IND_PPP_PA_E!K44+FC_IND_PPP_PR_E!K44</f>
        <v>0</v>
      </c>
      <c r="L44" s="8">
        <f>FC_IND_PPP_PU_E!L44+FC_IND_PPP_PA_E!L44+FC_IND_PPP_PR_E!L44</f>
        <v>0</v>
      </c>
      <c r="M44" s="8">
        <f>FC_IND_PPP_PU_E!M44+FC_IND_PPP_PA_E!M44+FC_IND_PPP_PR_E!M44</f>
        <v>0</v>
      </c>
      <c r="N44" s="8">
        <f>FC_IND_PPP_PU_E!N44+FC_IND_PPP_PA_E!N44+FC_IND_PPP_PR_E!N44</f>
        <v>0</v>
      </c>
      <c r="O44" s="8">
        <f>FC_IND_PPP_PU_E!O44+FC_IND_PPP_PA_E!O44+FC_IND_PPP_PR_E!O44</f>
        <v>0</v>
      </c>
      <c r="P44" s="8">
        <f>FC_IND_PPP_PU_E!P44+FC_IND_PPP_PA_E!P44+FC_IND_PPP_PR_E!P44</f>
        <v>0</v>
      </c>
      <c r="Q44" s="8">
        <f>FC_IND_PPP_PU_E!Q44+FC_IND_PPP_PA_E!Q44+FC_IND_PPP_PR_E!Q44</f>
        <v>0</v>
      </c>
      <c r="R44" s="8">
        <f>FC_IND_PPP_PU_E!R44+FC_IND_PPP_PA_E!R44+FC_IND_PPP_PR_E!R44</f>
        <v>0</v>
      </c>
      <c r="S44" s="8">
        <f>FC_IND_PPP_PU_E!S44+FC_IND_PPP_PA_E!S44+FC_IND_PPP_PR_E!S44</f>
        <v>0</v>
      </c>
      <c r="T44" s="8">
        <f>FC_IND_PPP_PU_E!T44+FC_IND_PPP_PA_E!T44+FC_IND_PPP_PR_E!T44</f>
        <v>0</v>
      </c>
      <c r="U44" s="8">
        <f>FC_IND_PPP_PU_E!U44+FC_IND_PPP_PA_E!U44+FC_IND_PPP_PR_E!U44</f>
        <v>0</v>
      </c>
      <c r="V44" s="8">
        <f>FC_IND_PPP_PU_E!V44+FC_IND_PPP_PA_E!V44+FC_IND_PPP_PR_E!V44</f>
        <v>0</v>
      </c>
      <c r="W44" s="8">
        <f>FC_IND_PPP_PU_E!W44+FC_IND_PPP_PA_E!W44+FC_IND_PPP_PR_E!W44</f>
        <v>0</v>
      </c>
      <c r="X44" s="8">
        <f>FC_IND_PPP_PU_E!X44+FC_IND_PPP_PA_E!X44+FC_IND_PPP_PR_E!X44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1154.4500127599999</v>
      </c>
      <c r="D51" s="27">
        <f>FC_IND_PPP_PU_E!D51+FC_IND_PPP_PA_E!D51+FC_IND_PPP_PR_E!D51</f>
        <v>1087.8539047199999</v>
      </c>
      <c r="E51" s="27">
        <f>FC_IND_PPP_PU_E!E51+FC_IND_PPP_PA_E!E51+FC_IND_PPP_PR_E!E51</f>
        <v>1146.16965276</v>
      </c>
      <c r="F51" s="27">
        <f>FC_IND_PPP_PU_E!F51+FC_IND_PPP_PA_E!F51+FC_IND_PPP_PR_E!F51</f>
        <v>1067.9608447200001</v>
      </c>
      <c r="G51" s="27">
        <f>FC_IND_PPP_PU_E!G51+FC_IND_PPP_PA_E!G51+FC_IND_PPP_PR_E!G51</f>
        <v>1058.6203966800001</v>
      </c>
      <c r="H51" s="27">
        <f>FC_IND_PPP_PU_E!H51+FC_IND_PPP_PA_E!H51+FC_IND_PPP_PR_E!H51</f>
        <v>1119.7635847200002</v>
      </c>
      <c r="I51" s="27">
        <f>FC_IND_PPP_PU_E!I51+FC_IND_PPP_PA_E!I51+FC_IND_PPP_PR_E!I51</f>
        <v>1090.3784047200004</v>
      </c>
      <c r="J51" s="27">
        <f>FC_IND_PPP_PU_E!J51+FC_IND_PPP_PA_E!J51+FC_IND_PPP_PR_E!J51</f>
        <v>986.11695864000035</v>
      </c>
      <c r="K51" s="27">
        <f>FC_IND_PPP_PU_E!K51+FC_IND_PPP_PA_E!K51+FC_IND_PPP_PR_E!K51</f>
        <v>859.28648255999997</v>
      </c>
      <c r="L51" s="27">
        <f>FC_IND_PPP_PU_E!L51+FC_IND_PPP_PA_E!L51+FC_IND_PPP_PR_E!L51</f>
        <v>772.29241452000008</v>
      </c>
      <c r="M51" s="27">
        <f>FC_IND_PPP_PU_E!M51+FC_IND_PPP_PA_E!M51+FC_IND_PPP_PR_E!M51</f>
        <v>842.22086256</v>
      </c>
      <c r="N51" s="27">
        <f>FC_IND_PPP_PU_E!N51+FC_IND_PPP_PA_E!N51+FC_IND_PPP_PR_E!N51</f>
        <v>750.43044648000011</v>
      </c>
      <c r="O51" s="27">
        <f>FC_IND_PPP_PU_E!O51+FC_IND_PPP_PA_E!O51+FC_IND_PPP_PR_E!O51</f>
        <v>756.84267648000002</v>
      </c>
      <c r="P51" s="27">
        <f>FC_IND_PPP_PU_E!P51+FC_IND_PPP_PA_E!P51+FC_IND_PPP_PR_E!P51</f>
        <v>758.66011451999998</v>
      </c>
      <c r="Q51" s="27">
        <f>FC_IND_PPP_PU_E!Q51+FC_IND_PPP_PA_E!Q51+FC_IND_PPP_PR_E!Q51</f>
        <v>699.03162648</v>
      </c>
      <c r="R51" s="27">
        <f>FC_IND_PPP_PU_E!R51+FC_IND_PPP_PA_E!R51+FC_IND_PPP_PR_E!R51</f>
        <v>822.02365080000027</v>
      </c>
      <c r="S51" s="27">
        <f>FC_IND_PPP_PU_E!S51+FC_IND_PPP_PA_E!S51+FC_IND_PPP_PR_E!S51</f>
        <v>822.55662324000014</v>
      </c>
      <c r="T51" s="27">
        <f>FC_IND_PPP_PU_E!T51+FC_IND_PPP_PA_E!T51+FC_IND_PPP_PR_E!T51</f>
        <v>840.79805436000015</v>
      </c>
      <c r="U51" s="27">
        <f>FC_IND_PPP_PU_E!U51+FC_IND_PPP_PA_E!U51+FC_IND_PPP_PR_E!U51</f>
        <v>788.64955884000017</v>
      </c>
      <c r="V51" s="27">
        <f>FC_IND_PPP_PU_E!V51+FC_IND_PPP_PA_E!V51+FC_IND_PPP_PR_E!V51</f>
        <v>709.74136331999989</v>
      </c>
      <c r="W51" s="27">
        <f>FC_IND_PPP_PU_E!W51+FC_IND_PPP_PA_E!W51+FC_IND_PPP_PR_E!W51</f>
        <v>708.76024163999989</v>
      </c>
      <c r="X51" s="27">
        <f>FC_IND_PPP_PU_E!X51+FC_IND_PPP_PA_E!X51+FC_IND_PPP_PR_E!X51</f>
        <v>736.36433640000007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2.3438844000000003</v>
      </c>
      <c r="S52" s="27">
        <f t="shared" si="29"/>
        <v>1.6602300000000003</v>
      </c>
      <c r="T52" s="27">
        <f t="shared" si="29"/>
        <v>2.4391224</v>
      </c>
      <c r="U52" s="27">
        <f t="shared" si="29"/>
        <v>2.1245795999999997</v>
      </c>
      <c r="V52" s="27">
        <f t="shared" si="29"/>
        <v>4.1389919999999991</v>
      </c>
      <c r="W52" s="27">
        <f t="shared" si="29"/>
        <v>4.7047571999999995</v>
      </c>
      <c r="X52" s="27">
        <f t="shared" ref="X52" si="30">SUM(X53:X54)</f>
        <v>6.1214868000000031</v>
      </c>
    </row>
    <row r="53" spans="1:24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0</v>
      </c>
      <c r="Q53" s="8">
        <f>FC_IND_PPP_PU_E!Q53+FC_IND_PPP_PA_E!Q53+FC_IND_PPP_PR_E!Q53</f>
        <v>0</v>
      </c>
      <c r="R53" s="8">
        <f>FC_IND_PPP_PU_E!R53+FC_IND_PPP_PA_E!R53+FC_IND_PPP_PR_E!R53</f>
        <v>2.3438844000000003</v>
      </c>
      <c r="S53" s="8">
        <f>FC_IND_PPP_PU_E!S53+FC_IND_PPP_PA_E!S53+FC_IND_PPP_PR_E!S53</f>
        <v>1.6602300000000003</v>
      </c>
      <c r="T53" s="8">
        <f>FC_IND_PPP_PU_E!T53+FC_IND_PPP_PA_E!T53+FC_IND_PPP_PR_E!T53</f>
        <v>2.4391224</v>
      </c>
      <c r="U53" s="8">
        <f>FC_IND_PPP_PU_E!U53+FC_IND_PPP_PA_E!U53+FC_IND_PPP_PR_E!U53</f>
        <v>2.1245795999999997</v>
      </c>
      <c r="V53" s="8">
        <f>FC_IND_PPP_PU_E!V53+FC_IND_PPP_PA_E!V53+FC_IND_PPP_PR_E!V53</f>
        <v>4.1389919999999991</v>
      </c>
      <c r="W53" s="8">
        <f>FC_IND_PPP_PU_E!W53+FC_IND_PPP_PA_E!W53+FC_IND_PPP_PR_E!W53</f>
        <v>4.7047571999999995</v>
      </c>
      <c r="X53" s="8">
        <f>FC_IND_PPP_PU_E!X53+FC_IND_PPP_PA_E!X53+FC_IND_PPP_PR_E!X53</f>
        <v>6.1214868000000031</v>
      </c>
    </row>
    <row r="54" spans="1:24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8.2991563199999998</v>
      </c>
      <c r="D61" s="49">
        <f t="shared" si="31"/>
        <v>8.0807781599999995</v>
      </c>
      <c r="E61" s="49">
        <f t="shared" si="31"/>
        <v>8.7905563200000003</v>
      </c>
      <c r="F61" s="49">
        <f t="shared" si="31"/>
        <v>5.733065520000002</v>
      </c>
      <c r="G61" s="49">
        <f t="shared" si="31"/>
        <v>9.3366000000000007</v>
      </c>
      <c r="H61" s="49">
        <f t="shared" si="31"/>
        <v>7.4802873599999993</v>
      </c>
      <c r="I61" s="49">
        <f t="shared" si="31"/>
        <v>9.1728655200000002</v>
      </c>
      <c r="J61" s="49">
        <f t="shared" si="31"/>
        <v>8.2445126399999999</v>
      </c>
      <c r="K61" s="49">
        <f t="shared" si="31"/>
        <v>7.9716873600000016</v>
      </c>
      <c r="L61" s="49">
        <f t="shared" si="31"/>
        <v>9.8279999999999994</v>
      </c>
      <c r="M61" s="49">
        <f t="shared" si="31"/>
        <v>9.0635781599999987</v>
      </c>
      <c r="N61" s="49">
        <f t="shared" si="31"/>
        <v>7.9716873600000033</v>
      </c>
      <c r="O61" s="49">
        <f t="shared" si="31"/>
        <v>8.0807781599999977</v>
      </c>
      <c r="P61" s="49">
        <f t="shared" si="31"/>
        <v>9.0089344800000042</v>
      </c>
      <c r="Q61" s="49">
        <f t="shared" si="31"/>
        <v>11.957334480000004</v>
      </c>
      <c r="R61" s="49">
        <f t="shared" si="31"/>
        <v>11.210406480000001</v>
      </c>
      <c r="S61" s="49">
        <f t="shared" si="31"/>
        <v>11.773354319999997</v>
      </c>
      <c r="T61" s="49">
        <f t="shared" si="31"/>
        <v>12.204803519999997</v>
      </c>
      <c r="U61" s="49">
        <f t="shared" si="31"/>
        <v>20.610691919999997</v>
      </c>
      <c r="V61" s="49">
        <f t="shared" si="31"/>
        <v>19.892265119999998</v>
      </c>
      <c r="W61" s="49">
        <f t="shared" si="31"/>
        <v>22.512016799999998</v>
      </c>
      <c r="X61" s="49">
        <f t="shared" si="31"/>
        <v>23.337961919999994</v>
      </c>
    </row>
    <row r="62" spans="1:24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0</v>
      </c>
      <c r="D62" s="52">
        <f>FC_IND_PPP_PU_E!D62+FC_IND_PPP_PA_E!D62+FC_IND_PPP_PR_E!D62</f>
        <v>0</v>
      </c>
      <c r="E62" s="52">
        <f>FC_IND_PPP_PU_E!E62+FC_IND_PPP_PA_E!E62+FC_IND_PPP_PR_E!E62</f>
        <v>0</v>
      </c>
      <c r="F62" s="52">
        <f>FC_IND_PPP_PU_E!F62+FC_IND_PPP_PA_E!F62+FC_IND_PPP_PR_E!F62</f>
        <v>0</v>
      </c>
      <c r="G62" s="52">
        <f>FC_IND_PPP_PU_E!G62+FC_IND_PPP_PA_E!G62+FC_IND_PPP_PR_E!G62</f>
        <v>0</v>
      </c>
      <c r="H62" s="52">
        <f>FC_IND_PPP_PU_E!H62+FC_IND_PPP_PA_E!H62+FC_IND_PPP_PR_E!H62</f>
        <v>0</v>
      </c>
      <c r="I62" s="52">
        <f>FC_IND_PPP_PU_E!I62+FC_IND_PPP_PA_E!I62+FC_IND_PPP_PR_E!I62</f>
        <v>0</v>
      </c>
      <c r="J62" s="52">
        <f>FC_IND_PPP_PU_E!J62+FC_IND_PPP_PA_E!J62+FC_IND_PPP_PR_E!J62</f>
        <v>0</v>
      </c>
      <c r="K62" s="52">
        <f>FC_IND_PPP_PU_E!K62+FC_IND_PPP_PA_E!K62+FC_IND_PPP_PR_E!K62</f>
        <v>0</v>
      </c>
      <c r="L62" s="52">
        <f>FC_IND_PPP_PU_E!L62+FC_IND_PPP_PA_E!L62+FC_IND_PPP_PR_E!L62</f>
        <v>0</v>
      </c>
      <c r="M62" s="52">
        <f>FC_IND_PPP_PU_E!M62+FC_IND_PPP_PA_E!M62+FC_IND_PPP_PR_E!M62</f>
        <v>0</v>
      </c>
      <c r="N62" s="52">
        <f>FC_IND_PPP_PU_E!N62+FC_IND_PPP_PA_E!N62+FC_IND_PPP_PR_E!N62</f>
        <v>0</v>
      </c>
      <c r="O62" s="52">
        <f>FC_IND_PPP_PU_E!O62+FC_IND_PPP_PA_E!O62+FC_IND_PPP_PR_E!O62</f>
        <v>0</v>
      </c>
      <c r="P62" s="52">
        <f>FC_IND_PPP_PU_E!P62+FC_IND_PPP_PA_E!P62+FC_IND_PPP_PR_E!P62</f>
        <v>0</v>
      </c>
      <c r="Q62" s="52">
        <f>FC_IND_PPP_PU_E!Q62+FC_IND_PPP_PA_E!Q62+FC_IND_PPP_PR_E!Q62</f>
        <v>0</v>
      </c>
      <c r="R62" s="52">
        <f>FC_IND_PPP_PU_E!R62+FC_IND_PPP_PA_E!R62+FC_IND_PPP_PR_E!R62</f>
        <v>0</v>
      </c>
      <c r="S62" s="52">
        <f>FC_IND_PPP_PU_E!S62+FC_IND_PPP_PA_E!S62+FC_IND_PPP_PR_E!S62</f>
        <v>0</v>
      </c>
      <c r="T62" s="52">
        <f>FC_IND_PPP_PU_E!T62+FC_IND_PPP_PA_E!T62+FC_IND_PPP_PR_E!T62</f>
        <v>0</v>
      </c>
      <c r="U62" s="52">
        <f>FC_IND_PPP_PU_E!U62+FC_IND_PPP_PA_E!U62+FC_IND_PPP_PR_E!U62</f>
        <v>0</v>
      </c>
      <c r="V62" s="52">
        <f>FC_IND_PPP_PU_E!V62+FC_IND_PPP_PA_E!V62+FC_IND_PPP_PR_E!V62</f>
        <v>0</v>
      </c>
      <c r="W62" s="52">
        <f>FC_IND_PPP_PU_E!W62+FC_IND_PPP_PA_E!W62+FC_IND_PPP_PR_E!W62</f>
        <v>0</v>
      </c>
      <c r="X62" s="52">
        <f>FC_IND_PPP_PU_E!X62+FC_IND_PPP_PA_E!X62+FC_IND_PPP_PR_E!X62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8.2991563199999998</v>
      </c>
      <c r="D64" s="52">
        <f>FC_IND_PPP_PU_E!D64+FC_IND_PPP_PA_E!D64+FC_IND_PPP_PR_E!D64</f>
        <v>8.0807781599999995</v>
      </c>
      <c r="E64" s="52">
        <f>FC_IND_PPP_PU_E!E64+FC_IND_PPP_PA_E!E64+FC_IND_PPP_PR_E!E64</f>
        <v>8.7905563200000003</v>
      </c>
      <c r="F64" s="52">
        <f>FC_IND_PPP_PU_E!F64+FC_IND_PPP_PA_E!F64+FC_IND_PPP_PR_E!F64</f>
        <v>5.733065520000002</v>
      </c>
      <c r="G64" s="52">
        <f>FC_IND_PPP_PU_E!G64+FC_IND_PPP_PA_E!G64+FC_IND_PPP_PR_E!G64</f>
        <v>9.3366000000000007</v>
      </c>
      <c r="H64" s="52">
        <f>FC_IND_PPP_PU_E!H64+FC_IND_PPP_PA_E!H64+FC_IND_PPP_PR_E!H64</f>
        <v>7.4802873599999993</v>
      </c>
      <c r="I64" s="52">
        <f>FC_IND_PPP_PU_E!I64+FC_IND_PPP_PA_E!I64+FC_IND_PPP_PR_E!I64</f>
        <v>9.1728655200000002</v>
      </c>
      <c r="J64" s="52">
        <f>FC_IND_PPP_PU_E!J64+FC_IND_PPP_PA_E!J64+FC_IND_PPP_PR_E!J64</f>
        <v>8.2445126399999999</v>
      </c>
      <c r="K64" s="52">
        <f>FC_IND_PPP_PU_E!K64+FC_IND_PPP_PA_E!K64+FC_IND_PPP_PR_E!K64</f>
        <v>7.9716873600000016</v>
      </c>
      <c r="L64" s="52">
        <f>FC_IND_PPP_PU_E!L64+FC_IND_PPP_PA_E!L64+FC_IND_PPP_PR_E!L64</f>
        <v>9.8279999999999994</v>
      </c>
      <c r="M64" s="52">
        <f>FC_IND_PPP_PU_E!M64+FC_IND_PPP_PA_E!M64+FC_IND_PPP_PR_E!M64</f>
        <v>9.0635781599999987</v>
      </c>
      <c r="N64" s="52">
        <f>FC_IND_PPP_PU_E!N64+FC_IND_PPP_PA_E!N64+FC_IND_PPP_PR_E!N64</f>
        <v>7.9716873600000033</v>
      </c>
      <c r="O64" s="52">
        <f>FC_IND_PPP_PU_E!O64+FC_IND_PPP_PA_E!O64+FC_IND_PPP_PR_E!O64</f>
        <v>8.0807781599999977</v>
      </c>
      <c r="P64" s="52">
        <f>FC_IND_PPP_PU_E!P64+FC_IND_PPP_PA_E!P64+FC_IND_PPP_PR_E!P64</f>
        <v>9.0089344800000042</v>
      </c>
      <c r="Q64" s="52">
        <f>FC_IND_PPP_PU_E!Q64+FC_IND_PPP_PA_E!Q64+FC_IND_PPP_PR_E!Q64</f>
        <v>11.957334480000004</v>
      </c>
      <c r="R64" s="52">
        <f>FC_IND_PPP_PU_E!R64+FC_IND_PPP_PA_E!R64+FC_IND_PPP_PR_E!R64</f>
        <v>11.210406480000001</v>
      </c>
      <c r="S64" s="52">
        <f>FC_IND_PPP_PU_E!S64+FC_IND_PPP_PA_E!S64+FC_IND_PPP_PR_E!S64</f>
        <v>11.773354319999997</v>
      </c>
      <c r="T64" s="52">
        <f>FC_IND_PPP_PU_E!T64+FC_IND_PPP_PA_E!T64+FC_IND_PPP_PR_E!T64</f>
        <v>12.204803519999997</v>
      </c>
      <c r="U64" s="52">
        <f>FC_IND_PPP_PU_E!U64+FC_IND_PPP_PA_E!U64+FC_IND_PPP_PR_E!U64</f>
        <v>20.610691919999997</v>
      </c>
      <c r="V64" s="52">
        <f>FC_IND_PPP_PU_E!V64+FC_IND_PPP_PA_E!V64+FC_IND_PPP_PR_E!V64</f>
        <v>19.892265119999998</v>
      </c>
      <c r="W64" s="52">
        <f>FC_IND_PPP_PU_E!W64+FC_IND_PPP_PA_E!W64+FC_IND_PPP_PR_E!W64</f>
        <v>22.512016799999998</v>
      </c>
      <c r="X64" s="52">
        <f>FC_IND_PPP_PU_E!X64+FC_IND_PPP_PA_E!X64+FC_IND_PPP_PR_E!X64</f>
        <v>23.337961919999994</v>
      </c>
    </row>
    <row r="65" spans="1:24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30.903981147505075</v>
      </c>
      <c r="D2" s="21">
        <f t="shared" ref="D2:X2" si="0">SUM(D3,D17,D22,D25,D26,D51,D52)</f>
        <v>29.407980744585963</v>
      </c>
      <c r="E2" s="21">
        <f t="shared" si="0"/>
        <v>27.569390637337019</v>
      </c>
      <c r="F2" s="21">
        <f t="shared" si="0"/>
        <v>27.018656213981735</v>
      </c>
      <c r="G2" s="21">
        <f t="shared" si="0"/>
        <v>25.456769745415951</v>
      </c>
      <c r="H2" s="21">
        <f t="shared" si="0"/>
        <v>26.402183389620124</v>
      </c>
      <c r="I2" s="21">
        <f t="shared" si="0"/>
        <v>35.864159789697446</v>
      </c>
      <c r="J2" s="21">
        <f t="shared" si="0"/>
        <v>25.951689167795681</v>
      </c>
      <c r="K2" s="21">
        <f t="shared" si="0"/>
        <v>24.122327878624937</v>
      </c>
      <c r="L2" s="21">
        <f t="shared" si="0"/>
        <v>13.252362039179857</v>
      </c>
      <c r="M2" s="21">
        <f t="shared" si="0"/>
        <v>18.421156808518134</v>
      </c>
      <c r="N2" s="21">
        <f t="shared" si="0"/>
        <v>6.0727736781414379</v>
      </c>
      <c r="O2" s="21">
        <f t="shared" si="0"/>
        <v>7.0328137019628603</v>
      </c>
      <c r="P2" s="21">
        <f t="shared" si="0"/>
        <v>7.5042363811486386</v>
      </c>
      <c r="Q2" s="21">
        <f t="shared" si="0"/>
        <v>7.3994979938292413</v>
      </c>
      <c r="R2" s="21">
        <f t="shared" si="0"/>
        <v>9.1686420967947502</v>
      </c>
      <c r="S2" s="21">
        <f t="shared" si="0"/>
        <v>6.1800349363801033</v>
      </c>
      <c r="T2" s="21">
        <f t="shared" si="0"/>
        <v>7.1078979680819669</v>
      </c>
      <c r="U2" s="21">
        <f t="shared" si="0"/>
        <v>6.6797701160187257</v>
      </c>
      <c r="V2" s="21">
        <f t="shared" si="0"/>
        <v>5.5491239065245228</v>
      </c>
      <c r="W2" s="21">
        <f t="shared" si="0"/>
        <v>6.1949258235996609</v>
      </c>
      <c r="X2" s="21">
        <f t="shared" si="0"/>
        <v>6.3720350461967543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0.16270049169913028</v>
      </c>
      <c r="D26" s="27">
        <f t="shared" si="11"/>
        <v>0.16421687407585611</v>
      </c>
      <c r="E26" s="27">
        <f t="shared" si="11"/>
        <v>0.14608826327150853</v>
      </c>
      <c r="F26" s="27">
        <f t="shared" si="11"/>
        <v>0.15362946304148101</v>
      </c>
      <c r="G26" s="27">
        <f t="shared" si="11"/>
        <v>0</v>
      </c>
      <c r="H26" s="27">
        <f t="shared" si="11"/>
        <v>0</v>
      </c>
      <c r="I26" s="27">
        <f t="shared" si="11"/>
        <v>9.5475202874794843E-2</v>
      </c>
      <c r="J26" s="27">
        <f t="shared" si="11"/>
        <v>7.6080430776286345E-2</v>
      </c>
      <c r="K26" s="27">
        <f t="shared" si="11"/>
        <v>8.0900388797538289E-2</v>
      </c>
      <c r="L26" s="27">
        <f t="shared" si="11"/>
        <v>0</v>
      </c>
      <c r="M26" s="27">
        <f t="shared" si="11"/>
        <v>0</v>
      </c>
      <c r="N26" s="27">
        <f t="shared" si="11"/>
        <v>2.3528424673314136E-2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2.2592798952188648E-2</v>
      </c>
      <c r="S26" s="27">
        <f t="shared" si="11"/>
        <v>1.6317658687905617E-2</v>
      </c>
      <c r="T26" s="27">
        <f t="shared" si="11"/>
        <v>2.0761409824497923E-2</v>
      </c>
      <c r="U26" s="27">
        <f t="shared" si="11"/>
        <v>1.9385412278831806E-2</v>
      </c>
      <c r="V26" s="27">
        <f t="shared" si="11"/>
        <v>2.0577595873007816E-2</v>
      </c>
      <c r="W26" s="27">
        <f t="shared" si="11"/>
        <v>1.5749423131383326E-2</v>
      </c>
      <c r="X26" s="27">
        <f t="shared" si="11"/>
        <v>1.632047956626393E-2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0.16270049169913028</v>
      </c>
      <c r="D33" s="19">
        <f t="shared" si="13"/>
        <v>0.16421687407585611</v>
      </c>
      <c r="E33" s="19">
        <f t="shared" si="13"/>
        <v>0.14608826327150853</v>
      </c>
      <c r="F33" s="19">
        <f t="shared" si="13"/>
        <v>0.15362946304148101</v>
      </c>
      <c r="G33" s="19">
        <f t="shared" si="13"/>
        <v>0</v>
      </c>
      <c r="H33" s="19">
        <f t="shared" si="13"/>
        <v>0</v>
      </c>
      <c r="I33" s="19">
        <f t="shared" si="13"/>
        <v>9.5475202874794843E-2</v>
      </c>
      <c r="J33" s="19">
        <f t="shared" si="13"/>
        <v>7.6080430776286345E-2</v>
      </c>
      <c r="K33" s="19">
        <f t="shared" si="13"/>
        <v>8.0900388797538289E-2</v>
      </c>
      <c r="L33" s="19">
        <f t="shared" si="13"/>
        <v>0</v>
      </c>
      <c r="M33" s="19">
        <f t="shared" si="13"/>
        <v>0</v>
      </c>
      <c r="N33" s="19">
        <f t="shared" si="13"/>
        <v>2.3528424673314136E-2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2.2592798952188648E-2</v>
      </c>
      <c r="S33" s="19">
        <f t="shared" si="13"/>
        <v>1.6317658687905617E-2</v>
      </c>
      <c r="T33" s="19">
        <f t="shared" si="13"/>
        <v>2.0761409824497923E-2</v>
      </c>
      <c r="U33" s="19">
        <f t="shared" si="13"/>
        <v>1.9385412278831806E-2</v>
      </c>
      <c r="V33" s="19">
        <f t="shared" si="13"/>
        <v>2.0577595873007816E-2</v>
      </c>
      <c r="W33" s="19">
        <f t="shared" si="13"/>
        <v>1.5749423131383326E-2</v>
      </c>
      <c r="X33" s="19">
        <f t="shared" si="13"/>
        <v>1.632047956626393E-2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7.7658340012180804E-2</v>
      </c>
      <c r="D36" s="8">
        <v>7.83649346423132E-2</v>
      </c>
      <c r="E36" s="8">
        <v>6.9676844455091175E-2</v>
      </c>
      <c r="F36" s="8">
        <v>7.3291768593091236E-2</v>
      </c>
      <c r="G36" s="8">
        <v>0</v>
      </c>
      <c r="H36" s="8">
        <v>0</v>
      </c>
      <c r="I36" s="8">
        <v>9.5475202874794843E-2</v>
      </c>
      <c r="J36" s="8">
        <v>7.6080430776286345E-2</v>
      </c>
      <c r="K36" s="8">
        <v>8.0900388797538289E-2</v>
      </c>
      <c r="L36" s="8">
        <v>0</v>
      </c>
      <c r="M36" s="8">
        <v>0</v>
      </c>
      <c r="N36" s="8">
        <v>2.3528424673314136E-2</v>
      </c>
      <c r="O36" s="8">
        <v>0</v>
      </c>
      <c r="P36" s="8">
        <v>0</v>
      </c>
      <c r="Q36" s="8">
        <v>0</v>
      </c>
      <c r="R36" s="8">
        <v>1.3785484634208834E-2</v>
      </c>
      <c r="S36" s="8">
        <v>1.13206352039913E-2</v>
      </c>
      <c r="T36" s="8">
        <v>1.2739751905959988E-2</v>
      </c>
      <c r="U36" s="8">
        <v>9.6616010149997728E-3</v>
      </c>
      <c r="V36" s="8">
        <v>9.6227465061827101E-3</v>
      </c>
      <c r="W36" s="8">
        <v>7.5574400340680421E-3</v>
      </c>
      <c r="X36" s="8">
        <v>1.1610045609112368E-2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8.504215168694948E-2</v>
      </c>
      <c r="D43" s="8">
        <v>8.5851939433542912E-2</v>
      </c>
      <c r="E43" s="8">
        <v>7.6411418816417345E-2</v>
      </c>
      <c r="F43" s="8">
        <v>8.0337694448389757E-2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8.8073143179798145E-3</v>
      </c>
      <c r="S43" s="8">
        <v>4.9970234839143172E-3</v>
      </c>
      <c r="T43" s="8">
        <v>8.021657918537933E-3</v>
      </c>
      <c r="U43" s="8">
        <v>9.7238112638320332E-3</v>
      </c>
      <c r="V43" s="8">
        <v>1.0954849366825104E-2</v>
      </c>
      <c r="W43" s="8">
        <v>8.1919830973152825E-3</v>
      </c>
      <c r="X43" s="8">
        <v>4.7104339571515646E-3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30.741280655805944</v>
      </c>
      <c r="D51" s="27">
        <v>29.243763870510108</v>
      </c>
      <c r="E51" s="27">
        <v>27.423302374065511</v>
      </c>
      <c r="F51" s="27">
        <v>26.865026750940256</v>
      </c>
      <c r="G51" s="27">
        <v>25.456769745415951</v>
      </c>
      <c r="H51" s="27">
        <v>26.402183389620124</v>
      </c>
      <c r="I51" s="27">
        <v>35.768684586822651</v>
      </c>
      <c r="J51" s="27">
        <v>25.875608737019395</v>
      </c>
      <c r="K51" s="27">
        <v>24.041427489827399</v>
      </c>
      <c r="L51" s="27">
        <v>13.252362039179857</v>
      </c>
      <c r="M51" s="27">
        <v>18.421156808518134</v>
      </c>
      <c r="N51" s="27">
        <v>6.0492452534681238</v>
      </c>
      <c r="O51" s="27">
        <v>7.0328137019628603</v>
      </c>
      <c r="P51" s="27">
        <v>7.5042363811486386</v>
      </c>
      <c r="Q51" s="27">
        <v>7.3994979938292413</v>
      </c>
      <c r="R51" s="27">
        <v>9.1195660518426447</v>
      </c>
      <c r="S51" s="27">
        <v>6.1510428882519008</v>
      </c>
      <c r="T51" s="27">
        <v>7.0663442445593123</v>
      </c>
      <c r="U51" s="27">
        <v>6.6422103437530851</v>
      </c>
      <c r="V51" s="27">
        <v>5.4962210458394676</v>
      </c>
      <c r="W51" s="27">
        <v>6.1380292696667578</v>
      </c>
      <c r="X51" s="27">
        <v>6.3028029410754529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2.6483245999915781E-2</v>
      </c>
      <c r="S52" s="27">
        <f t="shared" si="14"/>
        <v>1.2674389440296415E-2</v>
      </c>
      <c r="T52" s="27">
        <f t="shared" si="14"/>
        <v>2.0792313698156185E-2</v>
      </c>
      <c r="U52" s="27">
        <f t="shared" si="14"/>
        <v>1.8174359986808164E-2</v>
      </c>
      <c r="V52" s="27">
        <f t="shared" si="14"/>
        <v>3.2325264812047352E-2</v>
      </c>
      <c r="W52" s="27">
        <f t="shared" si="14"/>
        <v>4.1147130801519875E-2</v>
      </c>
      <c r="X52" s="27">
        <f t="shared" si="14"/>
        <v>5.2911625555037221E-2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2.6483245999915781E-2</v>
      </c>
      <c r="S53" s="8">
        <v>1.2674389440296415E-2</v>
      </c>
      <c r="T53" s="8">
        <v>2.0792313698156185E-2</v>
      </c>
      <c r="U53" s="8">
        <v>1.8174359986808164E-2</v>
      </c>
      <c r="V53" s="8">
        <v>3.2325264812047352E-2</v>
      </c>
      <c r="W53" s="8">
        <v>4.1147130801519875E-2</v>
      </c>
      <c r="X53" s="8">
        <v>5.2911625555037221E-2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0.22099414510774851</v>
      </c>
      <c r="D61" s="49">
        <f t="shared" si="15"/>
        <v>0.21722803712492894</v>
      </c>
      <c r="E61" s="49">
        <f t="shared" si="15"/>
        <v>0.21032321298956091</v>
      </c>
      <c r="F61" s="49">
        <f t="shared" si="15"/>
        <v>0.14421779536315704</v>
      </c>
      <c r="G61" s="49">
        <f t="shared" si="15"/>
        <v>0.22451832323508158</v>
      </c>
      <c r="H61" s="49">
        <f t="shared" si="15"/>
        <v>0.17637287136387969</v>
      </c>
      <c r="I61" s="49">
        <f t="shared" si="15"/>
        <v>0.30090593515236996</v>
      </c>
      <c r="J61" s="49">
        <f t="shared" si="15"/>
        <v>0.21633517346083028</v>
      </c>
      <c r="K61" s="49">
        <f t="shared" si="15"/>
        <v>0.22303474746401772</v>
      </c>
      <c r="L61" s="49">
        <f t="shared" si="15"/>
        <v>0.16864624288976066</v>
      </c>
      <c r="M61" s="49">
        <f t="shared" si="15"/>
        <v>0.19823968029493669</v>
      </c>
      <c r="N61" s="49">
        <f t="shared" si="15"/>
        <v>6.4260041887702166E-2</v>
      </c>
      <c r="O61" s="49">
        <f t="shared" si="15"/>
        <v>7.508906293509203E-2</v>
      </c>
      <c r="P61" s="49">
        <f t="shared" si="15"/>
        <v>8.9111279987315273E-2</v>
      </c>
      <c r="Q61" s="49">
        <f t="shared" si="15"/>
        <v>0.12657263154435644</v>
      </c>
      <c r="R61" s="49">
        <f t="shared" si="15"/>
        <v>0.12436873593949491</v>
      </c>
      <c r="S61" s="49">
        <f t="shared" si="15"/>
        <v>8.8040634911739135E-2</v>
      </c>
      <c r="T61" s="49">
        <f t="shared" si="15"/>
        <v>0.10257319538539611</v>
      </c>
      <c r="U61" s="49">
        <f t="shared" si="15"/>
        <v>0.17358857242536829</v>
      </c>
      <c r="V61" s="49">
        <f t="shared" si="15"/>
        <v>0.15404525063965857</v>
      </c>
      <c r="W61" s="49">
        <f t="shared" si="15"/>
        <v>0.19495932463409135</v>
      </c>
      <c r="X61" s="49">
        <f t="shared" si="15"/>
        <v>0.19975787494979891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0.22099414510774851</v>
      </c>
      <c r="D64" s="52">
        <v>0.21722803712492894</v>
      </c>
      <c r="E64" s="52">
        <v>0.21032321298956091</v>
      </c>
      <c r="F64" s="52">
        <v>0.14421779536315704</v>
      </c>
      <c r="G64" s="52">
        <v>0.22451832323508158</v>
      </c>
      <c r="H64" s="52">
        <v>0.17637287136387969</v>
      </c>
      <c r="I64" s="52">
        <v>0.30090593515236996</v>
      </c>
      <c r="J64" s="52">
        <v>0.21633517346083028</v>
      </c>
      <c r="K64" s="52">
        <v>0.22303474746401772</v>
      </c>
      <c r="L64" s="52">
        <v>0.16864624288976066</v>
      </c>
      <c r="M64" s="52">
        <v>0.19823968029493669</v>
      </c>
      <c r="N64" s="52">
        <v>6.4260041887702166E-2</v>
      </c>
      <c r="O64" s="52">
        <v>7.508906293509203E-2</v>
      </c>
      <c r="P64" s="52">
        <v>8.9111279987315273E-2</v>
      </c>
      <c r="Q64" s="52">
        <v>0.12657263154435644</v>
      </c>
      <c r="R64" s="52">
        <v>0.12436873593949491</v>
      </c>
      <c r="S64" s="52">
        <v>8.8040634911739135E-2</v>
      </c>
      <c r="T64" s="52">
        <v>0.10257319538539611</v>
      </c>
      <c r="U64" s="52">
        <v>0.17358857242536829</v>
      </c>
      <c r="V64" s="52">
        <v>0.15404525063965857</v>
      </c>
      <c r="W64" s="52">
        <v>0.19495932463409135</v>
      </c>
      <c r="X64" s="52">
        <v>0.19975787494979891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1099.6867036238402</v>
      </c>
      <c r="D2" s="21">
        <f t="shared" ref="D2:X2" si="0">SUM(D3,D17,D22,D25,D26,D51,D52)</f>
        <v>1036.788699573329</v>
      </c>
      <c r="E2" s="21">
        <f t="shared" si="0"/>
        <v>1096.6934426744924</v>
      </c>
      <c r="F2" s="21">
        <f t="shared" si="0"/>
        <v>1020.3644821131531</v>
      </c>
      <c r="G2" s="21">
        <f t="shared" si="0"/>
        <v>1005.7892246025934</v>
      </c>
      <c r="H2" s="21">
        <f t="shared" si="0"/>
        <v>1065.4918744776935</v>
      </c>
      <c r="I2" s="21">
        <f t="shared" si="0"/>
        <v>1031.5828838149628</v>
      </c>
      <c r="J2" s="21">
        <f t="shared" si="0"/>
        <v>943.65840734325673</v>
      </c>
      <c r="K2" s="21">
        <f t="shared" si="0"/>
        <v>823.67944905838942</v>
      </c>
      <c r="L2" s="21">
        <f t="shared" si="0"/>
        <v>741.97479129771875</v>
      </c>
      <c r="M2" s="21">
        <f t="shared" si="0"/>
        <v>801.14610047923907</v>
      </c>
      <c r="N2" s="21">
        <f t="shared" si="0"/>
        <v>727.04701370810108</v>
      </c>
      <c r="O2" s="21">
        <f t="shared" si="0"/>
        <v>729.46501197504165</v>
      </c>
      <c r="P2" s="21">
        <f t="shared" si="0"/>
        <v>731.3440810675437</v>
      </c>
      <c r="Q2" s="21">
        <f t="shared" si="0"/>
        <v>675.71730671389059</v>
      </c>
      <c r="R2" s="21">
        <f t="shared" si="0"/>
        <v>799.73991976086347</v>
      </c>
      <c r="S2" s="21">
        <f t="shared" si="0"/>
        <v>800.77806379643096</v>
      </c>
      <c r="T2" s="21">
        <f t="shared" si="0"/>
        <v>824.2306439774278</v>
      </c>
      <c r="U2" s="21">
        <f t="shared" si="0"/>
        <v>771.80247897771267</v>
      </c>
      <c r="V2" s="21">
        <f t="shared" si="0"/>
        <v>703.00877814784587</v>
      </c>
      <c r="W2" s="21">
        <f t="shared" si="0"/>
        <v>700.08898738404969</v>
      </c>
      <c r="X2" s="21">
        <f t="shared" si="0"/>
        <v>728.7792987645895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5.8002171194342367</v>
      </c>
      <c r="D26" s="27">
        <f t="shared" si="11"/>
        <v>5.800110929957258</v>
      </c>
      <c r="E26" s="27">
        <f t="shared" si="11"/>
        <v>5.8216602857113493</v>
      </c>
      <c r="F26" s="27">
        <f t="shared" si="11"/>
        <v>5.8124109642154398</v>
      </c>
      <c r="G26" s="27">
        <f t="shared" si="11"/>
        <v>0</v>
      </c>
      <c r="H26" s="27">
        <f t="shared" si="11"/>
        <v>0</v>
      </c>
      <c r="I26" s="27">
        <f t="shared" si="11"/>
        <v>2.756291437125205</v>
      </c>
      <c r="J26" s="27">
        <f t="shared" si="11"/>
        <v>2.7756862092237133</v>
      </c>
      <c r="K26" s="27">
        <f t="shared" si="11"/>
        <v>2.7708662512024613</v>
      </c>
      <c r="L26" s="27">
        <f t="shared" si="11"/>
        <v>0</v>
      </c>
      <c r="M26" s="27">
        <f t="shared" si="11"/>
        <v>0</v>
      </c>
      <c r="N26" s="27">
        <f t="shared" si="11"/>
        <v>2.8282382153266856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1.9745029435425061</v>
      </c>
      <c r="S26" s="27">
        <f t="shared" si="11"/>
        <v>2.1190610915428922</v>
      </c>
      <c r="T26" s="27">
        <f t="shared" si="11"/>
        <v>2.4119227106323549</v>
      </c>
      <c r="U26" s="27">
        <f t="shared" si="11"/>
        <v>2.2432843560954421</v>
      </c>
      <c r="V26" s="27">
        <f t="shared" si="11"/>
        <v>2.6103142327538302</v>
      </c>
      <c r="W26" s="27">
        <f t="shared" si="11"/>
        <v>1.7823143564957329</v>
      </c>
      <c r="X26" s="27">
        <f t="shared" si="11"/>
        <v>1.8703110257284936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5.8002171194342367</v>
      </c>
      <c r="D33" s="19">
        <f t="shared" si="13"/>
        <v>5.800110929957258</v>
      </c>
      <c r="E33" s="19">
        <f t="shared" si="13"/>
        <v>5.8216602857113493</v>
      </c>
      <c r="F33" s="19">
        <f t="shared" si="13"/>
        <v>5.8124109642154398</v>
      </c>
      <c r="G33" s="19">
        <f t="shared" si="13"/>
        <v>0</v>
      </c>
      <c r="H33" s="19">
        <f t="shared" si="13"/>
        <v>0</v>
      </c>
      <c r="I33" s="19">
        <f t="shared" si="13"/>
        <v>2.756291437125205</v>
      </c>
      <c r="J33" s="19">
        <f t="shared" si="13"/>
        <v>2.7756862092237133</v>
      </c>
      <c r="K33" s="19">
        <f t="shared" si="13"/>
        <v>2.7708662512024613</v>
      </c>
      <c r="L33" s="19">
        <f t="shared" si="13"/>
        <v>0</v>
      </c>
      <c r="M33" s="19">
        <f t="shared" si="13"/>
        <v>0</v>
      </c>
      <c r="N33" s="19">
        <f t="shared" si="13"/>
        <v>2.8282382153266856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1.9745029435425061</v>
      </c>
      <c r="S33" s="19">
        <f t="shared" si="13"/>
        <v>2.1190610915428922</v>
      </c>
      <c r="T33" s="19">
        <f t="shared" si="13"/>
        <v>2.4119227106323549</v>
      </c>
      <c r="U33" s="19">
        <f t="shared" si="13"/>
        <v>2.2432843560954421</v>
      </c>
      <c r="V33" s="19">
        <f t="shared" si="13"/>
        <v>2.6103142327538302</v>
      </c>
      <c r="W33" s="19">
        <f t="shared" si="13"/>
        <v>1.7823143564957329</v>
      </c>
      <c r="X33" s="19">
        <f t="shared" si="13"/>
        <v>1.8703110257284936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2.7741082999878186</v>
      </c>
      <c r="D36" s="8">
        <v>2.7734017053576867</v>
      </c>
      <c r="E36" s="8">
        <v>2.7820897955449087</v>
      </c>
      <c r="F36" s="8">
        <v>2.7784748714069085</v>
      </c>
      <c r="G36" s="8">
        <v>0</v>
      </c>
      <c r="H36" s="8">
        <v>0</v>
      </c>
      <c r="I36" s="8">
        <v>2.756291437125205</v>
      </c>
      <c r="J36" s="8">
        <v>2.7756862092237133</v>
      </c>
      <c r="K36" s="8">
        <v>2.7708662512024613</v>
      </c>
      <c r="L36" s="8">
        <v>0</v>
      </c>
      <c r="M36" s="8">
        <v>0</v>
      </c>
      <c r="N36" s="8">
        <v>2.8282382153266856</v>
      </c>
      <c r="O36" s="8">
        <v>0</v>
      </c>
      <c r="P36" s="8">
        <v>0</v>
      </c>
      <c r="Q36" s="8">
        <v>0</v>
      </c>
      <c r="R36" s="8">
        <v>1.206290875365791</v>
      </c>
      <c r="S36" s="8">
        <v>1.4715798447960087</v>
      </c>
      <c r="T36" s="8">
        <v>1.4817458880940402</v>
      </c>
      <c r="U36" s="8">
        <v>1.1197779189850003</v>
      </c>
      <c r="V36" s="8">
        <v>1.2224930934938176</v>
      </c>
      <c r="W36" s="8">
        <v>0.85655919996593199</v>
      </c>
      <c r="X36" s="8">
        <v>1.331587034390888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3.0261088194464185</v>
      </c>
      <c r="D43" s="8">
        <v>3.0267092245995713</v>
      </c>
      <c r="E43" s="8">
        <v>3.0395704901664411</v>
      </c>
      <c r="F43" s="8">
        <v>3.0339360928085313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0.76821206817671517</v>
      </c>
      <c r="S43" s="8">
        <v>0.64748124674688368</v>
      </c>
      <c r="T43" s="8">
        <v>0.93017682253831457</v>
      </c>
      <c r="U43" s="8">
        <v>1.1235064371104417</v>
      </c>
      <c r="V43" s="8">
        <v>1.3878211392600124</v>
      </c>
      <c r="W43" s="8">
        <v>0.92575515652980089</v>
      </c>
      <c r="X43" s="8">
        <v>0.53872399133760573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1093.8864865044061</v>
      </c>
      <c r="D51" s="27">
        <v>1030.9885886433717</v>
      </c>
      <c r="E51" s="27">
        <v>1090.871782388781</v>
      </c>
      <c r="F51" s="27">
        <v>1014.5520711489377</v>
      </c>
      <c r="G51" s="27">
        <v>1005.7892246025934</v>
      </c>
      <c r="H51" s="27">
        <v>1065.4918744776935</v>
      </c>
      <c r="I51" s="27">
        <v>1028.8265923778376</v>
      </c>
      <c r="J51" s="27">
        <v>940.88272113403298</v>
      </c>
      <c r="K51" s="27">
        <v>820.90858280718692</v>
      </c>
      <c r="L51" s="27">
        <v>741.97479129771875</v>
      </c>
      <c r="M51" s="27">
        <v>801.14610047923907</v>
      </c>
      <c r="N51" s="27">
        <v>724.2187754927744</v>
      </c>
      <c r="O51" s="27">
        <v>729.46501197504165</v>
      </c>
      <c r="P51" s="27">
        <v>731.3440810675437</v>
      </c>
      <c r="Q51" s="27">
        <v>675.71730671389059</v>
      </c>
      <c r="R51" s="27">
        <v>795.44801566332092</v>
      </c>
      <c r="S51" s="27">
        <v>797.01144709432833</v>
      </c>
      <c r="T51" s="27">
        <v>819.40039118049367</v>
      </c>
      <c r="U51" s="27">
        <v>767.45278938160413</v>
      </c>
      <c r="V51" s="27">
        <v>696.29179717990417</v>
      </c>
      <c r="W51" s="27">
        <v>693.64306295835547</v>
      </c>
      <c r="X51" s="27">
        <v>720.84041256441606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2.3174011540000845</v>
      </c>
      <c r="S52" s="27">
        <f t="shared" si="14"/>
        <v>1.647555610559704</v>
      </c>
      <c r="T52" s="27">
        <f t="shared" si="14"/>
        <v>2.418330086301844</v>
      </c>
      <c r="U52" s="27">
        <f t="shared" si="14"/>
        <v>2.1064052400131916</v>
      </c>
      <c r="V52" s="27">
        <f t="shared" si="14"/>
        <v>4.106666735187952</v>
      </c>
      <c r="W52" s="27">
        <f t="shared" si="14"/>
        <v>4.6636100691984801</v>
      </c>
      <c r="X52" s="27">
        <f t="shared" si="14"/>
        <v>6.0685751744449661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2.3174011540000845</v>
      </c>
      <c r="S53" s="8">
        <v>1.647555610559704</v>
      </c>
      <c r="T53" s="8">
        <v>2.418330086301844</v>
      </c>
      <c r="U53" s="8">
        <v>2.1064052400131916</v>
      </c>
      <c r="V53" s="8">
        <v>4.106666735187952</v>
      </c>
      <c r="W53" s="8">
        <v>4.6636100691984801</v>
      </c>
      <c r="X53" s="8">
        <v>6.0685751744449661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7.8637748256692532</v>
      </c>
      <c r="D61" s="49">
        <f t="shared" si="15"/>
        <v>7.6583721712732409</v>
      </c>
      <c r="E61" s="49">
        <f t="shared" si="15"/>
        <v>8.3664489091086676</v>
      </c>
      <c r="F61" s="49">
        <f t="shared" si="15"/>
        <v>5.4463546356641404</v>
      </c>
      <c r="G61" s="49">
        <f t="shared" si="15"/>
        <v>8.870650616477004</v>
      </c>
      <c r="H61" s="49">
        <f t="shared" si="15"/>
        <v>7.1177394135666265</v>
      </c>
      <c r="I61" s="49">
        <f t="shared" si="15"/>
        <v>8.6550576702820674</v>
      </c>
      <c r="J61" s="49">
        <f t="shared" si="15"/>
        <v>7.8663280447436312</v>
      </c>
      <c r="K61" s="49">
        <f t="shared" si="15"/>
        <v>7.6156517134815127</v>
      </c>
      <c r="L61" s="49">
        <f t="shared" si="15"/>
        <v>9.4421855138979041</v>
      </c>
      <c r="M61" s="49">
        <f t="shared" si="15"/>
        <v>8.6215512130649739</v>
      </c>
      <c r="N61" s="49">
        <f t="shared" si="15"/>
        <v>7.6932455040312577</v>
      </c>
      <c r="O61" s="49">
        <f t="shared" si="15"/>
        <v>7.7884679609604746</v>
      </c>
      <c r="P61" s="49">
        <f t="shared" si="15"/>
        <v>8.6845621412981515</v>
      </c>
      <c r="Q61" s="49">
        <f t="shared" si="15"/>
        <v>11.55852974920286</v>
      </c>
      <c r="R61" s="49">
        <f t="shared" si="15"/>
        <v>10.847979350249654</v>
      </c>
      <c r="S61" s="49">
        <f t="shared" si="15"/>
        <v>11.407723065649192</v>
      </c>
      <c r="T61" s="49">
        <f t="shared" si="15"/>
        <v>11.894200666510047</v>
      </c>
      <c r="U61" s="49">
        <f t="shared" si="15"/>
        <v>20.056732204801701</v>
      </c>
      <c r="V61" s="49">
        <f t="shared" si="15"/>
        <v>19.515307612329511</v>
      </c>
      <c r="W61" s="49">
        <f t="shared" si="15"/>
        <v>22.031856993543698</v>
      </c>
      <c r="X61" s="49">
        <f t="shared" si="15"/>
        <v>22.845954464702704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7.8637748256692532</v>
      </c>
      <c r="D64" s="52">
        <v>7.6583721712732409</v>
      </c>
      <c r="E64" s="52">
        <v>8.3664489091086676</v>
      </c>
      <c r="F64" s="52">
        <v>5.4463546356641404</v>
      </c>
      <c r="G64" s="52">
        <v>8.870650616477004</v>
      </c>
      <c r="H64" s="52">
        <v>7.1177394135666265</v>
      </c>
      <c r="I64" s="52">
        <v>8.6550576702820674</v>
      </c>
      <c r="J64" s="52">
        <v>7.8663280447436312</v>
      </c>
      <c r="K64" s="52">
        <v>7.6156517134815127</v>
      </c>
      <c r="L64" s="52">
        <v>9.4421855138979041</v>
      </c>
      <c r="M64" s="52">
        <v>8.6215512130649739</v>
      </c>
      <c r="N64" s="52">
        <v>7.6932455040312577</v>
      </c>
      <c r="O64" s="52">
        <v>7.7884679609604746</v>
      </c>
      <c r="P64" s="52">
        <v>8.6845621412981515</v>
      </c>
      <c r="Q64" s="52">
        <v>11.55852974920286</v>
      </c>
      <c r="R64" s="52">
        <v>10.847979350249654</v>
      </c>
      <c r="S64" s="52">
        <v>11.407723065649192</v>
      </c>
      <c r="T64" s="52">
        <v>11.894200666510047</v>
      </c>
      <c r="U64" s="52">
        <v>20.056732204801701</v>
      </c>
      <c r="V64" s="52">
        <v>19.515307612329511</v>
      </c>
      <c r="W64" s="52">
        <v>22.031856993543698</v>
      </c>
      <c r="X64" s="52">
        <v>22.845954464702704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29.904745348654568</v>
      </c>
      <c r="D2" s="21">
        <f t="shared" ref="D2:X2" si="0">SUM(D3,D17,D22,D25,D26,D51,D52)</f>
        <v>27.702641762085157</v>
      </c>
      <c r="E2" s="21">
        <f t="shared" si="0"/>
        <v>27.952236808170703</v>
      </c>
      <c r="F2" s="21">
        <f t="shared" si="0"/>
        <v>26.623123752865226</v>
      </c>
      <c r="G2" s="21">
        <f t="shared" si="0"/>
        <v>27.374402331990826</v>
      </c>
      <c r="H2" s="21">
        <f t="shared" si="0"/>
        <v>27.869526852686377</v>
      </c>
      <c r="I2" s="21">
        <f t="shared" si="0"/>
        <v>25.783127755339976</v>
      </c>
      <c r="J2" s="21">
        <f t="shared" si="0"/>
        <v>19.35862876894797</v>
      </c>
      <c r="K2" s="21">
        <f t="shared" si="0"/>
        <v>14.336472262985696</v>
      </c>
      <c r="L2" s="21">
        <f t="shared" si="0"/>
        <v>17.065261183101438</v>
      </c>
      <c r="M2" s="21">
        <f t="shared" si="0"/>
        <v>22.653605272242761</v>
      </c>
      <c r="N2" s="21">
        <f t="shared" si="0"/>
        <v>20.162425733757537</v>
      </c>
      <c r="O2" s="21">
        <f t="shared" si="0"/>
        <v>20.344850802995499</v>
      </c>
      <c r="P2" s="21">
        <f t="shared" si="0"/>
        <v>19.811797071307666</v>
      </c>
      <c r="Q2" s="21">
        <f t="shared" si="0"/>
        <v>15.914821772280183</v>
      </c>
      <c r="R2" s="21">
        <f t="shared" si="0"/>
        <v>17.472927462342007</v>
      </c>
      <c r="S2" s="21">
        <f t="shared" si="0"/>
        <v>19.409888787189043</v>
      </c>
      <c r="T2" s="21">
        <f t="shared" si="0"/>
        <v>14.347587734490274</v>
      </c>
      <c r="U2" s="21">
        <f t="shared" si="0"/>
        <v>14.575866146268719</v>
      </c>
      <c r="V2" s="21">
        <f t="shared" si="0"/>
        <v>7.9691973856295029</v>
      </c>
      <c r="W2" s="21">
        <f t="shared" si="0"/>
        <v>8.9911332323506112</v>
      </c>
      <c r="X2" s="21">
        <f t="shared" si="0"/>
        <v>9.2280123492138344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8.2499748866631584E-2</v>
      </c>
      <c r="D26" s="27">
        <f t="shared" si="11"/>
        <v>8.1089555966885302E-2</v>
      </c>
      <c r="E26" s="27">
        <f t="shared" si="11"/>
        <v>7.7668811017140876E-2</v>
      </c>
      <c r="F26" s="27">
        <f t="shared" si="11"/>
        <v>7.9376932743078499E-2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1.6858377505304983E-2</v>
      </c>
      <c r="S26" s="27">
        <f t="shared" si="11"/>
        <v>1.5755529769201932E-2</v>
      </c>
      <c r="T26" s="27">
        <f t="shared" si="11"/>
        <v>1.6268799543147746E-2</v>
      </c>
      <c r="U26" s="27">
        <f t="shared" si="11"/>
        <v>2.1307031625726499E-2</v>
      </c>
      <c r="V26" s="27">
        <f t="shared" si="11"/>
        <v>1.5852291373162582E-2</v>
      </c>
      <c r="W26" s="27">
        <f t="shared" si="11"/>
        <v>1.1983820372883876E-2</v>
      </c>
      <c r="X26" s="27">
        <f t="shared" si="11"/>
        <v>6.8914547052428762E-3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8.2499748866631584E-2</v>
      </c>
      <c r="D33" s="19">
        <f t="shared" si="13"/>
        <v>8.1089555966885302E-2</v>
      </c>
      <c r="E33" s="19">
        <f t="shared" si="13"/>
        <v>7.7668811017140876E-2</v>
      </c>
      <c r="F33" s="19">
        <f t="shared" si="13"/>
        <v>7.9376932743078499E-2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1.6858377505304983E-2</v>
      </c>
      <c r="S33" s="19">
        <f t="shared" si="13"/>
        <v>1.5755529769201932E-2</v>
      </c>
      <c r="T33" s="19">
        <f t="shared" si="13"/>
        <v>1.6268799543147746E-2</v>
      </c>
      <c r="U33" s="19">
        <f t="shared" si="13"/>
        <v>2.1307031625726499E-2</v>
      </c>
      <c r="V33" s="19">
        <f t="shared" si="13"/>
        <v>1.5852291373162582E-2</v>
      </c>
      <c r="W33" s="19">
        <f t="shared" si="13"/>
        <v>1.1983820372883876E-2</v>
      </c>
      <c r="X33" s="19">
        <f t="shared" si="13"/>
        <v>6.8914547052428762E-3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8.2499748866631584E-2</v>
      </c>
      <c r="D43" s="8">
        <v>8.1089555966885302E-2</v>
      </c>
      <c r="E43" s="8">
        <v>7.7668811017140876E-2</v>
      </c>
      <c r="F43" s="8">
        <v>7.9376932743078499E-2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1.6858377505304983E-2</v>
      </c>
      <c r="S43" s="8">
        <v>1.5755529769201932E-2</v>
      </c>
      <c r="T43" s="8">
        <v>1.6268799543147746E-2</v>
      </c>
      <c r="U43" s="8">
        <v>2.1307031625726499E-2</v>
      </c>
      <c r="V43" s="8">
        <v>1.5852291373162582E-2</v>
      </c>
      <c r="W43" s="8">
        <v>1.1983820372883876E-2</v>
      </c>
      <c r="X43" s="8">
        <v>6.8914547052428762E-3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29.822245599787937</v>
      </c>
      <c r="D51" s="27">
        <v>27.621552206118274</v>
      </c>
      <c r="E51" s="27">
        <v>27.874567997153562</v>
      </c>
      <c r="F51" s="27">
        <v>26.543746820122148</v>
      </c>
      <c r="G51" s="27">
        <v>27.374402331990826</v>
      </c>
      <c r="H51" s="27">
        <v>27.869526852686377</v>
      </c>
      <c r="I51" s="27">
        <v>25.783127755339976</v>
      </c>
      <c r="J51" s="27">
        <v>19.35862876894797</v>
      </c>
      <c r="K51" s="27">
        <v>14.336472262985696</v>
      </c>
      <c r="L51" s="27">
        <v>17.065261183101438</v>
      </c>
      <c r="M51" s="27">
        <v>22.653605272242761</v>
      </c>
      <c r="N51" s="27">
        <v>20.162425733757537</v>
      </c>
      <c r="O51" s="27">
        <v>20.344850802995499</v>
      </c>
      <c r="P51" s="27">
        <v>19.811797071307666</v>
      </c>
      <c r="Q51" s="27">
        <v>15.914821772280183</v>
      </c>
      <c r="R51" s="27">
        <v>17.456069084836702</v>
      </c>
      <c r="S51" s="27">
        <v>19.394133257419842</v>
      </c>
      <c r="T51" s="27">
        <v>14.331318934947125</v>
      </c>
      <c r="U51" s="27">
        <v>14.554559114642993</v>
      </c>
      <c r="V51" s="27">
        <v>7.9533450942563402</v>
      </c>
      <c r="W51" s="27">
        <v>8.979149411977728</v>
      </c>
      <c r="X51" s="27">
        <v>9.2211208945085907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0.21438734922299768</v>
      </c>
      <c r="D61" s="49">
        <f t="shared" si="15"/>
        <v>0.20517795160182845</v>
      </c>
      <c r="E61" s="49">
        <f t="shared" si="15"/>
        <v>0.21378419790177111</v>
      </c>
      <c r="F61" s="49">
        <f t="shared" si="15"/>
        <v>0.14249308897270477</v>
      </c>
      <c r="G61" s="49">
        <f t="shared" si="15"/>
        <v>0.24143106028791517</v>
      </c>
      <c r="H61" s="49">
        <f t="shared" si="15"/>
        <v>0.18617507506949288</v>
      </c>
      <c r="I61" s="49">
        <f t="shared" si="15"/>
        <v>0.21690191456556354</v>
      </c>
      <c r="J61" s="49">
        <f t="shared" si="15"/>
        <v>0.16184942179553868</v>
      </c>
      <c r="K61" s="49">
        <f t="shared" si="15"/>
        <v>0.1330008990544706</v>
      </c>
      <c r="L61" s="49">
        <f t="shared" si="15"/>
        <v>0.21716824321233513</v>
      </c>
      <c r="M61" s="49">
        <f t="shared" si="15"/>
        <v>0.24378726664008868</v>
      </c>
      <c r="N61" s="49">
        <f t="shared" si="15"/>
        <v>0.21418181408104334</v>
      </c>
      <c r="O61" s="49">
        <f t="shared" si="15"/>
        <v>0.21722113610443183</v>
      </c>
      <c r="P61" s="49">
        <f t="shared" si="15"/>
        <v>0.23526105871453654</v>
      </c>
      <c r="Q61" s="49">
        <f t="shared" si="15"/>
        <v>0.27223209925278719</v>
      </c>
      <c r="R61" s="49">
        <f t="shared" si="15"/>
        <v>0.23805839381085234</v>
      </c>
      <c r="S61" s="49">
        <f t="shared" si="15"/>
        <v>0.27759061943906799</v>
      </c>
      <c r="T61" s="49">
        <f t="shared" si="15"/>
        <v>0.20802965810455426</v>
      </c>
      <c r="U61" s="49">
        <f t="shared" si="15"/>
        <v>0.38037114277292583</v>
      </c>
      <c r="V61" s="49">
        <f t="shared" si="15"/>
        <v>0.22291225703082859</v>
      </c>
      <c r="W61" s="49">
        <f t="shared" si="15"/>
        <v>0.2852004818222082</v>
      </c>
      <c r="X61" s="49">
        <f t="shared" si="15"/>
        <v>0.2922495803474896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0.21438734922299768</v>
      </c>
      <c r="D64" s="52">
        <v>0.20517795160182845</v>
      </c>
      <c r="E64" s="52">
        <v>0.21378419790177111</v>
      </c>
      <c r="F64" s="52">
        <v>0.14249308897270477</v>
      </c>
      <c r="G64" s="52">
        <v>0.24143106028791517</v>
      </c>
      <c r="H64" s="52">
        <v>0.18617507506949288</v>
      </c>
      <c r="I64" s="52">
        <v>0.21690191456556354</v>
      </c>
      <c r="J64" s="52">
        <v>0.16184942179553868</v>
      </c>
      <c r="K64" s="52">
        <v>0.1330008990544706</v>
      </c>
      <c r="L64" s="52">
        <v>0.21716824321233513</v>
      </c>
      <c r="M64" s="52">
        <v>0.24378726664008868</v>
      </c>
      <c r="N64" s="52">
        <v>0.21418181408104334</v>
      </c>
      <c r="O64" s="52">
        <v>0.21722113610443183</v>
      </c>
      <c r="P64" s="52">
        <v>0.23526105871453654</v>
      </c>
      <c r="Q64" s="52">
        <v>0.27223209925278719</v>
      </c>
      <c r="R64" s="52">
        <v>0.23805839381085234</v>
      </c>
      <c r="S64" s="52">
        <v>0.27759061943906799</v>
      </c>
      <c r="T64" s="52">
        <v>0.20802965810455426</v>
      </c>
      <c r="U64" s="52">
        <v>0.38037114277292583</v>
      </c>
      <c r="V64" s="52">
        <v>0.22291225703082859</v>
      </c>
      <c r="W64" s="52">
        <v>0.2852004818222082</v>
      </c>
      <c r="X64" s="52">
        <v>0.2922495803474896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3812.2896351599998</v>
      </c>
      <c r="D2" s="21">
        <f t="shared" ref="D2:X2" si="0">SUM(D3,D17,D22,D25,D26,D51,D52)</f>
        <v>3628.9007460000003</v>
      </c>
      <c r="E2" s="21">
        <f t="shared" si="0"/>
        <v>3745.9078228800004</v>
      </c>
      <c r="F2" s="21">
        <f t="shared" si="0"/>
        <v>3581.2530583199996</v>
      </c>
      <c r="G2" s="21">
        <f t="shared" si="0"/>
        <v>3509.2465570800005</v>
      </c>
      <c r="H2" s="21">
        <f t="shared" si="0"/>
        <v>3424.5715784400004</v>
      </c>
      <c r="I2" s="21">
        <f t="shared" si="0"/>
        <v>3348.6078405599992</v>
      </c>
      <c r="J2" s="21">
        <f t="shared" si="0"/>
        <v>3365.0013614399991</v>
      </c>
      <c r="K2" s="21">
        <f t="shared" si="0"/>
        <v>3166.5856575600014</v>
      </c>
      <c r="L2" s="21">
        <f t="shared" si="0"/>
        <v>2737.1242782000008</v>
      </c>
      <c r="M2" s="21">
        <f t="shared" si="0"/>
        <v>2902.1085169199996</v>
      </c>
      <c r="N2" s="21">
        <f t="shared" si="0"/>
        <v>3142.4730213599996</v>
      </c>
      <c r="O2" s="21">
        <f t="shared" si="0"/>
        <v>3046.0897918800006</v>
      </c>
      <c r="P2" s="21">
        <f t="shared" si="0"/>
        <v>2935.8899438399999</v>
      </c>
      <c r="Q2" s="21">
        <f t="shared" si="0"/>
        <v>3147.3720572399989</v>
      </c>
      <c r="R2" s="21">
        <f t="shared" si="0"/>
        <v>3029.6246439599995</v>
      </c>
      <c r="S2" s="21">
        <f t="shared" si="0"/>
        <v>3059.3236949999996</v>
      </c>
      <c r="T2" s="21">
        <f t="shared" si="0"/>
        <v>3047.7021188400004</v>
      </c>
      <c r="U2" s="21">
        <f t="shared" si="0"/>
        <v>3111.7355449199999</v>
      </c>
      <c r="V2" s="21">
        <f t="shared" si="0"/>
        <v>3202.2680968799991</v>
      </c>
      <c r="W2" s="21">
        <f t="shared" si="0"/>
        <v>3126.765056400001</v>
      </c>
      <c r="X2" s="21">
        <f t="shared" si="0"/>
        <v>3192.1857500400001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103.68683999999996</v>
      </c>
      <c r="D3" s="24">
        <f t="shared" si="1"/>
        <v>103.68683999999996</v>
      </c>
      <c r="E3" s="24">
        <f t="shared" si="1"/>
        <v>112.32752795999994</v>
      </c>
      <c r="F3" s="24">
        <f t="shared" si="1"/>
        <v>80.645359319999969</v>
      </c>
      <c r="G3" s="24">
        <f t="shared" si="1"/>
        <v>51.843419999999959</v>
      </c>
      <c r="H3" s="24">
        <f t="shared" si="1"/>
        <v>57.603878639999976</v>
      </c>
      <c r="I3" s="24">
        <f t="shared" si="1"/>
        <v>95.046152039999996</v>
      </c>
      <c r="J3" s="24">
        <f t="shared" si="1"/>
        <v>172.81128203999992</v>
      </c>
      <c r="K3" s="24">
        <f t="shared" si="1"/>
        <v>112.32752795999994</v>
      </c>
      <c r="L3" s="24">
        <f t="shared" si="1"/>
        <v>103.68683999999996</v>
      </c>
      <c r="M3" s="24">
        <f t="shared" si="1"/>
        <v>103.68683999999996</v>
      </c>
      <c r="N3" s="24">
        <f t="shared" si="1"/>
        <v>92.165922719999969</v>
      </c>
      <c r="O3" s="24">
        <f t="shared" si="1"/>
        <v>106.56706931999997</v>
      </c>
      <c r="P3" s="24">
        <f t="shared" si="1"/>
        <v>80.645359319999969</v>
      </c>
      <c r="Q3" s="24">
        <f t="shared" si="1"/>
        <v>98.943078599999964</v>
      </c>
      <c r="R3" s="24">
        <f t="shared" si="1"/>
        <v>71.06272847999989</v>
      </c>
      <c r="S3" s="24">
        <f t="shared" si="1"/>
        <v>77.795898479999906</v>
      </c>
      <c r="T3" s="24">
        <f t="shared" si="1"/>
        <v>99.044419319999889</v>
      </c>
      <c r="U3" s="24">
        <f t="shared" si="1"/>
        <v>81.733183559999901</v>
      </c>
      <c r="V3" s="24">
        <f t="shared" si="1"/>
        <v>81.557950679999905</v>
      </c>
      <c r="W3" s="24">
        <f t="shared" si="1"/>
        <v>59.149619999999942</v>
      </c>
      <c r="X3" s="24">
        <f t="shared" ref="X3" si="2">SUM(X4,X8,X11)</f>
        <v>63.185781959999929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103.68683999999996</v>
      </c>
      <c r="D4" s="19">
        <f t="shared" si="3"/>
        <v>103.68683999999996</v>
      </c>
      <c r="E4" s="19">
        <f t="shared" si="3"/>
        <v>112.32752795999994</v>
      </c>
      <c r="F4" s="19">
        <f t="shared" si="3"/>
        <v>80.645359319999969</v>
      </c>
      <c r="G4" s="19">
        <f t="shared" si="3"/>
        <v>51.843419999999959</v>
      </c>
      <c r="H4" s="19">
        <f t="shared" si="3"/>
        <v>57.603878639999976</v>
      </c>
      <c r="I4" s="19">
        <f t="shared" si="3"/>
        <v>95.046152039999996</v>
      </c>
      <c r="J4" s="19">
        <f t="shared" si="3"/>
        <v>172.81128203999992</v>
      </c>
      <c r="K4" s="19">
        <f t="shared" si="3"/>
        <v>112.32752795999994</v>
      </c>
      <c r="L4" s="19">
        <f t="shared" si="3"/>
        <v>103.68683999999996</v>
      </c>
      <c r="M4" s="19">
        <f t="shared" si="3"/>
        <v>103.68683999999996</v>
      </c>
      <c r="N4" s="19">
        <f t="shared" si="3"/>
        <v>92.165922719999969</v>
      </c>
      <c r="O4" s="19">
        <f t="shared" si="3"/>
        <v>106.56706931999997</v>
      </c>
      <c r="P4" s="19">
        <f t="shared" si="3"/>
        <v>80.645359319999969</v>
      </c>
      <c r="Q4" s="19">
        <f t="shared" si="3"/>
        <v>98.943078599999964</v>
      </c>
      <c r="R4" s="19">
        <f t="shared" si="3"/>
        <v>71.06272847999989</v>
      </c>
      <c r="S4" s="19">
        <f t="shared" si="3"/>
        <v>77.795898479999906</v>
      </c>
      <c r="T4" s="19">
        <f t="shared" si="3"/>
        <v>99.044419319999889</v>
      </c>
      <c r="U4" s="19">
        <f t="shared" si="3"/>
        <v>81.733183559999901</v>
      </c>
      <c r="V4" s="19">
        <f t="shared" si="3"/>
        <v>81.557950679999905</v>
      </c>
      <c r="W4" s="19">
        <f t="shared" si="3"/>
        <v>59.149619999999942</v>
      </c>
      <c r="X4" s="19">
        <f t="shared" ref="X4" si="4">SUM(X5:X7)</f>
        <v>63.185781959999929</v>
      </c>
    </row>
    <row r="5" spans="1:24" ht="11.25" customHeight="1" x14ac:dyDescent="0.2">
      <c r="A5" s="28" t="s">
        <v>4</v>
      </c>
      <c r="B5" s="7" t="s">
        <v>5</v>
      </c>
      <c r="C5" s="8">
        <v>103.68683999999996</v>
      </c>
      <c r="D5" s="8">
        <v>103.68683999999996</v>
      </c>
      <c r="E5" s="8">
        <v>112.32752795999994</v>
      </c>
      <c r="F5" s="8">
        <v>80.645359319999969</v>
      </c>
      <c r="G5" s="8">
        <v>51.843419999999959</v>
      </c>
      <c r="H5" s="8">
        <v>57.603878639999976</v>
      </c>
      <c r="I5" s="8">
        <v>95.046152039999996</v>
      </c>
      <c r="J5" s="8">
        <v>172.81128203999992</v>
      </c>
      <c r="K5" s="8">
        <v>112.32752795999994</v>
      </c>
      <c r="L5" s="8">
        <v>103.68683999999996</v>
      </c>
      <c r="M5" s="8">
        <v>103.68683999999996</v>
      </c>
      <c r="N5" s="8">
        <v>92.165922719999969</v>
      </c>
      <c r="O5" s="8">
        <v>106.56706931999997</v>
      </c>
      <c r="P5" s="8">
        <v>80.645359319999969</v>
      </c>
      <c r="Q5" s="8">
        <v>98.943078599999964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3.7511279999999987E-2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71.06272847999989</v>
      </c>
      <c r="S7" s="8">
        <v>77.795898479999906</v>
      </c>
      <c r="T7" s="8">
        <v>99.044419319999889</v>
      </c>
      <c r="U7" s="8">
        <v>81.733183559999901</v>
      </c>
      <c r="V7" s="8">
        <v>81.557950679999905</v>
      </c>
      <c r="W7" s="8">
        <v>59.149619999999942</v>
      </c>
      <c r="X7" s="8">
        <v>63.148270679999932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51.018332759999993</v>
      </c>
      <c r="D26" s="27">
        <f t="shared" si="9"/>
        <v>63.731997719999988</v>
      </c>
      <c r="E26" s="27">
        <f t="shared" si="9"/>
        <v>22.295162520000002</v>
      </c>
      <c r="F26" s="27">
        <f t="shared" si="9"/>
        <v>31.754250720000002</v>
      </c>
      <c r="G26" s="27">
        <f t="shared" si="9"/>
        <v>25.4073888</v>
      </c>
      <c r="H26" s="27">
        <f t="shared" si="9"/>
        <v>50.997567599999996</v>
      </c>
      <c r="I26" s="27">
        <f t="shared" si="9"/>
        <v>67.047512400000002</v>
      </c>
      <c r="J26" s="27">
        <f t="shared" si="9"/>
        <v>47.885341320000002</v>
      </c>
      <c r="K26" s="27">
        <f t="shared" si="9"/>
        <v>15.628557600000001</v>
      </c>
      <c r="L26" s="27">
        <f t="shared" si="9"/>
        <v>6.2999524799999982</v>
      </c>
      <c r="M26" s="27">
        <f t="shared" si="9"/>
        <v>8.5555270799999992</v>
      </c>
      <c r="N26" s="27">
        <f t="shared" si="9"/>
        <v>9.2540066400000001</v>
      </c>
      <c r="O26" s="27">
        <f t="shared" si="9"/>
        <v>31.661846639999997</v>
      </c>
      <c r="P26" s="27">
        <f t="shared" si="9"/>
        <v>6.0528866399999988</v>
      </c>
      <c r="Q26" s="27">
        <f t="shared" si="9"/>
        <v>15.656246639999999</v>
      </c>
      <c r="R26" s="27">
        <f t="shared" si="9"/>
        <v>31.675195800000001</v>
      </c>
      <c r="S26" s="27">
        <f t="shared" si="9"/>
        <v>18.507403439999997</v>
      </c>
      <c r="T26" s="27">
        <f t="shared" si="9"/>
        <v>3.5547937200000002</v>
      </c>
      <c r="U26" s="27">
        <f t="shared" si="9"/>
        <v>2.4824070000000003</v>
      </c>
      <c r="V26" s="27">
        <f t="shared" si="9"/>
        <v>7.4680678800000004</v>
      </c>
      <c r="W26" s="27">
        <f t="shared" si="9"/>
        <v>9.1909569599999994</v>
      </c>
      <c r="X26" s="27">
        <f t="shared" si="9"/>
        <v>4.5626410800000006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51.018332759999993</v>
      </c>
      <c r="D33" s="19">
        <f t="shared" si="11"/>
        <v>63.731997719999988</v>
      </c>
      <c r="E33" s="19">
        <f t="shared" si="11"/>
        <v>22.295162520000002</v>
      </c>
      <c r="F33" s="19">
        <f t="shared" si="11"/>
        <v>31.754250720000002</v>
      </c>
      <c r="G33" s="19">
        <f t="shared" si="11"/>
        <v>25.4073888</v>
      </c>
      <c r="H33" s="19">
        <f t="shared" si="11"/>
        <v>50.997567599999996</v>
      </c>
      <c r="I33" s="19">
        <f t="shared" si="11"/>
        <v>67.047512400000002</v>
      </c>
      <c r="J33" s="19">
        <f t="shared" si="11"/>
        <v>47.885341320000002</v>
      </c>
      <c r="K33" s="19">
        <f t="shared" si="11"/>
        <v>15.628557600000001</v>
      </c>
      <c r="L33" s="19">
        <f t="shared" si="11"/>
        <v>6.2999524799999982</v>
      </c>
      <c r="M33" s="19">
        <f t="shared" si="11"/>
        <v>8.5555270799999992</v>
      </c>
      <c r="N33" s="19">
        <f t="shared" si="11"/>
        <v>9.2540066400000001</v>
      </c>
      <c r="O33" s="19">
        <f t="shared" si="11"/>
        <v>31.661846639999997</v>
      </c>
      <c r="P33" s="19">
        <f t="shared" si="11"/>
        <v>6.0528866399999988</v>
      </c>
      <c r="Q33" s="19">
        <f t="shared" si="11"/>
        <v>15.656246639999999</v>
      </c>
      <c r="R33" s="19">
        <f t="shared" si="11"/>
        <v>31.675195800000001</v>
      </c>
      <c r="S33" s="19">
        <f t="shared" si="11"/>
        <v>18.507403439999997</v>
      </c>
      <c r="T33" s="19">
        <f t="shared" si="11"/>
        <v>3.5547937200000002</v>
      </c>
      <c r="U33" s="19">
        <f t="shared" si="11"/>
        <v>2.4824070000000003</v>
      </c>
      <c r="V33" s="19">
        <f t="shared" si="11"/>
        <v>7.4680678800000004</v>
      </c>
      <c r="W33" s="19">
        <f t="shared" si="11"/>
        <v>9.1909569599999994</v>
      </c>
      <c r="X33" s="19">
        <f t="shared" si="11"/>
        <v>4.5626410800000006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2.8517666399999997</v>
      </c>
      <c r="L36" s="8">
        <v>0</v>
      </c>
      <c r="M36" s="8">
        <v>8.5555270799999992</v>
      </c>
      <c r="N36" s="8">
        <v>2.8517666399999997</v>
      </c>
      <c r="O36" s="8">
        <v>2.8517666399999997</v>
      </c>
      <c r="P36" s="8">
        <v>2.8517666399999997</v>
      </c>
      <c r="Q36" s="8">
        <v>2.8517666399999997</v>
      </c>
      <c r="R36" s="8">
        <v>1.4454190800000002</v>
      </c>
      <c r="S36" s="8">
        <v>1.9365390000000002</v>
      </c>
      <c r="T36" s="8">
        <v>2.5267006799999998</v>
      </c>
      <c r="U36" s="8">
        <v>1.5001646399999999</v>
      </c>
      <c r="V36" s="8">
        <v>1.2348417600000001</v>
      </c>
      <c r="W36" s="8">
        <v>1.18645668</v>
      </c>
      <c r="X36" s="8">
        <v>1.0351681200000005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3.0988324799999996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0.21690792000000003</v>
      </c>
      <c r="V41" s="8">
        <v>0.10224180000000001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38.324608919999989</v>
      </c>
      <c r="D43" s="8">
        <v>41.518259639999989</v>
      </c>
      <c r="E43" s="8">
        <v>12.77486964</v>
      </c>
      <c r="F43" s="8">
        <v>3.1936507199999991</v>
      </c>
      <c r="G43" s="8">
        <v>3.1936507199999991</v>
      </c>
      <c r="H43" s="8">
        <v>35.130691439999993</v>
      </c>
      <c r="I43" s="8">
        <v>63.874081440000005</v>
      </c>
      <c r="J43" s="8">
        <v>44.711910360000005</v>
      </c>
      <c r="K43" s="8">
        <v>9.6033600000000003</v>
      </c>
      <c r="L43" s="8">
        <v>3.2011199999999986</v>
      </c>
      <c r="M43" s="8">
        <v>0</v>
      </c>
      <c r="N43" s="8">
        <v>6.4022399999999999</v>
      </c>
      <c r="O43" s="8">
        <v>28.810079999999996</v>
      </c>
      <c r="P43" s="8">
        <v>3.2011199999999986</v>
      </c>
      <c r="Q43" s="8">
        <v>12.80448</v>
      </c>
      <c r="R43" s="8">
        <v>30.22977672</v>
      </c>
      <c r="S43" s="8">
        <v>16.570864439999998</v>
      </c>
      <c r="T43" s="8">
        <v>1.0280930400000001</v>
      </c>
      <c r="U43" s="8">
        <v>0.76533443999999995</v>
      </c>
      <c r="V43" s="8">
        <v>6.1101378000000004</v>
      </c>
      <c r="W43" s="8">
        <v>7.9891952399999999</v>
      </c>
      <c r="X43" s="8">
        <v>3.5126956800000007</v>
      </c>
    </row>
    <row r="44" spans="1:24" ht="11.25" customHeight="1" x14ac:dyDescent="0.2">
      <c r="A44" s="28" t="s">
        <v>74</v>
      </c>
      <c r="B44" s="7" t="s">
        <v>75</v>
      </c>
      <c r="C44" s="8">
        <v>12.693723840000001</v>
      </c>
      <c r="D44" s="8">
        <v>22.213738079999999</v>
      </c>
      <c r="E44" s="8">
        <v>9.5202928800000013</v>
      </c>
      <c r="F44" s="8">
        <v>28.560600000000001</v>
      </c>
      <c r="G44" s="8">
        <v>22.213738079999999</v>
      </c>
      <c r="H44" s="8">
        <v>15.866876160000002</v>
      </c>
      <c r="I44" s="8">
        <v>3.1734309600000001</v>
      </c>
      <c r="J44" s="8">
        <v>3.1734309600000001</v>
      </c>
      <c r="K44" s="8">
        <v>3.1734309600000001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2.0846520000000004E-2</v>
      </c>
      <c r="W50" s="8">
        <v>1.5305040000000001E-2</v>
      </c>
      <c r="X50" s="8">
        <v>1.477728E-2</v>
      </c>
    </row>
    <row r="51" spans="1:24" ht="11.25" customHeight="1" x14ac:dyDescent="0.2">
      <c r="A51" s="25" t="s">
        <v>88</v>
      </c>
      <c r="B51" s="26" t="s">
        <v>89</v>
      </c>
      <c r="C51" s="27">
        <v>3657.5844623999997</v>
      </c>
      <c r="D51" s="27">
        <v>3461.4819082800004</v>
      </c>
      <c r="E51" s="27">
        <v>3611.2851324000003</v>
      </c>
      <c r="F51" s="27">
        <v>3468.8534482799996</v>
      </c>
      <c r="G51" s="27">
        <v>3431.9957482800005</v>
      </c>
      <c r="H51" s="27">
        <v>3315.9701322000005</v>
      </c>
      <c r="I51" s="27">
        <v>3186.5141761199993</v>
      </c>
      <c r="J51" s="27">
        <v>3144.304738079999</v>
      </c>
      <c r="K51" s="27">
        <v>3038.6295720000016</v>
      </c>
      <c r="L51" s="27">
        <v>2627.1374857200008</v>
      </c>
      <c r="M51" s="27">
        <v>2789.8661498399997</v>
      </c>
      <c r="N51" s="27">
        <v>3041.0530919999997</v>
      </c>
      <c r="O51" s="27">
        <v>2907.8608759200006</v>
      </c>
      <c r="P51" s="27">
        <v>2849.19169788</v>
      </c>
      <c r="Q51" s="27">
        <v>3032.772731999999</v>
      </c>
      <c r="R51" s="27">
        <v>2926.8867196799997</v>
      </c>
      <c r="S51" s="27">
        <v>2963.0203930799998</v>
      </c>
      <c r="T51" s="27">
        <v>2945.1029058000004</v>
      </c>
      <c r="U51" s="27">
        <v>3027.5199543600002</v>
      </c>
      <c r="V51" s="27">
        <v>3113.2420783199991</v>
      </c>
      <c r="W51" s="27">
        <v>3058.4244794400011</v>
      </c>
      <c r="X51" s="27">
        <v>3124.4373270000001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31.394956320000013</v>
      </c>
      <c r="D61" s="49">
        <f t="shared" si="13"/>
        <v>32.159378159999996</v>
      </c>
      <c r="E61" s="49">
        <f t="shared" si="13"/>
        <v>31.613334480000002</v>
      </c>
      <c r="F61" s="49">
        <f t="shared" si="13"/>
        <v>40.567821839999993</v>
      </c>
      <c r="G61" s="49">
        <f t="shared" si="13"/>
        <v>40.895487360000011</v>
      </c>
      <c r="H61" s="49">
        <f t="shared" si="13"/>
        <v>35.053134479999997</v>
      </c>
      <c r="I61" s="49">
        <f t="shared" si="13"/>
        <v>41.550621839999991</v>
      </c>
      <c r="J61" s="49">
        <f t="shared" si="13"/>
        <v>37.674065519999992</v>
      </c>
      <c r="K61" s="49">
        <f t="shared" si="13"/>
        <v>38.165465519999998</v>
      </c>
      <c r="L61" s="49">
        <f t="shared" si="13"/>
        <v>31.995643679999997</v>
      </c>
      <c r="M61" s="49">
        <f t="shared" si="13"/>
        <v>39.585021840000003</v>
      </c>
      <c r="N61" s="49">
        <f t="shared" si="13"/>
        <v>35.435443680000013</v>
      </c>
      <c r="O61" s="49">
        <f t="shared" si="13"/>
        <v>32.159378159999996</v>
      </c>
      <c r="P61" s="49">
        <f t="shared" si="13"/>
        <v>42.915534479999991</v>
      </c>
      <c r="Q61" s="49">
        <f t="shared" si="13"/>
        <v>41.004578160000001</v>
      </c>
      <c r="R61" s="49">
        <f t="shared" si="13"/>
        <v>32.259230639999998</v>
      </c>
      <c r="S61" s="49">
        <f t="shared" si="13"/>
        <v>30.471124319999994</v>
      </c>
      <c r="T61" s="49">
        <f t="shared" si="13"/>
        <v>30.355350480000006</v>
      </c>
      <c r="U61" s="49">
        <f t="shared" si="13"/>
        <v>180.35160552000002</v>
      </c>
      <c r="V61" s="49">
        <f t="shared" si="13"/>
        <v>156.66781104</v>
      </c>
      <c r="W61" s="49">
        <f t="shared" si="13"/>
        <v>130.69245744</v>
      </c>
      <c r="X61" s="49">
        <f t="shared" si="13"/>
        <v>106.13839464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31.394956320000013</v>
      </c>
      <c r="D64" s="52">
        <v>32.159378159999996</v>
      </c>
      <c r="E64" s="52">
        <v>31.613334480000002</v>
      </c>
      <c r="F64" s="52">
        <v>40.567821839999993</v>
      </c>
      <c r="G64" s="52">
        <v>40.895487360000011</v>
      </c>
      <c r="H64" s="52">
        <v>35.053134479999997</v>
      </c>
      <c r="I64" s="52">
        <v>41.550621839999991</v>
      </c>
      <c r="J64" s="52">
        <v>37.674065519999992</v>
      </c>
      <c r="K64" s="52">
        <v>38.165465519999998</v>
      </c>
      <c r="L64" s="52">
        <v>31.995643679999997</v>
      </c>
      <c r="M64" s="52">
        <v>39.585021840000003</v>
      </c>
      <c r="N64" s="52">
        <v>35.435443680000013</v>
      </c>
      <c r="O64" s="52">
        <v>32.159378159999996</v>
      </c>
      <c r="P64" s="52">
        <v>42.915534479999991</v>
      </c>
      <c r="Q64" s="52">
        <v>41.004578160000001</v>
      </c>
      <c r="R64" s="52">
        <v>32.259230639999998</v>
      </c>
      <c r="S64" s="52">
        <v>30.471124319999994</v>
      </c>
      <c r="T64" s="52">
        <v>30.355350480000006</v>
      </c>
      <c r="U64" s="52">
        <v>50.880931920000016</v>
      </c>
      <c r="V64" s="52">
        <v>61.561412640000015</v>
      </c>
      <c r="W64" s="52">
        <v>65.995806240000007</v>
      </c>
      <c r="X64" s="52">
        <v>66.891137040000018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129.4706736</v>
      </c>
      <c r="V72" s="55">
        <v>95.106398399999975</v>
      </c>
      <c r="W72" s="55">
        <v>64.696651199999991</v>
      </c>
      <c r="X72" s="55">
        <v>39.247257599999983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186.77397492</v>
      </c>
      <c r="D2" s="21">
        <f t="shared" ref="D2:X2" si="0">SUM(D3,D17,D22,D25,D26,D51,D52)</f>
        <v>198.84414024</v>
      </c>
      <c r="E2" s="21">
        <f t="shared" si="0"/>
        <v>188.90771039999998</v>
      </c>
      <c r="F2" s="21">
        <f t="shared" si="0"/>
        <v>185.31031536</v>
      </c>
      <c r="G2" s="21">
        <f t="shared" si="0"/>
        <v>175.89407112000001</v>
      </c>
      <c r="H2" s="21">
        <f t="shared" si="0"/>
        <v>159.96436164000002</v>
      </c>
      <c r="I2" s="21">
        <f t="shared" si="0"/>
        <v>137.10517236000001</v>
      </c>
      <c r="J2" s="21">
        <f t="shared" si="0"/>
        <v>135.18655236000001</v>
      </c>
      <c r="K2" s="21">
        <f t="shared" si="0"/>
        <v>163.83830652</v>
      </c>
      <c r="L2" s="21">
        <f t="shared" si="0"/>
        <v>165.06770148000001</v>
      </c>
      <c r="M2" s="21">
        <f t="shared" si="0"/>
        <v>168.56960076000001</v>
      </c>
      <c r="N2" s="21">
        <f t="shared" si="0"/>
        <v>103.80703607999999</v>
      </c>
      <c r="O2" s="21">
        <f t="shared" si="0"/>
        <v>111.22906608000002</v>
      </c>
      <c r="P2" s="21">
        <f t="shared" si="0"/>
        <v>128.47075272000001</v>
      </c>
      <c r="Q2" s="21">
        <f t="shared" si="0"/>
        <v>131.72827608</v>
      </c>
      <c r="R2" s="21">
        <f t="shared" si="0"/>
        <v>123.45865091999998</v>
      </c>
      <c r="S2" s="21">
        <f t="shared" si="0"/>
        <v>117.02265408000002</v>
      </c>
      <c r="T2" s="21">
        <f t="shared" si="0"/>
        <v>119.30739804000001</v>
      </c>
      <c r="U2" s="21">
        <f t="shared" si="0"/>
        <v>129.04718580000002</v>
      </c>
      <c r="V2" s="21">
        <f t="shared" si="0"/>
        <v>117.69975324000001</v>
      </c>
      <c r="W2" s="21">
        <f t="shared" si="0"/>
        <v>102.13248815999998</v>
      </c>
      <c r="X2" s="21">
        <f t="shared" si="0"/>
        <v>115.2047682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21.672280799999996</v>
      </c>
      <c r="D26" s="27">
        <f t="shared" si="9"/>
        <v>21.675336119999997</v>
      </c>
      <c r="E26" s="27">
        <f t="shared" si="9"/>
        <v>15.62663628</v>
      </c>
      <c r="F26" s="27">
        <f t="shared" si="9"/>
        <v>21.824301239999997</v>
      </c>
      <c r="G26" s="27">
        <f t="shared" si="9"/>
        <v>18.820286999999997</v>
      </c>
      <c r="H26" s="27">
        <f t="shared" si="9"/>
        <v>12.432985559999999</v>
      </c>
      <c r="I26" s="27">
        <f t="shared" si="9"/>
        <v>15.62663628</v>
      </c>
      <c r="J26" s="27">
        <f t="shared" si="9"/>
        <v>15.62663628</v>
      </c>
      <c r="K26" s="27">
        <f t="shared" si="9"/>
        <v>21.709360439999998</v>
      </c>
      <c r="L26" s="27">
        <f t="shared" si="9"/>
        <v>24.705905399999999</v>
      </c>
      <c r="M26" s="27">
        <f t="shared" si="9"/>
        <v>12.45512664</v>
      </c>
      <c r="N26" s="27">
        <f t="shared" si="9"/>
        <v>0</v>
      </c>
      <c r="O26" s="27">
        <f t="shared" si="9"/>
        <v>0</v>
      </c>
      <c r="P26" s="27">
        <f t="shared" si="9"/>
        <v>18.857366639999999</v>
      </c>
      <c r="Q26" s="27">
        <f t="shared" si="9"/>
        <v>16.005599999999998</v>
      </c>
      <c r="R26" s="27">
        <f t="shared" si="9"/>
        <v>4.2281316000000002</v>
      </c>
      <c r="S26" s="27">
        <f t="shared" si="9"/>
        <v>2.9980576800000001</v>
      </c>
      <c r="T26" s="27">
        <f t="shared" si="9"/>
        <v>2.6239982399999997</v>
      </c>
      <c r="U26" s="27">
        <f t="shared" si="9"/>
        <v>3.7875546</v>
      </c>
      <c r="V26" s="27">
        <f t="shared" si="9"/>
        <v>3.4061461200000003</v>
      </c>
      <c r="W26" s="27">
        <f t="shared" si="9"/>
        <v>2.9941613999999999</v>
      </c>
      <c r="X26" s="27">
        <f t="shared" si="9"/>
        <v>2.7449578800000003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21.672280799999996</v>
      </c>
      <c r="D33" s="19">
        <f t="shared" si="11"/>
        <v>21.675336119999997</v>
      </c>
      <c r="E33" s="19">
        <f t="shared" si="11"/>
        <v>15.62663628</v>
      </c>
      <c r="F33" s="19">
        <f t="shared" si="11"/>
        <v>21.824301239999997</v>
      </c>
      <c r="G33" s="19">
        <f t="shared" si="11"/>
        <v>18.820286999999997</v>
      </c>
      <c r="H33" s="19">
        <f t="shared" si="11"/>
        <v>12.432985559999999</v>
      </c>
      <c r="I33" s="19">
        <f t="shared" si="11"/>
        <v>15.62663628</v>
      </c>
      <c r="J33" s="19">
        <f t="shared" si="11"/>
        <v>15.62663628</v>
      </c>
      <c r="K33" s="19">
        <f t="shared" si="11"/>
        <v>21.709360439999998</v>
      </c>
      <c r="L33" s="19">
        <f t="shared" si="11"/>
        <v>24.705905399999999</v>
      </c>
      <c r="M33" s="19">
        <f t="shared" si="11"/>
        <v>12.45512664</v>
      </c>
      <c r="N33" s="19">
        <f t="shared" si="11"/>
        <v>0</v>
      </c>
      <c r="O33" s="19">
        <f t="shared" si="11"/>
        <v>0</v>
      </c>
      <c r="P33" s="19">
        <f t="shared" si="11"/>
        <v>18.857366639999999</v>
      </c>
      <c r="Q33" s="19">
        <f t="shared" si="11"/>
        <v>16.005599999999998</v>
      </c>
      <c r="R33" s="19">
        <f t="shared" si="11"/>
        <v>4.2281316000000002</v>
      </c>
      <c r="S33" s="19">
        <f t="shared" si="11"/>
        <v>2.9980576800000001</v>
      </c>
      <c r="T33" s="19">
        <f t="shared" si="11"/>
        <v>2.6239982399999997</v>
      </c>
      <c r="U33" s="19">
        <f t="shared" si="11"/>
        <v>3.7875546</v>
      </c>
      <c r="V33" s="19">
        <f t="shared" si="11"/>
        <v>3.4061461200000003</v>
      </c>
      <c r="W33" s="19">
        <f t="shared" si="11"/>
        <v>2.9941613999999999</v>
      </c>
      <c r="X33" s="19">
        <f t="shared" si="11"/>
        <v>2.7449578800000003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5.703760439999999</v>
      </c>
      <c r="D36" s="8">
        <v>2.8517666399999997</v>
      </c>
      <c r="E36" s="8">
        <v>2.8517666399999997</v>
      </c>
      <c r="F36" s="8">
        <v>2.8517666399999997</v>
      </c>
      <c r="G36" s="8">
        <v>2.8517666399999997</v>
      </c>
      <c r="H36" s="8">
        <v>2.8517666399999997</v>
      </c>
      <c r="I36" s="8">
        <v>2.8517666399999997</v>
      </c>
      <c r="J36" s="8">
        <v>2.8517666399999997</v>
      </c>
      <c r="K36" s="8">
        <v>5.703760439999999</v>
      </c>
      <c r="L36" s="8">
        <v>5.703760439999999</v>
      </c>
      <c r="M36" s="8">
        <v>2.8517666399999997</v>
      </c>
      <c r="N36" s="8">
        <v>0</v>
      </c>
      <c r="O36" s="8">
        <v>0</v>
      </c>
      <c r="P36" s="8">
        <v>2.8517666399999997</v>
      </c>
      <c r="Q36" s="8">
        <v>0</v>
      </c>
      <c r="R36" s="8">
        <v>1.3313847599999999</v>
      </c>
      <c r="S36" s="8">
        <v>1.14647652</v>
      </c>
      <c r="T36" s="8">
        <v>1.26618984</v>
      </c>
      <c r="U36" s="8">
        <v>1.4944856400000002</v>
      </c>
      <c r="V36" s="8">
        <v>1.3288860000000002</v>
      </c>
      <c r="W36" s="8">
        <v>0.90409680000000014</v>
      </c>
      <c r="X36" s="8">
        <v>1.0010941200000003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2.8550491200000003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6.1976649599999991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6.1976649599999991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15.968520359999998</v>
      </c>
      <c r="D43" s="8">
        <v>15.968520359999998</v>
      </c>
      <c r="E43" s="8">
        <v>12.77486964</v>
      </c>
      <c r="F43" s="8">
        <v>12.77486964</v>
      </c>
      <c r="G43" s="8">
        <v>15.968520359999998</v>
      </c>
      <c r="H43" s="8">
        <v>9.5812189199999995</v>
      </c>
      <c r="I43" s="8">
        <v>12.77486964</v>
      </c>
      <c r="J43" s="8">
        <v>12.77486964</v>
      </c>
      <c r="K43" s="8">
        <v>16.005599999999998</v>
      </c>
      <c r="L43" s="8">
        <v>12.80448</v>
      </c>
      <c r="M43" s="8">
        <v>9.6033600000000003</v>
      </c>
      <c r="N43" s="8">
        <v>0</v>
      </c>
      <c r="O43" s="8">
        <v>0</v>
      </c>
      <c r="P43" s="8">
        <v>16.005599999999998</v>
      </c>
      <c r="Q43" s="8">
        <v>16.005599999999998</v>
      </c>
      <c r="R43" s="8">
        <v>2.89674684</v>
      </c>
      <c r="S43" s="8">
        <v>1.8515811600000001</v>
      </c>
      <c r="T43" s="8">
        <v>1.3578083999999997</v>
      </c>
      <c r="U43" s="8">
        <v>2.2930689599999998</v>
      </c>
      <c r="V43" s="8">
        <v>2.07726012</v>
      </c>
      <c r="W43" s="8">
        <v>2.0900645999999998</v>
      </c>
      <c r="X43" s="8">
        <v>1.7243366400000002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1.9527119999999999E-2</v>
      </c>
    </row>
    <row r="51" spans="1:24" ht="11.25" customHeight="1" x14ac:dyDescent="0.2">
      <c r="A51" s="25" t="s">
        <v>88</v>
      </c>
      <c r="B51" s="26" t="s">
        <v>89</v>
      </c>
      <c r="C51" s="27">
        <v>165.10169411999999</v>
      </c>
      <c r="D51" s="27">
        <v>177.16880412</v>
      </c>
      <c r="E51" s="27">
        <v>173.28107412</v>
      </c>
      <c r="F51" s="27">
        <v>163.48601412000002</v>
      </c>
      <c r="G51" s="27">
        <v>157.07378412</v>
      </c>
      <c r="H51" s="27">
        <v>147.53137608000003</v>
      </c>
      <c r="I51" s="27">
        <v>121.47853608000001</v>
      </c>
      <c r="J51" s="27">
        <v>119.55991608000001</v>
      </c>
      <c r="K51" s="27">
        <v>142.12894608000002</v>
      </c>
      <c r="L51" s="27">
        <v>140.36179608</v>
      </c>
      <c r="M51" s="27">
        <v>156.11447412000001</v>
      </c>
      <c r="N51" s="27">
        <v>103.80703607999999</v>
      </c>
      <c r="O51" s="27">
        <v>111.22906608000002</v>
      </c>
      <c r="P51" s="27">
        <v>109.61338608000001</v>
      </c>
      <c r="Q51" s="27">
        <v>115.72267608000001</v>
      </c>
      <c r="R51" s="27">
        <v>119.23051931999998</v>
      </c>
      <c r="S51" s="27">
        <v>114.02459640000002</v>
      </c>
      <c r="T51" s="27">
        <v>116.6833998</v>
      </c>
      <c r="U51" s="27">
        <v>125.25963120000002</v>
      </c>
      <c r="V51" s="27">
        <v>114.29360712</v>
      </c>
      <c r="W51" s="27">
        <v>99.138326759999984</v>
      </c>
      <c r="X51" s="27">
        <v>112.45981032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937.82718899999998</v>
      </c>
      <c r="D2" s="21">
        <f t="shared" ref="D2:X2" si="0">SUM(D3,D17,D22,D25,D26,D51,D52)</f>
        <v>930.91701023999997</v>
      </c>
      <c r="E2" s="21">
        <f t="shared" si="0"/>
        <v>898.90121051999995</v>
      </c>
      <c r="F2" s="21">
        <f t="shared" si="0"/>
        <v>823.96891079999989</v>
      </c>
      <c r="G2" s="21">
        <f t="shared" si="0"/>
        <v>812.17880460000003</v>
      </c>
      <c r="H2" s="21">
        <f t="shared" si="0"/>
        <v>812.34305531999985</v>
      </c>
      <c r="I2" s="21">
        <f t="shared" si="0"/>
        <v>759.66940655999986</v>
      </c>
      <c r="J2" s="21">
        <f t="shared" si="0"/>
        <v>719.40143880000005</v>
      </c>
      <c r="K2" s="21">
        <f t="shared" si="0"/>
        <v>709.59535596000001</v>
      </c>
      <c r="L2" s="21">
        <f t="shared" si="0"/>
        <v>805.75407540000003</v>
      </c>
      <c r="M2" s="21">
        <f t="shared" si="0"/>
        <v>836.79951204000008</v>
      </c>
      <c r="N2" s="21">
        <f t="shared" si="0"/>
        <v>631.58173704000001</v>
      </c>
      <c r="O2" s="21">
        <f t="shared" si="0"/>
        <v>689.78082887999994</v>
      </c>
      <c r="P2" s="21">
        <f t="shared" si="0"/>
        <v>664.44891552000013</v>
      </c>
      <c r="Q2" s="21">
        <f t="shared" si="0"/>
        <v>583.89183323999998</v>
      </c>
      <c r="R2" s="21">
        <f t="shared" si="0"/>
        <v>601.99746228000015</v>
      </c>
      <c r="S2" s="21">
        <f t="shared" si="0"/>
        <v>631.24845227999992</v>
      </c>
      <c r="T2" s="21">
        <f t="shared" si="0"/>
        <v>655.92460835999998</v>
      </c>
      <c r="U2" s="21">
        <f t="shared" si="0"/>
        <v>605.91475656000011</v>
      </c>
      <c r="V2" s="21">
        <f t="shared" si="0"/>
        <v>590.20821612000009</v>
      </c>
      <c r="W2" s="21">
        <f t="shared" si="0"/>
        <v>548.48881475999997</v>
      </c>
      <c r="X2" s="21">
        <f t="shared" si="0"/>
        <v>583.7216828400002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27.697478399999998</v>
      </c>
      <c r="D26" s="27">
        <f t="shared" si="9"/>
        <v>28.360799640000003</v>
      </c>
      <c r="E26" s="27">
        <f t="shared" si="9"/>
        <v>21.993717959999998</v>
      </c>
      <c r="F26" s="27">
        <f t="shared" si="9"/>
        <v>15.62663628</v>
      </c>
      <c r="G26" s="27">
        <f t="shared" si="9"/>
        <v>18.478630079999999</v>
      </c>
      <c r="H26" s="27">
        <f t="shared" si="9"/>
        <v>21.672280799999996</v>
      </c>
      <c r="I26" s="27">
        <f t="shared" si="9"/>
        <v>18.478630079999999</v>
      </c>
      <c r="J26" s="27">
        <f t="shared" si="9"/>
        <v>17.794822320000002</v>
      </c>
      <c r="K26" s="27">
        <f t="shared" si="9"/>
        <v>20.661527520000003</v>
      </c>
      <c r="L26" s="27">
        <f t="shared" si="9"/>
        <v>17.809760880000002</v>
      </c>
      <c r="M26" s="27">
        <f t="shared" si="9"/>
        <v>23.862647520000003</v>
      </c>
      <c r="N26" s="27">
        <f t="shared" si="9"/>
        <v>15.656246639999999</v>
      </c>
      <c r="O26" s="27">
        <f t="shared" si="9"/>
        <v>28.11160044</v>
      </c>
      <c r="P26" s="27">
        <f t="shared" si="9"/>
        <v>21.360007079999999</v>
      </c>
      <c r="Q26" s="27">
        <f t="shared" si="9"/>
        <v>24.212000880000005</v>
      </c>
      <c r="R26" s="27">
        <f t="shared" si="9"/>
        <v>10.125609840000003</v>
      </c>
      <c r="S26" s="27">
        <f t="shared" si="9"/>
        <v>8.3902809600000001</v>
      </c>
      <c r="T26" s="27">
        <f t="shared" si="9"/>
        <v>9.8844584400000013</v>
      </c>
      <c r="U26" s="27">
        <f t="shared" si="9"/>
        <v>9.8407224000000006</v>
      </c>
      <c r="V26" s="27">
        <f t="shared" si="9"/>
        <v>6.8019209999999992</v>
      </c>
      <c r="W26" s="27">
        <f t="shared" si="9"/>
        <v>14.27896584</v>
      </c>
      <c r="X26" s="27">
        <f t="shared" si="9"/>
        <v>11.682504360000003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27.697478399999998</v>
      </c>
      <c r="D33" s="19">
        <f t="shared" si="11"/>
        <v>28.360799640000003</v>
      </c>
      <c r="E33" s="19">
        <f t="shared" si="11"/>
        <v>21.993717959999998</v>
      </c>
      <c r="F33" s="19">
        <f t="shared" si="11"/>
        <v>15.62663628</v>
      </c>
      <c r="G33" s="19">
        <f t="shared" si="11"/>
        <v>18.478630079999999</v>
      </c>
      <c r="H33" s="19">
        <f t="shared" si="11"/>
        <v>21.672280799999996</v>
      </c>
      <c r="I33" s="19">
        <f t="shared" si="11"/>
        <v>18.478630079999999</v>
      </c>
      <c r="J33" s="19">
        <f t="shared" si="11"/>
        <v>17.794822320000002</v>
      </c>
      <c r="K33" s="19">
        <f t="shared" si="11"/>
        <v>20.661527520000003</v>
      </c>
      <c r="L33" s="19">
        <f t="shared" si="11"/>
        <v>17.809760880000002</v>
      </c>
      <c r="M33" s="19">
        <f t="shared" si="11"/>
        <v>23.862647520000003</v>
      </c>
      <c r="N33" s="19">
        <f t="shared" si="11"/>
        <v>15.656246639999999</v>
      </c>
      <c r="O33" s="19">
        <f t="shared" si="11"/>
        <v>28.11160044</v>
      </c>
      <c r="P33" s="19">
        <f t="shared" si="11"/>
        <v>21.360007079999999</v>
      </c>
      <c r="Q33" s="19">
        <f t="shared" si="11"/>
        <v>24.212000880000005</v>
      </c>
      <c r="R33" s="19">
        <f t="shared" si="11"/>
        <v>10.125609840000003</v>
      </c>
      <c r="S33" s="19">
        <f t="shared" si="11"/>
        <v>8.3902809600000001</v>
      </c>
      <c r="T33" s="19">
        <f t="shared" si="11"/>
        <v>9.8844584400000013</v>
      </c>
      <c r="U33" s="19">
        <f t="shared" si="11"/>
        <v>9.8407224000000006</v>
      </c>
      <c r="V33" s="19">
        <f t="shared" si="11"/>
        <v>6.8019209999999992</v>
      </c>
      <c r="W33" s="19">
        <f t="shared" si="11"/>
        <v>14.27896584</v>
      </c>
      <c r="X33" s="19">
        <f t="shared" si="11"/>
        <v>11.682504360000003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8.5555270799999992</v>
      </c>
      <c r="D36" s="8">
        <v>2.8517666399999997</v>
      </c>
      <c r="E36" s="8">
        <v>2.8517666399999997</v>
      </c>
      <c r="F36" s="8">
        <v>2.8517666399999997</v>
      </c>
      <c r="G36" s="8">
        <v>5.703760439999999</v>
      </c>
      <c r="H36" s="8">
        <v>5.703760439999999</v>
      </c>
      <c r="I36" s="8">
        <v>5.703760439999999</v>
      </c>
      <c r="J36" s="8">
        <v>11.407520880000003</v>
      </c>
      <c r="K36" s="8">
        <v>14.259287520000003</v>
      </c>
      <c r="L36" s="8">
        <v>11.407520880000003</v>
      </c>
      <c r="M36" s="8">
        <v>14.259287520000003</v>
      </c>
      <c r="N36" s="8">
        <v>2.8517666399999997</v>
      </c>
      <c r="O36" s="8">
        <v>5.703760439999999</v>
      </c>
      <c r="P36" s="8">
        <v>8.5555270799999992</v>
      </c>
      <c r="Q36" s="8">
        <v>11.407520880000003</v>
      </c>
      <c r="R36" s="8">
        <v>4.5697777200000012</v>
      </c>
      <c r="S36" s="8">
        <v>4.2749240399999993</v>
      </c>
      <c r="T36" s="8">
        <v>3.182738759999999</v>
      </c>
      <c r="U36" s="8">
        <v>5.9974783200000008</v>
      </c>
      <c r="V36" s="8">
        <v>4.1322675599999998</v>
      </c>
      <c r="W36" s="8">
        <v>4.0725244800000011</v>
      </c>
      <c r="X36" s="8">
        <v>6.1058336400000011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3.4166880000000011E-2</v>
      </c>
      <c r="S41" s="8">
        <v>0.20758968</v>
      </c>
      <c r="T41" s="8">
        <v>4.6591200000000013E-2</v>
      </c>
      <c r="U41" s="8">
        <v>7.7393160000000003E-2</v>
      </c>
      <c r="V41" s="8">
        <v>8.9817480000000005E-2</v>
      </c>
      <c r="W41" s="8">
        <v>0.22001400000000004</v>
      </c>
      <c r="X41" s="8">
        <v>0.14262084000000005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15.968520359999998</v>
      </c>
      <c r="D43" s="8">
        <v>19.16217108</v>
      </c>
      <c r="E43" s="8">
        <v>15.968520359999998</v>
      </c>
      <c r="F43" s="8">
        <v>12.77486964</v>
      </c>
      <c r="G43" s="8">
        <v>12.77486964</v>
      </c>
      <c r="H43" s="8">
        <v>15.968520359999998</v>
      </c>
      <c r="I43" s="8">
        <v>12.77486964</v>
      </c>
      <c r="J43" s="8">
        <v>6.3873014399999981</v>
      </c>
      <c r="K43" s="8">
        <v>6.4022399999999999</v>
      </c>
      <c r="L43" s="8">
        <v>6.4022399999999999</v>
      </c>
      <c r="M43" s="8">
        <v>9.6033600000000003</v>
      </c>
      <c r="N43" s="8">
        <v>12.80448</v>
      </c>
      <c r="O43" s="8">
        <v>22.40784</v>
      </c>
      <c r="P43" s="8">
        <v>12.80448</v>
      </c>
      <c r="Q43" s="8">
        <v>12.80448</v>
      </c>
      <c r="R43" s="8">
        <v>5.5216652400000008</v>
      </c>
      <c r="S43" s="8">
        <v>3.907767240000001</v>
      </c>
      <c r="T43" s="8">
        <v>6.6551284800000019</v>
      </c>
      <c r="U43" s="8">
        <v>3.765850920000001</v>
      </c>
      <c r="V43" s="8">
        <v>2.5798359599999996</v>
      </c>
      <c r="W43" s="8">
        <v>9.9864273599999986</v>
      </c>
      <c r="X43" s="8">
        <v>5.2276957200000016</v>
      </c>
    </row>
    <row r="44" spans="1:24" ht="11.25" customHeight="1" x14ac:dyDescent="0.2">
      <c r="A44" s="28" t="s">
        <v>74</v>
      </c>
      <c r="B44" s="7" t="s">
        <v>75</v>
      </c>
      <c r="C44" s="8">
        <v>3.1734309600000001</v>
      </c>
      <c r="D44" s="8">
        <v>6.3468619200000012</v>
      </c>
      <c r="E44" s="8">
        <v>3.1734309600000001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0.20635416000000004</v>
      </c>
    </row>
    <row r="51" spans="1:24" ht="11.25" customHeight="1" x14ac:dyDescent="0.2">
      <c r="A51" s="25" t="s">
        <v>88</v>
      </c>
      <c r="B51" s="26" t="s">
        <v>89</v>
      </c>
      <c r="C51" s="27">
        <v>910.12971059999995</v>
      </c>
      <c r="D51" s="27">
        <v>902.55621059999999</v>
      </c>
      <c r="E51" s="27">
        <v>876.90749255999992</v>
      </c>
      <c r="F51" s="27">
        <v>808.34227451999993</v>
      </c>
      <c r="G51" s="27">
        <v>793.70017452000002</v>
      </c>
      <c r="H51" s="27">
        <v>790.6707745199999</v>
      </c>
      <c r="I51" s="27">
        <v>741.19077647999984</v>
      </c>
      <c r="J51" s="27">
        <v>701.60661648000007</v>
      </c>
      <c r="K51" s="27">
        <v>688.93382843999996</v>
      </c>
      <c r="L51" s="27">
        <v>787.94431452000003</v>
      </c>
      <c r="M51" s="27">
        <v>812.93686452000009</v>
      </c>
      <c r="N51" s="27">
        <v>615.92549040000006</v>
      </c>
      <c r="O51" s="27">
        <v>661.66922843999998</v>
      </c>
      <c r="P51" s="27">
        <v>643.08890844000018</v>
      </c>
      <c r="Q51" s="27">
        <v>559.67983235999998</v>
      </c>
      <c r="R51" s="27">
        <v>591.87185244000011</v>
      </c>
      <c r="S51" s="27">
        <v>622.85817131999988</v>
      </c>
      <c r="T51" s="27">
        <v>646.04014991999998</v>
      </c>
      <c r="U51" s="27">
        <v>596.07403416000011</v>
      </c>
      <c r="V51" s="27">
        <v>583.4062951200001</v>
      </c>
      <c r="W51" s="27">
        <v>534.20984892000001</v>
      </c>
      <c r="X51" s="27">
        <v>572.03917848000015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1.1462399999999998E-2</v>
      </c>
      <c r="W61" s="49">
        <f t="shared" si="13"/>
        <v>8.5967999999999982E-3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1.1462399999999998E-2</v>
      </c>
      <c r="W72" s="55">
        <v>8.5967999999999982E-3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361.52244395999998</v>
      </c>
      <c r="D2" s="21">
        <f t="shared" ref="D2:X2" si="0">SUM(D3,D17,D22,D25,D26,D51,D52)</f>
        <v>288.93679271999997</v>
      </c>
      <c r="E2" s="21">
        <f t="shared" si="0"/>
        <v>277.76822328000014</v>
      </c>
      <c r="F2" s="21">
        <f t="shared" si="0"/>
        <v>276.33305952000006</v>
      </c>
      <c r="G2" s="21">
        <f t="shared" si="0"/>
        <v>241.29090215999994</v>
      </c>
      <c r="H2" s="21">
        <f t="shared" si="0"/>
        <v>203.88261276</v>
      </c>
      <c r="I2" s="21">
        <f t="shared" si="0"/>
        <v>178.98874344000001</v>
      </c>
      <c r="J2" s="21">
        <f t="shared" si="0"/>
        <v>185.09573412</v>
      </c>
      <c r="K2" s="21">
        <f t="shared" si="0"/>
        <v>181.20800412</v>
      </c>
      <c r="L2" s="21">
        <f t="shared" si="0"/>
        <v>171.56441411999998</v>
      </c>
      <c r="M2" s="21">
        <f t="shared" si="0"/>
        <v>187.74554076000001</v>
      </c>
      <c r="N2" s="21">
        <f t="shared" si="0"/>
        <v>162.14711076</v>
      </c>
      <c r="O2" s="21">
        <f t="shared" si="0"/>
        <v>169.99922412000001</v>
      </c>
      <c r="P2" s="21">
        <f t="shared" si="0"/>
        <v>166.46492412000001</v>
      </c>
      <c r="Q2" s="21">
        <f t="shared" si="0"/>
        <v>127.73929608000003</v>
      </c>
      <c r="R2" s="21">
        <f t="shared" si="0"/>
        <v>142.32807792</v>
      </c>
      <c r="S2" s="21">
        <f t="shared" si="0"/>
        <v>139.27658832000003</v>
      </c>
      <c r="T2" s="21">
        <f t="shared" si="0"/>
        <v>137.53956636000001</v>
      </c>
      <c r="U2" s="21">
        <f t="shared" si="0"/>
        <v>129.09235536</v>
      </c>
      <c r="V2" s="21">
        <f t="shared" si="0"/>
        <v>150.69410999999999</v>
      </c>
      <c r="W2" s="21">
        <f t="shared" si="0"/>
        <v>123.99649883999999</v>
      </c>
      <c r="X2" s="21">
        <f t="shared" si="0"/>
        <v>130.78897739999999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2.8802293199999989</v>
      </c>
      <c r="D3" s="24">
        <f t="shared" si="1"/>
        <v>2.8802293199999989</v>
      </c>
      <c r="E3" s="24">
        <f t="shared" si="1"/>
        <v>5.7604586399999969</v>
      </c>
      <c r="F3" s="24">
        <f t="shared" si="1"/>
        <v>2.8802293199999989</v>
      </c>
      <c r="G3" s="24">
        <f t="shared" si="1"/>
        <v>0</v>
      </c>
      <c r="H3" s="24">
        <f t="shared" si="1"/>
        <v>5.7604586399999969</v>
      </c>
      <c r="I3" s="24">
        <f t="shared" si="1"/>
        <v>2.8802293199999989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2.8802293199999989</v>
      </c>
      <c r="D4" s="19">
        <f t="shared" si="3"/>
        <v>2.8802293199999989</v>
      </c>
      <c r="E4" s="19">
        <f t="shared" si="3"/>
        <v>5.7604586399999969</v>
      </c>
      <c r="F4" s="19">
        <f t="shared" si="3"/>
        <v>2.8802293199999989</v>
      </c>
      <c r="G4" s="19">
        <f t="shared" si="3"/>
        <v>0</v>
      </c>
      <c r="H4" s="19">
        <f t="shared" si="3"/>
        <v>5.7604586399999969</v>
      </c>
      <c r="I4" s="19">
        <f t="shared" si="3"/>
        <v>2.8802293199999989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2.8802293199999989</v>
      </c>
      <c r="D5" s="8">
        <v>2.8802293199999989</v>
      </c>
      <c r="E5" s="8">
        <v>5.7604586399999969</v>
      </c>
      <c r="F5" s="8">
        <v>2.8802293199999989</v>
      </c>
      <c r="G5" s="8">
        <v>0</v>
      </c>
      <c r="H5" s="8">
        <v>5.7604586399999969</v>
      </c>
      <c r="I5" s="8">
        <v>2.8802293199999989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12.584966399999997</v>
      </c>
      <c r="D26" s="27">
        <f t="shared" si="9"/>
        <v>6.2924831999999986</v>
      </c>
      <c r="E26" s="27">
        <f t="shared" si="9"/>
        <v>3.0988324799999996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2.8517666399999997</v>
      </c>
      <c r="N26" s="27">
        <f t="shared" si="9"/>
        <v>2.8517666399999997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0.4994463600000002</v>
      </c>
      <c r="S26" s="27">
        <f t="shared" si="9"/>
        <v>1.1296875599999998</v>
      </c>
      <c r="T26" s="27">
        <f t="shared" si="9"/>
        <v>1.0753963200000001</v>
      </c>
      <c r="U26" s="27">
        <f t="shared" si="9"/>
        <v>0.66336588000000007</v>
      </c>
      <c r="V26" s="27">
        <f t="shared" si="9"/>
        <v>0.13474764</v>
      </c>
      <c r="W26" s="27">
        <f t="shared" si="9"/>
        <v>0.88976124000000012</v>
      </c>
      <c r="X26" s="27">
        <f t="shared" si="9"/>
        <v>0.82165860000000024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12.584966399999997</v>
      </c>
      <c r="D33" s="19">
        <f t="shared" si="11"/>
        <v>6.2924831999999986</v>
      </c>
      <c r="E33" s="19">
        <f t="shared" si="11"/>
        <v>3.0988324799999996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2.8517666399999997</v>
      </c>
      <c r="N33" s="19">
        <f t="shared" si="11"/>
        <v>2.8517666399999997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0.4994463600000002</v>
      </c>
      <c r="S33" s="19">
        <f t="shared" si="11"/>
        <v>1.1296875599999998</v>
      </c>
      <c r="T33" s="19">
        <f t="shared" si="11"/>
        <v>1.0753963200000001</v>
      </c>
      <c r="U33" s="19">
        <f t="shared" si="11"/>
        <v>0.66336588000000007</v>
      </c>
      <c r="V33" s="19">
        <f t="shared" si="11"/>
        <v>0.13474764</v>
      </c>
      <c r="W33" s="19">
        <f t="shared" si="11"/>
        <v>0.88976124000000012</v>
      </c>
      <c r="X33" s="19">
        <f t="shared" si="11"/>
        <v>0.82165860000000024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2.8517666399999997</v>
      </c>
      <c r="N36" s="8">
        <v>2.8517666399999997</v>
      </c>
      <c r="O36" s="8">
        <v>0</v>
      </c>
      <c r="P36" s="8">
        <v>0</v>
      </c>
      <c r="Q36" s="8">
        <v>0</v>
      </c>
      <c r="R36" s="8">
        <v>0.44182620000000022</v>
      </c>
      <c r="S36" s="8">
        <v>1.1264864399999999</v>
      </c>
      <c r="T36" s="8">
        <v>1.0721952000000001</v>
      </c>
      <c r="U36" s="8">
        <v>0.56471976000000013</v>
      </c>
      <c r="V36" s="8">
        <v>0.1283454</v>
      </c>
      <c r="W36" s="8">
        <v>0.67875408000000004</v>
      </c>
      <c r="X36" s="8">
        <v>0.81845748000000029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6.1976649599999991</v>
      </c>
      <c r="D41" s="8">
        <v>3.0988324799999996</v>
      </c>
      <c r="E41" s="8">
        <v>3.0988324799999996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2.7954720000000002E-2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6.3873014399999981</v>
      </c>
      <c r="D43" s="8">
        <v>3.1936507199999991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5.762015999999999E-2</v>
      </c>
      <c r="S43" s="8">
        <v>3.2011199999999987E-3</v>
      </c>
      <c r="T43" s="8">
        <v>3.2011199999999987E-3</v>
      </c>
      <c r="U43" s="8">
        <v>7.0691400000000001E-2</v>
      </c>
      <c r="V43" s="8">
        <v>6.40224E-3</v>
      </c>
      <c r="W43" s="8">
        <v>0.21100716000000003</v>
      </c>
      <c r="X43" s="8">
        <v>3.2011199999999987E-3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346.05724823999998</v>
      </c>
      <c r="D51" s="27">
        <v>279.76408019999997</v>
      </c>
      <c r="E51" s="27">
        <v>268.90893216000012</v>
      </c>
      <c r="F51" s="27">
        <v>273.45283020000005</v>
      </c>
      <c r="G51" s="27">
        <v>241.29090215999994</v>
      </c>
      <c r="H51" s="27">
        <v>198.12215412</v>
      </c>
      <c r="I51" s="27">
        <v>176.10851412</v>
      </c>
      <c r="J51" s="27">
        <v>185.09573412</v>
      </c>
      <c r="K51" s="27">
        <v>181.20800412</v>
      </c>
      <c r="L51" s="27">
        <v>171.56441411999998</v>
      </c>
      <c r="M51" s="27">
        <v>184.89377412000002</v>
      </c>
      <c r="N51" s="27">
        <v>159.29534412000001</v>
      </c>
      <c r="O51" s="27">
        <v>169.99922412000001</v>
      </c>
      <c r="P51" s="27">
        <v>166.46492412000001</v>
      </c>
      <c r="Q51" s="27">
        <v>127.73929608000003</v>
      </c>
      <c r="R51" s="27">
        <v>141.82863155999999</v>
      </c>
      <c r="S51" s="27">
        <v>138.14690076000002</v>
      </c>
      <c r="T51" s="27">
        <v>136.46417004</v>
      </c>
      <c r="U51" s="27">
        <v>128.42898948000001</v>
      </c>
      <c r="V51" s="27">
        <v>150.55936235999999</v>
      </c>
      <c r="W51" s="27">
        <v>123.10673759999999</v>
      </c>
      <c r="X51" s="27">
        <v>129.96731879999999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91.526286959999993</v>
      </c>
      <c r="D2" s="21">
        <f t="shared" ref="D2:X2" si="0">SUM(D3,D17,D22,D25,D26,D51,D52)</f>
        <v>36.554558040000003</v>
      </c>
      <c r="E2" s="21">
        <f t="shared" si="0"/>
        <v>42.03180468</v>
      </c>
      <c r="F2" s="21">
        <f t="shared" si="0"/>
        <v>41.868788759999994</v>
      </c>
      <c r="G2" s="21">
        <f t="shared" si="0"/>
        <v>38.889878760000002</v>
      </c>
      <c r="H2" s="21">
        <f t="shared" si="0"/>
        <v>41.212418759999998</v>
      </c>
      <c r="I2" s="21">
        <f t="shared" si="0"/>
        <v>35.342798040000005</v>
      </c>
      <c r="J2" s="21">
        <f t="shared" si="0"/>
        <v>29.486160000000012</v>
      </c>
      <c r="K2" s="21">
        <f t="shared" si="0"/>
        <v>32.313398040000003</v>
      </c>
      <c r="L2" s="21">
        <f t="shared" si="0"/>
        <v>49.580978039999998</v>
      </c>
      <c r="M2" s="21">
        <f t="shared" si="0"/>
        <v>47.106968040000005</v>
      </c>
      <c r="N2" s="21">
        <f t="shared" si="0"/>
        <v>57.275708040000012</v>
      </c>
      <c r="O2" s="21">
        <f t="shared" si="0"/>
        <v>51.954008039999998</v>
      </c>
      <c r="P2" s="21">
        <f t="shared" si="0"/>
        <v>45.289328040000008</v>
      </c>
      <c r="Q2" s="21">
        <f t="shared" si="0"/>
        <v>59.804284680000002</v>
      </c>
      <c r="R2" s="21">
        <f t="shared" si="0"/>
        <v>53.654915160000009</v>
      </c>
      <c r="S2" s="21">
        <f t="shared" si="0"/>
        <v>53.114925960000001</v>
      </c>
      <c r="T2" s="21">
        <f t="shared" si="0"/>
        <v>24.409491479999989</v>
      </c>
      <c r="U2" s="21">
        <f t="shared" si="0"/>
        <v>29.394465480000012</v>
      </c>
      <c r="V2" s="21">
        <f t="shared" si="0"/>
        <v>20.883119400000005</v>
      </c>
      <c r="W2" s="21">
        <f t="shared" si="0"/>
        <v>15.55438932</v>
      </c>
      <c r="X2" s="21">
        <f t="shared" si="0"/>
        <v>32.252704199999997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9.5812189199999995</v>
      </c>
      <c r="D26" s="27">
        <f t="shared" si="9"/>
        <v>0</v>
      </c>
      <c r="E26" s="27">
        <f t="shared" si="9"/>
        <v>2.8517666399999997</v>
      </c>
      <c r="F26" s="27">
        <f t="shared" si="9"/>
        <v>3.1936507199999991</v>
      </c>
      <c r="G26" s="27">
        <f t="shared" si="9"/>
        <v>3.1936507199999991</v>
      </c>
      <c r="H26" s="27">
        <f t="shared" si="9"/>
        <v>3.1936507199999991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3.2011199999999986</v>
      </c>
      <c r="O26" s="27">
        <f t="shared" si="9"/>
        <v>0</v>
      </c>
      <c r="P26" s="27">
        <f t="shared" si="9"/>
        <v>0</v>
      </c>
      <c r="Q26" s="27">
        <f t="shared" si="9"/>
        <v>2.8517666399999997</v>
      </c>
      <c r="R26" s="27">
        <f t="shared" si="9"/>
        <v>0</v>
      </c>
      <c r="S26" s="27">
        <f t="shared" si="9"/>
        <v>0.24805872000000007</v>
      </c>
      <c r="T26" s="27">
        <f t="shared" si="9"/>
        <v>0</v>
      </c>
      <c r="U26" s="27">
        <f t="shared" si="9"/>
        <v>0.15106140000000001</v>
      </c>
      <c r="V26" s="27">
        <f t="shared" si="9"/>
        <v>0.50474952000000017</v>
      </c>
      <c r="W26" s="27">
        <f t="shared" si="9"/>
        <v>0.66246480000000008</v>
      </c>
      <c r="X26" s="27">
        <f t="shared" si="9"/>
        <v>0.64455047999999993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9.5812189199999995</v>
      </c>
      <c r="D33" s="19">
        <f t="shared" si="11"/>
        <v>0</v>
      </c>
      <c r="E33" s="19">
        <f t="shared" si="11"/>
        <v>2.8517666399999997</v>
      </c>
      <c r="F33" s="19">
        <f t="shared" si="11"/>
        <v>3.1936507199999991</v>
      </c>
      <c r="G33" s="19">
        <f t="shared" si="11"/>
        <v>3.1936507199999991</v>
      </c>
      <c r="H33" s="19">
        <f t="shared" si="11"/>
        <v>3.1936507199999991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3.2011199999999986</v>
      </c>
      <c r="O33" s="19">
        <f t="shared" si="11"/>
        <v>0</v>
      </c>
      <c r="P33" s="19">
        <f t="shared" si="11"/>
        <v>0</v>
      </c>
      <c r="Q33" s="19">
        <f t="shared" si="11"/>
        <v>2.8517666399999997</v>
      </c>
      <c r="R33" s="19">
        <f t="shared" si="11"/>
        <v>0</v>
      </c>
      <c r="S33" s="19">
        <f t="shared" si="11"/>
        <v>0.24805872000000007</v>
      </c>
      <c r="T33" s="19">
        <f t="shared" si="11"/>
        <v>0</v>
      </c>
      <c r="U33" s="19">
        <f t="shared" si="11"/>
        <v>0.15106140000000001</v>
      </c>
      <c r="V33" s="19">
        <f t="shared" si="11"/>
        <v>0.50474952000000017</v>
      </c>
      <c r="W33" s="19">
        <f t="shared" si="11"/>
        <v>0.66246480000000008</v>
      </c>
      <c r="X33" s="19">
        <f t="shared" si="11"/>
        <v>0.64455047999999993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2.8517666399999997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2.8517666399999997</v>
      </c>
      <c r="R36" s="8">
        <v>0</v>
      </c>
      <c r="S36" s="8">
        <v>0.24805872000000007</v>
      </c>
      <c r="T36" s="8">
        <v>0</v>
      </c>
      <c r="U36" s="8">
        <v>0.15106140000000001</v>
      </c>
      <c r="V36" s="8">
        <v>0.50474952000000017</v>
      </c>
      <c r="W36" s="8">
        <v>0.36209304000000009</v>
      </c>
      <c r="X36" s="8">
        <v>0.17105148000000001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9.5812189199999995</v>
      </c>
      <c r="D43" s="8">
        <v>0</v>
      </c>
      <c r="E43" s="8">
        <v>0</v>
      </c>
      <c r="F43" s="8">
        <v>3.1936507199999991</v>
      </c>
      <c r="G43" s="8">
        <v>3.1936507199999991</v>
      </c>
      <c r="H43" s="8">
        <v>3.1936507199999991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3.2011199999999986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0.30037175999999999</v>
      </c>
      <c r="X43" s="8">
        <v>0.47349899999999995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81.945068039999995</v>
      </c>
      <c r="D51" s="27">
        <v>36.554558040000003</v>
      </c>
      <c r="E51" s="27">
        <v>39.180038039999999</v>
      </c>
      <c r="F51" s="27">
        <v>38.675138039999993</v>
      </c>
      <c r="G51" s="27">
        <v>35.696228040000001</v>
      </c>
      <c r="H51" s="27">
        <v>38.018768039999998</v>
      </c>
      <c r="I51" s="27">
        <v>35.342798040000005</v>
      </c>
      <c r="J51" s="27">
        <v>29.486160000000012</v>
      </c>
      <c r="K51" s="27">
        <v>32.313398040000003</v>
      </c>
      <c r="L51" s="27">
        <v>49.580978039999998</v>
      </c>
      <c r="M51" s="27">
        <v>47.106968040000005</v>
      </c>
      <c r="N51" s="27">
        <v>54.074588040000016</v>
      </c>
      <c r="O51" s="27">
        <v>51.954008039999998</v>
      </c>
      <c r="P51" s="27">
        <v>45.289328040000008</v>
      </c>
      <c r="Q51" s="27">
        <v>56.952518040000001</v>
      </c>
      <c r="R51" s="27">
        <v>53.654915160000009</v>
      </c>
      <c r="S51" s="27">
        <v>52.866867239999998</v>
      </c>
      <c r="T51" s="27">
        <v>24.409491479999989</v>
      </c>
      <c r="U51" s="27">
        <v>29.243404080000012</v>
      </c>
      <c r="V51" s="27">
        <v>20.378369880000005</v>
      </c>
      <c r="W51" s="27">
        <v>14.89192452</v>
      </c>
      <c r="X51" s="27">
        <v>31.608153719999997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100.3520448</v>
      </c>
      <c r="D61" s="49">
        <f t="shared" si="13"/>
        <v>99.567820800000007</v>
      </c>
      <c r="E61" s="49">
        <f t="shared" si="13"/>
        <v>98.559820799999997</v>
      </c>
      <c r="F61" s="49">
        <f t="shared" si="13"/>
        <v>97.888089599999986</v>
      </c>
      <c r="G61" s="49">
        <f t="shared" si="13"/>
        <v>96.99217920000001</v>
      </c>
      <c r="H61" s="49">
        <f t="shared" si="13"/>
        <v>103.3760448</v>
      </c>
      <c r="I61" s="49">
        <f t="shared" si="13"/>
        <v>106.17586559999999</v>
      </c>
      <c r="J61" s="49">
        <f t="shared" si="13"/>
        <v>108.97608960000002</v>
      </c>
      <c r="K61" s="49">
        <f t="shared" si="13"/>
        <v>108.63982080000002</v>
      </c>
      <c r="L61" s="49">
        <f t="shared" si="13"/>
        <v>107.52013439999998</v>
      </c>
      <c r="M61" s="49">
        <f t="shared" si="13"/>
        <v>100.91208959999997</v>
      </c>
      <c r="N61" s="49">
        <f t="shared" si="13"/>
        <v>99.904089600000006</v>
      </c>
      <c r="O61" s="49">
        <f t="shared" si="13"/>
        <v>93.968179200000009</v>
      </c>
      <c r="P61" s="49">
        <f t="shared" si="13"/>
        <v>89.264044799999994</v>
      </c>
      <c r="Q61" s="49">
        <f t="shared" si="13"/>
        <v>112.33595520000001</v>
      </c>
      <c r="R61" s="49">
        <f t="shared" si="13"/>
        <v>136.31506560000003</v>
      </c>
      <c r="S61" s="49">
        <f t="shared" si="13"/>
        <v>154.32802559999999</v>
      </c>
      <c r="T61" s="49">
        <f t="shared" si="13"/>
        <v>108.45031679999998</v>
      </c>
      <c r="U61" s="49">
        <f t="shared" si="13"/>
        <v>159.65591039999998</v>
      </c>
      <c r="V61" s="49">
        <f t="shared" si="13"/>
        <v>158.18302079999998</v>
      </c>
      <c r="W61" s="49">
        <f t="shared" si="13"/>
        <v>176.53103999999999</v>
      </c>
      <c r="X61" s="49">
        <f t="shared" si="13"/>
        <v>177.10922879999995</v>
      </c>
    </row>
    <row r="62" spans="1:24" ht="11.25" customHeight="1" x14ac:dyDescent="0.2">
      <c r="A62" s="50" t="s">
        <v>92</v>
      </c>
      <c r="B62" s="51" t="s">
        <v>93</v>
      </c>
      <c r="C62" s="52">
        <v>100.3520448</v>
      </c>
      <c r="D62" s="52">
        <v>99.567820800000007</v>
      </c>
      <c r="E62" s="52">
        <v>98.559820799999997</v>
      </c>
      <c r="F62" s="52">
        <v>97.888089599999986</v>
      </c>
      <c r="G62" s="52">
        <v>96.99217920000001</v>
      </c>
      <c r="H62" s="52">
        <v>103.3760448</v>
      </c>
      <c r="I62" s="52">
        <v>106.17586559999999</v>
      </c>
      <c r="J62" s="52">
        <v>108.97608960000002</v>
      </c>
      <c r="K62" s="52">
        <v>108.63982080000002</v>
      </c>
      <c r="L62" s="52">
        <v>107.52013439999998</v>
      </c>
      <c r="M62" s="52">
        <v>100.91208959999997</v>
      </c>
      <c r="N62" s="52">
        <v>99.904089600000006</v>
      </c>
      <c r="O62" s="52">
        <v>93.968179200000009</v>
      </c>
      <c r="P62" s="52">
        <v>89.264044799999994</v>
      </c>
      <c r="Q62" s="52">
        <v>112.33595520000001</v>
      </c>
      <c r="R62" s="52">
        <v>136.31506560000003</v>
      </c>
      <c r="S62" s="52">
        <v>154.32802559999999</v>
      </c>
      <c r="T62" s="52">
        <v>108.45031679999998</v>
      </c>
      <c r="U62" s="52">
        <v>159.65591039999998</v>
      </c>
      <c r="V62" s="52">
        <v>158.18302079999998</v>
      </c>
      <c r="W62" s="52">
        <v>176.53103999999999</v>
      </c>
      <c r="X62" s="52">
        <v>177.10922879999995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226.35291635999999</v>
      </c>
      <c r="D2" s="21">
        <f t="shared" ref="D2:X2" si="0">SUM(D3,D17,D22,D25,D26,D51,D52)</f>
        <v>182.43552527999998</v>
      </c>
      <c r="E2" s="21">
        <f t="shared" si="0"/>
        <v>312.95742911999997</v>
      </c>
      <c r="F2" s="21">
        <f t="shared" si="0"/>
        <v>405.1534996800001</v>
      </c>
      <c r="G2" s="21">
        <f t="shared" si="0"/>
        <v>417.06998135999999</v>
      </c>
      <c r="H2" s="21">
        <f t="shared" si="0"/>
        <v>313.15697028000005</v>
      </c>
      <c r="I2" s="21">
        <f t="shared" si="0"/>
        <v>309.12931332000005</v>
      </c>
      <c r="J2" s="21">
        <f t="shared" si="0"/>
        <v>296.86100292000003</v>
      </c>
      <c r="K2" s="21">
        <f t="shared" si="0"/>
        <v>250.14022451999998</v>
      </c>
      <c r="L2" s="21">
        <f t="shared" si="0"/>
        <v>175.38471647999995</v>
      </c>
      <c r="M2" s="21">
        <f t="shared" si="0"/>
        <v>253.43206056</v>
      </c>
      <c r="N2" s="21">
        <f t="shared" si="0"/>
        <v>254.40136056</v>
      </c>
      <c r="O2" s="21">
        <f t="shared" si="0"/>
        <v>244.26333251999998</v>
      </c>
      <c r="P2" s="21">
        <f t="shared" si="0"/>
        <v>227.67237251999998</v>
      </c>
      <c r="Q2" s="21">
        <f t="shared" si="0"/>
        <v>190.81487447999999</v>
      </c>
      <c r="R2" s="21">
        <f t="shared" si="0"/>
        <v>136.73256551999995</v>
      </c>
      <c r="S2" s="21">
        <f t="shared" si="0"/>
        <v>138.00217103999995</v>
      </c>
      <c r="T2" s="21">
        <f t="shared" si="0"/>
        <v>141.00172560000001</v>
      </c>
      <c r="U2" s="21">
        <f t="shared" si="0"/>
        <v>149.53535243999997</v>
      </c>
      <c r="V2" s="21">
        <f t="shared" si="0"/>
        <v>137.72722823999999</v>
      </c>
      <c r="W2" s="21">
        <f t="shared" si="0"/>
        <v>102.28703255999997</v>
      </c>
      <c r="X2" s="21">
        <f t="shared" si="0"/>
        <v>130.68296243999998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8.0799191999999849</v>
      </c>
      <c r="D3" s="24">
        <f t="shared" si="1"/>
        <v>10.100080799999979</v>
      </c>
      <c r="E3" s="24">
        <f t="shared" si="1"/>
        <v>16.159838399999973</v>
      </c>
      <c r="F3" s="24">
        <f t="shared" si="1"/>
        <v>16.159838399999973</v>
      </c>
      <c r="G3" s="24">
        <f t="shared" si="1"/>
        <v>10.100080799999979</v>
      </c>
      <c r="H3" s="24">
        <f t="shared" si="1"/>
        <v>8.0799191999999849</v>
      </c>
      <c r="I3" s="24">
        <f t="shared" si="1"/>
        <v>10.100080799999979</v>
      </c>
      <c r="J3" s="24">
        <f t="shared" si="1"/>
        <v>14.140040399999974</v>
      </c>
      <c r="K3" s="24">
        <f t="shared" si="1"/>
        <v>14.140040399999974</v>
      </c>
      <c r="L3" s="24">
        <f t="shared" si="1"/>
        <v>14.140040399999974</v>
      </c>
      <c r="M3" s="24">
        <f t="shared" si="1"/>
        <v>16.159838399999973</v>
      </c>
      <c r="N3" s="24">
        <f t="shared" si="1"/>
        <v>16.159838399999973</v>
      </c>
      <c r="O3" s="24">
        <f t="shared" si="1"/>
        <v>16.159838399999973</v>
      </c>
      <c r="P3" s="24">
        <f t="shared" si="1"/>
        <v>16.159838399999973</v>
      </c>
      <c r="Q3" s="24">
        <f t="shared" si="1"/>
        <v>16.159838399999973</v>
      </c>
      <c r="R3" s="24">
        <f t="shared" si="1"/>
        <v>17.29717919999997</v>
      </c>
      <c r="S3" s="24">
        <f t="shared" si="1"/>
        <v>17.29536119999997</v>
      </c>
      <c r="T3" s="24">
        <f t="shared" si="1"/>
        <v>17.29536119999997</v>
      </c>
      <c r="U3" s="24">
        <f t="shared" si="1"/>
        <v>12.119878799999979</v>
      </c>
      <c r="V3" s="24">
        <f t="shared" si="1"/>
        <v>8.8576595999999839</v>
      </c>
      <c r="W3" s="24">
        <f t="shared" si="1"/>
        <v>9.3467015999999798</v>
      </c>
      <c r="X3" s="24">
        <f t="shared" ref="X3" si="2">SUM(X4,X8,X11)</f>
        <v>5.2580195999999928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8.0799191999999849</v>
      </c>
      <c r="D8" s="19">
        <f t="shared" si="5"/>
        <v>10.100080799999979</v>
      </c>
      <c r="E8" s="19">
        <f t="shared" si="5"/>
        <v>16.159838399999973</v>
      </c>
      <c r="F8" s="19">
        <f t="shared" si="5"/>
        <v>16.159838399999973</v>
      </c>
      <c r="G8" s="19">
        <f t="shared" si="5"/>
        <v>10.100080799999979</v>
      </c>
      <c r="H8" s="19">
        <f t="shared" si="5"/>
        <v>8.0799191999999849</v>
      </c>
      <c r="I8" s="19">
        <f t="shared" si="5"/>
        <v>10.100080799999979</v>
      </c>
      <c r="J8" s="19">
        <f t="shared" si="5"/>
        <v>14.140040399999974</v>
      </c>
      <c r="K8" s="19">
        <f t="shared" si="5"/>
        <v>14.140040399999974</v>
      </c>
      <c r="L8" s="19">
        <f t="shared" si="5"/>
        <v>14.140040399999974</v>
      </c>
      <c r="M8" s="19">
        <f t="shared" si="5"/>
        <v>16.159838399999973</v>
      </c>
      <c r="N8" s="19">
        <f t="shared" si="5"/>
        <v>16.159838399999973</v>
      </c>
      <c r="O8" s="19">
        <f t="shared" si="5"/>
        <v>16.159838399999973</v>
      </c>
      <c r="P8" s="19">
        <f t="shared" si="5"/>
        <v>16.159838399999973</v>
      </c>
      <c r="Q8" s="19">
        <f t="shared" si="5"/>
        <v>16.159838399999973</v>
      </c>
      <c r="R8" s="19">
        <f t="shared" si="5"/>
        <v>17.29717919999997</v>
      </c>
      <c r="S8" s="19">
        <f t="shared" si="5"/>
        <v>17.29536119999997</v>
      </c>
      <c r="T8" s="19">
        <f t="shared" si="5"/>
        <v>17.29536119999997</v>
      </c>
      <c r="U8" s="19">
        <f t="shared" si="5"/>
        <v>12.119878799999979</v>
      </c>
      <c r="V8" s="19">
        <f t="shared" si="5"/>
        <v>8.8576595999999839</v>
      </c>
      <c r="W8" s="19">
        <f t="shared" si="5"/>
        <v>9.3467015999999798</v>
      </c>
      <c r="X8" s="19">
        <f t="shared" si="5"/>
        <v>5.2580195999999928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8.0799191999999849</v>
      </c>
      <c r="D10" s="8">
        <v>10.100080799999979</v>
      </c>
      <c r="E10" s="8">
        <v>16.159838399999973</v>
      </c>
      <c r="F10" s="8">
        <v>16.159838399999973</v>
      </c>
      <c r="G10" s="8">
        <v>10.100080799999979</v>
      </c>
      <c r="H10" s="8">
        <v>8.0799191999999849</v>
      </c>
      <c r="I10" s="8">
        <v>10.100080799999979</v>
      </c>
      <c r="J10" s="8">
        <v>14.140040399999974</v>
      </c>
      <c r="K10" s="8">
        <v>14.140040399999974</v>
      </c>
      <c r="L10" s="8">
        <v>14.140040399999974</v>
      </c>
      <c r="M10" s="8">
        <v>16.159838399999973</v>
      </c>
      <c r="N10" s="8">
        <v>16.159838399999973</v>
      </c>
      <c r="O10" s="8">
        <v>16.159838399999973</v>
      </c>
      <c r="P10" s="8">
        <v>16.159838399999973</v>
      </c>
      <c r="Q10" s="8">
        <v>16.159838399999973</v>
      </c>
      <c r="R10" s="8">
        <v>17.29717919999997</v>
      </c>
      <c r="S10" s="8">
        <v>17.29536119999997</v>
      </c>
      <c r="T10" s="8">
        <v>17.29536119999997</v>
      </c>
      <c r="U10" s="8">
        <v>12.119878799999979</v>
      </c>
      <c r="V10" s="8">
        <v>8.8576595999999839</v>
      </c>
      <c r="W10" s="8">
        <v>9.3467015999999798</v>
      </c>
      <c r="X10" s="8">
        <v>5.2580195999999928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76.648951079999989</v>
      </c>
      <c r="D26" s="27">
        <f t="shared" si="9"/>
        <v>15.968520359999998</v>
      </c>
      <c r="E26" s="27">
        <f t="shared" si="9"/>
        <v>79.842868559999985</v>
      </c>
      <c r="F26" s="27">
        <f t="shared" si="9"/>
        <v>105.39234108000004</v>
      </c>
      <c r="G26" s="27">
        <f t="shared" si="9"/>
        <v>130.94208036000001</v>
      </c>
      <c r="H26" s="27">
        <f t="shared" si="9"/>
        <v>67.067998919999994</v>
      </c>
      <c r="I26" s="27">
        <f t="shared" si="9"/>
        <v>44.711910360000005</v>
      </c>
      <c r="J26" s="27">
        <f t="shared" si="9"/>
        <v>44.711910360000005</v>
      </c>
      <c r="K26" s="27">
        <f t="shared" si="9"/>
        <v>25.60896</v>
      </c>
      <c r="L26" s="27">
        <f t="shared" si="9"/>
        <v>12.80448</v>
      </c>
      <c r="M26" s="27">
        <f t="shared" si="9"/>
        <v>19.206720000000001</v>
      </c>
      <c r="N26" s="27">
        <f t="shared" si="9"/>
        <v>12.80448</v>
      </c>
      <c r="O26" s="27">
        <f t="shared" si="9"/>
        <v>22.40784</v>
      </c>
      <c r="P26" s="27">
        <f t="shared" si="9"/>
        <v>25.60896</v>
      </c>
      <c r="Q26" s="27">
        <f t="shared" si="9"/>
        <v>25.60896</v>
      </c>
      <c r="R26" s="27">
        <f t="shared" si="9"/>
        <v>21.276969480000002</v>
      </c>
      <c r="S26" s="27">
        <f t="shared" si="9"/>
        <v>15.35700132</v>
      </c>
      <c r="T26" s="27">
        <f t="shared" si="9"/>
        <v>11.024801999999998</v>
      </c>
      <c r="U26" s="27">
        <f t="shared" si="9"/>
        <v>14.01932736</v>
      </c>
      <c r="V26" s="27">
        <f t="shared" si="9"/>
        <v>10.677527639999997</v>
      </c>
      <c r="W26" s="27">
        <f t="shared" si="9"/>
        <v>13.110389999999997</v>
      </c>
      <c r="X26" s="27">
        <f t="shared" si="9"/>
        <v>14.330180160000001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76.648951079999989</v>
      </c>
      <c r="D33" s="19">
        <f t="shared" si="11"/>
        <v>15.968520359999998</v>
      </c>
      <c r="E33" s="19">
        <f t="shared" si="11"/>
        <v>79.842868559999985</v>
      </c>
      <c r="F33" s="19">
        <f t="shared" si="11"/>
        <v>105.39234108000004</v>
      </c>
      <c r="G33" s="19">
        <f t="shared" si="11"/>
        <v>130.94208036000001</v>
      </c>
      <c r="H33" s="19">
        <f t="shared" si="11"/>
        <v>67.067998919999994</v>
      </c>
      <c r="I33" s="19">
        <f t="shared" si="11"/>
        <v>44.711910360000005</v>
      </c>
      <c r="J33" s="19">
        <f t="shared" si="11"/>
        <v>44.711910360000005</v>
      </c>
      <c r="K33" s="19">
        <f t="shared" si="11"/>
        <v>25.60896</v>
      </c>
      <c r="L33" s="19">
        <f t="shared" si="11"/>
        <v>12.80448</v>
      </c>
      <c r="M33" s="19">
        <f t="shared" si="11"/>
        <v>19.206720000000001</v>
      </c>
      <c r="N33" s="19">
        <f t="shared" si="11"/>
        <v>12.80448</v>
      </c>
      <c r="O33" s="19">
        <f t="shared" si="11"/>
        <v>22.40784</v>
      </c>
      <c r="P33" s="19">
        <f t="shared" si="11"/>
        <v>25.60896</v>
      </c>
      <c r="Q33" s="19">
        <f t="shared" si="11"/>
        <v>25.60896</v>
      </c>
      <c r="R33" s="19">
        <f t="shared" si="11"/>
        <v>21.276969480000002</v>
      </c>
      <c r="S33" s="19">
        <f t="shared" si="11"/>
        <v>15.35700132</v>
      </c>
      <c r="T33" s="19">
        <f t="shared" si="11"/>
        <v>11.024801999999998</v>
      </c>
      <c r="U33" s="19">
        <f t="shared" si="11"/>
        <v>14.01932736</v>
      </c>
      <c r="V33" s="19">
        <f t="shared" si="11"/>
        <v>10.677527639999997</v>
      </c>
      <c r="W33" s="19">
        <f t="shared" si="11"/>
        <v>13.110389999999997</v>
      </c>
      <c r="X33" s="19">
        <f t="shared" si="11"/>
        <v>14.330180160000001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0.49316435999999997</v>
      </c>
      <c r="S36" s="8">
        <v>0.41070528000000023</v>
      </c>
      <c r="T36" s="8">
        <v>0.43069536000000003</v>
      </c>
      <c r="U36" s="8">
        <v>0.51906060000000021</v>
      </c>
      <c r="V36" s="8">
        <v>0.66444300000000012</v>
      </c>
      <c r="W36" s="8">
        <v>0.43342128000000008</v>
      </c>
      <c r="X36" s="8">
        <v>0.36209304000000009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6.2121600000000004E-3</v>
      </c>
      <c r="V41" s="8">
        <v>0.94217759999999984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76.648951079999989</v>
      </c>
      <c r="D43" s="8">
        <v>15.968520359999998</v>
      </c>
      <c r="E43" s="8">
        <v>79.842868559999985</v>
      </c>
      <c r="F43" s="8">
        <v>105.39234108000004</v>
      </c>
      <c r="G43" s="8">
        <v>130.94208036000001</v>
      </c>
      <c r="H43" s="8">
        <v>67.067998919999994</v>
      </c>
      <c r="I43" s="8">
        <v>44.711910360000005</v>
      </c>
      <c r="J43" s="8">
        <v>44.711910360000005</v>
      </c>
      <c r="K43" s="8">
        <v>25.60896</v>
      </c>
      <c r="L43" s="8">
        <v>12.80448</v>
      </c>
      <c r="M43" s="8">
        <v>19.206720000000001</v>
      </c>
      <c r="N43" s="8">
        <v>12.80448</v>
      </c>
      <c r="O43" s="8">
        <v>22.40784</v>
      </c>
      <c r="P43" s="8">
        <v>25.60896</v>
      </c>
      <c r="Q43" s="8">
        <v>25.60896</v>
      </c>
      <c r="R43" s="8">
        <v>20.78380512</v>
      </c>
      <c r="S43" s="8">
        <v>14.94629604</v>
      </c>
      <c r="T43" s="8">
        <v>10.594106639999998</v>
      </c>
      <c r="U43" s="8">
        <v>13.4940546</v>
      </c>
      <c r="V43" s="8">
        <v>9.070907039999998</v>
      </c>
      <c r="W43" s="8">
        <v>12.676968719999998</v>
      </c>
      <c r="X43" s="8">
        <v>13.968087120000002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141.62404608000003</v>
      </c>
      <c r="D51" s="27">
        <v>156.36692411999999</v>
      </c>
      <c r="E51" s="27">
        <v>216.95472216000002</v>
      </c>
      <c r="F51" s="27">
        <v>283.60132020000009</v>
      </c>
      <c r="G51" s="27">
        <v>276.02782020000001</v>
      </c>
      <c r="H51" s="27">
        <v>238.00905216000007</v>
      </c>
      <c r="I51" s="27">
        <v>254.31732216000006</v>
      </c>
      <c r="J51" s="27">
        <v>238.00905216000007</v>
      </c>
      <c r="K51" s="27">
        <v>210.39122412</v>
      </c>
      <c r="L51" s="27">
        <v>148.44019607999999</v>
      </c>
      <c r="M51" s="27">
        <v>218.06550216000002</v>
      </c>
      <c r="N51" s="27">
        <v>225.43704216000003</v>
      </c>
      <c r="O51" s="27">
        <v>205.69565412</v>
      </c>
      <c r="P51" s="27">
        <v>185.90357412</v>
      </c>
      <c r="Q51" s="27">
        <v>149.04607608000001</v>
      </c>
      <c r="R51" s="27">
        <v>98.158416839999987</v>
      </c>
      <c r="S51" s="27">
        <v>105.34980852</v>
      </c>
      <c r="T51" s="27">
        <v>112.68156240000005</v>
      </c>
      <c r="U51" s="27">
        <v>123.39614628</v>
      </c>
      <c r="V51" s="27">
        <v>118.192041</v>
      </c>
      <c r="W51" s="27">
        <v>79.829940960000002</v>
      </c>
      <c r="X51" s="27">
        <v>111.09476268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2526.9875791199997</v>
      </c>
      <c r="D2" s="21">
        <f t="shared" ref="D2:X2" si="0">SUM(D3,D17,D22,D25,D26,D51,D52)</f>
        <v>2563.7321512799999</v>
      </c>
      <c r="E2" s="21">
        <f t="shared" si="0"/>
        <v>2369.7502905599999</v>
      </c>
      <c r="F2" s="21">
        <f t="shared" si="0"/>
        <v>2293.9338412799998</v>
      </c>
      <c r="G2" s="21">
        <f t="shared" si="0"/>
        <v>2288.8473987599996</v>
      </c>
      <c r="H2" s="21">
        <f t="shared" si="0"/>
        <v>2353.6818917999999</v>
      </c>
      <c r="I2" s="21">
        <f t="shared" si="0"/>
        <v>2299.0106707199998</v>
      </c>
      <c r="J2" s="21">
        <f t="shared" si="0"/>
        <v>2283.0172217999998</v>
      </c>
      <c r="K2" s="21">
        <f t="shared" si="0"/>
        <v>2328.6220902</v>
      </c>
      <c r="L2" s="21">
        <f t="shared" si="0"/>
        <v>2282.6956301999999</v>
      </c>
      <c r="M2" s="21">
        <f t="shared" si="0"/>
        <v>2060.5658202</v>
      </c>
      <c r="N2" s="21">
        <f t="shared" si="0"/>
        <v>2107.3821321599999</v>
      </c>
      <c r="O2" s="21">
        <f t="shared" si="0"/>
        <v>1897.3658959200002</v>
      </c>
      <c r="P2" s="21">
        <f t="shared" si="0"/>
        <v>1922.25999204</v>
      </c>
      <c r="Q2" s="21">
        <f t="shared" si="0"/>
        <v>1876.8294540000002</v>
      </c>
      <c r="R2" s="21">
        <f t="shared" si="0"/>
        <v>1774.8221061599997</v>
      </c>
      <c r="S2" s="21">
        <f t="shared" si="0"/>
        <v>1915.4935296000001</v>
      </c>
      <c r="T2" s="21">
        <f t="shared" si="0"/>
        <v>1831.7218737599999</v>
      </c>
      <c r="U2" s="21">
        <f t="shared" si="0"/>
        <v>1811.3580158399996</v>
      </c>
      <c r="V2" s="21">
        <f t="shared" si="0"/>
        <v>1653.5673594</v>
      </c>
      <c r="W2" s="21">
        <f t="shared" si="0"/>
        <v>1677.1415022000001</v>
      </c>
      <c r="X2" s="21">
        <f t="shared" si="0"/>
        <v>1592.3054775599999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6.3781657199999939</v>
      </c>
      <c r="P3" s="24">
        <f t="shared" si="1"/>
        <v>6.0874718399999921</v>
      </c>
      <c r="Q3" s="24">
        <f t="shared" si="1"/>
        <v>6.0874718399999921</v>
      </c>
      <c r="R3" s="24">
        <f t="shared" si="1"/>
        <v>5.8563993599999922</v>
      </c>
      <c r="S3" s="24">
        <f t="shared" si="1"/>
        <v>5.8563993599999922</v>
      </c>
      <c r="T3" s="24">
        <f t="shared" si="1"/>
        <v>6.0086534399999927</v>
      </c>
      <c r="U3" s="24">
        <f t="shared" si="1"/>
        <v>5.2170091199999948</v>
      </c>
      <c r="V3" s="24">
        <f t="shared" si="1"/>
        <v>4.5445535999999978</v>
      </c>
      <c r="W3" s="24">
        <f t="shared" si="1"/>
        <v>4.5445535999999978</v>
      </c>
      <c r="X3" s="24">
        <f t="shared" ref="X3" si="2">SUM(X4,X8,X11)</f>
        <v>2.2738147199999981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6.3781657199999939</v>
      </c>
      <c r="P11" s="19">
        <f t="shared" si="6"/>
        <v>6.0874718399999921</v>
      </c>
      <c r="Q11" s="19">
        <f t="shared" si="6"/>
        <v>6.0874718399999921</v>
      </c>
      <c r="R11" s="19">
        <f t="shared" si="6"/>
        <v>5.8563993599999922</v>
      </c>
      <c r="S11" s="19">
        <f t="shared" si="6"/>
        <v>5.8563993599999922</v>
      </c>
      <c r="T11" s="19">
        <f t="shared" si="6"/>
        <v>6.0086534399999927</v>
      </c>
      <c r="U11" s="19">
        <f t="shared" si="6"/>
        <v>5.2170091199999948</v>
      </c>
      <c r="V11" s="19">
        <f t="shared" si="6"/>
        <v>4.5445535999999978</v>
      </c>
      <c r="W11" s="19">
        <f t="shared" si="6"/>
        <v>4.5445535999999978</v>
      </c>
      <c r="X11" s="19">
        <f t="shared" si="6"/>
        <v>2.2738147199999981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6.3781657199999939</v>
      </c>
      <c r="P13" s="8">
        <v>6.0874718399999921</v>
      </c>
      <c r="Q13" s="8">
        <v>6.0874718399999921</v>
      </c>
      <c r="R13" s="8">
        <v>5.8563993599999922</v>
      </c>
      <c r="S13" s="8">
        <v>5.8563993599999922</v>
      </c>
      <c r="T13" s="8">
        <v>6.0086534399999927</v>
      </c>
      <c r="U13" s="8">
        <v>5.2170091199999948</v>
      </c>
      <c r="V13" s="8">
        <v>4.5445535999999978</v>
      </c>
      <c r="W13" s="8">
        <v>4.5445535999999978</v>
      </c>
      <c r="X13" s="8">
        <v>2.2738147199999981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2251.5656389199999</v>
      </c>
      <c r="D26" s="27">
        <f t="shared" si="9"/>
        <v>2261.1465910800002</v>
      </c>
      <c r="E26" s="27">
        <f t="shared" si="9"/>
        <v>2085.4926003599999</v>
      </c>
      <c r="F26" s="27">
        <f t="shared" si="9"/>
        <v>2002.4560810799996</v>
      </c>
      <c r="G26" s="27">
        <f t="shared" si="9"/>
        <v>2005.6499985599996</v>
      </c>
      <c r="H26" s="27">
        <f t="shared" si="9"/>
        <v>2082.29894964</v>
      </c>
      <c r="I26" s="27">
        <f t="shared" si="9"/>
        <v>2034.3933885599999</v>
      </c>
      <c r="J26" s="27">
        <f t="shared" si="9"/>
        <v>2024.8121696399999</v>
      </c>
      <c r="K26" s="27">
        <f t="shared" si="9"/>
        <v>2039.1134400000001</v>
      </c>
      <c r="L26" s="27">
        <f t="shared" si="9"/>
        <v>1994.2977599999999</v>
      </c>
      <c r="M26" s="27">
        <f t="shared" si="9"/>
        <v>1751.0126399999999</v>
      </c>
      <c r="N26" s="27">
        <f t="shared" si="9"/>
        <v>1856.6496</v>
      </c>
      <c r="O26" s="27">
        <f t="shared" si="9"/>
        <v>1610.1633600000002</v>
      </c>
      <c r="P26" s="27">
        <f t="shared" si="9"/>
        <v>1632.5711999999999</v>
      </c>
      <c r="Q26" s="27">
        <f t="shared" si="9"/>
        <v>1642.1745600000002</v>
      </c>
      <c r="R26" s="27">
        <f t="shared" si="9"/>
        <v>1529.1814262399998</v>
      </c>
      <c r="S26" s="27">
        <f t="shared" si="9"/>
        <v>1679.2304583600001</v>
      </c>
      <c r="T26" s="27">
        <f t="shared" si="9"/>
        <v>1556.4197563199998</v>
      </c>
      <c r="U26" s="27">
        <f t="shared" si="9"/>
        <v>1529.6571608399997</v>
      </c>
      <c r="V26" s="27">
        <f t="shared" si="9"/>
        <v>1430.2809396</v>
      </c>
      <c r="W26" s="27">
        <f t="shared" si="9"/>
        <v>1512.68683824</v>
      </c>
      <c r="X26" s="27">
        <f t="shared" si="9"/>
        <v>1413.2930335199999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2251.5656389199999</v>
      </c>
      <c r="D33" s="19">
        <f t="shared" si="11"/>
        <v>2261.1465910800002</v>
      </c>
      <c r="E33" s="19">
        <f t="shared" si="11"/>
        <v>2085.4926003599999</v>
      </c>
      <c r="F33" s="19">
        <f t="shared" si="11"/>
        <v>2002.4560810799996</v>
      </c>
      <c r="G33" s="19">
        <f t="shared" si="11"/>
        <v>2005.6499985599996</v>
      </c>
      <c r="H33" s="19">
        <f t="shared" si="11"/>
        <v>2082.29894964</v>
      </c>
      <c r="I33" s="19">
        <f t="shared" si="11"/>
        <v>2034.3933885599999</v>
      </c>
      <c r="J33" s="19">
        <f t="shared" si="11"/>
        <v>2024.8121696399999</v>
      </c>
      <c r="K33" s="19">
        <f t="shared" si="11"/>
        <v>2039.1134400000001</v>
      </c>
      <c r="L33" s="19">
        <f t="shared" si="11"/>
        <v>1994.2977599999999</v>
      </c>
      <c r="M33" s="19">
        <f t="shared" si="11"/>
        <v>1751.0126399999999</v>
      </c>
      <c r="N33" s="19">
        <f t="shared" si="11"/>
        <v>1856.6496</v>
      </c>
      <c r="O33" s="19">
        <f t="shared" si="11"/>
        <v>1610.1633600000002</v>
      </c>
      <c r="P33" s="19">
        <f t="shared" si="11"/>
        <v>1632.5711999999999</v>
      </c>
      <c r="Q33" s="19">
        <f t="shared" si="11"/>
        <v>1642.1745600000002</v>
      </c>
      <c r="R33" s="19">
        <f t="shared" si="11"/>
        <v>1529.1814262399998</v>
      </c>
      <c r="S33" s="19">
        <f t="shared" si="11"/>
        <v>1679.2304583600001</v>
      </c>
      <c r="T33" s="19">
        <f t="shared" si="11"/>
        <v>1556.4197563199998</v>
      </c>
      <c r="U33" s="19">
        <f t="shared" si="11"/>
        <v>1529.6571608399997</v>
      </c>
      <c r="V33" s="19">
        <f t="shared" si="11"/>
        <v>1430.2809396</v>
      </c>
      <c r="W33" s="19">
        <f t="shared" si="11"/>
        <v>1512.68683824</v>
      </c>
      <c r="X33" s="19">
        <f t="shared" si="11"/>
        <v>1413.2930335199999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4.8385080000000011E-2</v>
      </c>
      <c r="V36" s="8">
        <v>1.999008E-2</v>
      </c>
      <c r="W36" s="8">
        <v>1.999008E-2</v>
      </c>
      <c r="X36" s="8">
        <v>1.1358000000000002E-2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2251.5656389199999</v>
      </c>
      <c r="D43" s="8">
        <v>2261.1465910800002</v>
      </c>
      <c r="E43" s="8">
        <v>2085.4926003599999</v>
      </c>
      <c r="F43" s="8">
        <v>2002.4560810799996</v>
      </c>
      <c r="G43" s="8">
        <v>2005.6499985599996</v>
      </c>
      <c r="H43" s="8">
        <v>2082.29894964</v>
      </c>
      <c r="I43" s="8">
        <v>2034.3933885599999</v>
      </c>
      <c r="J43" s="8">
        <v>2024.8121696399999</v>
      </c>
      <c r="K43" s="8">
        <v>2039.1134400000001</v>
      </c>
      <c r="L43" s="8">
        <v>1994.2977599999999</v>
      </c>
      <c r="M43" s="8">
        <v>1751.0126399999999</v>
      </c>
      <c r="N43" s="8">
        <v>1856.6496</v>
      </c>
      <c r="O43" s="8">
        <v>1610.1633600000002</v>
      </c>
      <c r="P43" s="8">
        <v>1632.5711999999999</v>
      </c>
      <c r="Q43" s="8">
        <v>1642.1745600000002</v>
      </c>
      <c r="R43" s="8">
        <v>1529.1814262399998</v>
      </c>
      <c r="S43" s="8">
        <v>1679.2304583600001</v>
      </c>
      <c r="T43" s="8">
        <v>1556.4197563199998</v>
      </c>
      <c r="U43" s="8">
        <v>1529.6087757599998</v>
      </c>
      <c r="V43" s="8">
        <v>1430.2609495199999</v>
      </c>
      <c r="W43" s="8">
        <v>1512.66684816</v>
      </c>
      <c r="X43" s="8">
        <v>1413.2816755199999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275.42194020000005</v>
      </c>
      <c r="D51" s="27">
        <v>302.58556019999992</v>
      </c>
      <c r="E51" s="27">
        <v>284.2576901999999</v>
      </c>
      <c r="F51" s="27">
        <v>291.47776019999998</v>
      </c>
      <c r="G51" s="27">
        <v>283.19740020000006</v>
      </c>
      <c r="H51" s="27">
        <v>271.38294215999997</v>
      </c>
      <c r="I51" s="27">
        <v>264.61728216</v>
      </c>
      <c r="J51" s="27">
        <v>258.20505215999992</v>
      </c>
      <c r="K51" s="27">
        <v>289.50865019999998</v>
      </c>
      <c r="L51" s="27">
        <v>288.39787020000006</v>
      </c>
      <c r="M51" s="27">
        <v>309.55318019999993</v>
      </c>
      <c r="N51" s="27">
        <v>250.73253216000006</v>
      </c>
      <c r="O51" s="27">
        <v>280.82437020000009</v>
      </c>
      <c r="P51" s="27">
        <v>283.60132020000009</v>
      </c>
      <c r="Q51" s="27">
        <v>228.56742216000004</v>
      </c>
      <c r="R51" s="27">
        <v>239.78428055999996</v>
      </c>
      <c r="S51" s="27">
        <v>230.40667188</v>
      </c>
      <c r="T51" s="27">
        <v>269.29346400000003</v>
      </c>
      <c r="U51" s="27">
        <v>276.48384587999988</v>
      </c>
      <c r="V51" s="27">
        <v>218.74186620000003</v>
      </c>
      <c r="W51" s="27">
        <v>159.91011036000003</v>
      </c>
      <c r="X51" s="27">
        <v>176.73862932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6.8318208000000009</v>
      </c>
      <c r="D61" s="49">
        <f t="shared" si="13"/>
        <v>6.720134400000001</v>
      </c>
      <c r="E61" s="49">
        <f t="shared" si="13"/>
        <v>6.720134400000001</v>
      </c>
      <c r="F61" s="49">
        <f t="shared" si="13"/>
        <v>6.6080447999999992</v>
      </c>
      <c r="G61" s="49">
        <f t="shared" si="13"/>
        <v>6.6080447999999992</v>
      </c>
      <c r="H61" s="49">
        <f t="shared" si="13"/>
        <v>6.9439104000000027</v>
      </c>
      <c r="I61" s="49">
        <f t="shared" si="13"/>
        <v>7.1680895999999983</v>
      </c>
      <c r="J61" s="49">
        <f t="shared" si="13"/>
        <v>7.6160447999999974</v>
      </c>
      <c r="K61" s="49">
        <f t="shared" si="13"/>
        <v>7.8398207999999991</v>
      </c>
      <c r="L61" s="49">
        <f t="shared" si="13"/>
        <v>7.7281343999999992</v>
      </c>
      <c r="M61" s="49">
        <f t="shared" si="13"/>
        <v>8.1760895999999974</v>
      </c>
      <c r="N61" s="49">
        <f t="shared" si="13"/>
        <v>8.2881791999999983</v>
      </c>
      <c r="O61" s="49">
        <f t="shared" si="13"/>
        <v>44.358950880000002</v>
      </c>
      <c r="P61" s="49">
        <f t="shared" si="13"/>
        <v>40.955070239999984</v>
      </c>
      <c r="Q61" s="49">
        <f t="shared" si="13"/>
        <v>49.374084960000005</v>
      </c>
      <c r="R61" s="49">
        <f t="shared" si="13"/>
        <v>55.56391776000001</v>
      </c>
      <c r="S61" s="49">
        <f t="shared" si="13"/>
        <v>50.320346399999991</v>
      </c>
      <c r="T61" s="49">
        <f t="shared" si="13"/>
        <v>66.13486128000001</v>
      </c>
      <c r="U61" s="49">
        <f t="shared" si="13"/>
        <v>103.15044287999999</v>
      </c>
      <c r="V61" s="49">
        <f t="shared" si="13"/>
        <v>127.09706543999999</v>
      </c>
      <c r="W61" s="49">
        <f t="shared" si="13"/>
        <v>114.45496272</v>
      </c>
      <c r="X61" s="49">
        <f t="shared" si="13"/>
        <v>130.83916751999999</v>
      </c>
    </row>
    <row r="62" spans="1:24" ht="11.25" customHeight="1" x14ac:dyDescent="0.2">
      <c r="A62" s="50" t="s">
        <v>92</v>
      </c>
      <c r="B62" s="51" t="s">
        <v>93</v>
      </c>
      <c r="C62" s="52">
        <v>6.8318208000000009</v>
      </c>
      <c r="D62" s="52">
        <v>6.720134400000001</v>
      </c>
      <c r="E62" s="52">
        <v>6.720134400000001</v>
      </c>
      <c r="F62" s="52">
        <v>6.6080447999999992</v>
      </c>
      <c r="G62" s="52">
        <v>6.6080447999999992</v>
      </c>
      <c r="H62" s="52">
        <v>6.9439104000000027</v>
      </c>
      <c r="I62" s="52">
        <v>7.1680895999999983</v>
      </c>
      <c r="J62" s="52">
        <v>7.6160447999999974</v>
      </c>
      <c r="K62" s="52">
        <v>7.8398207999999991</v>
      </c>
      <c r="L62" s="52">
        <v>7.7281343999999992</v>
      </c>
      <c r="M62" s="52">
        <v>8.1760895999999974</v>
      </c>
      <c r="N62" s="52">
        <v>8.2881791999999983</v>
      </c>
      <c r="O62" s="52">
        <v>10.304179199999998</v>
      </c>
      <c r="P62" s="52">
        <v>9.5199551999999983</v>
      </c>
      <c r="Q62" s="52">
        <v>10.079999999999998</v>
      </c>
      <c r="R62" s="52">
        <v>12.544761599999999</v>
      </c>
      <c r="S62" s="52">
        <v>14.625676799999997</v>
      </c>
      <c r="T62" s="52">
        <v>18.031103999999996</v>
      </c>
      <c r="U62" s="52">
        <v>15.0139584</v>
      </c>
      <c r="V62" s="52">
        <v>17.834342400000001</v>
      </c>
      <c r="W62" s="52">
        <v>18.918547199999995</v>
      </c>
      <c r="X62" s="52">
        <v>20.193465599999996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34.054771680000002</v>
      </c>
      <c r="P69" s="52">
        <v>31.435115039999989</v>
      </c>
      <c r="Q69" s="52">
        <v>39.294084960000006</v>
      </c>
      <c r="R69" s="52">
        <v>43.019156160000009</v>
      </c>
      <c r="S69" s="52">
        <v>35.694669599999997</v>
      </c>
      <c r="T69" s="52">
        <v>48.103757280000011</v>
      </c>
      <c r="U69" s="52">
        <v>88.136484479999993</v>
      </c>
      <c r="V69" s="52">
        <v>109.26272304</v>
      </c>
      <c r="W69" s="52">
        <v>95.536415520000006</v>
      </c>
      <c r="X69" s="52">
        <v>110.64570192000001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358.94862144000001</v>
      </c>
      <c r="D2" s="21">
        <f t="shared" ref="D2:X2" si="0">SUM(D3,D17,D22,D25,D26,D51,D52)</f>
        <v>362.43819539999993</v>
      </c>
      <c r="E2" s="21">
        <f t="shared" si="0"/>
        <v>353.65976856000009</v>
      </c>
      <c r="F2" s="21">
        <f t="shared" si="0"/>
        <v>335.47664556000007</v>
      </c>
      <c r="G2" s="21">
        <f t="shared" si="0"/>
        <v>359.87003856000007</v>
      </c>
      <c r="H2" s="21">
        <f t="shared" si="0"/>
        <v>363.03711156000008</v>
      </c>
      <c r="I2" s="21">
        <f t="shared" si="0"/>
        <v>485.93459915999983</v>
      </c>
      <c r="J2" s="21">
        <f t="shared" si="0"/>
        <v>373.6666508400001</v>
      </c>
      <c r="K2" s="21">
        <f t="shared" si="0"/>
        <v>450.93436920000011</v>
      </c>
      <c r="L2" s="21">
        <f t="shared" si="0"/>
        <v>329.90216112000002</v>
      </c>
      <c r="M2" s="21">
        <f t="shared" si="0"/>
        <v>350.9547897600001</v>
      </c>
      <c r="N2" s="21">
        <f t="shared" si="0"/>
        <v>411.12623484000017</v>
      </c>
      <c r="O2" s="21">
        <f t="shared" si="0"/>
        <v>400.71326579999999</v>
      </c>
      <c r="P2" s="21">
        <f t="shared" si="0"/>
        <v>370.62672120000013</v>
      </c>
      <c r="Q2" s="21">
        <f t="shared" si="0"/>
        <v>320.20338383999996</v>
      </c>
      <c r="R2" s="21">
        <f t="shared" si="0"/>
        <v>325.70358407999993</v>
      </c>
      <c r="S2" s="21">
        <f t="shared" si="0"/>
        <v>386.98459092000007</v>
      </c>
      <c r="T2" s="21">
        <f t="shared" si="0"/>
        <v>378.11753676000006</v>
      </c>
      <c r="U2" s="21">
        <f t="shared" si="0"/>
        <v>377.78404499999999</v>
      </c>
      <c r="V2" s="21">
        <f t="shared" si="0"/>
        <v>337.88137896000012</v>
      </c>
      <c r="W2" s="21">
        <f t="shared" si="0"/>
        <v>280.26201852000003</v>
      </c>
      <c r="X2" s="21">
        <f t="shared" si="0"/>
        <v>300.24282420000009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15.59984400000001</v>
      </c>
      <c r="D3" s="24">
        <f t="shared" si="1"/>
        <v>19.500156000000008</v>
      </c>
      <c r="E3" s="24">
        <f t="shared" si="1"/>
        <v>21.449961000000009</v>
      </c>
      <c r="F3" s="24">
        <f t="shared" si="1"/>
        <v>27.30007800000001</v>
      </c>
      <c r="G3" s="24">
        <f t="shared" si="1"/>
        <v>21.449961000000009</v>
      </c>
      <c r="H3" s="24">
        <f t="shared" si="1"/>
        <v>33.149844000000016</v>
      </c>
      <c r="I3" s="24">
        <f t="shared" si="1"/>
        <v>29.249883000000011</v>
      </c>
      <c r="J3" s="24">
        <f t="shared" si="1"/>
        <v>85.799844000000036</v>
      </c>
      <c r="K3" s="24">
        <f t="shared" si="1"/>
        <v>109.19996100000004</v>
      </c>
      <c r="L3" s="24">
        <f t="shared" si="1"/>
        <v>128.70011700000003</v>
      </c>
      <c r="M3" s="24">
        <f t="shared" si="1"/>
        <v>136.50003900000007</v>
      </c>
      <c r="N3" s="24">
        <f t="shared" si="1"/>
        <v>132.60007800000005</v>
      </c>
      <c r="O3" s="24">
        <f t="shared" si="1"/>
        <v>128.70011700000003</v>
      </c>
      <c r="P3" s="24">
        <f t="shared" si="1"/>
        <v>74.09996100000005</v>
      </c>
      <c r="Q3" s="24">
        <f t="shared" si="1"/>
        <v>40.950116999999999</v>
      </c>
      <c r="R3" s="24">
        <f t="shared" si="1"/>
        <v>29.309428800000006</v>
      </c>
      <c r="S3" s="24">
        <f t="shared" si="1"/>
        <v>67.400650800000022</v>
      </c>
      <c r="T3" s="24">
        <f t="shared" si="1"/>
        <v>71.640028800000024</v>
      </c>
      <c r="U3" s="24">
        <f t="shared" si="1"/>
        <v>64.542106800000028</v>
      </c>
      <c r="V3" s="24">
        <f t="shared" si="1"/>
        <v>72.784078200000039</v>
      </c>
      <c r="W3" s="24">
        <f t="shared" si="1"/>
        <v>19.475816400000006</v>
      </c>
      <c r="X3" s="24">
        <f t="shared" ref="X3" si="2">SUM(X4,X8,X11)</f>
        <v>21.22005600000001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1.2118787999999978</v>
      </c>
      <c r="S8" s="19">
        <f t="shared" si="5"/>
        <v>1.2118787999999978</v>
      </c>
      <c r="T8" s="19">
        <f t="shared" si="5"/>
        <v>1.2118787999999978</v>
      </c>
      <c r="U8" s="19">
        <f t="shared" si="5"/>
        <v>1.2118787999999978</v>
      </c>
      <c r="V8" s="19">
        <f t="shared" si="5"/>
        <v>1.2969611999999979</v>
      </c>
      <c r="W8" s="19">
        <f t="shared" si="5"/>
        <v>1.161338399999998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1.2118787999999978</v>
      </c>
      <c r="S10" s="8">
        <v>1.2118787999999978</v>
      </c>
      <c r="T10" s="8">
        <v>1.2118787999999978</v>
      </c>
      <c r="U10" s="8">
        <v>1.2118787999999978</v>
      </c>
      <c r="V10" s="8">
        <v>1.2969611999999979</v>
      </c>
      <c r="W10" s="8">
        <v>1.161338399999998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15.59984400000001</v>
      </c>
      <c r="D11" s="19">
        <f t="shared" si="6"/>
        <v>19.500156000000008</v>
      </c>
      <c r="E11" s="19">
        <f t="shared" si="6"/>
        <v>21.449961000000009</v>
      </c>
      <c r="F11" s="19">
        <f t="shared" si="6"/>
        <v>27.30007800000001</v>
      </c>
      <c r="G11" s="19">
        <f t="shared" si="6"/>
        <v>21.449961000000009</v>
      </c>
      <c r="H11" s="19">
        <f t="shared" si="6"/>
        <v>33.149844000000016</v>
      </c>
      <c r="I11" s="19">
        <f t="shared" si="6"/>
        <v>29.249883000000011</v>
      </c>
      <c r="J11" s="19">
        <f t="shared" si="6"/>
        <v>85.799844000000036</v>
      </c>
      <c r="K11" s="19">
        <f t="shared" si="6"/>
        <v>109.19996100000004</v>
      </c>
      <c r="L11" s="19">
        <f t="shared" si="6"/>
        <v>128.70011700000003</v>
      </c>
      <c r="M11" s="19">
        <f t="shared" si="6"/>
        <v>136.50003900000007</v>
      </c>
      <c r="N11" s="19">
        <f t="shared" si="6"/>
        <v>132.60007800000005</v>
      </c>
      <c r="O11" s="19">
        <f t="shared" si="6"/>
        <v>128.70011700000003</v>
      </c>
      <c r="P11" s="19">
        <f t="shared" si="6"/>
        <v>74.09996100000005</v>
      </c>
      <c r="Q11" s="19">
        <f t="shared" si="6"/>
        <v>40.950116999999999</v>
      </c>
      <c r="R11" s="19">
        <f t="shared" si="6"/>
        <v>28.097550000000009</v>
      </c>
      <c r="S11" s="19">
        <f t="shared" si="6"/>
        <v>66.188772000000029</v>
      </c>
      <c r="T11" s="19">
        <f t="shared" si="6"/>
        <v>70.428150000000031</v>
      </c>
      <c r="U11" s="19">
        <f t="shared" si="6"/>
        <v>63.330228000000027</v>
      </c>
      <c r="V11" s="19">
        <f t="shared" si="6"/>
        <v>71.48711700000004</v>
      </c>
      <c r="W11" s="19">
        <f t="shared" si="6"/>
        <v>18.314478000000008</v>
      </c>
      <c r="X11" s="19">
        <f t="shared" si="6"/>
        <v>21.22005600000001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15.59984400000001</v>
      </c>
      <c r="D16" s="8">
        <v>19.500156000000008</v>
      </c>
      <c r="E16" s="8">
        <v>21.449961000000009</v>
      </c>
      <c r="F16" s="8">
        <v>27.30007800000001</v>
      </c>
      <c r="G16" s="8">
        <v>21.449961000000009</v>
      </c>
      <c r="H16" s="8">
        <v>33.149844000000016</v>
      </c>
      <c r="I16" s="8">
        <v>29.249883000000011</v>
      </c>
      <c r="J16" s="8">
        <v>85.799844000000036</v>
      </c>
      <c r="K16" s="8">
        <v>109.19996100000004</v>
      </c>
      <c r="L16" s="8">
        <v>128.70011700000003</v>
      </c>
      <c r="M16" s="8">
        <v>136.50003900000007</v>
      </c>
      <c r="N16" s="8">
        <v>132.60007800000005</v>
      </c>
      <c r="O16" s="8">
        <v>128.70011700000003</v>
      </c>
      <c r="P16" s="8">
        <v>74.09996100000005</v>
      </c>
      <c r="Q16" s="8">
        <v>40.950116999999999</v>
      </c>
      <c r="R16" s="8">
        <v>28.097550000000009</v>
      </c>
      <c r="S16" s="8">
        <v>66.188772000000029</v>
      </c>
      <c r="T16" s="8">
        <v>70.428150000000031</v>
      </c>
      <c r="U16" s="8">
        <v>63.330228000000027</v>
      </c>
      <c r="V16" s="8">
        <v>71.48711700000004</v>
      </c>
      <c r="W16" s="8">
        <v>18.314478000000008</v>
      </c>
      <c r="X16" s="8">
        <v>21.22005600000001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18.800067240000001</v>
      </c>
      <c r="D26" s="27">
        <f t="shared" si="9"/>
        <v>8.8974111599999972</v>
      </c>
      <c r="E26" s="27">
        <f t="shared" si="9"/>
        <v>6.0454173599999983</v>
      </c>
      <c r="F26" s="27">
        <f t="shared" si="9"/>
        <v>6.0454173599999983</v>
      </c>
      <c r="G26" s="27">
        <f t="shared" si="9"/>
        <v>6.0454173599999983</v>
      </c>
      <c r="H26" s="27">
        <f t="shared" si="9"/>
        <v>6.0454173599999983</v>
      </c>
      <c r="I26" s="27">
        <f t="shared" si="9"/>
        <v>140.56783596</v>
      </c>
      <c r="J26" s="27">
        <f t="shared" si="9"/>
        <v>2.8517666399999997</v>
      </c>
      <c r="K26" s="27">
        <f t="shared" si="9"/>
        <v>37.280717999999993</v>
      </c>
      <c r="L26" s="27">
        <f t="shared" si="9"/>
        <v>0</v>
      </c>
      <c r="M26" s="27">
        <f t="shared" si="9"/>
        <v>2.8517666399999997</v>
      </c>
      <c r="N26" s="27">
        <f t="shared" si="9"/>
        <v>2.8517666399999997</v>
      </c>
      <c r="O26" s="27">
        <f t="shared" si="9"/>
        <v>2.8517666399999997</v>
      </c>
      <c r="P26" s="27">
        <f t="shared" si="9"/>
        <v>0</v>
      </c>
      <c r="Q26" s="27">
        <f t="shared" si="9"/>
        <v>6.0528866399999988</v>
      </c>
      <c r="R26" s="27">
        <f t="shared" si="9"/>
        <v>5.3990794799999993</v>
      </c>
      <c r="S26" s="27">
        <f t="shared" si="9"/>
        <v>4.8381663600000007</v>
      </c>
      <c r="T26" s="27">
        <f t="shared" si="9"/>
        <v>1.7814657600000001</v>
      </c>
      <c r="U26" s="27">
        <f t="shared" si="9"/>
        <v>2.0611623600000004</v>
      </c>
      <c r="V26" s="27">
        <f t="shared" si="9"/>
        <v>1.9391796000000001</v>
      </c>
      <c r="W26" s="27">
        <f t="shared" si="9"/>
        <v>2.5563088800000004</v>
      </c>
      <c r="X26" s="27">
        <f t="shared" si="9"/>
        <v>4.0202989199999992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18.800067240000001</v>
      </c>
      <c r="D33" s="19">
        <f t="shared" si="11"/>
        <v>8.8974111599999972</v>
      </c>
      <c r="E33" s="19">
        <f t="shared" si="11"/>
        <v>6.0454173599999983</v>
      </c>
      <c r="F33" s="19">
        <f t="shared" si="11"/>
        <v>6.0454173599999983</v>
      </c>
      <c r="G33" s="19">
        <f t="shared" si="11"/>
        <v>6.0454173599999983</v>
      </c>
      <c r="H33" s="19">
        <f t="shared" si="11"/>
        <v>6.0454173599999983</v>
      </c>
      <c r="I33" s="19">
        <f t="shared" si="11"/>
        <v>140.56783596</v>
      </c>
      <c r="J33" s="19">
        <f t="shared" si="11"/>
        <v>2.8517666399999997</v>
      </c>
      <c r="K33" s="19">
        <f t="shared" si="11"/>
        <v>37.280717999999993</v>
      </c>
      <c r="L33" s="19">
        <f t="shared" si="11"/>
        <v>0</v>
      </c>
      <c r="M33" s="19">
        <f t="shared" si="11"/>
        <v>2.8517666399999997</v>
      </c>
      <c r="N33" s="19">
        <f t="shared" si="11"/>
        <v>2.8517666399999997</v>
      </c>
      <c r="O33" s="19">
        <f t="shared" si="11"/>
        <v>2.8517666399999997</v>
      </c>
      <c r="P33" s="19">
        <f t="shared" si="11"/>
        <v>0</v>
      </c>
      <c r="Q33" s="19">
        <f t="shared" si="11"/>
        <v>6.0528866399999988</v>
      </c>
      <c r="R33" s="19">
        <f t="shared" si="11"/>
        <v>5.3990794799999993</v>
      </c>
      <c r="S33" s="19">
        <f t="shared" si="11"/>
        <v>4.8381663600000007</v>
      </c>
      <c r="T33" s="19">
        <f t="shared" si="11"/>
        <v>1.7814657600000001</v>
      </c>
      <c r="U33" s="19">
        <f t="shared" si="11"/>
        <v>2.0611623600000004</v>
      </c>
      <c r="V33" s="19">
        <f t="shared" si="11"/>
        <v>1.9391796000000001</v>
      </c>
      <c r="W33" s="19">
        <f t="shared" si="11"/>
        <v>2.5563088800000004</v>
      </c>
      <c r="X33" s="19">
        <f t="shared" si="11"/>
        <v>4.0202989199999992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2.8517666399999997</v>
      </c>
      <c r="D36" s="8">
        <v>5.703760439999999</v>
      </c>
      <c r="E36" s="8">
        <v>2.8517666399999997</v>
      </c>
      <c r="F36" s="8">
        <v>2.8517666399999997</v>
      </c>
      <c r="G36" s="8">
        <v>2.8517666399999997</v>
      </c>
      <c r="H36" s="8">
        <v>2.8517666399999997</v>
      </c>
      <c r="I36" s="8">
        <v>2.8517666399999997</v>
      </c>
      <c r="J36" s="8">
        <v>2.8517666399999997</v>
      </c>
      <c r="K36" s="8">
        <v>2.8517666399999997</v>
      </c>
      <c r="L36" s="8">
        <v>0</v>
      </c>
      <c r="M36" s="8">
        <v>2.8517666399999997</v>
      </c>
      <c r="N36" s="8">
        <v>2.8517666399999997</v>
      </c>
      <c r="O36" s="8">
        <v>2.8517666399999997</v>
      </c>
      <c r="P36" s="8">
        <v>0</v>
      </c>
      <c r="Q36" s="8">
        <v>2.8517666399999997</v>
      </c>
      <c r="R36" s="8">
        <v>1.9726574399999999</v>
      </c>
      <c r="S36" s="8">
        <v>1.7539023600000001</v>
      </c>
      <c r="T36" s="8">
        <v>1.6855272000000001</v>
      </c>
      <c r="U36" s="8">
        <v>1.9876500000000004</v>
      </c>
      <c r="V36" s="8">
        <v>1.8595317600000001</v>
      </c>
      <c r="W36" s="8">
        <v>1.8595317600000001</v>
      </c>
      <c r="X36" s="8">
        <v>3.2054547599999994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5.5909439999999991E-2</v>
      </c>
      <c r="S41" s="8">
        <v>5.2803360000000001E-2</v>
      </c>
      <c r="T41" s="8">
        <v>3.1060799999999989E-3</v>
      </c>
      <c r="U41" s="8">
        <v>1.2424320000000001E-2</v>
      </c>
      <c r="V41" s="8">
        <v>1.2424320000000001E-2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12.77486964</v>
      </c>
      <c r="D43" s="8">
        <v>3.1936507199999991</v>
      </c>
      <c r="E43" s="8">
        <v>3.1936507199999991</v>
      </c>
      <c r="F43" s="8">
        <v>3.1936507199999991</v>
      </c>
      <c r="G43" s="8">
        <v>3.1936507199999991</v>
      </c>
      <c r="H43" s="8">
        <v>3.1936507199999991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3.2011199999999986</v>
      </c>
      <c r="R43" s="8">
        <v>3.3705125999999996</v>
      </c>
      <c r="S43" s="8">
        <v>3.0314606400000002</v>
      </c>
      <c r="T43" s="8">
        <v>9.2832479999999995E-2</v>
      </c>
      <c r="U43" s="8">
        <v>6.108804000000001E-2</v>
      </c>
      <c r="V43" s="8">
        <v>6.7223519999999995E-2</v>
      </c>
      <c r="W43" s="8">
        <v>0.69677712000000014</v>
      </c>
      <c r="X43" s="8">
        <v>0.78053976000000003</v>
      </c>
    </row>
    <row r="44" spans="1:24" ht="11.25" customHeight="1" x14ac:dyDescent="0.2">
      <c r="A44" s="28" t="s">
        <v>74</v>
      </c>
      <c r="B44" s="7" t="s">
        <v>75</v>
      </c>
      <c r="C44" s="8">
        <v>3.1734309600000001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137.71606932</v>
      </c>
      <c r="J49" s="8">
        <v>0</v>
      </c>
      <c r="K49" s="8">
        <v>34.428951359999992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3.4304400000000006E-2</v>
      </c>
    </row>
    <row r="51" spans="1:24" ht="11.25" customHeight="1" x14ac:dyDescent="0.2">
      <c r="A51" s="25" t="s">
        <v>88</v>
      </c>
      <c r="B51" s="26" t="s">
        <v>89</v>
      </c>
      <c r="C51" s="27">
        <v>324.54871020000002</v>
      </c>
      <c r="D51" s="27">
        <v>334.04062823999993</v>
      </c>
      <c r="E51" s="27">
        <v>326.16439020000007</v>
      </c>
      <c r="F51" s="27">
        <v>302.13115020000004</v>
      </c>
      <c r="G51" s="27">
        <v>332.37466020000005</v>
      </c>
      <c r="H51" s="27">
        <v>323.84185020000007</v>
      </c>
      <c r="I51" s="27">
        <v>316.11688019999985</v>
      </c>
      <c r="J51" s="27">
        <v>285.01504020000004</v>
      </c>
      <c r="K51" s="27">
        <v>304.45369020000004</v>
      </c>
      <c r="L51" s="27">
        <v>201.20204411999998</v>
      </c>
      <c r="M51" s="27">
        <v>211.60298412000003</v>
      </c>
      <c r="N51" s="27">
        <v>275.67439020000012</v>
      </c>
      <c r="O51" s="27">
        <v>269.16138215999996</v>
      </c>
      <c r="P51" s="27">
        <v>296.52676020000007</v>
      </c>
      <c r="Q51" s="27">
        <v>273.20038019999998</v>
      </c>
      <c r="R51" s="27">
        <v>290.99507579999994</v>
      </c>
      <c r="S51" s="27">
        <v>314.74577376000002</v>
      </c>
      <c r="T51" s="27">
        <v>304.69604220000002</v>
      </c>
      <c r="U51" s="27">
        <v>311.18077583999997</v>
      </c>
      <c r="V51" s="27">
        <v>263.15812116000006</v>
      </c>
      <c r="W51" s="27">
        <v>258.22989324000002</v>
      </c>
      <c r="X51" s="27">
        <v>275.00246928000007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94.153998959999996</v>
      </c>
      <c r="D61" s="49">
        <f t="shared" si="13"/>
        <v>100.73559888</v>
      </c>
      <c r="E61" s="49">
        <f t="shared" si="13"/>
        <v>131.31426671999998</v>
      </c>
      <c r="F61" s="49">
        <f t="shared" si="13"/>
        <v>165.83564591999999</v>
      </c>
      <c r="G61" s="49">
        <f t="shared" si="13"/>
        <v>247.71186864000001</v>
      </c>
      <c r="H61" s="49">
        <f t="shared" si="13"/>
        <v>269.53839503999995</v>
      </c>
      <c r="I61" s="49">
        <f t="shared" si="13"/>
        <v>342.64690560000003</v>
      </c>
      <c r="J61" s="49">
        <f t="shared" si="13"/>
        <v>351.54519695999994</v>
      </c>
      <c r="K61" s="49">
        <f t="shared" si="13"/>
        <v>353.43311039999998</v>
      </c>
      <c r="L61" s="49">
        <f t="shared" si="13"/>
        <v>341.7324278399999</v>
      </c>
      <c r="M61" s="49">
        <f t="shared" si="13"/>
        <v>245.80089071999998</v>
      </c>
      <c r="N61" s="49">
        <f t="shared" si="13"/>
        <v>217.90489247999997</v>
      </c>
      <c r="O61" s="49">
        <f t="shared" si="13"/>
        <v>220.51671264000001</v>
      </c>
      <c r="P61" s="49">
        <f t="shared" si="13"/>
        <v>218.57079887999996</v>
      </c>
      <c r="Q61" s="49">
        <f t="shared" si="13"/>
        <v>384.48744263999998</v>
      </c>
      <c r="R61" s="49">
        <f t="shared" si="13"/>
        <v>385.40329632000004</v>
      </c>
      <c r="S61" s="49">
        <f t="shared" si="13"/>
        <v>362.06295552</v>
      </c>
      <c r="T61" s="49">
        <f t="shared" si="13"/>
        <v>359.38304135999994</v>
      </c>
      <c r="U61" s="49">
        <f t="shared" si="13"/>
        <v>269.14882679999999</v>
      </c>
      <c r="V61" s="49">
        <f t="shared" si="13"/>
        <v>200.66208623999998</v>
      </c>
      <c r="W61" s="49">
        <f t="shared" si="13"/>
        <v>180.17241984</v>
      </c>
      <c r="X61" s="49">
        <f t="shared" si="13"/>
        <v>202.54776191999997</v>
      </c>
    </row>
    <row r="62" spans="1:24" ht="11.25" customHeight="1" x14ac:dyDescent="0.2">
      <c r="A62" s="50" t="s">
        <v>92</v>
      </c>
      <c r="B62" s="51" t="s">
        <v>93</v>
      </c>
      <c r="C62" s="52">
        <v>90.49582079999999</v>
      </c>
      <c r="D62" s="52">
        <v>98.223955200000006</v>
      </c>
      <c r="E62" s="52">
        <v>128.91191039999998</v>
      </c>
      <c r="F62" s="52">
        <v>164.41608959999999</v>
      </c>
      <c r="G62" s="52">
        <v>215.71200000000002</v>
      </c>
      <c r="H62" s="52">
        <v>235.31195519999994</v>
      </c>
      <c r="I62" s="52">
        <v>258.27217920000004</v>
      </c>
      <c r="J62" s="52">
        <v>245.27986559999997</v>
      </c>
      <c r="K62" s="52">
        <v>243.82391039999996</v>
      </c>
      <c r="L62" s="52">
        <v>237.77591039999996</v>
      </c>
      <c r="M62" s="52">
        <v>198.8001792</v>
      </c>
      <c r="N62" s="52">
        <v>215.03986559999998</v>
      </c>
      <c r="O62" s="52">
        <v>215.71200000000002</v>
      </c>
      <c r="P62" s="52">
        <v>212.12795519999995</v>
      </c>
      <c r="Q62" s="52">
        <v>379.79182079999998</v>
      </c>
      <c r="R62" s="52">
        <v>381.98079360000003</v>
      </c>
      <c r="S62" s="52">
        <v>357.77951999999999</v>
      </c>
      <c r="T62" s="52">
        <v>353.03788799999995</v>
      </c>
      <c r="U62" s="52">
        <v>261.7630848</v>
      </c>
      <c r="V62" s="52">
        <v>191.02003199999999</v>
      </c>
      <c r="W62" s="52">
        <v>167.658624</v>
      </c>
      <c r="X62" s="52">
        <v>187.94885759999997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3.6581781600000012</v>
      </c>
      <c r="D64" s="52">
        <v>2.5116436799999988</v>
      </c>
      <c r="E64" s="52">
        <v>2.4023563200000004</v>
      </c>
      <c r="F64" s="52">
        <v>1.4195563200000001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4.8047126399999982</v>
      </c>
      <c r="P64" s="52">
        <v>6.4428436799999993</v>
      </c>
      <c r="Q64" s="52">
        <v>4.6956218400000003</v>
      </c>
      <c r="R64" s="52">
        <v>3.4225027199999998</v>
      </c>
      <c r="S64" s="52">
        <v>4.2834355200000003</v>
      </c>
      <c r="T64" s="52">
        <v>6.3451533599999994</v>
      </c>
      <c r="U64" s="52">
        <v>7.3857420000000022</v>
      </c>
      <c r="V64" s="52">
        <v>9.6420542400000002</v>
      </c>
      <c r="W64" s="52">
        <v>12.51379584</v>
      </c>
      <c r="X64" s="52">
        <v>14.598904320000003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31.999868639999992</v>
      </c>
      <c r="H72" s="55">
        <v>34.226439840000012</v>
      </c>
      <c r="I72" s="55">
        <v>84.374726399999972</v>
      </c>
      <c r="J72" s="55">
        <v>106.26533135999999</v>
      </c>
      <c r="K72" s="55">
        <v>109.6092</v>
      </c>
      <c r="L72" s="55">
        <v>103.95651743999997</v>
      </c>
      <c r="M72" s="55">
        <v>47.000711519999996</v>
      </c>
      <c r="N72" s="55">
        <v>2.8650268799999994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31446.531315719996</v>
      </c>
      <c r="D2" s="21">
        <f t="shared" ref="D2:X2" si="0">SUM(D3,D17,D22,D25,D26,D51,D52)</f>
        <v>31709.968743600002</v>
      </c>
      <c r="E2" s="21">
        <f t="shared" si="0"/>
        <v>32473.43767404</v>
      </c>
      <c r="F2" s="21">
        <f t="shared" si="0"/>
        <v>33000.226727040004</v>
      </c>
      <c r="G2" s="21">
        <f t="shared" si="0"/>
        <v>33559.382039400007</v>
      </c>
      <c r="H2" s="21">
        <f t="shared" si="0"/>
        <v>33805.650084480003</v>
      </c>
      <c r="I2" s="21">
        <f t="shared" si="0"/>
        <v>34757.378176680002</v>
      </c>
      <c r="J2" s="21">
        <f t="shared" si="0"/>
        <v>34278.012295560002</v>
      </c>
      <c r="K2" s="21">
        <f t="shared" si="0"/>
        <v>34753.902885720003</v>
      </c>
      <c r="L2" s="21">
        <f t="shared" si="0"/>
        <v>33345.579343319994</v>
      </c>
      <c r="M2" s="21">
        <f t="shared" si="0"/>
        <v>33964.822531079997</v>
      </c>
      <c r="N2" s="21">
        <f t="shared" si="0"/>
        <v>34079.109737039995</v>
      </c>
      <c r="O2" s="21">
        <f t="shared" si="0"/>
        <v>32558.162472360003</v>
      </c>
      <c r="P2" s="21">
        <f t="shared" si="0"/>
        <v>31033.72195164</v>
      </c>
      <c r="Q2" s="21">
        <f t="shared" si="0"/>
        <v>28334.080161000005</v>
      </c>
      <c r="R2" s="21">
        <f t="shared" si="0"/>
        <v>28836.44487648</v>
      </c>
      <c r="S2" s="21">
        <f t="shared" si="0"/>
        <v>28938.860766360001</v>
      </c>
      <c r="T2" s="21">
        <f t="shared" si="0"/>
        <v>29778.521432040001</v>
      </c>
      <c r="U2" s="21">
        <f t="shared" si="0"/>
        <v>29891.04129144</v>
      </c>
      <c r="V2" s="21">
        <f t="shared" si="0"/>
        <v>29428.396998479999</v>
      </c>
      <c r="W2" s="21">
        <f t="shared" si="0"/>
        <v>25038.634302719998</v>
      </c>
      <c r="X2" s="21">
        <f t="shared" si="0"/>
        <v>25216.348860000006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31446.177885719997</v>
      </c>
      <c r="D26" s="27">
        <f t="shared" si="13"/>
        <v>31709.413353600001</v>
      </c>
      <c r="E26" s="27">
        <f t="shared" si="13"/>
        <v>32472.52885404</v>
      </c>
      <c r="F26" s="27">
        <f t="shared" si="13"/>
        <v>32998.964477040005</v>
      </c>
      <c r="G26" s="27">
        <f t="shared" si="13"/>
        <v>33557.816849400006</v>
      </c>
      <c r="H26" s="27">
        <f t="shared" si="13"/>
        <v>33803.933424480005</v>
      </c>
      <c r="I26" s="27">
        <f t="shared" si="13"/>
        <v>34754.24779668</v>
      </c>
      <c r="J26" s="27">
        <f t="shared" si="13"/>
        <v>34273.064275559998</v>
      </c>
      <c r="K26" s="27">
        <f t="shared" si="13"/>
        <v>34746.581835720004</v>
      </c>
      <c r="L26" s="27">
        <f t="shared" si="13"/>
        <v>33330.836263319994</v>
      </c>
      <c r="M26" s="27">
        <f t="shared" si="13"/>
        <v>33943.06134108</v>
      </c>
      <c r="N26" s="27">
        <f t="shared" si="13"/>
        <v>34038.515978999996</v>
      </c>
      <c r="O26" s="27">
        <f t="shared" si="13"/>
        <v>32502.472204320002</v>
      </c>
      <c r="P26" s="27">
        <f t="shared" si="13"/>
        <v>30972.225333599999</v>
      </c>
      <c r="Q26" s="27">
        <f t="shared" si="13"/>
        <v>28262.536032960004</v>
      </c>
      <c r="R26" s="27">
        <f t="shared" si="13"/>
        <v>28751.72487804</v>
      </c>
      <c r="S26" s="27">
        <f t="shared" si="13"/>
        <v>28834.028379360003</v>
      </c>
      <c r="T26" s="27">
        <f t="shared" si="13"/>
        <v>29644.656689160001</v>
      </c>
      <c r="U26" s="27">
        <f t="shared" si="13"/>
        <v>29750.689593359999</v>
      </c>
      <c r="V26" s="27">
        <f t="shared" si="13"/>
        <v>29278.55237256</v>
      </c>
      <c r="W26" s="27">
        <f t="shared" ref="W26:X26" si="14">SUM(W27,W33)</f>
        <v>24896.745487079999</v>
      </c>
      <c r="X26" s="27">
        <f t="shared" si="14"/>
        <v>25071.182435520004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31446.177885719997</v>
      </c>
      <c r="D33" s="19">
        <f t="shared" si="17"/>
        <v>31709.413353600001</v>
      </c>
      <c r="E33" s="19">
        <f t="shared" si="17"/>
        <v>32472.52885404</v>
      </c>
      <c r="F33" s="19">
        <f t="shared" si="17"/>
        <v>32998.964477040005</v>
      </c>
      <c r="G33" s="19">
        <f t="shared" si="17"/>
        <v>33557.816849400006</v>
      </c>
      <c r="H33" s="19">
        <f t="shared" si="17"/>
        <v>33803.933424480005</v>
      </c>
      <c r="I33" s="19">
        <f t="shared" si="17"/>
        <v>34754.24779668</v>
      </c>
      <c r="J33" s="19">
        <f t="shared" si="17"/>
        <v>34273.064275559998</v>
      </c>
      <c r="K33" s="19">
        <f t="shared" si="17"/>
        <v>34746.581835720004</v>
      </c>
      <c r="L33" s="19">
        <f t="shared" si="17"/>
        <v>33330.836263319994</v>
      </c>
      <c r="M33" s="19">
        <f t="shared" si="17"/>
        <v>33943.06134108</v>
      </c>
      <c r="N33" s="19">
        <f t="shared" si="17"/>
        <v>34038.515978999996</v>
      </c>
      <c r="O33" s="19">
        <f t="shared" si="17"/>
        <v>32502.472204320002</v>
      </c>
      <c r="P33" s="19">
        <f t="shared" si="17"/>
        <v>30972.225333599999</v>
      </c>
      <c r="Q33" s="19">
        <f t="shared" si="17"/>
        <v>28262.536032960004</v>
      </c>
      <c r="R33" s="19">
        <f t="shared" si="17"/>
        <v>28751.72487804</v>
      </c>
      <c r="S33" s="19">
        <f t="shared" si="17"/>
        <v>28834.028379360003</v>
      </c>
      <c r="T33" s="19">
        <f t="shared" si="17"/>
        <v>29644.656689160001</v>
      </c>
      <c r="U33" s="19">
        <f t="shared" si="17"/>
        <v>29750.689593359999</v>
      </c>
      <c r="V33" s="19">
        <f t="shared" si="17"/>
        <v>29278.55237256</v>
      </c>
      <c r="W33" s="19">
        <f t="shared" ref="W33:X33" si="18">SUM(W34:W50)</f>
        <v>24896.745487079999</v>
      </c>
      <c r="X33" s="19">
        <f t="shared" si="18"/>
        <v>25071.182435520004</v>
      </c>
    </row>
    <row r="34" spans="1:24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1591.3421208</v>
      </c>
      <c r="D36" s="8">
        <f>FC_TRA_RAIL_E!D36+FC_TRA_ROAD_E!D36+FC_TRA_DAVI_E!D36+FC_TRA_DNAVI_E!D36+FC_TRA_PIPE_E!D36</f>
        <v>1477.2673663200003</v>
      </c>
      <c r="E36" s="8">
        <f>FC_TRA_RAIL_E!E36+FC_TRA_ROAD_E!E36+FC_TRA_DAVI_E!E36+FC_TRA_DNAVI_E!E36+FC_TRA_PIPE_E!E36</f>
        <v>1428.7857433199999</v>
      </c>
      <c r="F36" s="8">
        <f>FC_TRA_RAIL_E!F36+FC_TRA_ROAD_E!F36+FC_TRA_DAVI_E!F36+FC_TRA_DNAVI_E!F36+FC_TRA_PIPE_E!F36</f>
        <v>1249.1180845199999</v>
      </c>
      <c r="G36" s="8">
        <f>FC_TRA_RAIL_E!G36+FC_TRA_ROAD_E!G36+FC_TRA_DAVI_E!G36+FC_TRA_DNAVI_E!G36+FC_TRA_PIPE_E!G36</f>
        <v>1240.5623302800002</v>
      </c>
      <c r="H36" s="8">
        <f>FC_TRA_RAIL_E!H36+FC_TRA_ROAD_E!H36+FC_TRA_DAVI_E!H36+FC_TRA_DNAVI_E!H36+FC_TRA_PIPE_E!H36</f>
        <v>1183.5249530400001</v>
      </c>
      <c r="I36" s="8">
        <f>FC_TRA_RAIL_E!I36+FC_TRA_ROAD_E!I36+FC_TRA_DAVI_E!I36+FC_TRA_DNAVI_E!I36+FC_TRA_PIPE_E!I36</f>
        <v>1137.8950966800001</v>
      </c>
      <c r="J36" s="8">
        <f>FC_TRA_RAIL_E!J36+FC_TRA_ROAD_E!J36+FC_TRA_DAVI_E!J36+FC_TRA_DNAVI_E!J36+FC_TRA_PIPE_E!J36</f>
        <v>958.22743788000025</v>
      </c>
      <c r="K36" s="8">
        <f>FC_TRA_RAIL_E!K36+FC_TRA_ROAD_E!K36+FC_TRA_DAVI_E!K36+FC_TRA_DNAVI_E!K36+FC_TRA_PIPE_E!K36</f>
        <v>972.48695256000008</v>
      </c>
      <c r="L36" s="8">
        <f>FC_TRA_RAIL_E!L36+FC_TRA_ROAD_E!L36+FC_TRA_DAVI_E!L36+FC_TRA_DNAVI_E!L36+FC_TRA_PIPE_E!L36</f>
        <v>969.63495876000025</v>
      </c>
      <c r="M36" s="8">
        <f>FC_TRA_RAIL_E!M36+FC_TRA_ROAD_E!M36+FC_TRA_DAVI_E!M36+FC_TRA_DNAVI_E!M36+FC_TRA_PIPE_E!M36</f>
        <v>906.89382107999995</v>
      </c>
      <c r="N36" s="8">
        <f>FC_TRA_RAIL_E!N36+FC_TRA_ROAD_E!N36+FC_TRA_DAVI_E!N36+FC_TRA_DNAVI_E!N36+FC_TRA_PIPE_E!N36</f>
        <v>818.4861021600002</v>
      </c>
      <c r="O36" s="8">
        <f>FC_TRA_RAIL_E!O36+FC_TRA_ROAD_E!O36+FC_TRA_DAVI_E!O36+FC_TRA_DNAVI_E!O36+FC_TRA_PIPE_E!O36</f>
        <v>804.22658748000003</v>
      </c>
      <c r="P36" s="8">
        <f>FC_TRA_RAIL_E!P36+FC_TRA_ROAD_E!P36+FC_TRA_DAVI_E!P36+FC_TRA_DNAVI_E!P36+FC_TRA_PIPE_E!P36</f>
        <v>755.74496448000002</v>
      </c>
      <c r="Q36" s="8">
        <f>FC_TRA_RAIL_E!Q36+FC_TRA_ROAD_E!Q36+FC_TRA_DAVI_E!Q36+FC_TRA_DNAVI_E!Q36+FC_TRA_PIPE_E!Q36</f>
        <v>581.78106611999988</v>
      </c>
      <c r="R36" s="8">
        <f>FC_TRA_RAIL_E!R36+FC_TRA_ROAD_E!R36+FC_TRA_DAVI_E!R36+FC_TRA_DNAVI_E!R36+FC_TRA_PIPE_E!R36</f>
        <v>506.86960427999992</v>
      </c>
      <c r="S36" s="8">
        <f>FC_TRA_RAIL_E!S36+FC_TRA_ROAD_E!S36+FC_TRA_DAVI_E!S36+FC_TRA_DNAVI_E!S36+FC_TRA_PIPE_E!S36</f>
        <v>479.1270078</v>
      </c>
      <c r="T36" s="8">
        <f>FC_TRA_RAIL_E!T36+FC_TRA_ROAD_E!T36+FC_TRA_DAVI_E!T36+FC_TRA_DNAVI_E!T36+FC_TRA_PIPE_E!T36</f>
        <v>429.66405360000027</v>
      </c>
      <c r="U36" s="8">
        <f>FC_TRA_RAIL_E!U36+FC_TRA_ROAD_E!U36+FC_TRA_DAVI_E!U36+FC_TRA_DNAVI_E!U36+FC_TRA_PIPE_E!U36</f>
        <v>390.17705796000007</v>
      </c>
      <c r="V36" s="8">
        <f>FC_TRA_RAIL_E!V36+FC_TRA_ROAD_E!V36+FC_TRA_DAVI_E!V36+FC_TRA_DNAVI_E!V36+FC_TRA_PIPE_E!V36</f>
        <v>363.15274140000008</v>
      </c>
      <c r="W36" s="8">
        <f>FC_TRA_RAIL_E!W36+FC_TRA_ROAD_E!W36+FC_TRA_DAVI_E!W36+FC_TRA_DNAVI_E!W36+FC_TRA_PIPE_E!W36</f>
        <v>307.86040728000012</v>
      </c>
      <c r="X36" s="8">
        <f>FC_TRA_RAIL_E!X36+FC_TRA_ROAD_E!X36+FC_TRA_DAVI_E!X36+FC_TRA_DNAVI_E!X36+FC_TRA_PIPE_E!X36</f>
        <v>308.67886476000012</v>
      </c>
    </row>
    <row r="37" spans="1:24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11500.58442456</v>
      </c>
      <c r="D37" s="8">
        <f>FC_TRA_RAIL_E!D37+FC_TRA_ROAD_E!D37+FC_TRA_DAVI_E!D37+FC_TRA_DNAVI_E!D37+FC_TRA_PIPE_E!D37</f>
        <v>11766.114470879998</v>
      </c>
      <c r="E37" s="8">
        <f>FC_TRA_RAIL_E!E37+FC_TRA_ROAD_E!E37+FC_TRA_DAVI_E!E37+FC_TRA_DNAVI_E!E37+FC_TRA_PIPE_E!E37</f>
        <v>11897.451720000001</v>
      </c>
      <c r="F37" s="8">
        <f>FC_TRA_RAIL_E!F37+FC_TRA_ROAD_E!F37+FC_TRA_DAVI_E!F37+FC_TRA_DNAVI_E!F37+FC_TRA_PIPE_E!F37</f>
        <v>11948.8446</v>
      </c>
      <c r="G37" s="8">
        <f>FC_TRA_RAIL_E!G37+FC_TRA_ROAD_E!G37+FC_TRA_DAVI_E!G37+FC_TRA_DNAVI_E!G37+FC_TRA_PIPE_E!G37</f>
        <v>11823.217449120002</v>
      </c>
      <c r="H37" s="8">
        <f>FC_TRA_RAIL_E!H37+FC_TRA_ROAD_E!H37+FC_TRA_DAVI_E!H37+FC_TRA_DNAVI_E!H37+FC_TRA_PIPE_E!H37</f>
        <v>11717.576639999999</v>
      </c>
      <c r="I37" s="8">
        <f>FC_TRA_RAIL_E!I37+FC_TRA_ROAD_E!I37+FC_TRA_DAVI_E!I37+FC_TRA_DNAVI_E!I37+FC_TRA_PIPE_E!I37</f>
        <v>11886.34986</v>
      </c>
      <c r="J37" s="8">
        <f>FC_TRA_RAIL_E!J37+FC_TRA_ROAD_E!J37+FC_TRA_DAVI_E!J37+FC_TRA_DNAVI_E!J37+FC_TRA_PIPE_E!J37</f>
        <v>11849.911809120002</v>
      </c>
      <c r="K37" s="8">
        <f>FC_TRA_RAIL_E!K37+FC_TRA_ROAD_E!K37+FC_TRA_DAVI_E!K37+FC_TRA_DNAVI_E!K37+FC_TRA_PIPE_E!K37</f>
        <v>11785.601603160003</v>
      </c>
      <c r="L37" s="8">
        <f>FC_TRA_RAIL_E!L37+FC_TRA_ROAD_E!L37+FC_TRA_DAVI_E!L37+FC_TRA_DNAVI_E!L37+FC_TRA_PIPE_E!L37</f>
        <v>11739.586264560001</v>
      </c>
      <c r="M37" s="8">
        <f>FC_TRA_RAIL_E!M37+FC_TRA_ROAD_E!M37+FC_TRA_DAVI_E!M37+FC_TRA_DNAVI_E!M37+FC_TRA_PIPE_E!M37</f>
        <v>11745.518400000001</v>
      </c>
      <c r="N37" s="8">
        <f>FC_TRA_RAIL_E!N37+FC_TRA_ROAD_E!N37+FC_TRA_DAVI_E!N37+FC_TRA_DNAVI_E!N37+FC_TRA_PIPE_E!N37</f>
        <v>11903.771796839997</v>
      </c>
      <c r="O37" s="8">
        <f>FC_TRA_RAIL_E!O37+FC_TRA_ROAD_E!O37+FC_TRA_DAVI_E!O37+FC_TRA_DNAVI_E!O37+FC_TRA_PIPE_E!O37</f>
        <v>11380.73697684</v>
      </c>
      <c r="P37" s="8">
        <f>FC_TRA_RAIL_E!P37+FC_TRA_ROAD_E!P37+FC_TRA_DAVI_E!P37+FC_TRA_DNAVI_E!P37+FC_TRA_PIPE_E!P37</f>
        <v>11092.989489120002</v>
      </c>
      <c r="Q37" s="8">
        <f>FC_TRA_RAIL_E!Q37+FC_TRA_ROAD_E!Q37+FC_TRA_DAVI_E!Q37+FC_TRA_DNAVI_E!Q37+FC_TRA_PIPE_E!Q37</f>
        <v>10753.232406839999</v>
      </c>
      <c r="R37" s="8">
        <f>FC_TRA_RAIL_E!R37+FC_TRA_ROAD_E!R37+FC_TRA_DAVI_E!R37+FC_TRA_DNAVI_E!R37+FC_TRA_PIPE_E!R37</f>
        <v>10984.008891239995</v>
      </c>
      <c r="S37" s="8">
        <f>FC_TRA_RAIL_E!S37+FC_TRA_ROAD_E!S37+FC_TRA_DAVI_E!S37+FC_TRA_DNAVI_E!S37+FC_TRA_PIPE_E!S37</f>
        <v>11340.060260759999</v>
      </c>
      <c r="T37" s="8">
        <f>FC_TRA_RAIL_E!T37+FC_TRA_ROAD_E!T37+FC_TRA_DAVI_E!T37+FC_TRA_DNAVI_E!T37+FC_TRA_PIPE_E!T37</f>
        <v>11709.767417040002</v>
      </c>
      <c r="U37" s="8">
        <f>FC_TRA_RAIL_E!U37+FC_TRA_ROAD_E!U37+FC_TRA_DAVI_E!U37+FC_TRA_DNAVI_E!U37+FC_TRA_PIPE_E!U37</f>
        <v>11888.544286079998</v>
      </c>
      <c r="V37" s="8">
        <f>FC_TRA_RAIL_E!V37+FC_TRA_ROAD_E!V37+FC_TRA_DAVI_E!V37+FC_TRA_DNAVI_E!V37+FC_TRA_PIPE_E!V37</f>
        <v>12123.720599760001</v>
      </c>
      <c r="W37" s="8">
        <f>FC_TRA_RAIL_E!W37+FC_TRA_ROAD_E!W37+FC_TRA_DAVI_E!W37+FC_TRA_DNAVI_E!W37+FC_TRA_PIPE_E!W37</f>
        <v>10110.57891228</v>
      </c>
      <c r="X37" s="8">
        <f>FC_TRA_RAIL_E!X37+FC_TRA_ROAD_E!X37+FC_TRA_DAVI_E!X37+FC_TRA_DNAVI_E!X37+FC_TRA_PIPE_E!X37</f>
        <v>10413.204139800002</v>
      </c>
    </row>
    <row r="38" spans="1:24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0</v>
      </c>
      <c r="D38" s="8">
        <f>FC_TRA_RAIL_E!D38+FC_TRA_ROAD_E!D38+FC_TRA_DAVI_E!D38+FC_TRA_DNAVI_E!D38+FC_TRA_PIPE_E!D38</f>
        <v>0</v>
      </c>
      <c r="E38" s="8">
        <f>FC_TRA_RAIL_E!E38+FC_TRA_ROAD_E!E38+FC_TRA_DAVI_E!E38+FC_TRA_DNAVI_E!E38+FC_TRA_PIPE_E!E38</f>
        <v>0</v>
      </c>
      <c r="F38" s="8">
        <f>FC_TRA_RAIL_E!F38+FC_TRA_ROAD_E!F38+FC_TRA_DAVI_E!F38+FC_TRA_DNAVI_E!F38+FC_TRA_PIPE_E!F38</f>
        <v>0</v>
      </c>
      <c r="G38" s="8">
        <f>FC_TRA_RAIL_E!G38+FC_TRA_ROAD_E!G38+FC_TRA_DAVI_E!G38+FC_TRA_DNAVI_E!G38+FC_TRA_PIPE_E!G38</f>
        <v>0</v>
      </c>
      <c r="H38" s="8">
        <f>FC_TRA_RAIL_E!H38+FC_TRA_ROAD_E!H38+FC_TRA_DAVI_E!H38+FC_TRA_DNAVI_E!H38+FC_TRA_PIPE_E!H38</f>
        <v>0</v>
      </c>
      <c r="I38" s="8">
        <f>FC_TRA_RAIL_E!I38+FC_TRA_ROAD_E!I38+FC_TRA_DAVI_E!I38+FC_TRA_DNAVI_E!I38+FC_TRA_PIPE_E!I38</f>
        <v>0</v>
      </c>
      <c r="J38" s="8">
        <f>FC_TRA_RAIL_E!J38+FC_TRA_ROAD_E!J38+FC_TRA_DAVI_E!J38+FC_TRA_DNAVI_E!J38+FC_TRA_PIPE_E!J38</f>
        <v>0</v>
      </c>
      <c r="K38" s="8">
        <f>FC_TRA_RAIL_E!K38+FC_TRA_ROAD_E!K38+FC_TRA_DAVI_E!K38+FC_TRA_DNAVI_E!K38+FC_TRA_PIPE_E!K38</f>
        <v>0</v>
      </c>
      <c r="L38" s="8">
        <f>FC_TRA_RAIL_E!L38+FC_TRA_ROAD_E!L38+FC_TRA_DAVI_E!L38+FC_TRA_DNAVI_E!L38+FC_TRA_PIPE_E!L38</f>
        <v>0</v>
      </c>
      <c r="M38" s="8">
        <f>FC_TRA_RAIL_E!M38+FC_TRA_ROAD_E!M38+FC_TRA_DAVI_E!M38+FC_TRA_DNAVI_E!M38+FC_TRA_PIPE_E!M38</f>
        <v>0</v>
      </c>
      <c r="N38" s="8">
        <f>FC_TRA_RAIL_E!N38+FC_TRA_ROAD_E!N38+FC_TRA_DAVI_E!N38+FC_TRA_DNAVI_E!N38+FC_TRA_PIPE_E!N38</f>
        <v>0</v>
      </c>
      <c r="O38" s="8">
        <f>FC_TRA_RAIL_E!O38+FC_TRA_ROAD_E!O38+FC_TRA_DAVI_E!O38+FC_TRA_DNAVI_E!O38+FC_TRA_PIPE_E!O38</f>
        <v>0</v>
      </c>
      <c r="P38" s="8">
        <f>FC_TRA_RAIL_E!P38+FC_TRA_ROAD_E!P38+FC_TRA_DAVI_E!P38+FC_TRA_DNAVI_E!P38+FC_TRA_PIPE_E!P38</f>
        <v>0</v>
      </c>
      <c r="Q38" s="8">
        <f>FC_TRA_RAIL_E!Q38+FC_TRA_ROAD_E!Q38+FC_TRA_DAVI_E!Q38+FC_TRA_DNAVI_E!Q38+FC_TRA_PIPE_E!Q38</f>
        <v>0</v>
      </c>
      <c r="R38" s="8">
        <f>FC_TRA_RAIL_E!R38+FC_TRA_ROAD_E!R38+FC_TRA_DAVI_E!R38+FC_TRA_DNAVI_E!R38+FC_TRA_PIPE_E!R38</f>
        <v>0</v>
      </c>
      <c r="S38" s="8">
        <f>FC_TRA_RAIL_E!S38+FC_TRA_ROAD_E!S38+FC_TRA_DAVI_E!S38+FC_TRA_DNAVI_E!S38+FC_TRA_PIPE_E!S38</f>
        <v>0</v>
      </c>
      <c r="T38" s="8">
        <f>FC_TRA_RAIL_E!T38+FC_TRA_ROAD_E!T38+FC_TRA_DAVI_E!T38+FC_TRA_DNAVI_E!T38+FC_TRA_PIPE_E!T38</f>
        <v>0</v>
      </c>
      <c r="U38" s="8">
        <f>FC_TRA_RAIL_E!U38+FC_TRA_ROAD_E!U38+FC_TRA_DAVI_E!U38+FC_TRA_DNAVI_E!U38+FC_TRA_PIPE_E!U38</f>
        <v>0</v>
      </c>
      <c r="V38" s="8">
        <f>FC_TRA_RAIL_E!V38+FC_TRA_ROAD_E!V38+FC_TRA_DAVI_E!V38+FC_TRA_DNAVI_E!V38+FC_TRA_PIPE_E!V38</f>
        <v>0</v>
      </c>
      <c r="W38" s="8">
        <f>FC_TRA_RAIL_E!W38+FC_TRA_ROAD_E!W38+FC_TRA_DAVI_E!W38+FC_TRA_DNAVI_E!W38+FC_TRA_PIPE_E!W38</f>
        <v>0</v>
      </c>
      <c r="X38" s="8">
        <f>FC_TRA_RAIL_E!X38+FC_TRA_ROAD_E!X38+FC_TRA_DAVI_E!X38+FC_TRA_DNAVI_E!X38+FC_TRA_PIPE_E!X38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0</v>
      </c>
      <c r="D40" s="8">
        <f>FC_TRA_RAIL_E!D40+FC_TRA_ROAD_E!D40+FC_TRA_DAVI_E!D40+FC_TRA_DNAVI_E!D40+FC_TRA_PIPE_E!D40</f>
        <v>0</v>
      </c>
      <c r="E40" s="8">
        <f>FC_TRA_RAIL_E!E40+FC_TRA_ROAD_E!E40+FC_TRA_DAVI_E!E40+FC_TRA_DNAVI_E!E40+FC_TRA_PIPE_E!E40</f>
        <v>0</v>
      </c>
      <c r="F40" s="8">
        <f>FC_TRA_RAIL_E!F40+FC_TRA_ROAD_E!F40+FC_TRA_DAVI_E!F40+FC_TRA_DNAVI_E!F40+FC_TRA_PIPE_E!F40</f>
        <v>0</v>
      </c>
      <c r="G40" s="8">
        <f>FC_TRA_RAIL_E!G40+FC_TRA_ROAD_E!G40+FC_TRA_DAVI_E!G40+FC_TRA_DNAVI_E!G40+FC_TRA_PIPE_E!G40</f>
        <v>0</v>
      </c>
      <c r="H40" s="8">
        <f>FC_TRA_RAIL_E!H40+FC_TRA_ROAD_E!H40+FC_TRA_DAVI_E!H40+FC_TRA_DNAVI_E!H40+FC_TRA_PIPE_E!H40</f>
        <v>0</v>
      </c>
      <c r="I40" s="8">
        <f>FC_TRA_RAIL_E!I40+FC_TRA_ROAD_E!I40+FC_TRA_DAVI_E!I40+FC_TRA_DNAVI_E!I40+FC_TRA_PIPE_E!I40</f>
        <v>0</v>
      </c>
      <c r="J40" s="8">
        <f>FC_TRA_RAIL_E!J40+FC_TRA_ROAD_E!J40+FC_TRA_DAVI_E!J40+FC_TRA_DNAVI_E!J40+FC_TRA_PIPE_E!J40</f>
        <v>0</v>
      </c>
      <c r="K40" s="8">
        <f>FC_TRA_RAIL_E!K40+FC_TRA_ROAD_E!K40+FC_TRA_DAVI_E!K40+FC_TRA_DNAVI_E!K40+FC_TRA_PIPE_E!K40</f>
        <v>0</v>
      </c>
      <c r="L40" s="8">
        <f>FC_TRA_RAIL_E!L40+FC_TRA_ROAD_E!L40+FC_TRA_DAVI_E!L40+FC_TRA_DNAVI_E!L40+FC_TRA_PIPE_E!L40</f>
        <v>0</v>
      </c>
      <c r="M40" s="8">
        <f>FC_TRA_RAIL_E!M40+FC_TRA_ROAD_E!M40+FC_TRA_DAVI_E!M40+FC_TRA_DNAVI_E!M40+FC_TRA_PIPE_E!M40</f>
        <v>0</v>
      </c>
      <c r="N40" s="8">
        <f>FC_TRA_RAIL_E!N40+FC_TRA_ROAD_E!N40+FC_TRA_DAVI_E!N40+FC_TRA_DNAVI_E!N40+FC_TRA_PIPE_E!N40</f>
        <v>0</v>
      </c>
      <c r="O40" s="8">
        <f>FC_TRA_RAIL_E!O40+FC_TRA_ROAD_E!O40+FC_TRA_DAVI_E!O40+FC_TRA_DNAVI_E!O40+FC_TRA_PIPE_E!O40</f>
        <v>0</v>
      </c>
      <c r="P40" s="8">
        <f>FC_TRA_RAIL_E!P40+FC_TRA_ROAD_E!P40+FC_TRA_DAVI_E!P40+FC_TRA_DNAVI_E!P40+FC_TRA_PIPE_E!P40</f>
        <v>0</v>
      </c>
      <c r="Q40" s="8">
        <f>FC_TRA_RAIL_E!Q40+FC_TRA_ROAD_E!Q40+FC_TRA_DAVI_E!Q40+FC_TRA_DNAVI_E!Q40+FC_TRA_PIPE_E!Q40</f>
        <v>0</v>
      </c>
      <c r="R40" s="8">
        <f>FC_TRA_RAIL_E!R40+FC_TRA_ROAD_E!R40+FC_TRA_DAVI_E!R40+FC_TRA_DNAVI_E!R40+FC_TRA_PIPE_E!R40</f>
        <v>0</v>
      </c>
      <c r="S40" s="8">
        <f>FC_TRA_RAIL_E!S40+FC_TRA_ROAD_E!S40+FC_TRA_DAVI_E!S40+FC_TRA_DNAVI_E!S40+FC_TRA_PIPE_E!S40</f>
        <v>0</v>
      </c>
      <c r="T40" s="8">
        <f>FC_TRA_RAIL_E!T40+FC_TRA_ROAD_E!T40+FC_TRA_DAVI_E!T40+FC_TRA_DNAVI_E!T40+FC_TRA_PIPE_E!T40</f>
        <v>0</v>
      </c>
      <c r="U40" s="8">
        <f>FC_TRA_RAIL_E!U40+FC_TRA_ROAD_E!U40+FC_TRA_DAVI_E!U40+FC_TRA_DNAVI_E!U40+FC_TRA_PIPE_E!U40</f>
        <v>0</v>
      </c>
      <c r="V40" s="8">
        <f>FC_TRA_RAIL_E!V40+FC_TRA_ROAD_E!V40+FC_TRA_DAVI_E!V40+FC_TRA_DNAVI_E!V40+FC_TRA_PIPE_E!V40</f>
        <v>0</v>
      </c>
      <c r="W40" s="8">
        <f>FC_TRA_RAIL_E!W40+FC_TRA_ROAD_E!W40+FC_TRA_DAVI_E!W40+FC_TRA_DNAVI_E!W40+FC_TRA_PIPE_E!W40</f>
        <v>0</v>
      </c>
      <c r="X40" s="8">
        <f>FC_TRA_RAIL_E!X40+FC_TRA_ROAD_E!X40+FC_TRA_DAVI_E!X40+FC_TRA_DNAVI_E!X40+FC_TRA_PIPE_E!X40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18354.251340359995</v>
      </c>
      <c r="D43" s="8">
        <f>FC_TRA_RAIL_E!D43+FC_TRA_ROAD_E!D43+FC_TRA_DAVI_E!D43+FC_TRA_DNAVI_E!D43+FC_TRA_PIPE_E!D43</f>
        <v>18466.031516400002</v>
      </c>
      <c r="E43" s="8">
        <f>FC_TRA_RAIL_E!E43+FC_TRA_ROAD_E!E43+FC_TRA_DAVI_E!E43+FC_TRA_DNAVI_E!E43+FC_TRA_PIPE_E!E43</f>
        <v>19146.291390719998</v>
      </c>
      <c r="F43" s="8">
        <f>FC_TRA_RAIL_E!F43+FC_TRA_ROAD_E!F43+FC_TRA_DAVI_E!F43+FC_TRA_DNAVI_E!F43+FC_TRA_PIPE_E!F43</f>
        <v>19801.001792520005</v>
      </c>
      <c r="G43" s="8">
        <f>FC_TRA_RAIL_E!G43+FC_TRA_ROAD_E!G43+FC_TRA_DAVI_E!G43+FC_TRA_DNAVI_E!G43+FC_TRA_PIPE_E!G43</f>
        <v>20494.037070000002</v>
      </c>
      <c r="H43" s="8">
        <f>FC_TRA_RAIL_E!H43+FC_TRA_ROAD_E!H43+FC_TRA_DAVI_E!H43+FC_TRA_DNAVI_E!H43+FC_TRA_PIPE_E!H43</f>
        <v>20902.831831440006</v>
      </c>
      <c r="I43" s="8">
        <f>FC_TRA_RAIL_E!I43+FC_TRA_ROAD_E!I43+FC_TRA_DAVI_E!I43+FC_TRA_DNAVI_E!I43+FC_TRA_PIPE_E!I43</f>
        <v>21730.002840000001</v>
      </c>
      <c r="J43" s="8">
        <f>FC_TRA_RAIL_E!J43+FC_TRA_ROAD_E!J43+FC_TRA_DAVI_E!J43+FC_TRA_DNAVI_E!J43+FC_TRA_PIPE_E!J43</f>
        <v>21464.925028559999</v>
      </c>
      <c r="K43" s="8">
        <f>FC_TRA_RAIL_E!K43+FC_TRA_ROAD_E!K43+FC_TRA_DAVI_E!K43+FC_TRA_DNAVI_E!K43+FC_TRA_PIPE_E!K43</f>
        <v>21988.493279999999</v>
      </c>
      <c r="L43" s="8">
        <f>FC_TRA_RAIL_E!L43+FC_TRA_ROAD_E!L43+FC_TRA_DAVI_E!L43+FC_TRA_DNAVI_E!L43+FC_TRA_PIPE_E!L43</f>
        <v>20621.615039999993</v>
      </c>
      <c r="M43" s="8">
        <f>FC_TRA_RAIL_E!M43+FC_TRA_ROAD_E!M43+FC_TRA_DAVI_E!M43+FC_TRA_DNAVI_E!M43+FC_TRA_PIPE_E!M43</f>
        <v>21290.649119999998</v>
      </c>
      <c r="N43" s="8">
        <f>FC_TRA_RAIL_E!N43+FC_TRA_ROAD_E!N43+FC_TRA_DAVI_E!N43+FC_TRA_DNAVI_E!N43+FC_TRA_PIPE_E!N43</f>
        <v>21316.258079999996</v>
      </c>
      <c r="O43" s="8">
        <f>FC_TRA_RAIL_E!O43+FC_TRA_ROAD_E!O43+FC_TRA_DAVI_E!O43+FC_TRA_DNAVI_E!O43+FC_TRA_PIPE_E!O43</f>
        <v>20317.50864</v>
      </c>
      <c r="P43" s="8">
        <f>FC_TRA_RAIL_E!P43+FC_TRA_ROAD_E!P43+FC_TRA_DAVI_E!P43+FC_TRA_DNAVI_E!P43+FC_TRA_PIPE_E!P43</f>
        <v>19123.490879999998</v>
      </c>
      <c r="Q43" s="8">
        <f>FC_TRA_RAIL_E!Q43+FC_TRA_ROAD_E!Q43+FC_TRA_DAVI_E!Q43+FC_TRA_DNAVI_E!Q43+FC_TRA_PIPE_E!Q43</f>
        <v>16927.522560000005</v>
      </c>
      <c r="R43" s="8">
        <f>FC_TRA_RAIL_E!R43+FC_TRA_ROAD_E!R43+FC_TRA_DAVI_E!R43+FC_TRA_DNAVI_E!R43+FC_TRA_PIPE_E!R43</f>
        <v>17260.846382520005</v>
      </c>
      <c r="S43" s="8">
        <f>FC_TRA_RAIL_E!S43+FC_TRA_ROAD_E!S43+FC_TRA_DAVI_E!S43+FC_TRA_DNAVI_E!S43+FC_TRA_PIPE_E!S43</f>
        <v>17014.841110800004</v>
      </c>
      <c r="T43" s="8">
        <f>FC_TRA_RAIL_E!T43+FC_TRA_ROAD_E!T43+FC_TRA_DAVI_E!T43+FC_TRA_DNAVI_E!T43+FC_TRA_PIPE_E!T43</f>
        <v>17505.225218519998</v>
      </c>
      <c r="U43" s="8">
        <f>FC_TRA_RAIL_E!U43+FC_TRA_ROAD_E!U43+FC_TRA_DAVI_E!U43+FC_TRA_DNAVI_E!U43+FC_TRA_PIPE_E!U43</f>
        <v>17471.968249320002</v>
      </c>
      <c r="V43" s="8">
        <f>FC_TRA_RAIL_E!V43+FC_TRA_ROAD_E!V43+FC_TRA_DAVI_E!V43+FC_TRA_DNAVI_E!V43+FC_TRA_PIPE_E!V43</f>
        <v>16791.679031399999</v>
      </c>
      <c r="W43" s="8">
        <f>FC_TRA_RAIL_E!W43+FC_TRA_ROAD_E!W43+FC_TRA_DAVI_E!W43+FC_TRA_DNAVI_E!W43+FC_TRA_PIPE_E!W43</f>
        <v>14478.306167519997</v>
      </c>
      <c r="X43" s="8">
        <f>FC_TRA_RAIL_E!X43+FC_TRA_ROAD_E!X43+FC_TRA_DAVI_E!X43+FC_TRA_DNAVI_E!X43+FC_TRA_PIPE_E!X43</f>
        <v>14349.299430960002</v>
      </c>
    </row>
    <row r="44" spans="1:24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0</v>
      </c>
      <c r="D44" s="8">
        <f>FC_TRA_RAIL_E!D44+FC_TRA_ROAD_E!D44+FC_TRA_DAVI_E!D44+FC_TRA_DNAVI_E!D44+FC_TRA_PIPE_E!D44</f>
        <v>0</v>
      </c>
      <c r="E44" s="8">
        <f>FC_TRA_RAIL_E!E44+FC_TRA_ROAD_E!E44+FC_TRA_DAVI_E!E44+FC_TRA_DNAVI_E!E44+FC_TRA_PIPE_E!E44</f>
        <v>0</v>
      </c>
      <c r="F44" s="8">
        <f>FC_TRA_RAIL_E!F44+FC_TRA_ROAD_E!F44+FC_TRA_DAVI_E!F44+FC_TRA_DNAVI_E!F44+FC_TRA_PIPE_E!F44</f>
        <v>0</v>
      </c>
      <c r="G44" s="8">
        <f>FC_TRA_RAIL_E!G44+FC_TRA_ROAD_E!G44+FC_TRA_DAVI_E!G44+FC_TRA_DNAVI_E!G44+FC_TRA_PIPE_E!G44</f>
        <v>0</v>
      </c>
      <c r="H44" s="8">
        <f>FC_TRA_RAIL_E!H44+FC_TRA_ROAD_E!H44+FC_TRA_DAVI_E!H44+FC_TRA_DNAVI_E!H44+FC_TRA_PIPE_E!H44</f>
        <v>0</v>
      </c>
      <c r="I44" s="8">
        <f>FC_TRA_RAIL_E!I44+FC_TRA_ROAD_E!I44+FC_TRA_DAVI_E!I44+FC_TRA_DNAVI_E!I44+FC_TRA_PIPE_E!I44</f>
        <v>0</v>
      </c>
      <c r="J44" s="8">
        <f>FC_TRA_RAIL_E!J44+FC_TRA_ROAD_E!J44+FC_TRA_DAVI_E!J44+FC_TRA_DNAVI_E!J44+FC_TRA_PIPE_E!J44</f>
        <v>0</v>
      </c>
      <c r="K44" s="8">
        <f>FC_TRA_RAIL_E!K44+FC_TRA_ROAD_E!K44+FC_TRA_DAVI_E!K44+FC_TRA_DNAVI_E!K44+FC_TRA_PIPE_E!K44</f>
        <v>0</v>
      </c>
      <c r="L44" s="8">
        <f>FC_TRA_RAIL_E!L44+FC_TRA_ROAD_E!L44+FC_TRA_DAVI_E!L44+FC_TRA_DNAVI_E!L44+FC_TRA_PIPE_E!L44</f>
        <v>0</v>
      </c>
      <c r="M44" s="8">
        <f>FC_TRA_RAIL_E!M44+FC_TRA_ROAD_E!M44+FC_TRA_DAVI_E!M44+FC_TRA_DNAVI_E!M44+FC_TRA_PIPE_E!M44</f>
        <v>0</v>
      </c>
      <c r="N44" s="8">
        <f>FC_TRA_RAIL_E!N44+FC_TRA_ROAD_E!N44+FC_TRA_DAVI_E!N44+FC_TRA_DNAVI_E!N44+FC_TRA_PIPE_E!N44</f>
        <v>0</v>
      </c>
      <c r="O44" s="8">
        <f>FC_TRA_RAIL_E!O44+FC_TRA_ROAD_E!O44+FC_TRA_DAVI_E!O44+FC_TRA_DNAVI_E!O44+FC_TRA_PIPE_E!O44</f>
        <v>0</v>
      </c>
      <c r="P44" s="8">
        <f>FC_TRA_RAIL_E!P44+FC_TRA_ROAD_E!P44+FC_TRA_DAVI_E!P44+FC_TRA_DNAVI_E!P44+FC_TRA_PIPE_E!P44</f>
        <v>0</v>
      </c>
      <c r="Q44" s="8">
        <f>FC_TRA_RAIL_E!Q44+FC_TRA_ROAD_E!Q44+FC_TRA_DAVI_E!Q44+FC_TRA_DNAVI_E!Q44+FC_TRA_PIPE_E!Q44</f>
        <v>0</v>
      </c>
      <c r="R44" s="8">
        <f>FC_TRA_RAIL_E!R44+FC_TRA_ROAD_E!R44+FC_TRA_DAVI_E!R44+FC_TRA_DNAVI_E!R44+FC_TRA_PIPE_E!R44</f>
        <v>0</v>
      </c>
      <c r="S44" s="8">
        <f>FC_TRA_RAIL_E!S44+FC_TRA_ROAD_E!S44+FC_TRA_DAVI_E!S44+FC_TRA_DNAVI_E!S44+FC_TRA_PIPE_E!S44</f>
        <v>0</v>
      </c>
      <c r="T44" s="8">
        <f>FC_TRA_RAIL_E!T44+FC_TRA_ROAD_E!T44+FC_TRA_DAVI_E!T44+FC_TRA_DNAVI_E!T44+FC_TRA_PIPE_E!T44</f>
        <v>0</v>
      </c>
      <c r="U44" s="8">
        <f>FC_TRA_RAIL_E!U44+FC_TRA_ROAD_E!U44+FC_TRA_DAVI_E!U44+FC_TRA_DNAVI_E!U44+FC_TRA_PIPE_E!U44</f>
        <v>0</v>
      </c>
      <c r="V44" s="8">
        <f>FC_TRA_RAIL_E!V44+FC_TRA_ROAD_E!V44+FC_TRA_DAVI_E!V44+FC_TRA_DNAVI_E!V44+FC_TRA_PIPE_E!V44</f>
        <v>0</v>
      </c>
      <c r="W44" s="8">
        <f>FC_TRA_RAIL_E!W44+FC_TRA_ROAD_E!W44+FC_TRA_DAVI_E!W44+FC_TRA_DNAVI_E!W44+FC_TRA_PIPE_E!W44</f>
        <v>0</v>
      </c>
      <c r="X44" s="8">
        <f>FC_TRA_RAIL_E!X44+FC_TRA_ROAD_E!X44+FC_TRA_DAVI_E!X44+FC_TRA_DNAVI_E!X44+FC_TRA_PIPE_E!X44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0.35342999999999997</v>
      </c>
      <c r="D51" s="27">
        <f>FC_TRA_RAIL_E!D51+FC_TRA_ROAD_E!D51+FC_TRA_DAVI_E!D51+FC_TRA_DNAVI_E!D51+FC_TRA_PIPE_E!D51</f>
        <v>0.55539000000000005</v>
      </c>
      <c r="E51" s="27">
        <f>FC_TRA_RAIL_E!E51+FC_TRA_ROAD_E!E51+FC_TRA_DAVI_E!E51+FC_TRA_DNAVI_E!E51+FC_TRA_PIPE_E!E51</f>
        <v>0.90882000000000007</v>
      </c>
      <c r="F51" s="27">
        <f>FC_TRA_RAIL_E!F51+FC_TRA_ROAD_E!F51+FC_TRA_DAVI_E!F51+FC_TRA_DNAVI_E!F51+FC_TRA_PIPE_E!F51</f>
        <v>1.2622500000000001</v>
      </c>
      <c r="G51" s="27">
        <f>FC_TRA_RAIL_E!G51+FC_TRA_ROAD_E!G51+FC_TRA_DAVI_E!G51+FC_TRA_DNAVI_E!G51+FC_TRA_PIPE_E!G51</f>
        <v>1.5651900000000003</v>
      </c>
      <c r="H51" s="27">
        <f>FC_TRA_RAIL_E!H51+FC_TRA_ROAD_E!H51+FC_TRA_DAVI_E!H51+FC_TRA_DNAVI_E!H51+FC_TRA_PIPE_E!H51</f>
        <v>1.7166600000000001</v>
      </c>
      <c r="I51" s="27">
        <f>FC_TRA_RAIL_E!I51+FC_TRA_ROAD_E!I51+FC_TRA_DAVI_E!I51+FC_TRA_DNAVI_E!I51+FC_TRA_PIPE_E!I51</f>
        <v>3.1303799999999997</v>
      </c>
      <c r="J51" s="27">
        <f>FC_TRA_RAIL_E!J51+FC_TRA_ROAD_E!J51+FC_TRA_DAVI_E!J51+FC_TRA_DNAVI_E!J51+FC_TRA_PIPE_E!J51</f>
        <v>4.9480199999999996</v>
      </c>
      <c r="K51" s="27">
        <f>FC_TRA_RAIL_E!K51+FC_TRA_ROAD_E!K51+FC_TRA_DAVI_E!K51+FC_TRA_DNAVI_E!K51+FC_TRA_PIPE_E!K51</f>
        <v>7.3210500000000014</v>
      </c>
      <c r="L51" s="27">
        <f>FC_TRA_RAIL_E!L51+FC_TRA_ROAD_E!L51+FC_TRA_DAVI_E!L51+FC_TRA_DNAVI_E!L51+FC_TRA_PIPE_E!L51</f>
        <v>14.743080000000003</v>
      </c>
      <c r="M51" s="27">
        <f>FC_TRA_RAIL_E!M51+FC_TRA_ROAD_E!M51+FC_TRA_DAVI_E!M51+FC_TRA_DNAVI_E!M51+FC_TRA_PIPE_E!M51</f>
        <v>21.761190000000006</v>
      </c>
      <c r="N51" s="27">
        <f>FC_TRA_RAIL_E!N51+FC_TRA_ROAD_E!N51+FC_TRA_DAVI_E!N51+FC_TRA_DNAVI_E!N51+FC_TRA_PIPE_E!N51</f>
        <v>40.593758040000004</v>
      </c>
      <c r="O51" s="27">
        <f>FC_TRA_RAIL_E!O51+FC_TRA_ROAD_E!O51+FC_TRA_DAVI_E!O51+FC_TRA_DNAVI_E!O51+FC_TRA_PIPE_E!O51</f>
        <v>55.690268040000028</v>
      </c>
      <c r="P51" s="27">
        <f>FC_TRA_RAIL_E!P51+FC_TRA_ROAD_E!P51+FC_TRA_DAVI_E!P51+FC_TRA_DNAVI_E!P51+FC_TRA_PIPE_E!P51</f>
        <v>61.496618040000001</v>
      </c>
      <c r="Q51" s="27">
        <f>FC_TRA_RAIL_E!Q51+FC_TRA_ROAD_E!Q51+FC_TRA_DAVI_E!Q51+FC_TRA_DNAVI_E!Q51+FC_TRA_PIPE_E!Q51</f>
        <v>71.544128040000004</v>
      </c>
      <c r="R51" s="27">
        <f>FC_TRA_RAIL_E!R51+FC_TRA_ROAD_E!R51+FC_TRA_DAVI_E!R51+FC_TRA_DNAVI_E!R51+FC_TRA_PIPE_E!R51</f>
        <v>84.719998440000026</v>
      </c>
      <c r="S51" s="27">
        <f>FC_TRA_RAIL_E!S51+FC_TRA_ROAD_E!S51+FC_TRA_DAVI_E!S51+FC_TRA_DNAVI_E!S51+FC_TRA_PIPE_E!S51</f>
        <v>104.83238699999998</v>
      </c>
      <c r="T51" s="27">
        <f>FC_TRA_RAIL_E!T51+FC_TRA_ROAD_E!T51+FC_TRA_DAVI_E!T51+FC_TRA_DNAVI_E!T51+FC_TRA_PIPE_E!T51</f>
        <v>133.86474287999999</v>
      </c>
      <c r="U51" s="27">
        <f>FC_TRA_RAIL_E!U51+FC_TRA_ROAD_E!U51+FC_TRA_DAVI_E!U51+FC_TRA_DNAVI_E!U51+FC_TRA_PIPE_E!U51</f>
        <v>140.35169808000001</v>
      </c>
      <c r="V51" s="27">
        <f>FC_TRA_RAIL_E!V51+FC_TRA_ROAD_E!V51+FC_TRA_DAVI_E!V51+FC_TRA_DNAVI_E!V51+FC_TRA_PIPE_E!V51</f>
        <v>149.84462592</v>
      </c>
      <c r="W51" s="27">
        <f>FC_TRA_RAIL_E!W51+FC_TRA_ROAD_E!W51+FC_TRA_DAVI_E!W51+FC_TRA_DNAVI_E!W51+FC_TRA_PIPE_E!W51</f>
        <v>141.88881564000005</v>
      </c>
      <c r="X51" s="27">
        <f>FC_TRA_RAIL_E!X51+FC_TRA_ROAD_E!X51+FC_TRA_DAVI_E!X51+FC_TRA_DNAVI_E!X51+FC_TRA_PIPE_E!X51</f>
        <v>145.16642447999999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120.99714335999998</v>
      </c>
      <c r="J61" s="49">
        <f t="shared" si="21"/>
        <v>979.44725663999986</v>
      </c>
      <c r="K61" s="49">
        <f t="shared" si="21"/>
        <v>851.44779504000007</v>
      </c>
      <c r="L61" s="49">
        <f t="shared" si="21"/>
        <v>1107.0004233600005</v>
      </c>
      <c r="M61" s="49">
        <f t="shared" si="21"/>
        <v>677.90994335999994</v>
      </c>
      <c r="N61" s="49">
        <f t="shared" si="21"/>
        <v>952.4016849599999</v>
      </c>
      <c r="O61" s="49">
        <f t="shared" si="21"/>
        <v>926.91368495999984</v>
      </c>
      <c r="P61" s="49">
        <f t="shared" si="21"/>
        <v>886.91154336000022</v>
      </c>
      <c r="Q61" s="49">
        <f t="shared" si="21"/>
        <v>1035.3085415999999</v>
      </c>
      <c r="R61" s="49">
        <f t="shared" si="21"/>
        <v>872.58805199999972</v>
      </c>
      <c r="S61" s="49">
        <f t="shared" si="21"/>
        <v>699.34305744000005</v>
      </c>
      <c r="T61" s="49">
        <f t="shared" si="21"/>
        <v>898.68164688000002</v>
      </c>
      <c r="U61" s="49">
        <f t="shared" si="21"/>
        <v>1463.73607872</v>
      </c>
      <c r="V61" s="49">
        <f t="shared" si="21"/>
        <v>1809.30849984</v>
      </c>
      <c r="W61" s="49">
        <f t="shared" si="21"/>
        <v>1544.11121232</v>
      </c>
      <c r="X61" s="49">
        <f t="shared" si="21"/>
        <v>1760.9126500800003</v>
      </c>
    </row>
    <row r="62" spans="1:24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0</v>
      </c>
      <c r="V64" s="52">
        <f>FC_TRA_RAIL_E!V64+FC_TRA_ROAD_E!V64+FC_TRA_DAVI_E!V64+FC_TRA_DNAVI_E!V64+FC_TRA_PIPE_E!V64</f>
        <v>0</v>
      </c>
      <c r="W64" s="52">
        <f>FC_TRA_RAIL_E!W64+FC_TRA_ROAD_E!W64+FC_TRA_DAVI_E!W64+FC_TRA_DNAVI_E!W64+FC_TRA_PIPE_E!W64</f>
        <v>0</v>
      </c>
      <c r="X64" s="52">
        <f>FC_TRA_RAIL_E!X64+FC_TRA_ROAD_E!X64+FC_TRA_DAVI_E!X64+FC_TRA_DNAVI_E!X64+FC_TRA_PIPE_E!X64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0</v>
      </c>
      <c r="I67" s="52">
        <f>FC_TRA_RAIL_E!I67+FC_TRA_ROAD_E!I67+FC_TRA_DAVI_E!I67+FC_TRA_DNAVI_E!I67+FC_TRA_PIPE_E!I67</f>
        <v>55.507256639999994</v>
      </c>
      <c r="J67" s="52">
        <f>FC_TRA_RAIL_E!J67+FC_TRA_ROAD_E!J67+FC_TRA_DAVI_E!J67+FC_TRA_DNAVI_E!J67+FC_TRA_PIPE_E!J67</f>
        <v>261.67688495999994</v>
      </c>
      <c r="K67" s="52">
        <f>FC_TRA_RAIL_E!K67+FC_TRA_ROAD_E!K67+FC_TRA_DAVI_E!K67+FC_TRA_DNAVI_E!K67+FC_TRA_PIPE_E!K67</f>
        <v>319.66896672000001</v>
      </c>
      <c r="L67" s="52">
        <f>FC_TRA_RAIL_E!L67+FC_TRA_ROAD_E!L67+FC_TRA_DAVI_E!L67+FC_TRA_DNAVI_E!L67+FC_TRA_PIPE_E!L67</f>
        <v>410.18679504000016</v>
      </c>
      <c r="M67" s="52">
        <f>FC_TRA_RAIL_E!M67+FC_TRA_ROAD_E!M67+FC_TRA_DAVI_E!M67+FC_TRA_DNAVI_E!M67+FC_TRA_PIPE_E!M67</f>
        <v>397.61279999999994</v>
      </c>
      <c r="N67" s="52">
        <f>FC_TRA_RAIL_E!N67+FC_TRA_ROAD_E!N67+FC_TRA_DAVI_E!N67+FC_TRA_DNAVI_E!N67+FC_TRA_PIPE_E!N67</f>
        <v>441.57960000000003</v>
      </c>
      <c r="O67" s="52">
        <f>FC_TRA_RAIL_E!O67+FC_TRA_ROAD_E!O67+FC_TRA_DAVI_E!O67+FC_TRA_DNAVI_E!O67+FC_TRA_PIPE_E!O67</f>
        <v>368.9387999999999</v>
      </c>
      <c r="P67" s="52">
        <f>FC_TRA_RAIL_E!P67+FC_TRA_ROAD_E!P67+FC_TRA_DAVI_E!P67+FC_TRA_DNAVI_E!P67+FC_TRA_PIPE_E!P67</f>
        <v>370.85040000000009</v>
      </c>
      <c r="Q67" s="52">
        <f>FC_TRA_RAIL_E!Q67+FC_TRA_ROAD_E!Q67+FC_TRA_DAVI_E!Q67+FC_TRA_DNAVI_E!Q67+FC_TRA_PIPE_E!Q67</f>
        <v>380.40839999999986</v>
      </c>
      <c r="R67" s="52">
        <f>FC_TRA_RAIL_E!R67+FC_TRA_ROAD_E!R67+FC_TRA_DAVI_E!R67+FC_TRA_DNAVI_E!R67+FC_TRA_PIPE_E!R67</f>
        <v>421.29370079999978</v>
      </c>
      <c r="S67" s="52">
        <f>FC_TRA_RAIL_E!S67+FC_TRA_ROAD_E!S67+FC_TRA_DAVI_E!S67+FC_TRA_DNAVI_E!S67+FC_TRA_PIPE_E!S67</f>
        <v>357.45390719999995</v>
      </c>
      <c r="T67" s="52">
        <f>FC_TRA_RAIL_E!T67+FC_TRA_ROAD_E!T67+FC_TRA_DAVI_E!T67+FC_TRA_DNAVI_E!T67+FC_TRA_PIPE_E!T67</f>
        <v>382.21677360000007</v>
      </c>
      <c r="U67" s="52">
        <f>FC_TRA_RAIL_E!U67+FC_TRA_ROAD_E!U67+FC_TRA_DAVI_E!U67+FC_TRA_DNAVI_E!U67+FC_TRA_PIPE_E!U67</f>
        <v>505.90825344000012</v>
      </c>
      <c r="V67" s="52">
        <f>FC_TRA_RAIL_E!V67+FC_TRA_ROAD_E!V67+FC_TRA_DAVI_E!V67+FC_TRA_DNAVI_E!V67+FC_TRA_PIPE_E!V67</f>
        <v>589.11943679999979</v>
      </c>
      <c r="W67" s="52">
        <f>FC_TRA_RAIL_E!W67+FC_TRA_ROAD_E!W67+FC_TRA_DAVI_E!W67+FC_TRA_DNAVI_E!W67+FC_TRA_PIPE_E!W67</f>
        <v>671.25528143999998</v>
      </c>
      <c r="X67" s="52">
        <f>FC_TRA_RAIL_E!X67+FC_TRA_ROAD_E!X67+FC_TRA_DAVI_E!X67+FC_TRA_DNAVI_E!X67+FC_TRA_PIPE_E!X67</f>
        <v>691.40915280000002</v>
      </c>
    </row>
    <row r="68" spans="1:24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0</v>
      </c>
      <c r="P68" s="52">
        <f>FC_TRA_RAIL_E!P68+FC_TRA_ROAD_E!P68+FC_TRA_DAVI_E!P68+FC_TRA_DNAVI_E!P68+FC_TRA_PIPE_E!P68</f>
        <v>0</v>
      </c>
      <c r="Q68" s="52">
        <f>FC_TRA_RAIL_E!Q68+FC_TRA_ROAD_E!Q68+FC_TRA_DAVI_E!Q68+FC_TRA_DNAVI_E!Q68+FC_TRA_PIPE_E!Q68</f>
        <v>0</v>
      </c>
      <c r="R68" s="52">
        <f>FC_TRA_RAIL_E!R68+FC_TRA_ROAD_E!R68+FC_TRA_DAVI_E!R68+FC_TRA_DNAVI_E!R68+FC_TRA_PIPE_E!R68</f>
        <v>0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0</v>
      </c>
      <c r="U68" s="52">
        <f>FC_TRA_RAIL_E!U68+FC_TRA_ROAD_E!U68+FC_TRA_DAVI_E!U68+FC_TRA_DNAVI_E!U68+FC_TRA_PIPE_E!U68</f>
        <v>0</v>
      </c>
      <c r="V68" s="52">
        <f>FC_TRA_RAIL_E!V68+FC_TRA_ROAD_E!V68+FC_TRA_DAVI_E!V68+FC_TRA_DNAVI_E!V68+FC_TRA_PIPE_E!V68</f>
        <v>0</v>
      </c>
      <c r="W68" s="52">
        <f>FC_TRA_RAIL_E!W68+FC_TRA_ROAD_E!W68+FC_TRA_DAVI_E!W68+FC_TRA_DNAVI_E!W68+FC_TRA_PIPE_E!W68</f>
        <v>0</v>
      </c>
      <c r="X68" s="52">
        <f>FC_TRA_RAIL_E!X68+FC_TRA_ROAD_E!X68+FC_TRA_DAVI_E!X68+FC_TRA_DNAVI_E!X68+FC_TRA_PIPE_E!X68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0</v>
      </c>
      <c r="H69" s="52">
        <f>FC_TRA_RAIL_E!H69+FC_TRA_ROAD_E!H69+FC_TRA_DAVI_E!H69+FC_TRA_DNAVI_E!H69+FC_TRA_PIPE_E!H69</f>
        <v>0</v>
      </c>
      <c r="I69" s="52">
        <f>FC_TRA_RAIL_E!I69+FC_TRA_ROAD_E!I69+FC_TRA_DAVI_E!I69+FC_TRA_DNAVI_E!I69+FC_TRA_PIPE_E!I69</f>
        <v>65.489886719999987</v>
      </c>
      <c r="J69" s="52">
        <f>FC_TRA_RAIL_E!J69+FC_TRA_ROAD_E!J69+FC_TRA_DAVI_E!J69+FC_TRA_DNAVI_E!J69+FC_TRA_PIPE_E!J69</f>
        <v>717.77037167999993</v>
      </c>
      <c r="K69" s="52">
        <f>FC_TRA_RAIL_E!K69+FC_TRA_ROAD_E!K69+FC_TRA_DAVI_E!K69+FC_TRA_DNAVI_E!K69+FC_TRA_PIPE_E!K69</f>
        <v>531.77882832000012</v>
      </c>
      <c r="L69" s="52">
        <f>FC_TRA_RAIL_E!L69+FC_TRA_ROAD_E!L69+FC_TRA_DAVI_E!L69+FC_TRA_DNAVI_E!L69+FC_TRA_PIPE_E!L69</f>
        <v>696.81362832000025</v>
      </c>
      <c r="M69" s="52">
        <f>FC_TRA_RAIL_E!M69+FC_TRA_ROAD_E!M69+FC_TRA_DAVI_E!M69+FC_TRA_DNAVI_E!M69+FC_TRA_PIPE_E!M69</f>
        <v>280.29714335999995</v>
      </c>
      <c r="N69" s="52">
        <f>FC_TRA_RAIL_E!N69+FC_TRA_ROAD_E!N69+FC_TRA_DAVI_E!N69+FC_TRA_DNAVI_E!N69+FC_TRA_PIPE_E!N69</f>
        <v>510.82208495999987</v>
      </c>
      <c r="O69" s="52">
        <f>FC_TRA_RAIL_E!O69+FC_TRA_ROAD_E!O69+FC_TRA_DAVI_E!O69+FC_TRA_DNAVI_E!O69+FC_TRA_PIPE_E!O69</f>
        <v>557.97488495999994</v>
      </c>
      <c r="P69" s="52">
        <f>FC_TRA_RAIL_E!P69+FC_TRA_ROAD_E!P69+FC_TRA_DAVI_E!P69+FC_TRA_DNAVI_E!P69+FC_TRA_PIPE_E!P69</f>
        <v>516.06114336000007</v>
      </c>
      <c r="Q69" s="52">
        <f>FC_TRA_RAIL_E!Q69+FC_TRA_ROAD_E!Q69+FC_TRA_DAVI_E!Q69+FC_TRA_DNAVI_E!Q69+FC_TRA_PIPE_E!Q69</f>
        <v>654.9001416000001</v>
      </c>
      <c r="R69" s="52">
        <f>FC_TRA_RAIL_E!R69+FC_TRA_ROAD_E!R69+FC_TRA_DAVI_E!R69+FC_TRA_DNAVI_E!R69+FC_TRA_PIPE_E!R69</f>
        <v>451.29435119999994</v>
      </c>
      <c r="S69" s="52">
        <f>FC_TRA_RAIL_E!S69+FC_TRA_ROAD_E!S69+FC_TRA_DAVI_E!S69+FC_TRA_DNAVI_E!S69+FC_TRA_PIPE_E!S69</f>
        <v>341.88915024000011</v>
      </c>
      <c r="T69" s="52">
        <f>FC_TRA_RAIL_E!T69+FC_TRA_ROAD_E!T69+FC_TRA_DAVI_E!T69+FC_TRA_DNAVI_E!T69+FC_TRA_PIPE_E!T69</f>
        <v>516.46487328000001</v>
      </c>
      <c r="U69" s="52">
        <f>FC_TRA_RAIL_E!U69+FC_TRA_ROAD_E!U69+FC_TRA_DAVI_E!U69+FC_TRA_DNAVI_E!U69+FC_TRA_PIPE_E!U69</f>
        <v>957.82782527999996</v>
      </c>
      <c r="V69" s="52">
        <f>FC_TRA_RAIL_E!V69+FC_TRA_ROAD_E!V69+FC_TRA_DAVI_E!V69+FC_TRA_DNAVI_E!V69+FC_TRA_PIPE_E!V69</f>
        <v>1220.1890630400001</v>
      </c>
      <c r="W69" s="52">
        <f>FC_TRA_RAIL_E!W69+FC_TRA_ROAD_E!W69+FC_TRA_DAVI_E!W69+FC_TRA_DNAVI_E!W69+FC_TRA_PIPE_E!W69</f>
        <v>872.85593088000019</v>
      </c>
      <c r="X69" s="52">
        <f>FC_TRA_RAIL_E!X69+FC_TRA_ROAD_E!X69+FC_TRA_DAVI_E!X69+FC_TRA_DNAVI_E!X69+FC_TRA_PIPE_E!X69</f>
        <v>1069.5034972800001</v>
      </c>
    </row>
    <row r="70" spans="1:24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114.97356000000001</v>
      </c>
      <c r="D2" s="21">
        <f t="shared" ref="D2:X2" si="0">SUM(D3,D17,D22,D25,D26,D51,D52)</f>
        <v>108.58625855999998</v>
      </c>
      <c r="E2" s="21">
        <f t="shared" si="0"/>
        <v>105.39234108000004</v>
      </c>
      <c r="F2" s="21">
        <f t="shared" si="0"/>
        <v>105.39234108000005</v>
      </c>
      <c r="G2" s="21">
        <f t="shared" si="0"/>
        <v>108.58625855999998</v>
      </c>
      <c r="H2" s="21">
        <f t="shared" si="0"/>
        <v>105.39234108000002</v>
      </c>
      <c r="I2" s="21">
        <f t="shared" si="0"/>
        <v>105.39234108000002</v>
      </c>
      <c r="J2" s="21">
        <f t="shared" si="0"/>
        <v>105.39234108000005</v>
      </c>
      <c r="K2" s="21">
        <f t="shared" si="0"/>
        <v>105.63696000000002</v>
      </c>
      <c r="L2" s="21">
        <f t="shared" si="0"/>
        <v>96.033599999999979</v>
      </c>
      <c r="M2" s="21">
        <f t="shared" si="0"/>
        <v>105.63696000000002</v>
      </c>
      <c r="N2" s="21">
        <f t="shared" si="0"/>
        <v>102.43584</v>
      </c>
      <c r="O2" s="21">
        <f t="shared" si="0"/>
        <v>83.229119999999995</v>
      </c>
      <c r="P2" s="21">
        <f t="shared" si="0"/>
        <v>83.22911999999998</v>
      </c>
      <c r="Q2" s="21">
        <f t="shared" si="0"/>
        <v>86.430240000000012</v>
      </c>
      <c r="R2" s="21">
        <f t="shared" si="0"/>
        <v>89.421953399999964</v>
      </c>
      <c r="S2" s="21">
        <f t="shared" si="0"/>
        <v>89.690847479999988</v>
      </c>
      <c r="T2" s="21">
        <f t="shared" si="0"/>
        <v>83.174967720000012</v>
      </c>
      <c r="U2" s="21">
        <f t="shared" si="0"/>
        <v>70.209898199999998</v>
      </c>
      <c r="V2" s="21">
        <f t="shared" si="0"/>
        <v>60.739918200000005</v>
      </c>
      <c r="W2" s="21">
        <f t="shared" si="0"/>
        <v>61.474308480000026</v>
      </c>
      <c r="X2" s="21">
        <f t="shared" si="0"/>
        <v>56.793470760000012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114.97356000000001</v>
      </c>
      <c r="D26" s="27">
        <f t="shared" ref="D26:W26" si="20">SUM(D27,D33)</f>
        <v>108.58625855999998</v>
      </c>
      <c r="E26" s="27">
        <f t="shared" si="20"/>
        <v>105.39234108000004</v>
      </c>
      <c r="F26" s="27">
        <f t="shared" si="20"/>
        <v>105.39234108000005</v>
      </c>
      <c r="G26" s="27">
        <f t="shared" si="20"/>
        <v>108.58625855999998</v>
      </c>
      <c r="H26" s="27">
        <f t="shared" si="20"/>
        <v>105.39234108000002</v>
      </c>
      <c r="I26" s="27">
        <f t="shared" si="20"/>
        <v>105.39234108000002</v>
      </c>
      <c r="J26" s="27">
        <f t="shared" si="20"/>
        <v>105.39234108000005</v>
      </c>
      <c r="K26" s="27">
        <f t="shared" si="20"/>
        <v>105.63696000000002</v>
      </c>
      <c r="L26" s="27">
        <f t="shared" si="20"/>
        <v>96.033599999999979</v>
      </c>
      <c r="M26" s="27">
        <f t="shared" si="20"/>
        <v>105.63696000000002</v>
      </c>
      <c r="N26" s="27">
        <f t="shared" si="20"/>
        <v>102.43584</v>
      </c>
      <c r="O26" s="27">
        <f t="shared" si="20"/>
        <v>83.229119999999995</v>
      </c>
      <c r="P26" s="27">
        <f t="shared" si="20"/>
        <v>83.22911999999998</v>
      </c>
      <c r="Q26" s="27">
        <f t="shared" si="20"/>
        <v>86.430240000000012</v>
      </c>
      <c r="R26" s="27">
        <f t="shared" si="20"/>
        <v>89.421953399999964</v>
      </c>
      <c r="S26" s="27">
        <f t="shared" si="20"/>
        <v>89.690847479999988</v>
      </c>
      <c r="T26" s="27">
        <f t="shared" si="20"/>
        <v>83.174967720000012</v>
      </c>
      <c r="U26" s="27">
        <f t="shared" si="20"/>
        <v>70.209898199999998</v>
      </c>
      <c r="V26" s="27">
        <f t="shared" si="20"/>
        <v>60.739918200000005</v>
      </c>
      <c r="W26" s="27">
        <f t="shared" si="20"/>
        <v>61.474308480000026</v>
      </c>
      <c r="X26" s="27">
        <f t="shared" ref="X26" si="21">SUM(X27,X33)</f>
        <v>56.793470760000012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114.97356000000001</v>
      </c>
      <c r="D33" s="19">
        <f t="shared" ref="D33:W33" si="26">SUM(D34:D50)</f>
        <v>108.58625855999998</v>
      </c>
      <c r="E33" s="19">
        <f t="shared" si="26"/>
        <v>105.39234108000004</v>
      </c>
      <c r="F33" s="19">
        <f t="shared" si="26"/>
        <v>105.39234108000005</v>
      </c>
      <c r="G33" s="19">
        <f t="shared" si="26"/>
        <v>108.58625855999998</v>
      </c>
      <c r="H33" s="19">
        <f t="shared" si="26"/>
        <v>105.39234108000002</v>
      </c>
      <c r="I33" s="19">
        <f t="shared" si="26"/>
        <v>105.39234108000002</v>
      </c>
      <c r="J33" s="19">
        <f t="shared" si="26"/>
        <v>105.39234108000005</v>
      </c>
      <c r="K33" s="19">
        <f t="shared" si="26"/>
        <v>105.63696000000002</v>
      </c>
      <c r="L33" s="19">
        <f t="shared" si="26"/>
        <v>96.033599999999979</v>
      </c>
      <c r="M33" s="19">
        <f t="shared" si="26"/>
        <v>105.63696000000002</v>
      </c>
      <c r="N33" s="19">
        <f t="shared" si="26"/>
        <v>102.43584</v>
      </c>
      <c r="O33" s="19">
        <f t="shared" si="26"/>
        <v>83.229119999999995</v>
      </c>
      <c r="P33" s="19">
        <f t="shared" si="26"/>
        <v>83.22911999999998</v>
      </c>
      <c r="Q33" s="19">
        <f t="shared" si="26"/>
        <v>86.430240000000012</v>
      </c>
      <c r="R33" s="19">
        <f t="shared" si="26"/>
        <v>89.421953399999964</v>
      </c>
      <c r="S33" s="19">
        <f t="shared" si="26"/>
        <v>89.690847479999988</v>
      </c>
      <c r="T33" s="19">
        <f t="shared" si="26"/>
        <v>83.174967720000012</v>
      </c>
      <c r="U33" s="19">
        <f t="shared" si="26"/>
        <v>70.209898199999998</v>
      </c>
      <c r="V33" s="19">
        <f t="shared" si="26"/>
        <v>60.739918200000005</v>
      </c>
      <c r="W33" s="19">
        <f t="shared" si="26"/>
        <v>61.474308480000026</v>
      </c>
      <c r="X33" s="19">
        <f t="shared" ref="X33" si="27">SUM(X34:X50)</f>
        <v>56.793470760000012</v>
      </c>
    </row>
    <row r="34" spans="1:24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114.97356000000001</v>
      </c>
      <c r="D43" s="8">
        <f>FC_TRA_RAIL_MTU_E!D43+FC_TRA_RAIL_CPT_E!D43+FC_TRA_RAIL_HST_E!D43+FC_TRA_RAIL_FRT_E!D43</f>
        <v>108.58625855999998</v>
      </c>
      <c r="E43" s="8">
        <f>FC_TRA_RAIL_MTU_E!E43+FC_TRA_RAIL_CPT_E!E43+FC_TRA_RAIL_HST_E!E43+FC_TRA_RAIL_FRT_E!E43</f>
        <v>105.39234108000004</v>
      </c>
      <c r="F43" s="8">
        <f>FC_TRA_RAIL_MTU_E!F43+FC_TRA_RAIL_CPT_E!F43+FC_TRA_RAIL_HST_E!F43+FC_TRA_RAIL_FRT_E!F43</f>
        <v>105.39234108000005</v>
      </c>
      <c r="G43" s="8">
        <f>FC_TRA_RAIL_MTU_E!G43+FC_TRA_RAIL_CPT_E!G43+FC_TRA_RAIL_HST_E!G43+FC_TRA_RAIL_FRT_E!G43</f>
        <v>108.58625855999998</v>
      </c>
      <c r="H43" s="8">
        <f>FC_TRA_RAIL_MTU_E!H43+FC_TRA_RAIL_CPT_E!H43+FC_TRA_RAIL_HST_E!H43+FC_TRA_RAIL_FRT_E!H43</f>
        <v>105.39234108000002</v>
      </c>
      <c r="I43" s="8">
        <f>FC_TRA_RAIL_MTU_E!I43+FC_TRA_RAIL_CPT_E!I43+FC_TRA_RAIL_HST_E!I43+FC_TRA_RAIL_FRT_E!I43</f>
        <v>105.39234108000002</v>
      </c>
      <c r="J43" s="8">
        <f>FC_TRA_RAIL_MTU_E!J43+FC_TRA_RAIL_CPT_E!J43+FC_TRA_RAIL_HST_E!J43+FC_TRA_RAIL_FRT_E!J43</f>
        <v>105.39234108000005</v>
      </c>
      <c r="K43" s="8">
        <f>FC_TRA_RAIL_MTU_E!K43+FC_TRA_RAIL_CPT_E!K43+FC_TRA_RAIL_HST_E!K43+FC_TRA_RAIL_FRT_E!K43</f>
        <v>105.63696000000002</v>
      </c>
      <c r="L43" s="8">
        <f>FC_TRA_RAIL_MTU_E!L43+FC_TRA_RAIL_CPT_E!L43+FC_TRA_RAIL_HST_E!L43+FC_TRA_RAIL_FRT_E!L43</f>
        <v>96.033599999999979</v>
      </c>
      <c r="M43" s="8">
        <f>FC_TRA_RAIL_MTU_E!M43+FC_TRA_RAIL_CPT_E!M43+FC_TRA_RAIL_HST_E!M43+FC_TRA_RAIL_FRT_E!M43</f>
        <v>105.63696000000002</v>
      </c>
      <c r="N43" s="8">
        <f>FC_TRA_RAIL_MTU_E!N43+FC_TRA_RAIL_CPT_E!N43+FC_TRA_RAIL_HST_E!N43+FC_TRA_RAIL_FRT_E!N43</f>
        <v>102.43584</v>
      </c>
      <c r="O43" s="8">
        <f>FC_TRA_RAIL_MTU_E!O43+FC_TRA_RAIL_CPT_E!O43+FC_TRA_RAIL_HST_E!O43+FC_TRA_RAIL_FRT_E!O43</f>
        <v>83.229119999999995</v>
      </c>
      <c r="P43" s="8">
        <f>FC_TRA_RAIL_MTU_E!P43+FC_TRA_RAIL_CPT_E!P43+FC_TRA_RAIL_HST_E!P43+FC_TRA_RAIL_FRT_E!P43</f>
        <v>83.22911999999998</v>
      </c>
      <c r="Q43" s="8">
        <f>FC_TRA_RAIL_MTU_E!Q43+FC_TRA_RAIL_CPT_E!Q43+FC_TRA_RAIL_HST_E!Q43+FC_TRA_RAIL_FRT_E!Q43</f>
        <v>86.430240000000012</v>
      </c>
      <c r="R43" s="8">
        <f>FC_TRA_RAIL_MTU_E!R43+FC_TRA_RAIL_CPT_E!R43+FC_TRA_RAIL_HST_E!R43+FC_TRA_RAIL_FRT_E!R43</f>
        <v>89.421953399999964</v>
      </c>
      <c r="S43" s="8">
        <f>FC_TRA_RAIL_MTU_E!S43+FC_TRA_RAIL_CPT_E!S43+FC_TRA_RAIL_HST_E!S43+FC_TRA_RAIL_FRT_E!S43</f>
        <v>89.690847479999988</v>
      </c>
      <c r="T43" s="8">
        <f>FC_TRA_RAIL_MTU_E!T43+FC_TRA_RAIL_CPT_E!T43+FC_TRA_RAIL_HST_E!T43+FC_TRA_RAIL_FRT_E!T43</f>
        <v>83.174967720000012</v>
      </c>
      <c r="U43" s="8">
        <f>FC_TRA_RAIL_MTU_E!U43+FC_TRA_RAIL_CPT_E!U43+FC_TRA_RAIL_HST_E!U43+FC_TRA_RAIL_FRT_E!U43</f>
        <v>70.209898199999998</v>
      </c>
      <c r="V43" s="8">
        <f>FC_TRA_RAIL_MTU_E!V43+FC_TRA_RAIL_CPT_E!V43+FC_TRA_RAIL_HST_E!V43+FC_TRA_RAIL_FRT_E!V43</f>
        <v>60.739918200000005</v>
      </c>
      <c r="W43" s="8">
        <f>FC_TRA_RAIL_MTU_E!W43+FC_TRA_RAIL_CPT_E!W43+FC_TRA_RAIL_HST_E!W43+FC_TRA_RAIL_FRT_E!W43</f>
        <v>61.474308480000026</v>
      </c>
      <c r="X43" s="8">
        <f>FC_TRA_RAIL_MTU_E!X43+FC_TRA_RAIL_CPT_E!X43+FC_TRA_RAIL_HST_E!X43+FC_TRA_RAIL_FRT_E!X43</f>
        <v>56.793470760000012</v>
      </c>
    </row>
    <row r="44" spans="1:24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2.6196566400000001</v>
      </c>
      <c r="P61" s="49">
        <f t="shared" si="31"/>
        <v>2.6196566400000001</v>
      </c>
      <c r="Q61" s="49">
        <f t="shared" si="31"/>
        <v>2.6196566400000001</v>
      </c>
      <c r="R61" s="49">
        <f t="shared" si="31"/>
        <v>2.5149009600000003</v>
      </c>
      <c r="S61" s="49">
        <f t="shared" si="31"/>
        <v>1.9070121600000001</v>
      </c>
      <c r="T61" s="49">
        <f t="shared" si="31"/>
        <v>2.56995504</v>
      </c>
      <c r="U61" s="49">
        <f t="shared" si="31"/>
        <v>4.0446907200000002</v>
      </c>
      <c r="V61" s="49">
        <f t="shared" si="31"/>
        <v>4.6395806400000001</v>
      </c>
      <c r="W61" s="49">
        <f t="shared" si="31"/>
        <v>3.8833516799999996</v>
      </c>
      <c r="X61" s="49">
        <f t="shared" si="31"/>
        <v>4.4471462400000012</v>
      </c>
    </row>
    <row r="62" spans="1:24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2.6196566400000001</v>
      </c>
      <c r="P69" s="52">
        <f>FC_TRA_RAIL_MTU_E!P69+FC_TRA_RAIL_CPT_E!P69+FC_TRA_RAIL_HST_E!P69+FC_TRA_RAIL_FRT_E!P69</f>
        <v>2.6196566400000001</v>
      </c>
      <c r="Q69" s="52">
        <f>FC_TRA_RAIL_MTU_E!Q69+FC_TRA_RAIL_CPT_E!Q69+FC_TRA_RAIL_HST_E!Q69+FC_TRA_RAIL_FRT_E!Q69</f>
        <v>2.6196566400000001</v>
      </c>
      <c r="R69" s="52">
        <f>FC_TRA_RAIL_MTU_E!R69+FC_TRA_RAIL_CPT_E!R69+FC_TRA_RAIL_HST_E!R69+FC_TRA_RAIL_FRT_E!R69</f>
        <v>2.5149009600000003</v>
      </c>
      <c r="S69" s="52">
        <f>FC_TRA_RAIL_MTU_E!S69+FC_TRA_RAIL_CPT_E!S69+FC_TRA_RAIL_HST_E!S69+FC_TRA_RAIL_FRT_E!S69</f>
        <v>1.9070121600000001</v>
      </c>
      <c r="T69" s="52">
        <f>FC_TRA_RAIL_MTU_E!T69+FC_TRA_RAIL_CPT_E!T69+FC_TRA_RAIL_HST_E!T69+FC_TRA_RAIL_FRT_E!T69</f>
        <v>2.56995504</v>
      </c>
      <c r="U69" s="52">
        <f>FC_TRA_RAIL_MTU_E!U69+FC_TRA_RAIL_CPT_E!U69+FC_TRA_RAIL_HST_E!U69+FC_TRA_RAIL_FRT_E!U69</f>
        <v>4.0446907200000002</v>
      </c>
      <c r="V69" s="52">
        <f>FC_TRA_RAIL_MTU_E!V69+FC_TRA_RAIL_CPT_E!V69+FC_TRA_RAIL_HST_E!V69+FC_TRA_RAIL_FRT_E!V69</f>
        <v>4.6395806400000001</v>
      </c>
      <c r="W69" s="52">
        <f>FC_TRA_RAIL_MTU_E!W69+FC_TRA_RAIL_CPT_E!W69+FC_TRA_RAIL_HST_E!W69+FC_TRA_RAIL_FRT_E!W69</f>
        <v>3.8833516799999996</v>
      </c>
      <c r="X69" s="52">
        <f>FC_TRA_RAIL_MTU_E!X69+FC_TRA_RAIL_CPT_E!X69+FC_TRA_RAIL_HST_E!X69+FC_TRA_RAIL_FRT_E!X69</f>
        <v>4.4471462400000012</v>
      </c>
    </row>
    <row r="70" spans="1:24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101.17506736642353</v>
      </c>
      <c r="D2" s="21">
        <f t="shared" ref="D2:X2" si="0">SUM(D3,D17,D22,D25,D26,D51,D52)</f>
        <v>96.092211583701513</v>
      </c>
      <c r="E2" s="21">
        <f t="shared" si="0"/>
        <v>94.51864906947641</v>
      </c>
      <c r="F2" s="21">
        <f t="shared" si="0"/>
        <v>92.940547863553547</v>
      </c>
      <c r="G2" s="21">
        <f t="shared" si="0"/>
        <v>93.685121664439777</v>
      </c>
      <c r="H2" s="21">
        <f t="shared" si="0"/>
        <v>91.09928694388951</v>
      </c>
      <c r="I2" s="21">
        <f t="shared" si="0"/>
        <v>89.910494946026532</v>
      </c>
      <c r="J2" s="21">
        <f t="shared" si="0"/>
        <v>87.617593894663528</v>
      </c>
      <c r="K2" s="21">
        <f t="shared" si="0"/>
        <v>89.888468949511221</v>
      </c>
      <c r="L2" s="21">
        <f t="shared" si="0"/>
        <v>84.700833196601508</v>
      </c>
      <c r="M2" s="21">
        <f t="shared" si="0"/>
        <v>92.729780406695781</v>
      </c>
      <c r="N2" s="21">
        <f t="shared" si="0"/>
        <v>89.963226020560512</v>
      </c>
      <c r="O2" s="21">
        <f t="shared" si="0"/>
        <v>73.473196013273338</v>
      </c>
      <c r="P2" s="21">
        <f t="shared" si="0"/>
        <v>73.797760303652638</v>
      </c>
      <c r="Q2" s="21">
        <f t="shared" si="0"/>
        <v>76.536496558100751</v>
      </c>
      <c r="R2" s="21">
        <f t="shared" si="0"/>
        <v>78.991928229469664</v>
      </c>
      <c r="S2" s="21">
        <f t="shared" si="0"/>
        <v>78.673321261287967</v>
      </c>
      <c r="T2" s="21">
        <f t="shared" si="0"/>
        <v>73.586560201573121</v>
      </c>
      <c r="U2" s="21">
        <f t="shared" si="0"/>
        <v>61.511088105934945</v>
      </c>
      <c r="V2" s="21">
        <f t="shared" si="0"/>
        <v>53.065282308651611</v>
      </c>
      <c r="W2" s="21">
        <f t="shared" si="0"/>
        <v>50.479638575307597</v>
      </c>
      <c r="X2" s="21">
        <f t="shared" si="0"/>
        <v>46.393294238968188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101.17506736642353</v>
      </c>
      <c r="D26" s="27">
        <f t="shared" si="9"/>
        <v>96.092211583701513</v>
      </c>
      <c r="E26" s="27">
        <f t="shared" si="9"/>
        <v>94.51864906947641</v>
      </c>
      <c r="F26" s="27">
        <f t="shared" si="9"/>
        <v>92.940547863553547</v>
      </c>
      <c r="G26" s="27">
        <f t="shared" si="9"/>
        <v>93.685121664439777</v>
      </c>
      <c r="H26" s="27">
        <f t="shared" si="9"/>
        <v>91.09928694388951</v>
      </c>
      <c r="I26" s="27">
        <f t="shared" si="9"/>
        <v>89.910494946026532</v>
      </c>
      <c r="J26" s="27">
        <f t="shared" si="9"/>
        <v>87.617593894663528</v>
      </c>
      <c r="K26" s="27">
        <f t="shared" si="9"/>
        <v>89.888468949511221</v>
      </c>
      <c r="L26" s="27">
        <f t="shared" si="9"/>
        <v>84.700833196601508</v>
      </c>
      <c r="M26" s="27">
        <f t="shared" si="9"/>
        <v>92.729780406695781</v>
      </c>
      <c r="N26" s="27">
        <f t="shared" si="9"/>
        <v>89.963226020560512</v>
      </c>
      <c r="O26" s="27">
        <f t="shared" si="9"/>
        <v>73.473196013273338</v>
      </c>
      <c r="P26" s="27">
        <f t="shared" si="9"/>
        <v>73.797760303652638</v>
      </c>
      <c r="Q26" s="27">
        <f t="shared" si="9"/>
        <v>76.536496558100751</v>
      </c>
      <c r="R26" s="27">
        <f t="shared" si="9"/>
        <v>78.991928229469664</v>
      </c>
      <c r="S26" s="27">
        <f t="shared" si="9"/>
        <v>78.673321261287967</v>
      </c>
      <c r="T26" s="27">
        <f t="shared" si="9"/>
        <v>73.586560201573121</v>
      </c>
      <c r="U26" s="27">
        <f t="shared" si="9"/>
        <v>61.511088105934945</v>
      </c>
      <c r="V26" s="27">
        <f t="shared" si="9"/>
        <v>53.065282308651611</v>
      </c>
      <c r="W26" s="27">
        <f t="shared" si="9"/>
        <v>50.479638575307597</v>
      </c>
      <c r="X26" s="27">
        <f t="shared" si="9"/>
        <v>46.393294238968188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101.17506736642353</v>
      </c>
      <c r="D33" s="19">
        <f t="shared" si="11"/>
        <v>96.092211583701513</v>
      </c>
      <c r="E33" s="19">
        <f t="shared" si="11"/>
        <v>94.51864906947641</v>
      </c>
      <c r="F33" s="19">
        <f t="shared" si="11"/>
        <v>92.940547863553547</v>
      </c>
      <c r="G33" s="19">
        <f t="shared" si="11"/>
        <v>93.685121664439777</v>
      </c>
      <c r="H33" s="19">
        <f t="shared" si="11"/>
        <v>91.09928694388951</v>
      </c>
      <c r="I33" s="19">
        <f t="shared" si="11"/>
        <v>89.910494946026532</v>
      </c>
      <c r="J33" s="19">
        <f t="shared" si="11"/>
        <v>87.617593894663528</v>
      </c>
      <c r="K33" s="19">
        <f t="shared" si="11"/>
        <v>89.888468949511221</v>
      </c>
      <c r="L33" s="19">
        <f t="shared" si="11"/>
        <v>84.700833196601508</v>
      </c>
      <c r="M33" s="19">
        <f t="shared" si="11"/>
        <v>92.729780406695781</v>
      </c>
      <c r="N33" s="19">
        <f t="shared" si="11"/>
        <v>89.963226020560512</v>
      </c>
      <c r="O33" s="19">
        <f t="shared" si="11"/>
        <v>73.473196013273338</v>
      </c>
      <c r="P33" s="19">
        <f t="shared" si="11"/>
        <v>73.797760303652638</v>
      </c>
      <c r="Q33" s="19">
        <f t="shared" si="11"/>
        <v>76.536496558100751</v>
      </c>
      <c r="R33" s="19">
        <f t="shared" si="11"/>
        <v>78.991928229469664</v>
      </c>
      <c r="S33" s="19">
        <f t="shared" si="11"/>
        <v>78.673321261287967</v>
      </c>
      <c r="T33" s="19">
        <f t="shared" si="11"/>
        <v>73.586560201573121</v>
      </c>
      <c r="U33" s="19">
        <f t="shared" si="11"/>
        <v>61.511088105934945</v>
      </c>
      <c r="V33" s="19">
        <f t="shared" si="11"/>
        <v>53.065282308651611</v>
      </c>
      <c r="W33" s="19">
        <f t="shared" si="11"/>
        <v>50.479638575307597</v>
      </c>
      <c r="X33" s="19">
        <f t="shared" si="11"/>
        <v>46.393294238968188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101.17506736642353</v>
      </c>
      <c r="D43" s="8">
        <v>96.092211583701513</v>
      </c>
      <c r="E43" s="8">
        <v>94.51864906947641</v>
      </c>
      <c r="F43" s="8">
        <v>92.940547863553547</v>
      </c>
      <c r="G43" s="8">
        <v>93.685121664439777</v>
      </c>
      <c r="H43" s="8">
        <v>91.09928694388951</v>
      </c>
      <c r="I43" s="8">
        <v>89.910494946026532</v>
      </c>
      <c r="J43" s="8">
        <v>87.617593894663528</v>
      </c>
      <c r="K43" s="8">
        <v>89.888468949511221</v>
      </c>
      <c r="L43" s="8">
        <v>84.700833196601508</v>
      </c>
      <c r="M43" s="8">
        <v>92.729780406695781</v>
      </c>
      <c r="N43" s="8">
        <v>89.963226020560512</v>
      </c>
      <c r="O43" s="8">
        <v>73.473196013273338</v>
      </c>
      <c r="P43" s="8">
        <v>73.797760303652638</v>
      </c>
      <c r="Q43" s="8">
        <v>76.536496558100751</v>
      </c>
      <c r="R43" s="8">
        <v>78.991928229469664</v>
      </c>
      <c r="S43" s="8">
        <v>78.673321261287967</v>
      </c>
      <c r="T43" s="8">
        <v>73.586560201573121</v>
      </c>
      <c r="U43" s="8">
        <v>61.511088105934945</v>
      </c>
      <c r="V43" s="8">
        <v>53.065282308651611</v>
      </c>
      <c r="W43" s="8">
        <v>50.479638575307597</v>
      </c>
      <c r="X43" s="8">
        <v>46.393294238968188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2.3125865778491113</v>
      </c>
      <c r="P61" s="49">
        <f t="shared" si="13"/>
        <v>2.3228023172249337</v>
      </c>
      <c r="Q61" s="49">
        <f t="shared" si="13"/>
        <v>2.3197823054843507</v>
      </c>
      <c r="R61" s="49">
        <f t="shared" si="13"/>
        <v>2.221567172078176</v>
      </c>
      <c r="S61" s="49">
        <f t="shared" si="13"/>
        <v>1.6727568590130431</v>
      </c>
      <c r="T61" s="49">
        <f t="shared" si="13"/>
        <v>2.2736907082781159</v>
      </c>
      <c r="U61" s="49">
        <f t="shared" si="13"/>
        <v>3.5435648479430135</v>
      </c>
      <c r="V61" s="49">
        <f t="shared" si="13"/>
        <v>4.0533583803106685</v>
      </c>
      <c r="W61" s="49">
        <f t="shared" si="13"/>
        <v>3.1888148742818272</v>
      </c>
      <c r="X61" s="49">
        <f t="shared" si="13"/>
        <v>3.6327725929606673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2.3125865778491113</v>
      </c>
      <c r="P69" s="52">
        <v>2.3228023172249337</v>
      </c>
      <c r="Q69" s="52">
        <v>2.3197823054843507</v>
      </c>
      <c r="R69" s="52">
        <v>2.221567172078176</v>
      </c>
      <c r="S69" s="52">
        <v>1.6727568590130431</v>
      </c>
      <c r="T69" s="52">
        <v>2.2736907082781159</v>
      </c>
      <c r="U69" s="52">
        <v>3.5435648479430135</v>
      </c>
      <c r="V69" s="52">
        <v>4.0533583803106685</v>
      </c>
      <c r="W69" s="52">
        <v>3.1888148742818272</v>
      </c>
      <c r="X69" s="52">
        <v>3.6327725929606673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 X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13.798492633576467</v>
      </c>
      <c r="D2" s="21">
        <f t="shared" ref="D2:X2" si="0">SUM(D3,D17,D22,D25,D26,D51,D52)</f>
        <v>12.494046976298465</v>
      </c>
      <c r="E2" s="21">
        <f t="shared" si="0"/>
        <v>10.873692010523625</v>
      </c>
      <c r="F2" s="21">
        <f t="shared" si="0"/>
        <v>12.451793216446504</v>
      </c>
      <c r="G2" s="21">
        <f t="shared" si="0"/>
        <v>14.901136895560203</v>
      </c>
      <c r="H2" s="21">
        <f t="shared" si="0"/>
        <v>14.293054136110518</v>
      </c>
      <c r="I2" s="21">
        <f t="shared" si="0"/>
        <v>15.481846133973491</v>
      </c>
      <c r="J2" s="21">
        <f t="shared" si="0"/>
        <v>17.774747185336519</v>
      </c>
      <c r="K2" s="21">
        <f t="shared" si="0"/>
        <v>15.748491050488788</v>
      </c>
      <c r="L2" s="21">
        <f t="shared" si="0"/>
        <v>11.332766803398474</v>
      </c>
      <c r="M2" s="21">
        <f t="shared" si="0"/>
        <v>12.907179593304237</v>
      </c>
      <c r="N2" s="21">
        <f t="shared" si="0"/>
        <v>12.472613979439492</v>
      </c>
      <c r="O2" s="21">
        <f t="shared" si="0"/>
        <v>9.7559239867266605</v>
      </c>
      <c r="P2" s="21">
        <f t="shared" si="0"/>
        <v>9.4313596963473483</v>
      </c>
      <c r="Q2" s="21">
        <f t="shared" si="0"/>
        <v>9.8937434418992662</v>
      </c>
      <c r="R2" s="21">
        <f t="shared" si="0"/>
        <v>10.430025170530305</v>
      </c>
      <c r="S2" s="21">
        <f t="shared" si="0"/>
        <v>11.017526218712021</v>
      </c>
      <c r="T2" s="21">
        <f t="shared" si="0"/>
        <v>9.5884075184268944</v>
      </c>
      <c r="U2" s="21">
        <f t="shared" si="0"/>
        <v>8.6988100940650526</v>
      </c>
      <c r="V2" s="21">
        <f t="shared" si="0"/>
        <v>7.6746358913483981</v>
      </c>
      <c r="W2" s="21">
        <f t="shared" si="0"/>
        <v>10.994669904692428</v>
      </c>
      <c r="X2" s="21">
        <f t="shared" si="0"/>
        <v>10.400176521031824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13.798492633576467</v>
      </c>
      <c r="D26" s="27">
        <f t="shared" si="9"/>
        <v>12.494046976298465</v>
      </c>
      <c r="E26" s="27">
        <f t="shared" si="9"/>
        <v>10.873692010523625</v>
      </c>
      <c r="F26" s="27">
        <f t="shared" si="9"/>
        <v>12.451793216446504</v>
      </c>
      <c r="G26" s="27">
        <f t="shared" si="9"/>
        <v>14.901136895560203</v>
      </c>
      <c r="H26" s="27">
        <f t="shared" si="9"/>
        <v>14.293054136110518</v>
      </c>
      <c r="I26" s="27">
        <f t="shared" si="9"/>
        <v>15.481846133973491</v>
      </c>
      <c r="J26" s="27">
        <f t="shared" si="9"/>
        <v>17.774747185336519</v>
      </c>
      <c r="K26" s="27">
        <f t="shared" si="9"/>
        <v>15.748491050488788</v>
      </c>
      <c r="L26" s="27">
        <f t="shared" si="9"/>
        <v>11.332766803398474</v>
      </c>
      <c r="M26" s="27">
        <f t="shared" si="9"/>
        <v>12.907179593304237</v>
      </c>
      <c r="N26" s="27">
        <f t="shared" si="9"/>
        <v>12.472613979439492</v>
      </c>
      <c r="O26" s="27">
        <f t="shared" si="9"/>
        <v>9.7559239867266605</v>
      </c>
      <c r="P26" s="27">
        <f t="shared" si="9"/>
        <v>9.4313596963473483</v>
      </c>
      <c r="Q26" s="27">
        <f t="shared" si="9"/>
        <v>9.8937434418992662</v>
      </c>
      <c r="R26" s="27">
        <f t="shared" si="9"/>
        <v>10.430025170530305</v>
      </c>
      <c r="S26" s="27">
        <f t="shared" si="9"/>
        <v>11.017526218712021</v>
      </c>
      <c r="T26" s="27">
        <f t="shared" si="9"/>
        <v>9.5884075184268944</v>
      </c>
      <c r="U26" s="27">
        <f t="shared" si="9"/>
        <v>8.6988100940650526</v>
      </c>
      <c r="V26" s="27">
        <f t="shared" si="9"/>
        <v>7.6746358913483981</v>
      </c>
      <c r="W26" s="27">
        <f t="shared" si="9"/>
        <v>10.994669904692428</v>
      </c>
      <c r="X26" s="27">
        <f t="shared" si="9"/>
        <v>10.400176521031824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13.798492633576467</v>
      </c>
      <c r="D33" s="19">
        <f t="shared" si="11"/>
        <v>12.494046976298465</v>
      </c>
      <c r="E33" s="19">
        <f t="shared" si="11"/>
        <v>10.873692010523625</v>
      </c>
      <c r="F33" s="19">
        <f t="shared" si="11"/>
        <v>12.451793216446504</v>
      </c>
      <c r="G33" s="19">
        <f t="shared" si="11"/>
        <v>14.901136895560203</v>
      </c>
      <c r="H33" s="19">
        <f t="shared" si="11"/>
        <v>14.293054136110518</v>
      </c>
      <c r="I33" s="19">
        <f t="shared" si="11"/>
        <v>15.481846133973491</v>
      </c>
      <c r="J33" s="19">
        <f t="shared" si="11"/>
        <v>17.774747185336519</v>
      </c>
      <c r="K33" s="19">
        <f t="shared" si="11"/>
        <v>15.748491050488788</v>
      </c>
      <c r="L33" s="19">
        <f t="shared" si="11"/>
        <v>11.332766803398474</v>
      </c>
      <c r="M33" s="19">
        <f t="shared" si="11"/>
        <v>12.907179593304237</v>
      </c>
      <c r="N33" s="19">
        <f t="shared" si="11"/>
        <v>12.472613979439492</v>
      </c>
      <c r="O33" s="19">
        <f t="shared" si="11"/>
        <v>9.7559239867266605</v>
      </c>
      <c r="P33" s="19">
        <f t="shared" si="11"/>
        <v>9.4313596963473483</v>
      </c>
      <c r="Q33" s="19">
        <f t="shared" si="11"/>
        <v>9.8937434418992662</v>
      </c>
      <c r="R33" s="19">
        <f t="shared" si="11"/>
        <v>10.430025170530305</v>
      </c>
      <c r="S33" s="19">
        <f t="shared" si="11"/>
        <v>11.017526218712021</v>
      </c>
      <c r="T33" s="19">
        <f t="shared" si="11"/>
        <v>9.5884075184268944</v>
      </c>
      <c r="U33" s="19">
        <f t="shared" si="11"/>
        <v>8.6988100940650526</v>
      </c>
      <c r="V33" s="19">
        <f t="shared" si="11"/>
        <v>7.6746358913483981</v>
      </c>
      <c r="W33" s="19">
        <f t="shared" si="11"/>
        <v>10.994669904692428</v>
      </c>
      <c r="X33" s="19">
        <f t="shared" si="11"/>
        <v>10.400176521031824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13.798492633576467</v>
      </c>
      <c r="D43" s="8">
        <v>12.494046976298465</v>
      </c>
      <c r="E43" s="8">
        <v>10.873692010523625</v>
      </c>
      <c r="F43" s="8">
        <v>12.451793216446504</v>
      </c>
      <c r="G43" s="8">
        <v>14.901136895560203</v>
      </c>
      <c r="H43" s="8">
        <v>14.293054136110518</v>
      </c>
      <c r="I43" s="8">
        <v>15.481846133973491</v>
      </c>
      <c r="J43" s="8">
        <v>17.774747185336519</v>
      </c>
      <c r="K43" s="8">
        <v>15.748491050488788</v>
      </c>
      <c r="L43" s="8">
        <v>11.332766803398474</v>
      </c>
      <c r="M43" s="8">
        <v>12.907179593304237</v>
      </c>
      <c r="N43" s="8">
        <v>12.472613979439492</v>
      </c>
      <c r="O43" s="8">
        <v>9.7559239867266605</v>
      </c>
      <c r="P43" s="8">
        <v>9.4313596963473483</v>
      </c>
      <c r="Q43" s="8">
        <v>9.8937434418992662</v>
      </c>
      <c r="R43" s="8">
        <v>10.430025170530305</v>
      </c>
      <c r="S43" s="8">
        <v>11.017526218712021</v>
      </c>
      <c r="T43" s="8">
        <v>9.5884075184268944</v>
      </c>
      <c r="U43" s="8">
        <v>8.6988100940650526</v>
      </c>
      <c r="V43" s="8">
        <v>7.6746358913483981</v>
      </c>
      <c r="W43" s="8">
        <v>10.994669904692428</v>
      </c>
      <c r="X43" s="8">
        <v>10.400176521031824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0.30707006215088867</v>
      </c>
      <c r="P61" s="49">
        <f t="shared" si="13"/>
        <v>0.29685432277506624</v>
      </c>
      <c r="Q61" s="49">
        <f t="shared" si="13"/>
        <v>0.29987433451564938</v>
      </c>
      <c r="R61" s="49">
        <f t="shared" si="13"/>
        <v>0.29333378792182413</v>
      </c>
      <c r="S61" s="49">
        <f t="shared" si="13"/>
        <v>0.23425530098695693</v>
      </c>
      <c r="T61" s="49">
        <f t="shared" si="13"/>
        <v>0.2962643317218841</v>
      </c>
      <c r="U61" s="49">
        <f t="shared" si="13"/>
        <v>0.50112587205698655</v>
      </c>
      <c r="V61" s="49">
        <f t="shared" si="13"/>
        <v>0.58622225968933184</v>
      </c>
      <c r="W61" s="49">
        <f t="shared" si="13"/>
        <v>0.69453680571817256</v>
      </c>
      <c r="X61" s="49">
        <f t="shared" si="13"/>
        <v>0.81437364703933368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0.30707006215088867</v>
      </c>
      <c r="P69" s="52">
        <v>0.29685432277506624</v>
      </c>
      <c r="Q69" s="52">
        <v>0.29987433451564938</v>
      </c>
      <c r="R69" s="52">
        <v>0.29333378792182413</v>
      </c>
      <c r="S69" s="52">
        <v>0.23425530098695693</v>
      </c>
      <c r="T69" s="52">
        <v>0.2962643317218841</v>
      </c>
      <c r="U69" s="52">
        <v>0.50112587205698655</v>
      </c>
      <c r="V69" s="52">
        <v>0.58622225968933184</v>
      </c>
      <c r="W69" s="52">
        <v>0.69453680571817256</v>
      </c>
      <c r="X69" s="52">
        <v>0.81437364703933368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30574.648396799999</v>
      </c>
      <c r="D2" s="21">
        <f t="shared" ref="D2:X2" si="0">SUM(D3,D17,D22,D25,D26,D51,D52)</f>
        <v>30815.72973612</v>
      </c>
      <c r="E2" s="21">
        <f t="shared" si="0"/>
        <v>31553.649194039997</v>
      </c>
      <c r="F2" s="21">
        <f t="shared" si="0"/>
        <v>32128.344074880002</v>
      </c>
      <c r="G2" s="21">
        <f t="shared" si="0"/>
        <v>32674.724250840001</v>
      </c>
      <c r="H2" s="21">
        <f t="shared" si="0"/>
        <v>32857.118214480004</v>
      </c>
      <c r="I2" s="21">
        <f t="shared" si="0"/>
        <v>33767.328047040006</v>
      </c>
      <c r="J2" s="21">
        <f t="shared" si="0"/>
        <v>33214.506865560004</v>
      </c>
      <c r="K2" s="21">
        <f t="shared" si="0"/>
        <v>33665.522085720004</v>
      </c>
      <c r="L2" s="21">
        <f t="shared" si="0"/>
        <v>32250.796303319996</v>
      </c>
      <c r="M2" s="21">
        <f t="shared" si="0"/>
        <v>32738.793571080001</v>
      </c>
      <c r="N2" s="21">
        <f t="shared" si="0"/>
        <v>32843.477417039998</v>
      </c>
      <c r="O2" s="21">
        <f t="shared" si="0"/>
        <v>31431.368232360001</v>
      </c>
      <c r="P2" s="21">
        <f t="shared" si="0"/>
        <v>29842.905311639999</v>
      </c>
      <c r="Q2" s="21">
        <f t="shared" si="0"/>
        <v>27284.112801000007</v>
      </c>
      <c r="R2" s="21">
        <f t="shared" si="0"/>
        <v>27693.78241788</v>
      </c>
      <c r="S2" s="21">
        <f t="shared" si="0"/>
        <v>27874.084491720001</v>
      </c>
      <c r="T2" s="21">
        <f t="shared" si="0"/>
        <v>28750.541765040001</v>
      </c>
      <c r="U2" s="21">
        <f t="shared" si="0"/>
        <v>28876.554612</v>
      </c>
      <c r="V2" s="21">
        <f t="shared" si="0"/>
        <v>28505.998271879998</v>
      </c>
      <c r="W2" s="21">
        <f t="shared" si="0"/>
        <v>24324.317179199999</v>
      </c>
      <c r="X2" s="21">
        <f t="shared" si="0"/>
        <v>24426.047017800007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6">SUM(C23:C24)</f>
        <v>0</v>
      </c>
      <c r="D22" s="27">
        <f t="shared" si="16"/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ref="X22" si="17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8">SUM(C27,C33)</f>
        <v>30574.2949668</v>
      </c>
      <c r="D26" s="27">
        <f t="shared" ref="D26:W26" si="19">SUM(D27,D33)</f>
        <v>30815.174346119999</v>
      </c>
      <c r="E26" s="27">
        <f t="shared" si="19"/>
        <v>31552.740374039997</v>
      </c>
      <c r="F26" s="27">
        <f t="shared" si="19"/>
        <v>32127.081824880002</v>
      </c>
      <c r="G26" s="27">
        <f t="shared" si="19"/>
        <v>32673.15906084</v>
      </c>
      <c r="H26" s="27">
        <f t="shared" si="19"/>
        <v>32855.401554480006</v>
      </c>
      <c r="I26" s="27">
        <f t="shared" si="19"/>
        <v>33764.197667040004</v>
      </c>
      <c r="J26" s="27">
        <f t="shared" si="19"/>
        <v>33209.558845560001</v>
      </c>
      <c r="K26" s="27">
        <f t="shared" si="19"/>
        <v>33658.201035720005</v>
      </c>
      <c r="L26" s="27">
        <f t="shared" si="19"/>
        <v>32236.053223319996</v>
      </c>
      <c r="M26" s="27">
        <f t="shared" si="19"/>
        <v>32717.03238108</v>
      </c>
      <c r="N26" s="27">
        <f t="shared" si="19"/>
        <v>32802.883658999999</v>
      </c>
      <c r="O26" s="27">
        <f t="shared" si="19"/>
        <v>31375.677964319999</v>
      </c>
      <c r="P26" s="27">
        <f t="shared" si="19"/>
        <v>29781.408693599999</v>
      </c>
      <c r="Q26" s="27">
        <f t="shared" si="19"/>
        <v>27212.568672960006</v>
      </c>
      <c r="R26" s="27">
        <f t="shared" si="19"/>
        <v>27609.062419440001</v>
      </c>
      <c r="S26" s="27">
        <f t="shared" si="19"/>
        <v>27769.252104720003</v>
      </c>
      <c r="T26" s="27">
        <f t="shared" si="19"/>
        <v>28616.677022160002</v>
      </c>
      <c r="U26" s="27">
        <f t="shared" si="19"/>
        <v>28736.202913919999</v>
      </c>
      <c r="V26" s="27">
        <f t="shared" si="19"/>
        <v>28356.153645959999</v>
      </c>
      <c r="W26" s="27">
        <f t="shared" si="19"/>
        <v>24182.42836356</v>
      </c>
      <c r="X26" s="27">
        <f t="shared" ref="X26" si="20">SUM(X27,X33)</f>
        <v>24280.880593320006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W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ref="X27" si="2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4">SUM(C34:C50)</f>
        <v>30574.2949668</v>
      </c>
      <c r="D33" s="19">
        <f t="shared" ref="D33:W33" si="25">SUM(D34:D50)</f>
        <v>30815.174346119999</v>
      </c>
      <c r="E33" s="19">
        <f t="shared" si="25"/>
        <v>31552.740374039997</v>
      </c>
      <c r="F33" s="19">
        <f t="shared" si="25"/>
        <v>32127.081824880002</v>
      </c>
      <c r="G33" s="19">
        <f t="shared" si="25"/>
        <v>32673.15906084</v>
      </c>
      <c r="H33" s="19">
        <f t="shared" si="25"/>
        <v>32855.401554480006</v>
      </c>
      <c r="I33" s="19">
        <f t="shared" si="25"/>
        <v>33764.197667040004</v>
      </c>
      <c r="J33" s="19">
        <f t="shared" si="25"/>
        <v>33209.558845560001</v>
      </c>
      <c r="K33" s="19">
        <f t="shared" si="25"/>
        <v>33658.201035720005</v>
      </c>
      <c r="L33" s="19">
        <f t="shared" si="25"/>
        <v>32236.053223319996</v>
      </c>
      <c r="M33" s="19">
        <f t="shared" si="25"/>
        <v>32717.03238108</v>
      </c>
      <c r="N33" s="19">
        <f t="shared" si="25"/>
        <v>32802.883658999999</v>
      </c>
      <c r="O33" s="19">
        <f t="shared" si="25"/>
        <v>31375.677964319999</v>
      </c>
      <c r="P33" s="19">
        <f t="shared" si="25"/>
        <v>29781.408693599999</v>
      </c>
      <c r="Q33" s="19">
        <f t="shared" si="25"/>
        <v>27212.568672960006</v>
      </c>
      <c r="R33" s="19">
        <f t="shared" si="25"/>
        <v>27609.062419440001</v>
      </c>
      <c r="S33" s="19">
        <f t="shared" si="25"/>
        <v>27769.252104720003</v>
      </c>
      <c r="T33" s="19">
        <f t="shared" si="25"/>
        <v>28616.677022160002</v>
      </c>
      <c r="U33" s="19">
        <f t="shared" si="25"/>
        <v>28736.202913919999</v>
      </c>
      <c r="V33" s="19">
        <f t="shared" si="25"/>
        <v>28356.153645959999</v>
      </c>
      <c r="W33" s="19">
        <f t="shared" si="25"/>
        <v>24182.42836356</v>
      </c>
      <c r="X33" s="19">
        <f t="shared" ref="X33" si="26">SUM(X34:X50)</f>
        <v>24280.880593320006</v>
      </c>
    </row>
    <row r="34" spans="1:24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1591.3421208</v>
      </c>
      <c r="D36" s="8">
        <f>FC_TRA_ROAD_P2W_E!D36+FC_TRA_ROAD_CAR_E!D36+FC_TRA_ROAD_BUS_E!D36+FC_TRA_ROAD_LCV_E!D36+FC_TRA_ROAD_HGV_E!D36</f>
        <v>1477.2673663200003</v>
      </c>
      <c r="E36" s="8">
        <f>FC_TRA_ROAD_P2W_E!E36+FC_TRA_ROAD_CAR_E!E36+FC_TRA_ROAD_BUS_E!E36+FC_TRA_ROAD_LCV_E!E36+FC_TRA_ROAD_HGV_E!E36</f>
        <v>1428.7857433199999</v>
      </c>
      <c r="F36" s="8">
        <f>FC_TRA_ROAD_P2W_E!F36+FC_TRA_ROAD_CAR_E!F36+FC_TRA_ROAD_BUS_E!F36+FC_TRA_ROAD_LCV_E!F36+FC_TRA_ROAD_HGV_E!F36</f>
        <v>1249.1180845199999</v>
      </c>
      <c r="G36" s="8">
        <f>FC_TRA_ROAD_P2W_E!G36+FC_TRA_ROAD_CAR_E!G36+FC_TRA_ROAD_BUS_E!G36+FC_TRA_ROAD_LCV_E!G36+FC_TRA_ROAD_HGV_E!G36</f>
        <v>1240.5623302800002</v>
      </c>
      <c r="H36" s="8">
        <f>FC_TRA_ROAD_P2W_E!H36+FC_TRA_ROAD_CAR_E!H36+FC_TRA_ROAD_BUS_E!H36+FC_TRA_ROAD_LCV_E!H36+FC_TRA_ROAD_HGV_E!H36</f>
        <v>1183.5249530400001</v>
      </c>
      <c r="I36" s="8">
        <f>FC_TRA_ROAD_P2W_E!I36+FC_TRA_ROAD_CAR_E!I36+FC_TRA_ROAD_BUS_E!I36+FC_TRA_ROAD_LCV_E!I36+FC_TRA_ROAD_HGV_E!I36</f>
        <v>1137.8950966800001</v>
      </c>
      <c r="J36" s="8">
        <f>FC_TRA_ROAD_P2W_E!J36+FC_TRA_ROAD_CAR_E!J36+FC_TRA_ROAD_BUS_E!J36+FC_TRA_ROAD_LCV_E!J36+FC_TRA_ROAD_HGV_E!J36</f>
        <v>958.22743788000025</v>
      </c>
      <c r="K36" s="8">
        <f>FC_TRA_ROAD_P2W_E!K36+FC_TRA_ROAD_CAR_E!K36+FC_TRA_ROAD_BUS_E!K36+FC_TRA_ROAD_LCV_E!K36+FC_TRA_ROAD_HGV_E!K36</f>
        <v>972.48695256000008</v>
      </c>
      <c r="L36" s="8">
        <f>FC_TRA_ROAD_P2W_E!L36+FC_TRA_ROAD_CAR_E!L36+FC_TRA_ROAD_BUS_E!L36+FC_TRA_ROAD_LCV_E!L36+FC_TRA_ROAD_HGV_E!L36</f>
        <v>969.63495876000025</v>
      </c>
      <c r="M36" s="8">
        <f>FC_TRA_ROAD_P2W_E!M36+FC_TRA_ROAD_CAR_E!M36+FC_TRA_ROAD_BUS_E!M36+FC_TRA_ROAD_LCV_E!M36+FC_TRA_ROAD_HGV_E!M36</f>
        <v>906.89382107999995</v>
      </c>
      <c r="N36" s="8">
        <f>FC_TRA_ROAD_P2W_E!N36+FC_TRA_ROAD_CAR_E!N36+FC_TRA_ROAD_BUS_E!N36+FC_TRA_ROAD_LCV_E!N36+FC_TRA_ROAD_HGV_E!N36</f>
        <v>818.4861021600002</v>
      </c>
      <c r="O36" s="8">
        <f>FC_TRA_ROAD_P2W_E!O36+FC_TRA_ROAD_CAR_E!O36+FC_TRA_ROAD_BUS_E!O36+FC_TRA_ROAD_LCV_E!O36+FC_TRA_ROAD_HGV_E!O36</f>
        <v>804.22658748000003</v>
      </c>
      <c r="P36" s="8">
        <f>FC_TRA_ROAD_P2W_E!P36+FC_TRA_ROAD_CAR_E!P36+FC_TRA_ROAD_BUS_E!P36+FC_TRA_ROAD_LCV_E!P36+FC_TRA_ROAD_HGV_E!P36</f>
        <v>755.74496448000002</v>
      </c>
      <c r="Q36" s="8">
        <f>FC_TRA_ROAD_P2W_E!Q36+FC_TRA_ROAD_CAR_E!Q36+FC_TRA_ROAD_BUS_E!Q36+FC_TRA_ROAD_LCV_E!Q36+FC_TRA_ROAD_HGV_E!Q36</f>
        <v>581.78106611999988</v>
      </c>
      <c r="R36" s="8">
        <f>FC_TRA_ROAD_P2W_E!R36+FC_TRA_ROAD_CAR_E!R36+FC_TRA_ROAD_BUS_E!R36+FC_TRA_ROAD_LCV_E!R36+FC_TRA_ROAD_HGV_E!R36</f>
        <v>506.86960427999992</v>
      </c>
      <c r="S36" s="8">
        <f>FC_TRA_ROAD_P2W_E!S36+FC_TRA_ROAD_CAR_E!S36+FC_TRA_ROAD_BUS_E!S36+FC_TRA_ROAD_LCV_E!S36+FC_TRA_ROAD_HGV_E!S36</f>
        <v>479.1270078</v>
      </c>
      <c r="T36" s="8">
        <f>FC_TRA_ROAD_P2W_E!T36+FC_TRA_ROAD_CAR_E!T36+FC_TRA_ROAD_BUS_E!T36+FC_TRA_ROAD_LCV_E!T36+FC_TRA_ROAD_HGV_E!T36</f>
        <v>429.66405360000027</v>
      </c>
      <c r="U36" s="8">
        <f>FC_TRA_ROAD_P2W_E!U36+FC_TRA_ROAD_CAR_E!U36+FC_TRA_ROAD_BUS_E!U36+FC_TRA_ROAD_LCV_E!U36+FC_TRA_ROAD_HGV_E!U36</f>
        <v>390.17705796000007</v>
      </c>
      <c r="V36" s="8">
        <f>FC_TRA_ROAD_P2W_E!V36+FC_TRA_ROAD_CAR_E!V36+FC_TRA_ROAD_BUS_E!V36+FC_TRA_ROAD_LCV_E!V36+FC_TRA_ROAD_HGV_E!V36</f>
        <v>363.15274140000008</v>
      </c>
      <c r="W36" s="8">
        <f>FC_TRA_ROAD_P2W_E!W36+FC_TRA_ROAD_CAR_E!W36+FC_TRA_ROAD_BUS_E!W36+FC_TRA_ROAD_LCV_E!W36+FC_TRA_ROAD_HGV_E!W36</f>
        <v>307.86040728000012</v>
      </c>
      <c r="X36" s="8">
        <f>FC_TRA_ROAD_P2W_E!X36+FC_TRA_ROAD_CAR_E!X36+FC_TRA_ROAD_BUS_E!X36+FC_TRA_ROAD_LCV_E!X36+FC_TRA_ROAD_HGV_E!X36</f>
        <v>308.67886476000012</v>
      </c>
    </row>
    <row r="37" spans="1:24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11500.58442456</v>
      </c>
      <c r="D37" s="8">
        <f>FC_TRA_ROAD_P2W_E!D37+FC_TRA_ROAD_CAR_E!D37+FC_TRA_ROAD_BUS_E!D37+FC_TRA_ROAD_LCV_E!D37+FC_TRA_ROAD_HGV_E!D37</f>
        <v>11766.114470879998</v>
      </c>
      <c r="E37" s="8">
        <f>FC_TRA_ROAD_P2W_E!E37+FC_TRA_ROAD_CAR_E!E37+FC_TRA_ROAD_BUS_E!E37+FC_TRA_ROAD_LCV_E!E37+FC_TRA_ROAD_HGV_E!E37</f>
        <v>11897.451720000001</v>
      </c>
      <c r="F37" s="8">
        <f>FC_TRA_ROAD_P2W_E!F37+FC_TRA_ROAD_CAR_E!F37+FC_TRA_ROAD_BUS_E!F37+FC_TRA_ROAD_LCV_E!F37+FC_TRA_ROAD_HGV_E!F37</f>
        <v>11948.8446</v>
      </c>
      <c r="G37" s="8">
        <f>FC_TRA_ROAD_P2W_E!G37+FC_TRA_ROAD_CAR_E!G37+FC_TRA_ROAD_BUS_E!G37+FC_TRA_ROAD_LCV_E!G37+FC_TRA_ROAD_HGV_E!G37</f>
        <v>11823.217449120002</v>
      </c>
      <c r="H37" s="8">
        <f>FC_TRA_ROAD_P2W_E!H37+FC_TRA_ROAD_CAR_E!H37+FC_TRA_ROAD_BUS_E!H37+FC_TRA_ROAD_LCV_E!H37+FC_TRA_ROAD_HGV_E!H37</f>
        <v>11717.576639999999</v>
      </c>
      <c r="I37" s="8">
        <f>FC_TRA_ROAD_P2W_E!I37+FC_TRA_ROAD_CAR_E!I37+FC_TRA_ROAD_BUS_E!I37+FC_TRA_ROAD_LCV_E!I37+FC_TRA_ROAD_HGV_E!I37</f>
        <v>11886.34986</v>
      </c>
      <c r="J37" s="8">
        <f>FC_TRA_ROAD_P2W_E!J37+FC_TRA_ROAD_CAR_E!J37+FC_TRA_ROAD_BUS_E!J37+FC_TRA_ROAD_LCV_E!J37+FC_TRA_ROAD_HGV_E!J37</f>
        <v>11849.911809120002</v>
      </c>
      <c r="K37" s="8">
        <f>FC_TRA_ROAD_P2W_E!K37+FC_TRA_ROAD_CAR_E!K37+FC_TRA_ROAD_BUS_E!K37+FC_TRA_ROAD_LCV_E!K37+FC_TRA_ROAD_HGV_E!K37</f>
        <v>11785.601603160003</v>
      </c>
      <c r="L37" s="8">
        <f>FC_TRA_ROAD_P2W_E!L37+FC_TRA_ROAD_CAR_E!L37+FC_TRA_ROAD_BUS_E!L37+FC_TRA_ROAD_LCV_E!L37+FC_TRA_ROAD_HGV_E!L37</f>
        <v>11739.586264560001</v>
      </c>
      <c r="M37" s="8">
        <f>FC_TRA_ROAD_P2W_E!M37+FC_TRA_ROAD_CAR_E!M37+FC_TRA_ROAD_BUS_E!M37+FC_TRA_ROAD_LCV_E!M37+FC_TRA_ROAD_HGV_E!M37</f>
        <v>11745.518400000001</v>
      </c>
      <c r="N37" s="8">
        <f>FC_TRA_ROAD_P2W_E!N37+FC_TRA_ROAD_CAR_E!N37+FC_TRA_ROAD_BUS_E!N37+FC_TRA_ROAD_LCV_E!N37+FC_TRA_ROAD_HGV_E!N37</f>
        <v>11903.771796839997</v>
      </c>
      <c r="O37" s="8">
        <f>FC_TRA_ROAD_P2W_E!O37+FC_TRA_ROAD_CAR_E!O37+FC_TRA_ROAD_BUS_E!O37+FC_TRA_ROAD_LCV_E!O37+FC_TRA_ROAD_HGV_E!O37</f>
        <v>11380.73697684</v>
      </c>
      <c r="P37" s="8">
        <f>FC_TRA_ROAD_P2W_E!P37+FC_TRA_ROAD_CAR_E!P37+FC_TRA_ROAD_BUS_E!P37+FC_TRA_ROAD_LCV_E!P37+FC_TRA_ROAD_HGV_E!P37</f>
        <v>11092.989489120002</v>
      </c>
      <c r="Q37" s="8">
        <f>FC_TRA_ROAD_P2W_E!Q37+FC_TRA_ROAD_CAR_E!Q37+FC_TRA_ROAD_BUS_E!Q37+FC_TRA_ROAD_LCV_E!Q37+FC_TRA_ROAD_HGV_E!Q37</f>
        <v>10753.232406839999</v>
      </c>
      <c r="R37" s="8">
        <f>FC_TRA_ROAD_P2W_E!R37+FC_TRA_ROAD_CAR_E!R37+FC_TRA_ROAD_BUS_E!R37+FC_TRA_ROAD_LCV_E!R37+FC_TRA_ROAD_HGV_E!R37</f>
        <v>10984.008891239995</v>
      </c>
      <c r="S37" s="8">
        <f>FC_TRA_ROAD_P2W_E!S37+FC_TRA_ROAD_CAR_E!S37+FC_TRA_ROAD_BUS_E!S37+FC_TRA_ROAD_LCV_E!S37+FC_TRA_ROAD_HGV_E!S37</f>
        <v>11340.060260759999</v>
      </c>
      <c r="T37" s="8">
        <f>FC_TRA_ROAD_P2W_E!T37+FC_TRA_ROAD_CAR_E!T37+FC_TRA_ROAD_BUS_E!T37+FC_TRA_ROAD_LCV_E!T37+FC_TRA_ROAD_HGV_E!T37</f>
        <v>11709.767417040002</v>
      </c>
      <c r="U37" s="8">
        <f>FC_TRA_ROAD_P2W_E!U37+FC_TRA_ROAD_CAR_E!U37+FC_TRA_ROAD_BUS_E!U37+FC_TRA_ROAD_LCV_E!U37+FC_TRA_ROAD_HGV_E!U37</f>
        <v>11888.544286079998</v>
      </c>
      <c r="V37" s="8">
        <f>FC_TRA_ROAD_P2W_E!V37+FC_TRA_ROAD_CAR_E!V37+FC_TRA_ROAD_BUS_E!V37+FC_TRA_ROAD_LCV_E!V37+FC_TRA_ROAD_HGV_E!V37</f>
        <v>12123.720599760001</v>
      </c>
      <c r="W37" s="8">
        <f>FC_TRA_ROAD_P2W_E!W37+FC_TRA_ROAD_CAR_E!W37+FC_TRA_ROAD_BUS_E!W37+FC_TRA_ROAD_LCV_E!W37+FC_TRA_ROAD_HGV_E!W37</f>
        <v>10110.57891228</v>
      </c>
      <c r="X37" s="8">
        <f>FC_TRA_ROAD_P2W_E!X37+FC_TRA_ROAD_CAR_E!X37+FC_TRA_ROAD_BUS_E!X37+FC_TRA_ROAD_LCV_E!X37+FC_TRA_ROAD_HGV_E!X37</f>
        <v>10413.204139800002</v>
      </c>
    </row>
    <row r="38" spans="1:24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17482.368421439998</v>
      </c>
      <c r="D43" s="8">
        <f>FC_TRA_ROAD_P2W_E!D43+FC_TRA_ROAD_CAR_E!D43+FC_TRA_ROAD_BUS_E!D43+FC_TRA_ROAD_LCV_E!D43+FC_TRA_ROAD_HGV_E!D43</f>
        <v>17571.79250892</v>
      </c>
      <c r="E43" s="8">
        <f>FC_TRA_ROAD_P2W_E!E43+FC_TRA_ROAD_CAR_E!E43+FC_TRA_ROAD_BUS_E!E43+FC_TRA_ROAD_LCV_E!E43+FC_TRA_ROAD_HGV_E!E43</f>
        <v>18226.502910719995</v>
      </c>
      <c r="F43" s="8">
        <f>FC_TRA_ROAD_P2W_E!F43+FC_TRA_ROAD_CAR_E!F43+FC_TRA_ROAD_BUS_E!F43+FC_TRA_ROAD_LCV_E!F43+FC_TRA_ROAD_HGV_E!F43</f>
        <v>18929.119140360002</v>
      </c>
      <c r="G43" s="8">
        <f>FC_TRA_ROAD_P2W_E!G43+FC_TRA_ROAD_CAR_E!G43+FC_TRA_ROAD_BUS_E!G43+FC_TRA_ROAD_LCV_E!G43+FC_TRA_ROAD_HGV_E!G43</f>
        <v>19609.37928144</v>
      </c>
      <c r="H43" s="8">
        <f>FC_TRA_ROAD_P2W_E!H43+FC_TRA_ROAD_CAR_E!H43+FC_TRA_ROAD_BUS_E!H43+FC_TRA_ROAD_LCV_E!H43+FC_TRA_ROAD_HGV_E!H43</f>
        <v>19954.299961440003</v>
      </c>
      <c r="I43" s="8">
        <f>FC_TRA_ROAD_P2W_E!I43+FC_TRA_ROAD_CAR_E!I43+FC_TRA_ROAD_BUS_E!I43+FC_TRA_ROAD_LCV_E!I43+FC_TRA_ROAD_HGV_E!I43</f>
        <v>20739.952710360001</v>
      </c>
      <c r="J43" s="8">
        <f>FC_TRA_ROAD_P2W_E!J43+FC_TRA_ROAD_CAR_E!J43+FC_TRA_ROAD_BUS_E!J43+FC_TRA_ROAD_LCV_E!J43+FC_TRA_ROAD_HGV_E!J43</f>
        <v>20401.419598559998</v>
      </c>
      <c r="K43" s="8">
        <f>FC_TRA_ROAD_P2W_E!K43+FC_TRA_ROAD_CAR_E!K43+FC_TRA_ROAD_BUS_E!K43+FC_TRA_ROAD_LCV_E!K43+FC_TRA_ROAD_HGV_E!K43</f>
        <v>20900.11248</v>
      </c>
      <c r="L43" s="8">
        <f>FC_TRA_ROAD_P2W_E!L43+FC_TRA_ROAD_CAR_E!L43+FC_TRA_ROAD_BUS_E!L43+FC_TRA_ROAD_LCV_E!L43+FC_TRA_ROAD_HGV_E!L43</f>
        <v>19526.831999999995</v>
      </c>
      <c r="M43" s="8">
        <f>FC_TRA_ROAD_P2W_E!M43+FC_TRA_ROAD_CAR_E!M43+FC_TRA_ROAD_BUS_E!M43+FC_TRA_ROAD_LCV_E!M43+FC_TRA_ROAD_HGV_E!M43</f>
        <v>20064.620159999999</v>
      </c>
      <c r="N43" s="8">
        <f>FC_TRA_ROAD_P2W_E!N43+FC_TRA_ROAD_CAR_E!N43+FC_TRA_ROAD_BUS_E!N43+FC_TRA_ROAD_LCV_E!N43+FC_TRA_ROAD_HGV_E!N43</f>
        <v>20080.625759999999</v>
      </c>
      <c r="O43" s="8">
        <f>FC_TRA_ROAD_P2W_E!O43+FC_TRA_ROAD_CAR_E!O43+FC_TRA_ROAD_BUS_E!O43+FC_TRA_ROAD_LCV_E!O43+FC_TRA_ROAD_HGV_E!O43</f>
        <v>19190.714400000001</v>
      </c>
      <c r="P43" s="8">
        <f>FC_TRA_ROAD_P2W_E!P43+FC_TRA_ROAD_CAR_E!P43+FC_TRA_ROAD_BUS_E!P43+FC_TRA_ROAD_LCV_E!P43+FC_TRA_ROAD_HGV_E!P43</f>
        <v>17932.674239999997</v>
      </c>
      <c r="Q43" s="8">
        <f>FC_TRA_ROAD_P2W_E!Q43+FC_TRA_ROAD_CAR_E!Q43+FC_TRA_ROAD_BUS_E!Q43+FC_TRA_ROAD_LCV_E!Q43+FC_TRA_ROAD_HGV_E!Q43</f>
        <v>15877.555200000004</v>
      </c>
      <c r="R43" s="8">
        <f>FC_TRA_ROAD_P2W_E!R43+FC_TRA_ROAD_CAR_E!R43+FC_TRA_ROAD_BUS_E!R43+FC_TRA_ROAD_LCV_E!R43+FC_TRA_ROAD_HGV_E!R43</f>
        <v>16118.183923920005</v>
      </c>
      <c r="S43" s="8">
        <f>FC_TRA_ROAD_P2W_E!S43+FC_TRA_ROAD_CAR_E!S43+FC_TRA_ROAD_BUS_E!S43+FC_TRA_ROAD_LCV_E!S43+FC_TRA_ROAD_HGV_E!S43</f>
        <v>15950.064836160003</v>
      </c>
      <c r="T43" s="8">
        <f>FC_TRA_ROAD_P2W_E!T43+FC_TRA_ROAD_CAR_E!T43+FC_TRA_ROAD_BUS_E!T43+FC_TRA_ROAD_LCV_E!T43+FC_TRA_ROAD_HGV_E!T43</f>
        <v>16477.245551519998</v>
      </c>
      <c r="U43" s="8">
        <f>FC_TRA_ROAD_P2W_E!U43+FC_TRA_ROAD_CAR_E!U43+FC_TRA_ROAD_BUS_E!U43+FC_TRA_ROAD_LCV_E!U43+FC_TRA_ROAD_HGV_E!U43</f>
        <v>16457.481569880001</v>
      </c>
      <c r="V43" s="8">
        <f>FC_TRA_ROAD_P2W_E!V43+FC_TRA_ROAD_CAR_E!V43+FC_TRA_ROAD_BUS_E!V43+FC_TRA_ROAD_LCV_E!V43+FC_TRA_ROAD_HGV_E!V43</f>
        <v>15869.280304799999</v>
      </c>
      <c r="W43" s="8">
        <f>FC_TRA_ROAD_P2W_E!W43+FC_TRA_ROAD_CAR_E!W43+FC_TRA_ROAD_BUS_E!W43+FC_TRA_ROAD_LCV_E!W43+FC_TRA_ROAD_HGV_E!W43</f>
        <v>13763.989043999998</v>
      </c>
      <c r="X43" s="8">
        <f>FC_TRA_ROAD_P2W_E!X43+FC_TRA_ROAD_CAR_E!X43+FC_TRA_ROAD_BUS_E!X43+FC_TRA_ROAD_LCV_E!X43+FC_TRA_ROAD_HGV_E!X43</f>
        <v>13558.997588760001</v>
      </c>
    </row>
    <row r="44" spans="1:24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0.35342999999999997</v>
      </c>
      <c r="D51" s="27">
        <f>FC_TRA_ROAD_P2W_E!D51+FC_TRA_ROAD_CAR_E!D51+FC_TRA_ROAD_BUS_E!D51+FC_TRA_ROAD_LCV_E!D51+FC_TRA_ROAD_HGV_E!D51</f>
        <v>0.55539000000000005</v>
      </c>
      <c r="E51" s="27">
        <f>FC_TRA_ROAD_P2W_E!E51+FC_TRA_ROAD_CAR_E!E51+FC_TRA_ROAD_BUS_E!E51+FC_TRA_ROAD_LCV_E!E51+FC_TRA_ROAD_HGV_E!E51</f>
        <v>0.90882000000000007</v>
      </c>
      <c r="F51" s="27">
        <f>FC_TRA_ROAD_P2W_E!F51+FC_TRA_ROAD_CAR_E!F51+FC_TRA_ROAD_BUS_E!F51+FC_TRA_ROAD_LCV_E!F51+FC_TRA_ROAD_HGV_E!F51</f>
        <v>1.2622500000000001</v>
      </c>
      <c r="G51" s="27">
        <f>FC_TRA_ROAD_P2W_E!G51+FC_TRA_ROAD_CAR_E!G51+FC_TRA_ROAD_BUS_E!G51+FC_TRA_ROAD_LCV_E!G51+FC_TRA_ROAD_HGV_E!G51</f>
        <v>1.5651900000000003</v>
      </c>
      <c r="H51" s="27">
        <f>FC_TRA_ROAD_P2W_E!H51+FC_TRA_ROAD_CAR_E!H51+FC_TRA_ROAD_BUS_E!H51+FC_TRA_ROAD_LCV_E!H51+FC_TRA_ROAD_HGV_E!H51</f>
        <v>1.7166600000000001</v>
      </c>
      <c r="I51" s="27">
        <f>FC_TRA_ROAD_P2W_E!I51+FC_TRA_ROAD_CAR_E!I51+FC_TRA_ROAD_BUS_E!I51+FC_TRA_ROAD_LCV_E!I51+FC_TRA_ROAD_HGV_E!I51</f>
        <v>3.1303799999999997</v>
      </c>
      <c r="J51" s="27">
        <f>FC_TRA_ROAD_P2W_E!J51+FC_TRA_ROAD_CAR_E!J51+FC_TRA_ROAD_BUS_E!J51+FC_TRA_ROAD_LCV_E!J51+FC_TRA_ROAD_HGV_E!J51</f>
        <v>4.9480199999999996</v>
      </c>
      <c r="K51" s="27">
        <f>FC_TRA_ROAD_P2W_E!K51+FC_TRA_ROAD_CAR_E!K51+FC_TRA_ROAD_BUS_E!K51+FC_TRA_ROAD_LCV_E!K51+FC_TRA_ROAD_HGV_E!K51</f>
        <v>7.3210500000000014</v>
      </c>
      <c r="L51" s="27">
        <f>FC_TRA_ROAD_P2W_E!L51+FC_TRA_ROAD_CAR_E!L51+FC_TRA_ROAD_BUS_E!L51+FC_TRA_ROAD_LCV_E!L51+FC_TRA_ROAD_HGV_E!L51</f>
        <v>14.743080000000003</v>
      </c>
      <c r="M51" s="27">
        <f>FC_TRA_ROAD_P2W_E!M51+FC_TRA_ROAD_CAR_E!M51+FC_TRA_ROAD_BUS_E!M51+FC_TRA_ROAD_LCV_E!M51+FC_TRA_ROAD_HGV_E!M51</f>
        <v>21.761190000000006</v>
      </c>
      <c r="N51" s="27">
        <f>FC_TRA_ROAD_P2W_E!N51+FC_TRA_ROAD_CAR_E!N51+FC_TRA_ROAD_BUS_E!N51+FC_TRA_ROAD_LCV_E!N51+FC_TRA_ROAD_HGV_E!N51</f>
        <v>40.593758040000004</v>
      </c>
      <c r="O51" s="27">
        <f>FC_TRA_ROAD_P2W_E!O51+FC_TRA_ROAD_CAR_E!O51+FC_TRA_ROAD_BUS_E!O51+FC_TRA_ROAD_LCV_E!O51+FC_TRA_ROAD_HGV_E!O51</f>
        <v>55.690268040000028</v>
      </c>
      <c r="P51" s="27">
        <f>FC_TRA_ROAD_P2W_E!P51+FC_TRA_ROAD_CAR_E!P51+FC_TRA_ROAD_BUS_E!P51+FC_TRA_ROAD_LCV_E!P51+FC_TRA_ROAD_HGV_E!P51</f>
        <v>61.496618040000001</v>
      </c>
      <c r="Q51" s="27">
        <f>FC_TRA_ROAD_P2W_E!Q51+FC_TRA_ROAD_CAR_E!Q51+FC_TRA_ROAD_BUS_E!Q51+FC_TRA_ROAD_LCV_E!Q51+FC_TRA_ROAD_HGV_E!Q51</f>
        <v>71.544128040000004</v>
      </c>
      <c r="R51" s="27">
        <f>FC_TRA_ROAD_P2W_E!R51+FC_TRA_ROAD_CAR_E!R51+FC_TRA_ROAD_BUS_E!R51+FC_TRA_ROAD_LCV_E!R51+FC_TRA_ROAD_HGV_E!R51</f>
        <v>84.719998440000026</v>
      </c>
      <c r="S51" s="27">
        <f>FC_TRA_ROAD_P2W_E!S51+FC_TRA_ROAD_CAR_E!S51+FC_TRA_ROAD_BUS_E!S51+FC_TRA_ROAD_LCV_E!S51+FC_TRA_ROAD_HGV_E!S51</f>
        <v>104.83238699999998</v>
      </c>
      <c r="T51" s="27">
        <f>FC_TRA_ROAD_P2W_E!T51+FC_TRA_ROAD_CAR_E!T51+FC_TRA_ROAD_BUS_E!T51+FC_TRA_ROAD_LCV_E!T51+FC_TRA_ROAD_HGV_E!T51</f>
        <v>133.86474287999999</v>
      </c>
      <c r="U51" s="27">
        <f>FC_TRA_ROAD_P2W_E!U51+FC_TRA_ROAD_CAR_E!U51+FC_TRA_ROAD_BUS_E!U51+FC_TRA_ROAD_LCV_E!U51+FC_TRA_ROAD_HGV_E!U51</f>
        <v>140.35169808000001</v>
      </c>
      <c r="V51" s="27">
        <f>FC_TRA_ROAD_P2W_E!V51+FC_TRA_ROAD_CAR_E!V51+FC_TRA_ROAD_BUS_E!V51+FC_TRA_ROAD_LCV_E!V51+FC_TRA_ROAD_HGV_E!V51</f>
        <v>149.84462592</v>
      </c>
      <c r="W51" s="27">
        <f>FC_TRA_ROAD_P2W_E!W51+FC_TRA_ROAD_CAR_E!W51+FC_TRA_ROAD_BUS_E!W51+FC_TRA_ROAD_LCV_E!W51+FC_TRA_ROAD_HGV_E!W51</f>
        <v>141.88881564000005</v>
      </c>
      <c r="X51" s="27">
        <f>FC_TRA_ROAD_P2W_E!X51+FC_TRA_ROAD_CAR_E!X51+FC_TRA_ROAD_BUS_E!X51+FC_TRA_ROAD_LCV_E!X51+FC_TRA_ROAD_HGV_E!X51</f>
        <v>145.16642447999999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27">SUM(C53:C54)</f>
        <v>0</v>
      </c>
      <c r="D52" s="27">
        <f t="shared" si="27"/>
        <v>0</v>
      </c>
      <c r="E52" s="27">
        <f t="shared" si="27"/>
        <v>0</v>
      </c>
      <c r="F52" s="27">
        <f t="shared" si="27"/>
        <v>0</v>
      </c>
      <c r="G52" s="27">
        <f t="shared" si="27"/>
        <v>0</v>
      </c>
      <c r="H52" s="27">
        <f t="shared" si="27"/>
        <v>0</v>
      </c>
      <c r="I52" s="27">
        <f t="shared" si="27"/>
        <v>0</v>
      </c>
      <c r="J52" s="27">
        <f t="shared" si="27"/>
        <v>0</v>
      </c>
      <c r="K52" s="27">
        <f t="shared" si="27"/>
        <v>0</v>
      </c>
      <c r="L52" s="27">
        <f t="shared" si="27"/>
        <v>0</v>
      </c>
      <c r="M52" s="27">
        <f t="shared" si="27"/>
        <v>0</v>
      </c>
      <c r="N52" s="27">
        <f t="shared" si="27"/>
        <v>0</v>
      </c>
      <c r="O52" s="27">
        <f t="shared" si="27"/>
        <v>0</v>
      </c>
      <c r="P52" s="27">
        <f t="shared" si="27"/>
        <v>0</v>
      </c>
      <c r="Q52" s="27">
        <f t="shared" si="27"/>
        <v>0</v>
      </c>
      <c r="R52" s="27">
        <f t="shared" si="27"/>
        <v>0</v>
      </c>
      <c r="S52" s="27">
        <f t="shared" si="27"/>
        <v>0</v>
      </c>
      <c r="T52" s="27">
        <f t="shared" si="27"/>
        <v>0</v>
      </c>
      <c r="U52" s="27">
        <f t="shared" si="27"/>
        <v>0</v>
      </c>
      <c r="V52" s="27">
        <f t="shared" si="27"/>
        <v>0</v>
      </c>
      <c r="W52" s="27">
        <f t="shared" si="27"/>
        <v>0</v>
      </c>
      <c r="X52" s="27">
        <f t="shared" ref="X52" si="28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9">SUM(C62:C72)</f>
        <v>0</v>
      </c>
      <c r="D61" s="49">
        <f t="shared" si="29"/>
        <v>0</v>
      </c>
      <c r="E61" s="49">
        <f t="shared" si="29"/>
        <v>0</v>
      </c>
      <c r="F61" s="49">
        <f t="shared" si="29"/>
        <v>0</v>
      </c>
      <c r="G61" s="49">
        <f t="shared" si="29"/>
        <v>0</v>
      </c>
      <c r="H61" s="49">
        <f t="shared" si="29"/>
        <v>0</v>
      </c>
      <c r="I61" s="49">
        <f t="shared" si="29"/>
        <v>120.99714335999998</v>
      </c>
      <c r="J61" s="49">
        <f t="shared" si="29"/>
        <v>979.44725663999986</v>
      </c>
      <c r="K61" s="49">
        <f t="shared" si="29"/>
        <v>851.44779504000007</v>
      </c>
      <c r="L61" s="49">
        <f t="shared" si="29"/>
        <v>1107.0004233600005</v>
      </c>
      <c r="M61" s="49">
        <f t="shared" si="29"/>
        <v>677.90994335999994</v>
      </c>
      <c r="N61" s="49">
        <f t="shared" si="29"/>
        <v>952.4016849599999</v>
      </c>
      <c r="O61" s="49">
        <f t="shared" si="29"/>
        <v>924.29402831999982</v>
      </c>
      <c r="P61" s="49">
        <f t="shared" si="29"/>
        <v>884.29188672000009</v>
      </c>
      <c r="Q61" s="49">
        <f t="shared" si="29"/>
        <v>1032.68888496</v>
      </c>
      <c r="R61" s="49">
        <f t="shared" si="29"/>
        <v>870.07315103999974</v>
      </c>
      <c r="S61" s="49">
        <f t="shared" si="29"/>
        <v>697.43604528000003</v>
      </c>
      <c r="T61" s="49">
        <f t="shared" si="29"/>
        <v>896.11169184000005</v>
      </c>
      <c r="U61" s="49">
        <f t="shared" si="29"/>
        <v>1455.5131401600001</v>
      </c>
      <c r="V61" s="49">
        <f t="shared" si="29"/>
        <v>1796.3442835199999</v>
      </c>
      <c r="W61" s="49">
        <f t="shared" si="29"/>
        <v>1535.78530224</v>
      </c>
      <c r="X61" s="49">
        <f t="shared" si="29"/>
        <v>1753.6534128000003</v>
      </c>
    </row>
    <row r="62" spans="1:24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0</v>
      </c>
      <c r="V64" s="52">
        <f>FC_TRA_ROAD_P2W_E!V64+FC_TRA_ROAD_CAR_E!V64+FC_TRA_ROAD_BUS_E!V64+FC_TRA_ROAD_LCV_E!V64+FC_TRA_ROAD_HGV_E!V64</f>
        <v>0</v>
      </c>
      <c r="W64" s="52">
        <f>FC_TRA_ROAD_P2W_E!W64+FC_TRA_ROAD_CAR_E!W64+FC_TRA_ROAD_BUS_E!W64+FC_TRA_ROAD_LCV_E!W64+FC_TRA_ROAD_HGV_E!W64</f>
        <v>0</v>
      </c>
      <c r="X64" s="52">
        <f>FC_TRA_ROAD_P2W_E!X64+FC_TRA_ROAD_CAR_E!X64+FC_TRA_ROAD_BUS_E!X64+FC_TRA_ROAD_LCV_E!X64+FC_TRA_ROAD_HGV_E!X64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0</v>
      </c>
      <c r="I67" s="52">
        <f>FC_TRA_ROAD_P2W_E!I67+FC_TRA_ROAD_CAR_E!I67+FC_TRA_ROAD_BUS_E!I67+FC_TRA_ROAD_LCV_E!I67+FC_TRA_ROAD_HGV_E!I67</f>
        <v>55.507256639999994</v>
      </c>
      <c r="J67" s="52">
        <f>FC_TRA_ROAD_P2W_E!J67+FC_TRA_ROAD_CAR_E!J67+FC_TRA_ROAD_BUS_E!J67+FC_TRA_ROAD_LCV_E!J67+FC_TRA_ROAD_HGV_E!J67</f>
        <v>261.67688495999994</v>
      </c>
      <c r="K67" s="52">
        <f>FC_TRA_ROAD_P2W_E!K67+FC_TRA_ROAD_CAR_E!K67+FC_TRA_ROAD_BUS_E!K67+FC_TRA_ROAD_LCV_E!K67+FC_TRA_ROAD_HGV_E!K67</f>
        <v>319.66896672000001</v>
      </c>
      <c r="L67" s="52">
        <f>FC_TRA_ROAD_P2W_E!L67+FC_TRA_ROAD_CAR_E!L67+FC_TRA_ROAD_BUS_E!L67+FC_TRA_ROAD_LCV_E!L67+FC_TRA_ROAD_HGV_E!L67</f>
        <v>410.18679504000016</v>
      </c>
      <c r="M67" s="52">
        <f>FC_TRA_ROAD_P2W_E!M67+FC_TRA_ROAD_CAR_E!M67+FC_TRA_ROAD_BUS_E!M67+FC_TRA_ROAD_LCV_E!M67+FC_TRA_ROAD_HGV_E!M67</f>
        <v>397.61279999999994</v>
      </c>
      <c r="N67" s="52">
        <f>FC_TRA_ROAD_P2W_E!N67+FC_TRA_ROAD_CAR_E!N67+FC_TRA_ROAD_BUS_E!N67+FC_TRA_ROAD_LCV_E!N67+FC_TRA_ROAD_HGV_E!N67</f>
        <v>441.57960000000003</v>
      </c>
      <c r="O67" s="52">
        <f>FC_TRA_ROAD_P2W_E!O67+FC_TRA_ROAD_CAR_E!O67+FC_TRA_ROAD_BUS_E!O67+FC_TRA_ROAD_LCV_E!O67+FC_TRA_ROAD_HGV_E!O67</f>
        <v>368.9387999999999</v>
      </c>
      <c r="P67" s="52">
        <f>FC_TRA_ROAD_P2W_E!P67+FC_TRA_ROAD_CAR_E!P67+FC_TRA_ROAD_BUS_E!P67+FC_TRA_ROAD_LCV_E!P67+FC_TRA_ROAD_HGV_E!P67</f>
        <v>370.85040000000009</v>
      </c>
      <c r="Q67" s="52">
        <f>FC_TRA_ROAD_P2W_E!Q67+FC_TRA_ROAD_CAR_E!Q67+FC_TRA_ROAD_BUS_E!Q67+FC_TRA_ROAD_LCV_E!Q67+FC_TRA_ROAD_HGV_E!Q67</f>
        <v>380.40839999999986</v>
      </c>
      <c r="R67" s="52">
        <f>FC_TRA_ROAD_P2W_E!R67+FC_TRA_ROAD_CAR_E!R67+FC_TRA_ROAD_BUS_E!R67+FC_TRA_ROAD_LCV_E!R67+FC_TRA_ROAD_HGV_E!R67</f>
        <v>421.29370079999978</v>
      </c>
      <c r="S67" s="52">
        <f>FC_TRA_ROAD_P2W_E!S67+FC_TRA_ROAD_CAR_E!S67+FC_TRA_ROAD_BUS_E!S67+FC_TRA_ROAD_LCV_E!S67+FC_TRA_ROAD_HGV_E!S67</f>
        <v>357.45390719999995</v>
      </c>
      <c r="T67" s="52">
        <f>FC_TRA_ROAD_P2W_E!T67+FC_TRA_ROAD_CAR_E!T67+FC_TRA_ROAD_BUS_E!T67+FC_TRA_ROAD_LCV_E!T67+FC_TRA_ROAD_HGV_E!T67</f>
        <v>382.21677360000007</v>
      </c>
      <c r="U67" s="52">
        <f>FC_TRA_ROAD_P2W_E!U67+FC_TRA_ROAD_CAR_E!U67+FC_TRA_ROAD_BUS_E!U67+FC_TRA_ROAD_LCV_E!U67+FC_TRA_ROAD_HGV_E!U67</f>
        <v>505.90825344000012</v>
      </c>
      <c r="V67" s="52">
        <f>FC_TRA_ROAD_P2W_E!V67+FC_TRA_ROAD_CAR_E!V67+FC_TRA_ROAD_BUS_E!V67+FC_TRA_ROAD_LCV_E!V67+FC_TRA_ROAD_HGV_E!V67</f>
        <v>589.11943679999979</v>
      </c>
      <c r="W67" s="52">
        <f>FC_TRA_ROAD_P2W_E!W67+FC_TRA_ROAD_CAR_E!W67+FC_TRA_ROAD_BUS_E!W67+FC_TRA_ROAD_LCV_E!W67+FC_TRA_ROAD_HGV_E!W67</f>
        <v>671.25528143999998</v>
      </c>
      <c r="X67" s="52">
        <f>FC_TRA_ROAD_P2W_E!X67+FC_TRA_ROAD_CAR_E!X67+FC_TRA_ROAD_BUS_E!X67+FC_TRA_ROAD_LCV_E!X67+FC_TRA_ROAD_HGV_E!X67</f>
        <v>691.40915280000002</v>
      </c>
    </row>
    <row r="68" spans="1:24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0</v>
      </c>
      <c r="P68" s="52">
        <f>FC_TRA_ROAD_P2W_E!P68+FC_TRA_ROAD_CAR_E!P68+FC_TRA_ROAD_BUS_E!P68+FC_TRA_ROAD_LCV_E!P68+FC_TRA_ROAD_HGV_E!P68</f>
        <v>0</v>
      </c>
      <c r="Q68" s="52">
        <f>FC_TRA_ROAD_P2W_E!Q68+FC_TRA_ROAD_CAR_E!Q68+FC_TRA_ROAD_BUS_E!Q68+FC_TRA_ROAD_LCV_E!Q68+FC_TRA_ROAD_HGV_E!Q68</f>
        <v>0</v>
      </c>
      <c r="R68" s="52">
        <f>FC_TRA_ROAD_P2W_E!R68+FC_TRA_ROAD_CAR_E!R68+FC_TRA_ROAD_BUS_E!R68+FC_TRA_ROAD_LCV_E!R68+FC_TRA_ROAD_HGV_E!R68</f>
        <v>0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0</v>
      </c>
      <c r="U68" s="52">
        <f>FC_TRA_ROAD_P2W_E!U68+FC_TRA_ROAD_CAR_E!U68+FC_TRA_ROAD_BUS_E!U68+FC_TRA_ROAD_LCV_E!U68+FC_TRA_ROAD_HGV_E!U68</f>
        <v>0</v>
      </c>
      <c r="V68" s="52">
        <f>FC_TRA_ROAD_P2W_E!V68+FC_TRA_ROAD_CAR_E!V68+FC_TRA_ROAD_BUS_E!V68+FC_TRA_ROAD_LCV_E!V68+FC_TRA_ROAD_HGV_E!V68</f>
        <v>0</v>
      </c>
      <c r="W68" s="52">
        <f>FC_TRA_ROAD_P2W_E!W68+FC_TRA_ROAD_CAR_E!W68+FC_TRA_ROAD_BUS_E!W68+FC_TRA_ROAD_LCV_E!W68+FC_TRA_ROAD_HGV_E!W68</f>
        <v>0</v>
      </c>
      <c r="X68" s="52">
        <f>FC_TRA_ROAD_P2W_E!X68+FC_TRA_ROAD_CAR_E!X68+FC_TRA_ROAD_BUS_E!X68+FC_TRA_ROAD_LCV_E!X68+FC_TRA_ROAD_HGV_E!X68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0</v>
      </c>
      <c r="H69" s="52">
        <f>FC_TRA_ROAD_P2W_E!H69+FC_TRA_ROAD_CAR_E!H69+FC_TRA_ROAD_BUS_E!H69+FC_TRA_ROAD_LCV_E!H69+FC_TRA_ROAD_HGV_E!H69</f>
        <v>0</v>
      </c>
      <c r="I69" s="52">
        <f>FC_TRA_ROAD_P2W_E!I69+FC_TRA_ROAD_CAR_E!I69+FC_TRA_ROAD_BUS_E!I69+FC_TRA_ROAD_LCV_E!I69+FC_TRA_ROAD_HGV_E!I69</f>
        <v>65.489886719999987</v>
      </c>
      <c r="J69" s="52">
        <f>FC_TRA_ROAD_P2W_E!J69+FC_TRA_ROAD_CAR_E!J69+FC_TRA_ROAD_BUS_E!J69+FC_TRA_ROAD_LCV_E!J69+FC_TRA_ROAD_HGV_E!J69</f>
        <v>717.77037167999993</v>
      </c>
      <c r="K69" s="52">
        <f>FC_TRA_ROAD_P2W_E!K69+FC_TRA_ROAD_CAR_E!K69+FC_TRA_ROAD_BUS_E!K69+FC_TRA_ROAD_LCV_E!K69+FC_TRA_ROAD_HGV_E!K69</f>
        <v>531.77882832000012</v>
      </c>
      <c r="L69" s="52">
        <f>FC_TRA_ROAD_P2W_E!L69+FC_TRA_ROAD_CAR_E!L69+FC_TRA_ROAD_BUS_E!L69+FC_TRA_ROAD_LCV_E!L69+FC_TRA_ROAD_HGV_E!L69</f>
        <v>696.81362832000025</v>
      </c>
      <c r="M69" s="52">
        <f>FC_TRA_ROAD_P2W_E!M69+FC_TRA_ROAD_CAR_E!M69+FC_TRA_ROAD_BUS_E!M69+FC_TRA_ROAD_LCV_E!M69+FC_TRA_ROAD_HGV_E!M69</f>
        <v>280.29714335999995</v>
      </c>
      <c r="N69" s="52">
        <f>FC_TRA_ROAD_P2W_E!N69+FC_TRA_ROAD_CAR_E!N69+FC_TRA_ROAD_BUS_E!N69+FC_TRA_ROAD_LCV_E!N69+FC_TRA_ROAD_HGV_E!N69</f>
        <v>510.82208495999987</v>
      </c>
      <c r="O69" s="52">
        <f>FC_TRA_ROAD_P2W_E!O69+FC_TRA_ROAD_CAR_E!O69+FC_TRA_ROAD_BUS_E!O69+FC_TRA_ROAD_LCV_E!O69+FC_TRA_ROAD_HGV_E!O69</f>
        <v>555.35522831999992</v>
      </c>
      <c r="P69" s="52">
        <f>FC_TRA_ROAD_P2W_E!P69+FC_TRA_ROAD_CAR_E!P69+FC_TRA_ROAD_BUS_E!P69+FC_TRA_ROAD_LCV_E!P69+FC_TRA_ROAD_HGV_E!P69</f>
        <v>513.44148672000006</v>
      </c>
      <c r="Q69" s="52">
        <f>FC_TRA_ROAD_P2W_E!Q69+FC_TRA_ROAD_CAR_E!Q69+FC_TRA_ROAD_BUS_E!Q69+FC_TRA_ROAD_LCV_E!Q69+FC_TRA_ROAD_HGV_E!Q69</f>
        <v>652.28048496000008</v>
      </c>
      <c r="R69" s="52">
        <f>FC_TRA_ROAD_P2W_E!R69+FC_TRA_ROAD_CAR_E!R69+FC_TRA_ROAD_BUS_E!R69+FC_TRA_ROAD_LCV_E!R69+FC_TRA_ROAD_HGV_E!R69</f>
        <v>448.77945023999996</v>
      </c>
      <c r="S69" s="52">
        <f>FC_TRA_ROAD_P2W_E!S69+FC_TRA_ROAD_CAR_E!S69+FC_TRA_ROAD_BUS_E!S69+FC_TRA_ROAD_LCV_E!S69+FC_TRA_ROAD_HGV_E!S69</f>
        <v>339.98213808000008</v>
      </c>
      <c r="T69" s="52">
        <f>FC_TRA_ROAD_P2W_E!T69+FC_TRA_ROAD_CAR_E!T69+FC_TRA_ROAD_BUS_E!T69+FC_TRA_ROAD_LCV_E!T69+FC_TRA_ROAD_HGV_E!T69</f>
        <v>513.89491824000004</v>
      </c>
      <c r="U69" s="52">
        <f>FC_TRA_ROAD_P2W_E!U69+FC_TRA_ROAD_CAR_E!U69+FC_TRA_ROAD_BUS_E!U69+FC_TRA_ROAD_LCV_E!U69+FC_TRA_ROAD_HGV_E!U69</f>
        <v>949.60488671999997</v>
      </c>
      <c r="V69" s="52">
        <f>FC_TRA_ROAD_P2W_E!V69+FC_TRA_ROAD_CAR_E!V69+FC_TRA_ROAD_BUS_E!V69+FC_TRA_ROAD_LCV_E!V69+FC_TRA_ROAD_HGV_E!V69</f>
        <v>1207.22484672</v>
      </c>
      <c r="W69" s="52">
        <f>FC_TRA_ROAD_P2W_E!W69+FC_TRA_ROAD_CAR_E!W69+FC_TRA_ROAD_BUS_E!W69+FC_TRA_ROAD_LCV_E!W69+FC_TRA_ROAD_HGV_E!W69</f>
        <v>864.5300208000001</v>
      </c>
      <c r="X69" s="52">
        <f>FC_TRA_ROAD_P2W_E!X69+FC_TRA_ROAD_CAR_E!X69+FC_TRA_ROAD_BUS_E!X69+FC_TRA_ROAD_LCV_E!X69+FC_TRA_ROAD_HGV_E!X69</f>
        <v>1062.2442600000002</v>
      </c>
    </row>
    <row r="70" spans="1:24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326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381.47811947768918</v>
      </c>
      <c r="D2" s="21">
        <f t="shared" ref="D2:X2" si="0">SUM(D3,D17,D22,D25,D26,D51,D52)</f>
        <v>396.03974164051698</v>
      </c>
      <c r="E2" s="21">
        <f t="shared" si="0"/>
        <v>406.59521192409852</v>
      </c>
      <c r="F2" s="21">
        <f t="shared" si="0"/>
        <v>411.75671109877391</v>
      </c>
      <c r="G2" s="21">
        <f t="shared" si="0"/>
        <v>390.74826112066745</v>
      </c>
      <c r="H2" s="21">
        <f t="shared" si="0"/>
        <v>401.41635097010533</v>
      </c>
      <c r="I2" s="21">
        <f t="shared" si="0"/>
        <v>417.24039796098361</v>
      </c>
      <c r="J2" s="21">
        <f t="shared" si="0"/>
        <v>428.39436342550039</v>
      </c>
      <c r="K2" s="21">
        <f t="shared" si="0"/>
        <v>452.95500454277419</v>
      </c>
      <c r="L2" s="21">
        <f t="shared" si="0"/>
        <v>459.7570477290044</v>
      </c>
      <c r="M2" s="21">
        <f t="shared" si="0"/>
        <v>462.03549790086419</v>
      </c>
      <c r="N2" s="21">
        <f t="shared" si="0"/>
        <v>466.45173321735501</v>
      </c>
      <c r="O2" s="21">
        <f t="shared" si="0"/>
        <v>452.03920283328682</v>
      </c>
      <c r="P2" s="21">
        <f t="shared" si="0"/>
        <v>443.07697735468128</v>
      </c>
      <c r="Q2" s="21">
        <f t="shared" si="0"/>
        <v>421.22910750263662</v>
      </c>
      <c r="R2" s="21">
        <f t="shared" si="0"/>
        <v>428.34850908567398</v>
      </c>
      <c r="S2" s="21">
        <f t="shared" si="0"/>
        <v>433.55856412751041</v>
      </c>
      <c r="T2" s="21">
        <f t="shared" si="0"/>
        <v>403.95426245060048</v>
      </c>
      <c r="U2" s="21">
        <f t="shared" si="0"/>
        <v>396.58737004449944</v>
      </c>
      <c r="V2" s="21">
        <f t="shared" si="0"/>
        <v>397.56782922324436</v>
      </c>
      <c r="W2" s="21">
        <f t="shared" si="0"/>
        <v>358.46690131785698</v>
      </c>
      <c r="X2" s="21">
        <f t="shared" si="0"/>
        <v>346.22379046832856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381.47811947768918</v>
      </c>
      <c r="D26" s="27">
        <f t="shared" si="11"/>
        <v>396.03974164051698</v>
      </c>
      <c r="E26" s="27">
        <f t="shared" si="11"/>
        <v>406.59521192409852</v>
      </c>
      <c r="F26" s="27">
        <f t="shared" si="11"/>
        <v>411.75671109877391</v>
      </c>
      <c r="G26" s="27">
        <f t="shared" si="11"/>
        <v>390.74826112066745</v>
      </c>
      <c r="H26" s="27">
        <f t="shared" si="11"/>
        <v>401.41635097010533</v>
      </c>
      <c r="I26" s="27">
        <f t="shared" si="11"/>
        <v>417.24039796098361</v>
      </c>
      <c r="J26" s="27">
        <f t="shared" si="11"/>
        <v>428.39436342550039</v>
      </c>
      <c r="K26" s="27">
        <f t="shared" si="11"/>
        <v>452.95500454277419</v>
      </c>
      <c r="L26" s="27">
        <f t="shared" si="11"/>
        <v>459.7570477290044</v>
      </c>
      <c r="M26" s="27">
        <f t="shared" si="11"/>
        <v>462.03549790086419</v>
      </c>
      <c r="N26" s="27">
        <f t="shared" si="11"/>
        <v>466.45173321735501</v>
      </c>
      <c r="O26" s="27">
        <f t="shared" si="11"/>
        <v>452.03920283328682</v>
      </c>
      <c r="P26" s="27">
        <f t="shared" si="11"/>
        <v>443.07697735468128</v>
      </c>
      <c r="Q26" s="27">
        <f t="shared" si="11"/>
        <v>421.22910750263662</v>
      </c>
      <c r="R26" s="27">
        <f t="shared" si="11"/>
        <v>428.34850908567398</v>
      </c>
      <c r="S26" s="27">
        <f t="shared" si="11"/>
        <v>433.55856412751041</v>
      </c>
      <c r="T26" s="27">
        <f t="shared" si="11"/>
        <v>403.95426245060048</v>
      </c>
      <c r="U26" s="27">
        <f t="shared" si="11"/>
        <v>396.58737004449944</v>
      </c>
      <c r="V26" s="27">
        <f t="shared" si="11"/>
        <v>397.56782922324436</v>
      </c>
      <c r="W26" s="27">
        <f t="shared" si="11"/>
        <v>358.46690131785698</v>
      </c>
      <c r="X26" s="27">
        <f t="shared" si="11"/>
        <v>346.22379046832856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381.47811947768918</v>
      </c>
      <c r="D33" s="19">
        <f t="shared" si="13"/>
        <v>396.03974164051698</v>
      </c>
      <c r="E33" s="19">
        <f t="shared" si="13"/>
        <v>406.59521192409852</v>
      </c>
      <c r="F33" s="19">
        <f t="shared" si="13"/>
        <v>411.75671109877391</v>
      </c>
      <c r="G33" s="19">
        <f t="shared" si="13"/>
        <v>390.74826112066745</v>
      </c>
      <c r="H33" s="19">
        <f t="shared" si="13"/>
        <v>401.41635097010533</v>
      </c>
      <c r="I33" s="19">
        <f t="shared" si="13"/>
        <v>417.24039796098361</v>
      </c>
      <c r="J33" s="19">
        <f t="shared" si="13"/>
        <v>428.39436342550039</v>
      </c>
      <c r="K33" s="19">
        <f t="shared" si="13"/>
        <v>452.95500454277419</v>
      </c>
      <c r="L33" s="19">
        <f t="shared" si="13"/>
        <v>459.7570477290044</v>
      </c>
      <c r="M33" s="19">
        <f t="shared" si="13"/>
        <v>462.03549790086419</v>
      </c>
      <c r="N33" s="19">
        <f t="shared" si="13"/>
        <v>466.45173321735501</v>
      </c>
      <c r="O33" s="19">
        <f t="shared" si="13"/>
        <v>452.03920283328682</v>
      </c>
      <c r="P33" s="19">
        <f t="shared" si="13"/>
        <v>443.07697735468128</v>
      </c>
      <c r="Q33" s="19">
        <f t="shared" si="13"/>
        <v>421.22910750263662</v>
      </c>
      <c r="R33" s="19">
        <f t="shared" si="13"/>
        <v>428.34850908567398</v>
      </c>
      <c r="S33" s="19">
        <f t="shared" si="13"/>
        <v>433.55856412751041</v>
      </c>
      <c r="T33" s="19">
        <f t="shared" si="13"/>
        <v>403.95426245060048</v>
      </c>
      <c r="U33" s="19">
        <f t="shared" si="13"/>
        <v>396.58737004449944</v>
      </c>
      <c r="V33" s="19">
        <f t="shared" si="13"/>
        <v>397.56782922324436</v>
      </c>
      <c r="W33" s="19">
        <f t="shared" si="13"/>
        <v>358.46690131785698</v>
      </c>
      <c r="X33" s="19">
        <f t="shared" si="13"/>
        <v>346.22379046832856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381.47811947768918</v>
      </c>
      <c r="D37" s="8">
        <v>396.03974164051698</v>
      </c>
      <c r="E37" s="8">
        <v>406.59521192409852</v>
      </c>
      <c r="F37" s="8">
        <v>411.75671109877391</v>
      </c>
      <c r="G37" s="8">
        <v>390.74826112066745</v>
      </c>
      <c r="H37" s="8">
        <v>401.41635097010533</v>
      </c>
      <c r="I37" s="8">
        <v>417.24039796098361</v>
      </c>
      <c r="J37" s="8">
        <v>428.39436342550039</v>
      </c>
      <c r="K37" s="8">
        <v>452.95500454277419</v>
      </c>
      <c r="L37" s="8">
        <v>459.7570477290044</v>
      </c>
      <c r="M37" s="8">
        <v>462.03549790086419</v>
      </c>
      <c r="N37" s="8">
        <v>466.45173321735501</v>
      </c>
      <c r="O37" s="8">
        <v>452.03920283328682</v>
      </c>
      <c r="P37" s="8">
        <v>443.07697735468128</v>
      </c>
      <c r="Q37" s="8">
        <v>421.22910750263662</v>
      </c>
      <c r="R37" s="8">
        <v>428.34850908567398</v>
      </c>
      <c r="S37" s="8">
        <v>433.55856412751041</v>
      </c>
      <c r="T37" s="8">
        <v>403.95426245060048</v>
      </c>
      <c r="U37" s="8">
        <v>396.58737004449944</v>
      </c>
      <c r="V37" s="8">
        <v>397.56782922324436</v>
      </c>
      <c r="W37" s="8">
        <v>358.46690131785698</v>
      </c>
      <c r="X37" s="8">
        <v>346.22379046832856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1.9484425515804276</v>
      </c>
      <c r="J61" s="49">
        <f t="shared" si="15"/>
        <v>9.4600621811658812</v>
      </c>
      <c r="K61" s="49">
        <f t="shared" si="15"/>
        <v>12.285809681027937</v>
      </c>
      <c r="L61" s="49">
        <f t="shared" si="15"/>
        <v>16.064132555874266</v>
      </c>
      <c r="M61" s="49">
        <f t="shared" si="15"/>
        <v>15.640963792603374</v>
      </c>
      <c r="N61" s="49">
        <f t="shared" si="15"/>
        <v>17.303386967490844</v>
      </c>
      <c r="O61" s="49">
        <f t="shared" si="15"/>
        <v>14.654130166232562</v>
      </c>
      <c r="P61" s="49">
        <f t="shared" si="15"/>
        <v>14.812533126794619</v>
      </c>
      <c r="Q61" s="49">
        <f t="shared" si="15"/>
        <v>14.901481224992384</v>
      </c>
      <c r="R61" s="49">
        <f t="shared" si="15"/>
        <v>16.429386612094557</v>
      </c>
      <c r="S61" s="49">
        <f t="shared" si="15"/>
        <v>13.666347372391645</v>
      </c>
      <c r="T61" s="49">
        <f t="shared" si="15"/>
        <v>13.185410894767795</v>
      </c>
      <c r="U61" s="49">
        <f t="shared" si="15"/>
        <v>16.876483687788113</v>
      </c>
      <c r="V61" s="49">
        <f t="shared" si="15"/>
        <v>19.318734188449771</v>
      </c>
      <c r="W61" s="49">
        <f t="shared" si="15"/>
        <v>23.799112080396277</v>
      </c>
      <c r="X61" s="49">
        <f t="shared" si="15"/>
        <v>22.988341958261991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1.9484425515804276</v>
      </c>
      <c r="J67" s="52">
        <v>9.4600621811658812</v>
      </c>
      <c r="K67" s="52">
        <v>12.285809681027937</v>
      </c>
      <c r="L67" s="52">
        <v>16.064132555874266</v>
      </c>
      <c r="M67" s="52">
        <v>15.640963792603374</v>
      </c>
      <c r="N67" s="52">
        <v>17.303386967490844</v>
      </c>
      <c r="O67" s="52">
        <v>14.654130166232562</v>
      </c>
      <c r="P67" s="52">
        <v>14.812533126794619</v>
      </c>
      <c r="Q67" s="52">
        <v>14.901481224992384</v>
      </c>
      <c r="R67" s="52">
        <v>16.429386612094557</v>
      </c>
      <c r="S67" s="52">
        <v>13.666347372391645</v>
      </c>
      <c r="T67" s="52">
        <v>13.185410894767795</v>
      </c>
      <c r="U67" s="52">
        <v>16.876483687788113</v>
      </c>
      <c r="V67" s="52">
        <v>19.318734188449771</v>
      </c>
      <c r="W67" s="52">
        <v>23.799112080396277</v>
      </c>
      <c r="X67" s="52">
        <v>22.988341958261991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16987.981867621726</v>
      </c>
      <c r="D2" s="21">
        <f t="shared" ref="D2:X2" si="0">SUM(D3,D17,D22,D25,D26,D51,D52)</f>
        <v>17154.239373915727</v>
      </c>
      <c r="E2" s="21">
        <f t="shared" si="0"/>
        <v>17503.783085516039</v>
      </c>
      <c r="F2" s="21">
        <f t="shared" si="0"/>
        <v>17621.514374429207</v>
      </c>
      <c r="G2" s="21">
        <f t="shared" si="0"/>
        <v>17746.761227233645</v>
      </c>
      <c r="H2" s="21">
        <f t="shared" si="0"/>
        <v>17822.305093032381</v>
      </c>
      <c r="I2" s="21">
        <f t="shared" si="0"/>
        <v>18235.160961998688</v>
      </c>
      <c r="J2" s="21">
        <f t="shared" si="0"/>
        <v>18052.653218586023</v>
      </c>
      <c r="K2" s="21">
        <f t="shared" si="0"/>
        <v>18135.497791463866</v>
      </c>
      <c r="L2" s="21">
        <f t="shared" si="0"/>
        <v>17909.700630338386</v>
      </c>
      <c r="M2" s="21">
        <f t="shared" si="0"/>
        <v>17842.819243813337</v>
      </c>
      <c r="N2" s="21">
        <f t="shared" si="0"/>
        <v>17761.678322337772</v>
      </c>
      <c r="O2" s="21">
        <f t="shared" si="0"/>
        <v>16998.648022599977</v>
      </c>
      <c r="P2" s="21">
        <f t="shared" si="0"/>
        <v>16555.402896676733</v>
      </c>
      <c r="Q2" s="21">
        <f t="shared" si="0"/>
        <v>15942.317370989458</v>
      </c>
      <c r="R2" s="21">
        <f t="shared" si="0"/>
        <v>16030.901828795204</v>
      </c>
      <c r="S2" s="21">
        <f t="shared" si="0"/>
        <v>16201.80398907531</v>
      </c>
      <c r="T2" s="21">
        <f t="shared" si="0"/>
        <v>16321.092568825392</v>
      </c>
      <c r="U2" s="21">
        <f t="shared" si="0"/>
        <v>16075.531031403696</v>
      </c>
      <c r="V2" s="21">
        <f t="shared" si="0"/>
        <v>15804.975837435701</v>
      </c>
      <c r="W2" s="21">
        <f t="shared" si="0"/>
        <v>12548.658571642438</v>
      </c>
      <c r="X2" s="21">
        <f t="shared" si="0"/>
        <v>13320.195421211287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16987.981867621726</v>
      </c>
      <c r="D26" s="27">
        <f t="shared" si="11"/>
        <v>17154.239373915727</v>
      </c>
      <c r="E26" s="27">
        <f t="shared" si="11"/>
        <v>17503.783085516039</v>
      </c>
      <c r="F26" s="27">
        <f t="shared" si="11"/>
        <v>17621.514374429207</v>
      </c>
      <c r="G26" s="27">
        <f t="shared" si="11"/>
        <v>17746.761227233645</v>
      </c>
      <c r="H26" s="27">
        <f t="shared" si="11"/>
        <v>17822.305093032381</v>
      </c>
      <c r="I26" s="27">
        <f t="shared" si="11"/>
        <v>18235.160961998688</v>
      </c>
      <c r="J26" s="27">
        <f t="shared" si="11"/>
        <v>18052.653218586023</v>
      </c>
      <c r="K26" s="27">
        <f t="shared" si="11"/>
        <v>18135.497791463866</v>
      </c>
      <c r="L26" s="27">
        <f t="shared" si="11"/>
        <v>17909.700630338386</v>
      </c>
      <c r="M26" s="27">
        <f t="shared" si="11"/>
        <v>17842.319616539207</v>
      </c>
      <c r="N26" s="27">
        <f t="shared" si="11"/>
        <v>17759.334921058708</v>
      </c>
      <c r="O26" s="27">
        <f t="shared" si="11"/>
        <v>16980.761737733847</v>
      </c>
      <c r="P26" s="27">
        <f t="shared" si="11"/>
        <v>16535.893498727619</v>
      </c>
      <c r="Q26" s="27">
        <f t="shared" si="11"/>
        <v>15916.20638707095</v>
      </c>
      <c r="R26" s="27">
        <f t="shared" si="11"/>
        <v>16003.524155517529</v>
      </c>
      <c r="S26" s="27">
        <f t="shared" si="11"/>
        <v>16194.437706759305</v>
      </c>
      <c r="T26" s="27">
        <f t="shared" si="11"/>
        <v>16310.87481568462</v>
      </c>
      <c r="U26" s="27">
        <f t="shared" si="11"/>
        <v>16043.089058229198</v>
      </c>
      <c r="V26" s="27">
        <f t="shared" si="11"/>
        <v>15772.780123829267</v>
      </c>
      <c r="W26" s="27">
        <f t="shared" si="11"/>
        <v>12523.002367262725</v>
      </c>
      <c r="X26" s="27">
        <f t="shared" si="11"/>
        <v>13296.49733079693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16987.981867621726</v>
      </c>
      <c r="D33" s="19">
        <f t="shared" si="13"/>
        <v>17154.239373915727</v>
      </c>
      <c r="E33" s="19">
        <f t="shared" si="13"/>
        <v>17503.783085516039</v>
      </c>
      <c r="F33" s="19">
        <f t="shared" si="13"/>
        <v>17621.514374429207</v>
      </c>
      <c r="G33" s="19">
        <f t="shared" si="13"/>
        <v>17746.761227233645</v>
      </c>
      <c r="H33" s="19">
        <f t="shared" si="13"/>
        <v>17822.305093032381</v>
      </c>
      <c r="I33" s="19">
        <f t="shared" si="13"/>
        <v>18235.160961998688</v>
      </c>
      <c r="J33" s="19">
        <f t="shared" si="13"/>
        <v>18052.653218586023</v>
      </c>
      <c r="K33" s="19">
        <f t="shared" si="13"/>
        <v>18135.497791463866</v>
      </c>
      <c r="L33" s="19">
        <f t="shared" si="13"/>
        <v>17909.700630338386</v>
      </c>
      <c r="M33" s="19">
        <f t="shared" si="13"/>
        <v>17842.319616539207</v>
      </c>
      <c r="N33" s="19">
        <f t="shared" si="13"/>
        <v>17759.334921058708</v>
      </c>
      <c r="O33" s="19">
        <f t="shared" si="13"/>
        <v>16980.761737733847</v>
      </c>
      <c r="P33" s="19">
        <f t="shared" si="13"/>
        <v>16535.893498727619</v>
      </c>
      <c r="Q33" s="19">
        <f t="shared" si="13"/>
        <v>15916.20638707095</v>
      </c>
      <c r="R33" s="19">
        <f t="shared" si="13"/>
        <v>16003.524155517529</v>
      </c>
      <c r="S33" s="19">
        <f t="shared" si="13"/>
        <v>16194.437706759305</v>
      </c>
      <c r="T33" s="19">
        <f t="shared" si="13"/>
        <v>16310.87481568462</v>
      </c>
      <c r="U33" s="19">
        <f t="shared" si="13"/>
        <v>16043.089058229198</v>
      </c>
      <c r="V33" s="19">
        <f t="shared" si="13"/>
        <v>15772.780123829267</v>
      </c>
      <c r="W33" s="19">
        <f t="shared" si="13"/>
        <v>12523.002367262725</v>
      </c>
      <c r="X33" s="19">
        <f t="shared" si="13"/>
        <v>13296.49733079693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1466.8239834172596</v>
      </c>
      <c r="D36" s="8">
        <v>1353.4647718614715</v>
      </c>
      <c r="E36" s="8">
        <v>1310.1120714629069</v>
      </c>
      <c r="F36" s="8">
        <v>1135.4570055077065</v>
      </c>
      <c r="G36" s="8">
        <v>1131.0355576690165</v>
      </c>
      <c r="H36" s="8">
        <v>1088.0708344046163</v>
      </c>
      <c r="I36" s="8">
        <v>1050.2219976313545</v>
      </c>
      <c r="J36" s="8">
        <v>870.65990893204332</v>
      </c>
      <c r="K36" s="8">
        <v>884.05404122972539</v>
      </c>
      <c r="L36" s="8">
        <v>884.18134063717503</v>
      </c>
      <c r="M36" s="8">
        <v>822.72488070280917</v>
      </c>
      <c r="N36" s="8">
        <v>735.16863121974745</v>
      </c>
      <c r="O36" s="8">
        <v>723.23825982828032</v>
      </c>
      <c r="P36" s="8">
        <v>675.5775736614753</v>
      </c>
      <c r="Q36" s="8">
        <v>501.8971161404512</v>
      </c>
      <c r="R36" s="8">
        <v>427.00923370984719</v>
      </c>
      <c r="S36" s="8">
        <v>399.55060920757956</v>
      </c>
      <c r="T36" s="8">
        <v>349.84052266097478</v>
      </c>
      <c r="U36" s="8">
        <v>311.60998262689958</v>
      </c>
      <c r="V36" s="8">
        <v>280.86538547696898</v>
      </c>
      <c r="W36" s="8">
        <v>228.06527128777688</v>
      </c>
      <c r="X36" s="8">
        <v>237.66884684820226</v>
      </c>
    </row>
    <row r="37" spans="1:24" ht="11.25" customHeight="1" x14ac:dyDescent="0.2">
      <c r="A37" s="28" t="s">
        <v>60</v>
      </c>
      <c r="B37" s="7" t="s">
        <v>61</v>
      </c>
      <c r="C37" s="8">
        <v>10910.720797930428</v>
      </c>
      <c r="D37" s="8">
        <v>11179.669160659405</v>
      </c>
      <c r="E37" s="8">
        <v>11322.43460961938</v>
      </c>
      <c r="F37" s="8">
        <v>11385.377155420465</v>
      </c>
      <c r="G37" s="8">
        <v>11292.306227206158</v>
      </c>
      <c r="H37" s="8">
        <v>11183.131258632591</v>
      </c>
      <c r="I37" s="8">
        <v>11350.735616713609</v>
      </c>
      <c r="J37" s="8">
        <v>11313.03982722725</v>
      </c>
      <c r="K37" s="8">
        <v>11230.552302204338</v>
      </c>
      <c r="L37" s="8">
        <v>11186.992514949592</v>
      </c>
      <c r="M37" s="8">
        <v>11196.529993185233</v>
      </c>
      <c r="N37" s="8">
        <v>11356.14229379994</v>
      </c>
      <c r="O37" s="8">
        <v>10853.279657069797</v>
      </c>
      <c r="P37" s="8">
        <v>10582.515832381598</v>
      </c>
      <c r="Q37" s="8">
        <v>10265.858452908617</v>
      </c>
      <c r="R37" s="8">
        <v>10490.186562393954</v>
      </c>
      <c r="S37" s="8">
        <v>10841.279450309716</v>
      </c>
      <c r="T37" s="8">
        <v>11241.734521424598</v>
      </c>
      <c r="U37" s="8">
        <v>11432.336290030142</v>
      </c>
      <c r="V37" s="8">
        <v>11661.223837313815</v>
      </c>
      <c r="W37" s="8">
        <v>9688.6516503799394</v>
      </c>
      <c r="X37" s="8">
        <v>10003.230385309738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4610.4370862740398</v>
      </c>
      <c r="D43" s="8">
        <v>4621.1054413948532</v>
      </c>
      <c r="E43" s="8">
        <v>4871.2364044337528</v>
      </c>
      <c r="F43" s="8">
        <v>5100.6802135010366</v>
      </c>
      <c r="G43" s="8">
        <v>5323.4194423584695</v>
      </c>
      <c r="H43" s="8">
        <v>5551.1029999951734</v>
      </c>
      <c r="I43" s="8">
        <v>5834.2033476537244</v>
      </c>
      <c r="J43" s="8">
        <v>5868.9534824267312</v>
      </c>
      <c r="K43" s="8">
        <v>6020.8914480298017</v>
      </c>
      <c r="L43" s="8">
        <v>5838.52677475162</v>
      </c>
      <c r="M43" s="8">
        <v>5823.0647426511632</v>
      </c>
      <c r="N43" s="8">
        <v>5668.0239960390218</v>
      </c>
      <c r="O43" s="8">
        <v>5404.2438208357698</v>
      </c>
      <c r="P43" s="8">
        <v>5277.8000926845443</v>
      </c>
      <c r="Q43" s="8">
        <v>5148.4508180218809</v>
      </c>
      <c r="R43" s="8">
        <v>5086.3283594137283</v>
      </c>
      <c r="S43" s="8">
        <v>4953.6076472420091</v>
      </c>
      <c r="T43" s="8">
        <v>4719.2997715990459</v>
      </c>
      <c r="U43" s="8">
        <v>4299.1427855721568</v>
      </c>
      <c r="V43" s="8">
        <v>3830.6909010384829</v>
      </c>
      <c r="W43" s="8">
        <v>2606.2854455950096</v>
      </c>
      <c r="X43" s="8">
        <v>3055.5980986389895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0.4996272741293174</v>
      </c>
      <c r="N51" s="27">
        <v>2.3434012790639858</v>
      </c>
      <c r="O51" s="27">
        <v>17.886284866128648</v>
      </c>
      <c r="P51" s="27">
        <v>19.509397949112948</v>
      </c>
      <c r="Q51" s="27">
        <v>26.110983918508872</v>
      </c>
      <c r="R51" s="27">
        <v>27.377673277675797</v>
      </c>
      <c r="S51" s="27">
        <v>7.3662823160057078</v>
      </c>
      <c r="T51" s="27">
        <v>10.217753140772047</v>
      </c>
      <c r="U51" s="27">
        <v>32.441973174498813</v>
      </c>
      <c r="V51" s="27">
        <v>32.195713606434182</v>
      </c>
      <c r="W51" s="27">
        <v>25.656204379712282</v>
      </c>
      <c r="X51" s="27">
        <v>23.69809041435694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71.428505822159124</v>
      </c>
      <c r="J61" s="49">
        <f t="shared" si="15"/>
        <v>456.30507032702258</v>
      </c>
      <c r="K61" s="49">
        <f t="shared" si="15"/>
        <v>457.80849855060518</v>
      </c>
      <c r="L61" s="49">
        <f t="shared" si="15"/>
        <v>599.22632128093187</v>
      </c>
      <c r="M61" s="49">
        <f t="shared" si="15"/>
        <v>460.3748695096466</v>
      </c>
      <c r="N61" s="49">
        <f t="shared" si="15"/>
        <v>565.45119614295493</v>
      </c>
      <c r="O61" s="49">
        <f t="shared" si="15"/>
        <v>508.23182264790336</v>
      </c>
      <c r="P61" s="49">
        <f t="shared" si="15"/>
        <v>504.89668296010291</v>
      </c>
      <c r="Q61" s="49">
        <f t="shared" si="15"/>
        <v>574.6752212238066</v>
      </c>
      <c r="R61" s="49">
        <f t="shared" si="15"/>
        <v>543.97196406885018</v>
      </c>
      <c r="S61" s="49">
        <f t="shared" si="15"/>
        <v>447.31983475406986</v>
      </c>
      <c r="T61" s="49">
        <f t="shared" si="15"/>
        <v>514.12604294953917</v>
      </c>
      <c r="U61" s="49">
        <f t="shared" si="15"/>
        <v>734.55733871380198</v>
      </c>
      <c r="V61" s="49">
        <f t="shared" si="15"/>
        <v>858.05806766651199</v>
      </c>
      <c r="W61" s="49">
        <f t="shared" si="15"/>
        <v>806.94636347504911</v>
      </c>
      <c r="X61" s="49">
        <f t="shared" si="15"/>
        <v>903.57083628301871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53.006028120537835</v>
      </c>
      <c r="J67" s="52">
        <v>249.82135471581083</v>
      </c>
      <c r="K67" s="52">
        <v>304.61398331825478</v>
      </c>
      <c r="L67" s="52">
        <v>390.87890343260159</v>
      </c>
      <c r="M67" s="52">
        <v>379.02828034174809</v>
      </c>
      <c r="N67" s="52">
        <v>421.26486102249186</v>
      </c>
      <c r="O67" s="52">
        <v>351.83977811738822</v>
      </c>
      <c r="P67" s="52">
        <v>353.78472442385583</v>
      </c>
      <c r="Q67" s="52">
        <v>363.16696607555684</v>
      </c>
      <c r="R67" s="52">
        <v>402.35305367223356</v>
      </c>
      <c r="S67" s="52">
        <v>341.73166715611075</v>
      </c>
      <c r="T67" s="52">
        <v>366.93978158729232</v>
      </c>
      <c r="U67" s="52">
        <v>486.4946578867428</v>
      </c>
      <c r="V67" s="52">
        <v>566.64565657946969</v>
      </c>
      <c r="W67" s="52">
        <v>643.24294847754788</v>
      </c>
      <c r="X67" s="52">
        <v>664.18798221150212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18.42247770162129</v>
      </c>
      <c r="J69" s="52">
        <v>206.48371561121178</v>
      </c>
      <c r="K69" s="52">
        <v>153.1945152323504</v>
      </c>
      <c r="L69" s="52">
        <v>208.34741784833025</v>
      </c>
      <c r="M69" s="52">
        <v>81.346589167898543</v>
      </c>
      <c r="N69" s="52">
        <v>144.18633512046304</v>
      </c>
      <c r="O69" s="52">
        <v>156.39204453051514</v>
      </c>
      <c r="P69" s="52">
        <v>151.1119585362471</v>
      </c>
      <c r="Q69" s="52">
        <v>211.50825514824982</v>
      </c>
      <c r="R69" s="52">
        <v>141.6189103966166</v>
      </c>
      <c r="S69" s="52">
        <v>105.58816759795913</v>
      </c>
      <c r="T69" s="52">
        <v>147.18626136224691</v>
      </c>
      <c r="U69" s="52">
        <v>248.06268082705921</v>
      </c>
      <c r="V69" s="52">
        <v>291.41241108704236</v>
      </c>
      <c r="W69" s="52">
        <v>163.70341499750117</v>
      </c>
      <c r="X69" s="52">
        <v>239.38285407151665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1123.2628160862162</v>
      </c>
      <c r="D2" s="21">
        <f t="shared" ref="D2:X2" si="0">SUM(D3,D17,D22,D25,D26,D51,D52)</f>
        <v>1089.2982374560488</v>
      </c>
      <c r="E2" s="21">
        <f t="shared" si="0"/>
        <v>1077.1363359000811</v>
      </c>
      <c r="F2" s="21">
        <f t="shared" si="0"/>
        <v>1050.7123817174318</v>
      </c>
      <c r="G2" s="21">
        <f t="shared" si="0"/>
        <v>1027.8884249317398</v>
      </c>
      <c r="H2" s="21">
        <f t="shared" si="0"/>
        <v>1025.7571048694231</v>
      </c>
      <c r="I2" s="21">
        <f t="shared" si="0"/>
        <v>1011.9050623690908</v>
      </c>
      <c r="J2" s="21">
        <f t="shared" si="0"/>
        <v>976.34479209493043</v>
      </c>
      <c r="K2" s="21">
        <f t="shared" si="0"/>
        <v>1022.5184029903925</v>
      </c>
      <c r="L2" s="21">
        <f t="shared" si="0"/>
        <v>1046.216081672449</v>
      </c>
      <c r="M2" s="21">
        <f t="shared" si="0"/>
        <v>1115.1863224335045</v>
      </c>
      <c r="N2" s="21">
        <f t="shared" si="0"/>
        <v>1079.8412575769078</v>
      </c>
      <c r="O2" s="21">
        <f t="shared" si="0"/>
        <v>1046.3646065727414</v>
      </c>
      <c r="P2" s="21">
        <f t="shared" si="0"/>
        <v>1007.4128382711813</v>
      </c>
      <c r="Q2" s="21">
        <f t="shared" si="0"/>
        <v>954.88721905462376</v>
      </c>
      <c r="R2" s="21">
        <f t="shared" si="0"/>
        <v>947.3551911615009</v>
      </c>
      <c r="S2" s="21">
        <f t="shared" si="0"/>
        <v>951.47494374764801</v>
      </c>
      <c r="T2" s="21">
        <f t="shared" si="0"/>
        <v>1007.5452316505924</v>
      </c>
      <c r="U2" s="21">
        <f t="shared" si="0"/>
        <v>911.48497920586908</v>
      </c>
      <c r="V2" s="21">
        <f t="shared" si="0"/>
        <v>830.73570657658354</v>
      </c>
      <c r="W2" s="21">
        <f t="shared" si="0"/>
        <v>651.54011843011028</v>
      </c>
      <c r="X2" s="21">
        <f t="shared" si="0"/>
        <v>572.008864197393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1122.9093860862163</v>
      </c>
      <c r="D26" s="27">
        <f t="shared" si="11"/>
        <v>1088.7428474560488</v>
      </c>
      <c r="E26" s="27">
        <f t="shared" si="11"/>
        <v>1076.227515900081</v>
      </c>
      <c r="F26" s="27">
        <f t="shared" si="11"/>
        <v>1049.7781882809998</v>
      </c>
      <c r="G26" s="27">
        <f t="shared" si="11"/>
        <v>1027.2443872899212</v>
      </c>
      <c r="H26" s="27">
        <f t="shared" si="11"/>
        <v>1024.884677429905</v>
      </c>
      <c r="I26" s="27">
        <f t="shared" si="11"/>
        <v>1009.5971032167307</v>
      </c>
      <c r="J26" s="27">
        <f t="shared" si="11"/>
        <v>973.30215760982605</v>
      </c>
      <c r="K26" s="27">
        <f t="shared" si="11"/>
        <v>1017.1246594016516</v>
      </c>
      <c r="L26" s="27">
        <f t="shared" si="11"/>
        <v>1034.4486372082847</v>
      </c>
      <c r="M26" s="27">
        <f t="shared" si="11"/>
        <v>1098.0521038617255</v>
      </c>
      <c r="N26" s="27">
        <f t="shared" si="11"/>
        <v>1046.8399497929984</v>
      </c>
      <c r="O26" s="27">
        <f t="shared" si="11"/>
        <v>1014.3877593754204</v>
      </c>
      <c r="P26" s="27">
        <f t="shared" si="11"/>
        <v>972.3181579953341</v>
      </c>
      <c r="Q26" s="27">
        <f t="shared" si="11"/>
        <v>917.43521757606038</v>
      </c>
      <c r="R26" s="27">
        <f t="shared" si="11"/>
        <v>898.68263714685327</v>
      </c>
      <c r="S26" s="27">
        <f t="shared" si="11"/>
        <v>859.01594333302955</v>
      </c>
      <c r="T26" s="27">
        <f t="shared" si="11"/>
        <v>890.87918818482251</v>
      </c>
      <c r="U26" s="27">
        <f t="shared" si="11"/>
        <v>816.10140801352975</v>
      </c>
      <c r="V26" s="27">
        <f t="shared" si="11"/>
        <v>726.17822990601996</v>
      </c>
      <c r="W26" s="27">
        <f t="shared" si="11"/>
        <v>548.27874185021062</v>
      </c>
      <c r="X26" s="27">
        <f t="shared" si="11"/>
        <v>462.89739905308261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1122.9093860862163</v>
      </c>
      <c r="D33" s="19">
        <f t="shared" si="13"/>
        <v>1088.7428474560488</v>
      </c>
      <c r="E33" s="19">
        <f t="shared" si="13"/>
        <v>1076.227515900081</v>
      </c>
      <c r="F33" s="19">
        <f t="shared" si="13"/>
        <v>1049.7781882809998</v>
      </c>
      <c r="G33" s="19">
        <f t="shared" si="13"/>
        <v>1027.2443872899212</v>
      </c>
      <c r="H33" s="19">
        <f t="shared" si="13"/>
        <v>1024.884677429905</v>
      </c>
      <c r="I33" s="19">
        <f t="shared" si="13"/>
        <v>1009.5971032167307</v>
      </c>
      <c r="J33" s="19">
        <f t="shared" si="13"/>
        <v>973.30215760982605</v>
      </c>
      <c r="K33" s="19">
        <f t="shared" si="13"/>
        <v>1017.1246594016516</v>
      </c>
      <c r="L33" s="19">
        <f t="shared" si="13"/>
        <v>1034.4486372082847</v>
      </c>
      <c r="M33" s="19">
        <f t="shared" si="13"/>
        <v>1098.0521038617255</v>
      </c>
      <c r="N33" s="19">
        <f t="shared" si="13"/>
        <v>1046.8399497929984</v>
      </c>
      <c r="O33" s="19">
        <f t="shared" si="13"/>
        <v>1014.3877593754204</v>
      </c>
      <c r="P33" s="19">
        <f t="shared" si="13"/>
        <v>972.3181579953341</v>
      </c>
      <c r="Q33" s="19">
        <f t="shared" si="13"/>
        <v>917.43521757606038</v>
      </c>
      <c r="R33" s="19">
        <f t="shared" si="13"/>
        <v>898.68263714685327</v>
      </c>
      <c r="S33" s="19">
        <f t="shared" si="13"/>
        <v>859.01594333302955</v>
      </c>
      <c r="T33" s="19">
        <f t="shared" si="13"/>
        <v>890.87918818482251</v>
      </c>
      <c r="U33" s="19">
        <f t="shared" si="13"/>
        <v>816.10140801352975</v>
      </c>
      <c r="V33" s="19">
        <f t="shared" si="13"/>
        <v>726.17822990601996</v>
      </c>
      <c r="W33" s="19">
        <f t="shared" si="13"/>
        <v>548.27874185021062</v>
      </c>
      <c r="X33" s="19">
        <f t="shared" si="13"/>
        <v>462.89739905308261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6.7854940817356901</v>
      </c>
      <c r="D36" s="8">
        <v>6.3648418251265371</v>
      </c>
      <c r="E36" s="8">
        <v>5.5603757999278791</v>
      </c>
      <c r="F36" s="8">
        <v>5.0607771577546776</v>
      </c>
      <c r="G36" s="8">
        <v>4.3335187261961359</v>
      </c>
      <c r="H36" s="8">
        <v>5.3102708552651174</v>
      </c>
      <c r="I36" s="8">
        <v>4.3623712962034515</v>
      </c>
      <c r="J36" s="8">
        <v>3.8953692112704719</v>
      </c>
      <c r="K36" s="8">
        <v>3.8849248903168005</v>
      </c>
      <c r="L36" s="8">
        <v>3.6646482032915464</v>
      </c>
      <c r="M36" s="8">
        <v>3.6929935490645289</v>
      </c>
      <c r="N36" s="8">
        <v>3.5661516282572183</v>
      </c>
      <c r="O36" s="8">
        <v>3.4751663744818493</v>
      </c>
      <c r="P36" s="8">
        <v>3.4519647324596763</v>
      </c>
      <c r="Q36" s="8">
        <v>3.3911672915319748</v>
      </c>
      <c r="R36" s="8">
        <v>3.5104780271606115</v>
      </c>
      <c r="S36" s="8">
        <v>3.5255600547900858</v>
      </c>
      <c r="T36" s="8">
        <v>3.5690491127088295</v>
      </c>
      <c r="U36" s="8">
        <v>3.3792159831074713</v>
      </c>
      <c r="V36" s="8">
        <v>3.0617031142355042</v>
      </c>
      <c r="W36" s="8">
        <v>2.5268693786913037</v>
      </c>
      <c r="X36" s="8">
        <v>2.4828549513777749</v>
      </c>
    </row>
    <row r="37" spans="1:24" ht="11.25" customHeight="1" x14ac:dyDescent="0.2">
      <c r="A37" s="28" t="s">
        <v>60</v>
      </c>
      <c r="B37" s="7" t="s">
        <v>61</v>
      </c>
      <c r="C37" s="8">
        <v>0.40196301915430682</v>
      </c>
      <c r="D37" s="8">
        <v>0.4754545359828814</v>
      </c>
      <c r="E37" s="8">
        <v>0.55615968903316637</v>
      </c>
      <c r="F37" s="8">
        <v>0.62072609328551309</v>
      </c>
      <c r="G37" s="8">
        <v>0.57932396857739055</v>
      </c>
      <c r="H37" s="8">
        <v>0.62294488064380238</v>
      </c>
      <c r="I37" s="8">
        <v>0.64123489481553131</v>
      </c>
      <c r="J37" s="8">
        <v>0.67198627427699398</v>
      </c>
      <c r="K37" s="8">
        <v>0.66973005641860239</v>
      </c>
      <c r="L37" s="8">
        <v>0.68455496447370523</v>
      </c>
      <c r="M37" s="8">
        <v>0.73995090738432145</v>
      </c>
      <c r="N37" s="8">
        <v>0.59744993137841551</v>
      </c>
      <c r="O37" s="8">
        <v>0.34909146736125174</v>
      </c>
      <c r="P37" s="8">
        <v>0.30661904393392536</v>
      </c>
      <c r="Q37" s="8">
        <v>0.28484081179458615</v>
      </c>
      <c r="R37" s="8">
        <v>0.43941590911946782</v>
      </c>
      <c r="S37" s="8">
        <v>0.54007288093513117</v>
      </c>
      <c r="T37" s="8">
        <v>0.50178063408186713</v>
      </c>
      <c r="U37" s="8">
        <v>0.44180058077326184</v>
      </c>
      <c r="V37" s="8">
        <v>1.9357738485810774</v>
      </c>
      <c r="W37" s="8">
        <v>1.5716955424687495</v>
      </c>
      <c r="X37" s="8">
        <v>1.7526870563468964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1115.7219289853263</v>
      </c>
      <c r="D43" s="8">
        <v>1081.9025510949393</v>
      </c>
      <c r="E43" s="8">
        <v>1070.11098041112</v>
      </c>
      <c r="F43" s="8">
        <v>1044.0966850299596</v>
      </c>
      <c r="G43" s="8">
        <v>1022.3315445951476</v>
      </c>
      <c r="H43" s="8">
        <v>1018.951461693996</v>
      </c>
      <c r="I43" s="8">
        <v>1004.5934970257117</v>
      </c>
      <c r="J43" s="8">
        <v>968.73480212427864</v>
      </c>
      <c r="K43" s="8">
        <v>1012.5700044549162</v>
      </c>
      <c r="L43" s="8">
        <v>1030.0994340405196</v>
      </c>
      <c r="M43" s="8">
        <v>1093.6191594052766</v>
      </c>
      <c r="N43" s="8">
        <v>1042.6763482333627</v>
      </c>
      <c r="O43" s="8">
        <v>1010.5635015335773</v>
      </c>
      <c r="P43" s="8">
        <v>968.5595742189405</v>
      </c>
      <c r="Q43" s="8">
        <v>913.7592094727338</v>
      </c>
      <c r="R43" s="8">
        <v>894.73274321057318</v>
      </c>
      <c r="S43" s="8">
        <v>854.95031039730429</v>
      </c>
      <c r="T43" s="8">
        <v>886.80835843803186</v>
      </c>
      <c r="U43" s="8">
        <v>812.28039144964896</v>
      </c>
      <c r="V43" s="8">
        <v>721.1807529432034</v>
      </c>
      <c r="W43" s="8">
        <v>544.18017692905062</v>
      </c>
      <c r="X43" s="8">
        <v>458.66185704535792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0.35342999999999997</v>
      </c>
      <c r="D51" s="27">
        <v>0.55539000000000005</v>
      </c>
      <c r="E51" s="27">
        <v>0.90882000000000007</v>
      </c>
      <c r="F51" s="27">
        <v>0.93419343643201502</v>
      </c>
      <c r="G51" s="27">
        <v>0.6440376418186734</v>
      </c>
      <c r="H51" s="27">
        <v>0.87242743951802681</v>
      </c>
      <c r="I51" s="27">
        <v>2.3079591523601386</v>
      </c>
      <c r="J51" s="27">
        <v>3.0426344851043936</v>
      </c>
      <c r="K51" s="27">
        <v>5.3937435887409304</v>
      </c>
      <c r="L51" s="27">
        <v>11.76744446416428</v>
      </c>
      <c r="M51" s="27">
        <v>17.134218571779044</v>
      </c>
      <c r="N51" s="27">
        <v>33.001307783909333</v>
      </c>
      <c r="O51" s="27">
        <v>31.976847197321032</v>
      </c>
      <c r="P51" s="27">
        <v>35.094680275847196</v>
      </c>
      <c r="Q51" s="27">
        <v>37.452001478563325</v>
      </c>
      <c r="R51" s="27">
        <v>48.672554014647623</v>
      </c>
      <c r="S51" s="27">
        <v>92.459000414618473</v>
      </c>
      <c r="T51" s="27">
        <v>116.66604346576992</v>
      </c>
      <c r="U51" s="27">
        <v>95.383571192339318</v>
      </c>
      <c r="V51" s="27">
        <v>104.55747667056355</v>
      </c>
      <c r="W51" s="27">
        <v>103.26137657989962</v>
      </c>
      <c r="X51" s="27">
        <v>109.11146514431037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3.1751672813353893</v>
      </c>
      <c r="J61" s="49">
        <f t="shared" si="15"/>
        <v>34.097229189115872</v>
      </c>
      <c r="K61" s="49">
        <f t="shared" si="15"/>
        <v>25.781820699735047</v>
      </c>
      <c r="L61" s="49">
        <f t="shared" si="15"/>
        <v>36.782944627663902</v>
      </c>
      <c r="M61" s="49">
        <f t="shared" si="15"/>
        <v>15.302603454031312</v>
      </c>
      <c r="N61" s="49">
        <f t="shared" si="15"/>
        <v>26.546341570042831</v>
      </c>
      <c r="O61" s="49">
        <f t="shared" si="15"/>
        <v>29.255758262520608</v>
      </c>
      <c r="P61" s="49">
        <f t="shared" si="15"/>
        <v>27.741678779842253</v>
      </c>
      <c r="Q61" s="49">
        <f t="shared" si="15"/>
        <v>37.549061192512134</v>
      </c>
      <c r="R61" s="49">
        <f t="shared" si="15"/>
        <v>24.928945123384992</v>
      </c>
      <c r="S61" s="49">
        <f t="shared" si="15"/>
        <v>18.240638425358309</v>
      </c>
      <c r="T61" s="49">
        <f t="shared" si="15"/>
        <v>27.674296700112333</v>
      </c>
      <c r="U61" s="49">
        <f t="shared" si="15"/>
        <v>46.887783813707522</v>
      </c>
      <c r="V61" s="49">
        <f t="shared" si="15"/>
        <v>54.956496474752981</v>
      </c>
      <c r="W61" s="49">
        <f t="shared" si="15"/>
        <v>34.284852277941752</v>
      </c>
      <c r="X61" s="49">
        <f t="shared" si="15"/>
        <v>36.049039278794687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2.9944592151731511E-3</v>
      </c>
      <c r="J67" s="52">
        <v>1.4839205373102134E-2</v>
      </c>
      <c r="K67" s="52">
        <v>1.8165548295749179E-2</v>
      </c>
      <c r="L67" s="52">
        <v>2.3918679975449244E-2</v>
      </c>
      <c r="M67" s="52">
        <v>2.5049039312527974E-2</v>
      </c>
      <c r="N67" s="52">
        <v>2.2162866209191178E-2</v>
      </c>
      <c r="O67" s="52">
        <v>1.1316787947968235E-2</v>
      </c>
      <c r="P67" s="52">
        <v>1.0250599732564458E-2</v>
      </c>
      <c r="Q67" s="52">
        <v>1.0076582870147564E-2</v>
      </c>
      <c r="R67" s="52">
        <v>1.6853878795653292E-2</v>
      </c>
      <c r="S67" s="52">
        <v>1.7023821481005511E-2</v>
      </c>
      <c r="T67" s="52">
        <v>1.6378546915854456E-2</v>
      </c>
      <c r="U67" s="52">
        <v>1.8800498598426515E-2</v>
      </c>
      <c r="V67" s="52">
        <v>9.4063698520966244E-2</v>
      </c>
      <c r="W67" s="52">
        <v>0.10434703520452943</v>
      </c>
      <c r="X67" s="52">
        <v>0.11637377472709456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3.1721728221202161</v>
      </c>
      <c r="J69" s="52">
        <v>34.082389983742772</v>
      </c>
      <c r="K69" s="52">
        <v>25.763655151439298</v>
      </c>
      <c r="L69" s="52">
        <v>36.75902594768845</v>
      </c>
      <c r="M69" s="52">
        <v>15.277554414718784</v>
      </c>
      <c r="N69" s="52">
        <v>26.524178703833641</v>
      </c>
      <c r="O69" s="52">
        <v>29.244441474572639</v>
      </c>
      <c r="P69" s="52">
        <v>27.731428180109688</v>
      </c>
      <c r="Q69" s="52">
        <v>37.538984609641986</v>
      </c>
      <c r="R69" s="52">
        <v>24.912091244589337</v>
      </c>
      <c r="S69" s="52">
        <v>18.223614603877305</v>
      </c>
      <c r="T69" s="52">
        <v>27.657918153196476</v>
      </c>
      <c r="U69" s="52">
        <v>46.868983315109098</v>
      </c>
      <c r="V69" s="52">
        <v>54.862432776232012</v>
      </c>
      <c r="W69" s="52">
        <v>34.180505242737226</v>
      </c>
      <c r="X69" s="52">
        <v>35.932665504067593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5484.7406104897982</v>
      </c>
      <c r="D2" s="21">
        <f t="shared" ref="D2:X2" si="0">SUM(D3,D17,D22,D25,D26,D51,D52)</f>
        <v>5689.6450334727861</v>
      </c>
      <c r="E2" s="21">
        <f t="shared" si="0"/>
        <v>5833.5404065728671</v>
      </c>
      <c r="F2" s="21">
        <f t="shared" si="0"/>
        <v>6057.4030087280944</v>
      </c>
      <c r="G2" s="21">
        <f t="shared" si="0"/>
        <v>6348.1186101000694</v>
      </c>
      <c r="H2" s="21">
        <f t="shared" si="0"/>
        <v>6406.3742828142449</v>
      </c>
      <c r="I2" s="21">
        <f t="shared" si="0"/>
        <v>6335.6362262277025</v>
      </c>
      <c r="J2" s="21">
        <f t="shared" si="0"/>
        <v>6192.8013854596911</v>
      </c>
      <c r="K2" s="21">
        <f t="shared" si="0"/>
        <v>6342.1126630791059</v>
      </c>
      <c r="L2" s="21">
        <f t="shared" si="0"/>
        <v>5896.376469722778</v>
      </c>
      <c r="M2" s="21">
        <f t="shared" si="0"/>
        <v>6094.7701431105361</v>
      </c>
      <c r="N2" s="21">
        <f t="shared" si="0"/>
        <v>6129.2010511805338</v>
      </c>
      <c r="O2" s="21">
        <f t="shared" si="0"/>
        <v>5791.5332967229951</v>
      </c>
      <c r="P2" s="21">
        <f t="shared" si="0"/>
        <v>5577.5179520595539</v>
      </c>
      <c r="Q2" s="21">
        <f t="shared" si="0"/>
        <v>5244.4299789304832</v>
      </c>
      <c r="R2" s="21">
        <f t="shared" si="0"/>
        <v>5489.4697670936157</v>
      </c>
      <c r="S2" s="21">
        <f t="shared" si="0"/>
        <v>5563.2597634038539</v>
      </c>
      <c r="T2" s="21">
        <f t="shared" si="0"/>
        <v>5510.5446771668267</v>
      </c>
      <c r="U2" s="21">
        <f t="shared" si="0"/>
        <v>5296.4618195325083</v>
      </c>
      <c r="V2" s="21">
        <f t="shared" si="0"/>
        <v>5177.9906843567123</v>
      </c>
      <c r="W2" s="21">
        <f t="shared" si="0"/>
        <v>5034.3120621598046</v>
      </c>
      <c r="X2" s="21">
        <f t="shared" si="0"/>
        <v>5075.2377574593738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5484.7406104897982</v>
      </c>
      <c r="D26" s="27">
        <f t="shared" si="11"/>
        <v>5689.6450334727861</v>
      </c>
      <c r="E26" s="27">
        <f t="shared" si="11"/>
        <v>5833.5404065728671</v>
      </c>
      <c r="F26" s="27">
        <f t="shared" si="11"/>
        <v>6057.0749521645266</v>
      </c>
      <c r="G26" s="27">
        <f t="shared" si="11"/>
        <v>6347.1974577418878</v>
      </c>
      <c r="H26" s="27">
        <f t="shared" si="11"/>
        <v>6405.530050253763</v>
      </c>
      <c r="I26" s="27">
        <f t="shared" si="11"/>
        <v>6334.8138053800631</v>
      </c>
      <c r="J26" s="27">
        <f t="shared" si="11"/>
        <v>6190.8959999447952</v>
      </c>
      <c r="K26" s="27">
        <f t="shared" si="11"/>
        <v>6340.1853566678465</v>
      </c>
      <c r="L26" s="27">
        <f t="shared" si="11"/>
        <v>5893.4008341869421</v>
      </c>
      <c r="M26" s="27">
        <f t="shared" si="11"/>
        <v>6090.6427989564445</v>
      </c>
      <c r="N26" s="27">
        <f t="shared" si="11"/>
        <v>6123.9520022035067</v>
      </c>
      <c r="O26" s="27">
        <f t="shared" si="11"/>
        <v>5785.7061607464448</v>
      </c>
      <c r="P26" s="27">
        <f t="shared" si="11"/>
        <v>5570.6254122445143</v>
      </c>
      <c r="Q26" s="27">
        <f t="shared" si="11"/>
        <v>5236.4488362875554</v>
      </c>
      <c r="R26" s="27">
        <f t="shared" si="11"/>
        <v>5480.7999959459394</v>
      </c>
      <c r="S26" s="27">
        <f t="shared" si="11"/>
        <v>5558.2526591344777</v>
      </c>
      <c r="T26" s="27">
        <f t="shared" si="11"/>
        <v>5503.5637308933683</v>
      </c>
      <c r="U26" s="27">
        <f t="shared" si="11"/>
        <v>5283.9356658193465</v>
      </c>
      <c r="V26" s="27">
        <f t="shared" si="11"/>
        <v>5164.8992487137102</v>
      </c>
      <c r="W26" s="27">
        <f t="shared" si="11"/>
        <v>5021.3408274794165</v>
      </c>
      <c r="X26" s="27">
        <f t="shared" si="11"/>
        <v>5062.8808885380413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5484.7406104897982</v>
      </c>
      <c r="D33" s="19">
        <f t="shared" si="13"/>
        <v>5689.6450334727861</v>
      </c>
      <c r="E33" s="19">
        <f t="shared" si="13"/>
        <v>5833.5404065728671</v>
      </c>
      <c r="F33" s="19">
        <f t="shared" si="13"/>
        <v>6057.0749521645266</v>
      </c>
      <c r="G33" s="19">
        <f t="shared" si="13"/>
        <v>6347.1974577418878</v>
      </c>
      <c r="H33" s="19">
        <f t="shared" si="13"/>
        <v>6405.530050253763</v>
      </c>
      <c r="I33" s="19">
        <f t="shared" si="13"/>
        <v>6334.8138053800631</v>
      </c>
      <c r="J33" s="19">
        <f t="shared" si="13"/>
        <v>6190.8959999447952</v>
      </c>
      <c r="K33" s="19">
        <f t="shared" si="13"/>
        <v>6340.1853566678465</v>
      </c>
      <c r="L33" s="19">
        <f t="shared" si="13"/>
        <v>5893.4008341869421</v>
      </c>
      <c r="M33" s="19">
        <f t="shared" si="13"/>
        <v>6090.6427989564445</v>
      </c>
      <c r="N33" s="19">
        <f t="shared" si="13"/>
        <v>6123.9520022035067</v>
      </c>
      <c r="O33" s="19">
        <f t="shared" si="13"/>
        <v>5785.7061607464448</v>
      </c>
      <c r="P33" s="19">
        <f t="shared" si="13"/>
        <v>5570.6254122445143</v>
      </c>
      <c r="Q33" s="19">
        <f t="shared" si="13"/>
        <v>5236.4488362875554</v>
      </c>
      <c r="R33" s="19">
        <f t="shared" si="13"/>
        <v>5480.7999959459394</v>
      </c>
      <c r="S33" s="19">
        <f t="shared" si="13"/>
        <v>5558.2526591344777</v>
      </c>
      <c r="T33" s="19">
        <f t="shared" si="13"/>
        <v>5503.5637308933683</v>
      </c>
      <c r="U33" s="19">
        <f t="shared" si="13"/>
        <v>5283.9356658193465</v>
      </c>
      <c r="V33" s="19">
        <f t="shared" si="13"/>
        <v>5164.8992487137102</v>
      </c>
      <c r="W33" s="19">
        <f t="shared" si="13"/>
        <v>5021.3408274794165</v>
      </c>
      <c r="X33" s="19">
        <f t="shared" si="13"/>
        <v>5062.8808885380413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117.73264330100483</v>
      </c>
      <c r="D36" s="8">
        <v>117.43775263340216</v>
      </c>
      <c r="E36" s="8">
        <v>113.1132960571652</v>
      </c>
      <c r="F36" s="8">
        <v>108.60030185453874</v>
      </c>
      <c r="G36" s="8">
        <v>105.19325388478747</v>
      </c>
      <c r="H36" s="8">
        <v>90.143847780118591</v>
      </c>
      <c r="I36" s="8">
        <v>83.310727752442034</v>
      </c>
      <c r="J36" s="8">
        <v>83.672159736686481</v>
      </c>
      <c r="K36" s="8">
        <v>84.547986439957896</v>
      </c>
      <c r="L36" s="8">
        <v>81.788969919533699</v>
      </c>
      <c r="M36" s="8">
        <v>80.475946828126254</v>
      </c>
      <c r="N36" s="8">
        <v>79.751319311995587</v>
      </c>
      <c r="O36" s="8">
        <v>77.513161277237842</v>
      </c>
      <c r="P36" s="8">
        <v>76.715426086065023</v>
      </c>
      <c r="Q36" s="8">
        <v>76.492782688016746</v>
      </c>
      <c r="R36" s="8">
        <v>76.349892542992123</v>
      </c>
      <c r="S36" s="8">
        <v>76.050838537630327</v>
      </c>
      <c r="T36" s="8">
        <v>76.254481826316649</v>
      </c>
      <c r="U36" s="8">
        <v>75.187859349992991</v>
      </c>
      <c r="V36" s="8">
        <v>79.225652808795616</v>
      </c>
      <c r="W36" s="8">
        <v>77.268266613531907</v>
      </c>
      <c r="X36" s="8">
        <v>68.5271629604201</v>
      </c>
    </row>
    <row r="37" spans="1:24" ht="11.25" customHeight="1" x14ac:dyDescent="0.2">
      <c r="A37" s="28" t="s">
        <v>60</v>
      </c>
      <c r="B37" s="7" t="s">
        <v>61</v>
      </c>
      <c r="C37" s="8">
        <v>207.9835441327279</v>
      </c>
      <c r="D37" s="8">
        <v>189.93011404409259</v>
      </c>
      <c r="E37" s="8">
        <v>167.86573876748764</v>
      </c>
      <c r="F37" s="8">
        <v>151.0900073874748</v>
      </c>
      <c r="G37" s="8">
        <v>139.58363682460055</v>
      </c>
      <c r="H37" s="8">
        <v>132.40608551665855</v>
      </c>
      <c r="I37" s="8">
        <v>117.73261043059078</v>
      </c>
      <c r="J37" s="8">
        <v>107.80563219297318</v>
      </c>
      <c r="K37" s="8">
        <v>101.42456635647045</v>
      </c>
      <c r="L37" s="8">
        <v>92.152146916930377</v>
      </c>
      <c r="M37" s="8">
        <v>86.212958006518605</v>
      </c>
      <c r="N37" s="8">
        <v>80.580319891325061</v>
      </c>
      <c r="O37" s="8">
        <v>75.069025469554688</v>
      </c>
      <c r="P37" s="8">
        <v>67.090060339790256</v>
      </c>
      <c r="Q37" s="8">
        <v>65.860005616950914</v>
      </c>
      <c r="R37" s="8">
        <v>65.034403851249209</v>
      </c>
      <c r="S37" s="8">
        <v>64.682173441839197</v>
      </c>
      <c r="T37" s="8">
        <v>63.576852530721226</v>
      </c>
      <c r="U37" s="8">
        <v>59.178825424584566</v>
      </c>
      <c r="V37" s="8">
        <v>62.993159374360069</v>
      </c>
      <c r="W37" s="8">
        <v>61.888665039734249</v>
      </c>
      <c r="X37" s="8">
        <v>61.997276965588277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5159.0244230560656</v>
      </c>
      <c r="D43" s="8">
        <v>5382.2771667952911</v>
      </c>
      <c r="E43" s="8">
        <v>5552.5613717482147</v>
      </c>
      <c r="F43" s="8">
        <v>5797.3846429225132</v>
      </c>
      <c r="G43" s="8">
        <v>6102.4205670325</v>
      </c>
      <c r="H43" s="8">
        <v>6182.9801169569855</v>
      </c>
      <c r="I43" s="8">
        <v>6133.7704671970305</v>
      </c>
      <c r="J43" s="8">
        <v>5999.4182080151359</v>
      </c>
      <c r="K43" s="8">
        <v>6154.2128038714181</v>
      </c>
      <c r="L43" s="8">
        <v>5719.4597173504781</v>
      </c>
      <c r="M43" s="8">
        <v>5923.9538941217997</v>
      </c>
      <c r="N43" s="8">
        <v>5963.6203630001864</v>
      </c>
      <c r="O43" s="8">
        <v>5633.1239739996527</v>
      </c>
      <c r="P43" s="8">
        <v>5426.8199258186587</v>
      </c>
      <c r="Q43" s="8">
        <v>5094.0960479825881</v>
      </c>
      <c r="R43" s="8">
        <v>5339.4156995516978</v>
      </c>
      <c r="S43" s="8">
        <v>5417.519647155008</v>
      </c>
      <c r="T43" s="8">
        <v>5363.7323965363303</v>
      </c>
      <c r="U43" s="8">
        <v>5149.5689810447693</v>
      </c>
      <c r="V43" s="8">
        <v>5022.6804365305543</v>
      </c>
      <c r="W43" s="8">
        <v>4882.1838958261505</v>
      </c>
      <c r="X43" s="8">
        <v>4932.3564486120331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0.32805656356798507</v>
      </c>
      <c r="G51" s="27">
        <v>0.92115235818132679</v>
      </c>
      <c r="H51" s="27">
        <v>0.84423256048197315</v>
      </c>
      <c r="I51" s="27">
        <v>0.8224208476398609</v>
      </c>
      <c r="J51" s="27">
        <v>1.9053855148956058</v>
      </c>
      <c r="K51" s="27">
        <v>1.9273064112590705</v>
      </c>
      <c r="L51" s="27">
        <v>2.9756355358357225</v>
      </c>
      <c r="M51" s="27">
        <v>4.1273441540916433</v>
      </c>
      <c r="N51" s="27">
        <v>5.2490489770266864</v>
      </c>
      <c r="O51" s="27">
        <v>5.8271359765503474</v>
      </c>
      <c r="P51" s="27">
        <v>6.8925398150398562</v>
      </c>
      <c r="Q51" s="27">
        <v>7.9811426429278001</v>
      </c>
      <c r="R51" s="27">
        <v>8.6697711476765988</v>
      </c>
      <c r="S51" s="27">
        <v>5.0071042693758088</v>
      </c>
      <c r="T51" s="27">
        <v>6.9809462734580334</v>
      </c>
      <c r="U51" s="27">
        <v>12.526153713161868</v>
      </c>
      <c r="V51" s="27">
        <v>13.091435643002296</v>
      </c>
      <c r="W51" s="27">
        <v>12.97123468038814</v>
      </c>
      <c r="X51" s="27">
        <v>12.356868921332676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19.918202742437511</v>
      </c>
      <c r="J61" s="49">
        <f t="shared" si="15"/>
        <v>213.45440322062291</v>
      </c>
      <c r="K61" s="49">
        <f t="shared" si="15"/>
        <v>159.33772880401716</v>
      </c>
      <c r="L61" s="49">
        <f t="shared" si="15"/>
        <v>207.31835864000485</v>
      </c>
      <c r="M61" s="49">
        <f t="shared" si="15"/>
        <v>85.674489280911729</v>
      </c>
      <c r="N61" s="49">
        <f t="shared" si="15"/>
        <v>154.69506843995543</v>
      </c>
      <c r="O61" s="49">
        <f t="shared" si="15"/>
        <v>165.44912429929994</v>
      </c>
      <c r="P61" s="49">
        <f t="shared" si="15"/>
        <v>157.62152939040885</v>
      </c>
      <c r="Q61" s="49">
        <f t="shared" si="15"/>
        <v>211.60513283941023</v>
      </c>
      <c r="R61" s="49">
        <f t="shared" si="15"/>
        <v>151.16004127401112</v>
      </c>
      <c r="S61" s="49">
        <f t="shared" si="15"/>
        <v>117.51550995773988</v>
      </c>
      <c r="T61" s="49">
        <f t="shared" si="15"/>
        <v>169.36012970042549</v>
      </c>
      <c r="U61" s="49">
        <f t="shared" si="15"/>
        <v>299.65100740776933</v>
      </c>
      <c r="V61" s="49">
        <f t="shared" si="15"/>
        <v>385.15169493380921</v>
      </c>
      <c r="W61" s="49">
        <f t="shared" si="15"/>
        <v>310.76376375668724</v>
      </c>
      <c r="X61" s="49">
        <f t="shared" si="15"/>
        <v>390.52904114842141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0.54979150866655901</v>
      </c>
      <c r="J67" s="52">
        <v>2.3806288576501791</v>
      </c>
      <c r="K67" s="52">
        <v>2.751008172421491</v>
      </c>
      <c r="L67" s="52">
        <v>3.2198403715488708</v>
      </c>
      <c r="M67" s="52">
        <v>2.9185068263359306</v>
      </c>
      <c r="N67" s="52">
        <v>2.9891891438081166</v>
      </c>
      <c r="O67" s="52">
        <v>2.4335749284311317</v>
      </c>
      <c r="P67" s="52">
        <v>2.2428918496170955</v>
      </c>
      <c r="Q67" s="52">
        <v>2.3298761165804387</v>
      </c>
      <c r="R67" s="52">
        <v>2.4944066368760458</v>
      </c>
      <c r="S67" s="52">
        <v>2.0388688500164944</v>
      </c>
      <c r="T67" s="52">
        <v>2.075202571024068</v>
      </c>
      <c r="U67" s="52">
        <v>2.5183113668708073</v>
      </c>
      <c r="V67" s="52">
        <v>3.0609823335594091</v>
      </c>
      <c r="W67" s="52">
        <v>4.1088738468512158</v>
      </c>
      <c r="X67" s="52">
        <v>4.1164548555088283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19.368411233770953</v>
      </c>
      <c r="J69" s="52">
        <v>211.07377436297273</v>
      </c>
      <c r="K69" s="52">
        <v>156.58672063159568</v>
      </c>
      <c r="L69" s="52">
        <v>204.09851826845596</v>
      </c>
      <c r="M69" s="52">
        <v>82.7559824545758</v>
      </c>
      <c r="N69" s="52">
        <v>151.70587929614732</v>
      </c>
      <c r="O69" s="52">
        <v>163.0155493708688</v>
      </c>
      <c r="P69" s="52">
        <v>155.37863754079174</v>
      </c>
      <c r="Q69" s="52">
        <v>209.27525672282979</v>
      </c>
      <c r="R69" s="52">
        <v>148.66563463713507</v>
      </c>
      <c r="S69" s="52">
        <v>115.47664110772338</v>
      </c>
      <c r="T69" s="52">
        <v>167.28492712940141</v>
      </c>
      <c r="U69" s="52">
        <v>297.13269604089851</v>
      </c>
      <c r="V69" s="52">
        <v>382.09071260024979</v>
      </c>
      <c r="W69" s="52">
        <v>306.65488990983602</v>
      </c>
      <c r="X69" s="52">
        <v>386.41258629291258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6597.1849831245654</v>
      </c>
      <c r="D2" s="21">
        <f t="shared" ref="D2:X2" si="0">SUM(D3,D17,D22,D25,D26,D51,D52)</f>
        <v>6486.507349634916</v>
      </c>
      <c r="E2" s="21">
        <f t="shared" si="0"/>
        <v>6732.5941541269094</v>
      </c>
      <c r="F2" s="21">
        <f t="shared" si="0"/>
        <v>6986.9575989064933</v>
      </c>
      <c r="G2" s="21">
        <f t="shared" si="0"/>
        <v>7161.2077274538824</v>
      </c>
      <c r="H2" s="21">
        <f t="shared" si="0"/>
        <v>7201.2653827938475</v>
      </c>
      <c r="I2" s="21">
        <f t="shared" si="0"/>
        <v>7767.3853984835341</v>
      </c>
      <c r="J2" s="21">
        <f t="shared" si="0"/>
        <v>7564.3131059938523</v>
      </c>
      <c r="K2" s="21">
        <f t="shared" si="0"/>
        <v>7712.4382236438632</v>
      </c>
      <c r="L2" s="21">
        <f t="shared" si="0"/>
        <v>6938.7460738573782</v>
      </c>
      <c r="M2" s="21">
        <f t="shared" si="0"/>
        <v>7223.9823638217567</v>
      </c>
      <c r="N2" s="21">
        <f t="shared" si="0"/>
        <v>7406.3050527274272</v>
      </c>
      <c r="O2" s="21">
        <f t="shared" si="0"/>
        <v>7142.7831036310008</v>
      </c>
      <c r="P2" s="21">
        <f t="shared" si="0"/>
        <v>6259.4946472778547</v>
      </c>
      <c r="Q2" s="21">
        <f t="shared" si="0"/>
        <v>4721.2491245228011</v>
      </c>
      <c r="R2" s="21">
        <f t="shared" si="0"/>
        <v>4797.7071217440071</v>
      </c>
      <c r="S2" s="21">
        <f t="shared" si="0"/>
        <v>4723.9872313656806</v>
      </c>
      <c r="T2" s="21">
        <f t="shared" si="0"/>
        <v>5507.4050249465909</v>
      </c>
      <c r="U2" s="21">
        <f t="shared" si="0"/>
        <v>6196.4894118134243</v>
      </c>
      <c r="V2" s="21">
        <f t="shared" si="0"/>
        <v>6294.7282142877593</v>
      </c>
      <c r="W2" s="21">
        <f t="shared" si="0"/>
        <v>5731.3395256497879</v>
      </c>
      <c r="X2" s="21">
        <f t="shared" si="0"/>
        <v>5112.3811844636193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6597.1849831245654</v>
      </c>
      <c r="D26" s="27">
        <f t="shared" si="11"/>
        <v>6486.507349634916</v>
      </c>
      <c r="E26" s="27">
        <f t="shared" si="11"/>
        <v>6732.5941541269094</v>
      </c>
      <c r="F26" s="27">
        <f t="shared" si="11"/>
        <v>6986.9575989064933</v>
      </c>
      <c r="G26" s="27">
        <f t="shared" si="11"/>
        <v>7161.2077274538824</v>
      </c>
      <c r="H26" s="27">
        <f t="shared" si="11"/>
        <v>7201.2653827938475</v>
      </c>
      <c r="I26" s="27">
        <f t="shared" si="11"/>
        <v>7767.3853984835341</v>
      </c>
      <c r="J26" s="27">
        <f t="shared" si="11"/>
        <v>7564.3131059938523</v>
      </c>
      <c r="K26" s="27">
        <f t="shared" si="11"/>
        <v>7712.4382236438632</v>
      </c>
      <c r="L26" s="27">
        <f t="shared" si="11"/>
        <v>6938.7460738573782</v>
      </c>
      <c r="M26" s="27">
        <f t="shared" si="11"/>
        <v>7223.9823638217567</v>
      </c>
      <c r="N26" s="27">
        <f t="shared" si="11"/>
        <v>7406.3050527274272</v>
      </c>
      <c r="O26" s="27">
        <f t="shared" si="11"/>
        <v>7142.7831036310008</v>
      </c>
      <c r="P26" s="27">
        <f t="shared" si="11"/>
        <v>6259.4946472778547</v>
      </c>
      <c r="Q26" s="27">
        <f t="shared" si="11"/>
        <v>4721.2491245228011</v>
      </c>
      <c r="R26" s="27">
        <f t="shared" si="11"/>
        <v>4797.7071217440071</v>
      </c>
      <c r="S26" s="27">
        <f t="shared" si="11"/>
        <v>4723.9872313656806</v>
      </c>
      <c r="T26" s="27">
        <f t="shared" si="11"/>
        <v>5507.4050249465909</v>
      </c>
      <c r="U26" s="27">
        <f t="shared" si="11"/>
        <v>6196.4894118134243</v>
      </c>
      <c r="V26" s="27">
        <f t="shared" si="11"/>
        <v>6294.7282142877593</v>
      </c>
      <c r="W26" s="27">
        <f t="shared" si="11"/>
        <v>5731.3395256497879</v>
      </c>
      <c r="X26" s="27">
        <f t="shared" si="11"/>
        <v>5112.3811844636193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6597.1849831245654</v>
      </c>
      <c r="D33" s="19">
        <f t="shared" si="13"/>
        <v>6486.507349634916</v>
      </c>
      <c r="E33" s="19">
        <f t="shared" si="13"/>
        <v>6732.5941541269094</v>
      </c>
      <c r="F33" s="19">
        <f t="shared" si="13"/>
        <v>6986.9575989064933</v>
      </c>
      <c r="G33" s="19">
        <f t="shared" si="13"/>
        <v>7161.2077274538824</v>
      </c>
      <c r="H33" s="19">
        <f t="shared" si="13"/>
        <v>7201.2653827938475</v>
      </c>
      <c r="I33" s="19">
        <f t="shared" si="13"/>
        <v>7767.3853984835341</v>
      </c>
      <c r="J33" s="19">
        <f t="shared" si="13"/>
        <v>7564.3131059938523</v>
      </c>
      <c r="K33" s="19">
        <f t="shared" si="13"/>
        <v>7712.4382236438632</v>
      </c>
      <c r="L33" s="19">
        <f t="shared" si="13"/>
        <v>6938.7460738573782</v>
      </c>
      <c r="M33" s="19">
        <f t="shared" si="13"/>
        <v>7223.9823638217567</v>
      </c>
      <c r="N33" s="19">
        <f t="shared" si="13"/>
        <v>7406.3050527274272</v>
      </c>
      <c r="O33" s="19">
        <f t="shared" si="13"/>
        <v>7142.7831036310008</v>
      </c>
      <c r="P33" s="19">
        <f t="shared" si="13"/>
        <v>6259.4946472778547</v>
      </c>
      <c r="Q33" s="19">
        <f t="shared" si="13"/>
        <v>4721.2491245228011</v>
      </c>
      <c r="R33" s="19">
        <f t="shared" si="13"/>
        <v>4797.7071217440071</v>
      </c>
      <c r="S33" s="19">
        <f t="shared" si="13"/>
        <v>4723.9872313656806</v>
      </c>
      <c r="T33" s="19">
        <f t="shared" si="13"/>
        <v>5507.4050249465909</v>
      </c>
      <c r="U33" s="19">
        <f t="shared" si="13"/>
        <v>6196.4894118134243</v>
      </c>
      <c r="V33" s="19">
        <f t="shared" si="13"/>
        <v>6294.7282142877593</v>
      </c>
      <c r="W33" s="19">
        <f t="shared" si="13"/>
        <v>5731.3395256497879</v>
      </c>
      <c r="X33" s="19">
        <f t="shared" si="13"/>
        <v>5112.3811844636193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6597.1849831245654</v>
      </c>
      <c r="D43" s="8">
        <v>6486.507349634916</v>
      </c>
      <c r="E43" s="8">
        <v>6732.5941541269094</v>
      </c>
      <c r="F43" s="8">
        <v>6986.9575989064933</v>
      </c>
      <c r="G43" s="8">
        <v>7161.2077274538824</v>
      </c>
      <c r="H43" s="8">
        <v>7201.2653827938475</v>
      </c>
      <c r="I43" s="8">
        <v>7767.3853984835341</v>
      </c>
      <c r="J43" s="8">
        <v>7564.3131059938523</v>
      </c>
      <c r="K43" s="8">
        <v>7712.4382236438632</v>
      </c>
      <c r="L43" s="8">
        <v>6938.7460738573782</v>
      </c>
      <c r="M43" s="8">
        <v>7223.9823638217567</v>
      </c>
      <c r="N43" s="8">
        <v>7406.3050527274272</v>
      </c>
      <c r="O43" s="8">
        <v>7142.7831036310008</v>
      </c>
      <c r="P43" s="8">
        <v>6259.4946472778547</v>
      </c>
      <c r="Q43" s="8">
        <v>4721.2491245228011</v>
      </c>
      <c r="R43" s="8">
        <v>4797.7071217440071</v>
      </c>
      <c r="S43" s="8">
        <v>4723.9872313656806</v>
      </c>
      <c r="T43" s="8">
        <v>5507.4050249465909</v>
      </c>
      <c r="U43" s="8">
        <v>6196.4894118134243</v>
      </c>
      <c r="V43" s="8">
        <v>6294.7282142877593</v>
      </c>
      <c r="W43" s="8">
        <v>5731.3395256497879</v>
      </c>
      <c r="X43" s="8">
        <v>5112.3811844636193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24.526824962487527</v>
      </c>
      <c r="J61" s="49">
        <f t="shared" si="15"/>
        <v>266.13049172207269</v>
      </c>
      <c r="K61" s="49">
        <f t="shared" si="15"/>
        <v>196.23393730461476</v>
      </c>
      <c r="L61" s="49">
        <f t="shared" si="15"/>
        <v>247.60866625552555</v>
      </c>
      <c r="M61" s="49">
        <f t="shared" si="15"/>
        <v>100.91701732280683</v>
      </c>
      <c r="N61" s="49">
        <f t="shared" si="15"/>
        <v>188.40569183955583</v>
      </c>
      <c r="O61" s="49">
        <f t="shared" si="15"/>
        <v>206.70319294404345</v>
      </c>
      <c r="P61" s="49">
        <f t="shared" si="15"/>
        <v>179.21946246285157</v>
      </c>
      <c r="Q61" s="49">
        <f t="shared" si="15"/>
        <v>193.9579884792785</v>
      </c>
      <c r="R61" s="49">
        <f t="shared" si="15"/>
        <v>133.58281396165899</v>
      </c>
      <c r="S61" s="49">
        <f t="shared" si="15"/>
        <v>100.69371477044028</v>
      </c>
      <c r="T61" s="49">
        <f t="shared" si="15"/>
        <v>171.76581159515524</v>
      </c>
      <c r="U61" s="49">
        <f t="shared" si="15"/>
        <v>357.5405265369331</v>
      </c>
      <c r="V61" s="49">
        <f t="shared" si="15"/>
        <v>478.85929025647573</v>
      </c>
      <c r="W61" s="49">
        <f t="shared" si="15"/>
        <v>359.99121064992568</v>
      </c>
      <c r="X61" s="49">
        <f t="shared" si="15"/>
        <v>400.5161541315033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24.526824962487527</v>
      </c>
      <c r="J69" s="52">
        <v>266.13049172207269</v>
      </c>
      <c r="K69" s="52">
        <v>196.23393730461476</v>
      </c>
      <c r="L69" s="52">
        <v>247.60866625552555</v>
      </c>
      <c r="M69" s="52">
        <v>100.91701732280683</v>
      </c>
      <c r="N69" s="52">
        <v>188.40569183955583</v>
      </c>
      <c r="O69" s="52">
        <v>206.70319294404345</v>
      </c>
      <c r="P69" s="52">
        <v>179.21946246285157</v>
      </c>
      <c r="Q69" s="52">
        <v>193.9579884792785</v>
      </c>
      <c r="R69" s="52">
        <v>133.58281396165899</v>
      </c>
      <c r="S69" s="52">
        <v>100.69371477044028</v>
      </c>
      <c r="T69" s="52">
        <v>171.76581159515524</v>
      </c>
      <c r="U69" s="52">
        <v>357.5405265369331</v>
      </c>
      <c r="V69" s="52">
        <v>478.85929025647573</v>
      </c>
      <c r="W69" s="52">
        <v>359.99121064992568</v>
      </c>
      <c r="X69" s="52">
        <v>400.5161541315033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FC_TRA_DAVI_PA_E!C38+FC_TRA_DAVI_FR_E!C38</f>
        <v>0</v>
      </c>
      <c r="D38" s="8">
        <f>FC_TRA_DAVI_PA_E!D38+FC_TRA_DAVI_FR_E!D38</f>
        <v>0</v>
      </c>
      <c r="E38" s="8">
        <f>FC_TRA_DAVI_PA_E!E38+FC_TRA_DAVI_FR_E!E38</f>
        <v>0</v>
      </c>
      <c r="F38" s="8">
        <f>FC_TRA_DAVI_PA_E!F38+FC_TRA_DAVI_FR_E!F38</f>
        <v>0</v>
      </c>
      <c r="G38" s="8">
        <f>FC_TRA_DAVI_PA_E!G38+FC_TRA_DAVI_FR_E!G38</f>
        <v>0</v>
      </c>
      <c r="H38" s="8">
        <f>FC_TRA_DAVI_PA_E!H38+FC_TRA_DAVI_FR_E!H38</f>
        <v>0</v>
      </c>
      <c r="I38" s="8">
        <f>FC_TRA_DAVI_PA_E!I38+FC_TRA_DAVI_FR_E!I38</f>
        <v>0</v>
      </c>
      <c r="J38" s="8">
        <f>FC_TRA_DAVI_PA_E!J38+FC_TRA_DAVI_FR_E!J38</f>
        <v>0</v>
      </c>
      <c r="K38" s="8">
        <f>FC_TRA_DAVI_PA_E!K38+FC_TRA_DAVI_FR_E!K38</f>
        <v>0</v>
      </c>
      <c r="L38" s="8">
        <f>FC_TRA_DAVI_PA_E!L38+FC_TRA_DAVI_FR_E!L38</f>
        <v>0</v>
      </c>
      <c r="M38" s="8">
        <f>FC_TRA_DAVI_PA_E!M38+FC_TRA_DAVI_FR_E!M38</f>
        <v>0</v>
      </c>
      <c r="N38" s="8">
        <f>FC_TRA_DAVI_PA_E!N38+FC_TRA_DAVI_FR_E!N38</f>
        <v>0</v>
      </c>
      <c r="O38" s="8">
        <f>FC_TRA_DAVI_PA_E!O38+FC_TRA_DAVI_FR_E!O38</f>
        <v>0</v>
      </c>
      <c r="P38" s="8">
        <f>FC_TRA_DAVI_PA_E!P38+FC_TRA_DAVI_FR_E!P38</f>
        <v>0</v>
      </c>
      <c r="Q38" s="8">
        <f>FC_TRA_DAVI_PA_E!Q38+FC_TRA_DAVI_FR_E!Q38</f>
        <v>0</v>
      </c>
      <c r="R38" s="8">
        <f>FC_TRA_DAVI_PA_E!R38+FC_TRA_DAVI_FR_E!R38</f>
        <v>0</v>
      </c>
      <c r="S38" s="8">
        <f>FC_TRA_DAVI_PA_E!S38+FC_TRA_DAVI_FR_E!S38</f>
        <v>0</v>
      </c>
      <c r="T38" s="8">
        <f>FC_TRA_DAVI_PA_E!T38+FC_TRA_DAVI_FR_E!T38</f>
        <v>0</v>
      </c>
      <c r="U38" s="8">
        <f>FC_TRA_DAVI_PA_E!U38+FC_TRA_DAVI_FR_E!U38</f>
        <v>0</v>
      </c>
      <c r="V38" s="8">
        <f>FC_TRA_DAVI_PA_E!V38+FC_TRA_DAVI_FR_E!V38</f>
        <v>0</v>
      </c>
      <c r="W38" s="8">
        <f>FC_TRA_DAVI_PA_E!W38+FC_TRA_DAVI_FR_E!W38</f>
        <v>0</v>
      </c>
      <c r="X38" s="8">
        <f>FC_TRA_DAVI_PA_E!X38+FC_TRA_DAVI_FR_E!X38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FC_TRA_DAVI_PA_E!C40+FC_TRA_DAVI_FR_E!C40</f>
        <v>0</v>
      </c>
      <c r="D40" s="8">
        <f>FC_TRA_DAVI_PA_E!D40+FC_TRA_DAVI_FR_E!D40</f>
        <v>0</v>
      </c>
      <c r="E40" s="8">
        <f>FC_TRA_DAVI_PA_E!E40+FC_TRA_DAVI_FR_E!E40</f>
        <v>0</v>
      </c>
      <c r="F40" s="8">
        <f>FC_TRA_DAVI_PA_E!F40+FC_TRA_DAVI_FR_E!F40</f>
        <v>0</v>
      </c>
      <c r="G40" s="8">
        <f>FC_TRA_DAVI_PA_E!G40+FC_TRA_DAVI_FR_E!G40</f>
        <v>0</v>
      </c>
      <c r="H40" s="8">
        <f>FC_TRA_DAVI_PA_E!H40+FC_TRA_DAVI_FR_E!H40</f>
        <v>0</v>
      </c>
      <c r="I40" s="8">
        <f>FC_TRA_DAVI_PA_E!I40+FC_TRA_DAVI_FR_E!I40</f>
        <v>0</v>
      </c>
      <c r="J40" s="8">
        <f>FC_TRA_DAVI_PA_E!J40+FC_TRA_DAVI_FR_E!J40</f>
        <v>0</v>
      </c>
      <c r="K40" s="8">
        <f>FC_TRA_DAVI_PA_E!K40+FC_TRA_DAVI_FR_E!K40</f>
        <v>0</v>
      </c>
      <c r="L40" s="8">
        <f>FC_TRA_DAVI_PA_E!L40+FC_TRA_DAVI_FR_E!L40</f>
        <v>0</v>
      </c>
      <c r="M40" s="8">
        <f>FC_TRA_DAVI_PA_E!M40+FC_TRA_DAVI_FR_E!M40</f>
        <v>0</v>
      </c>
      <c r="N40" s="8">
        <f>FC_TRA_DAVI_PA_E!N40+FC_TRA_DAVI_FR_E!N40</f>
        <v>0</v>
      </c>
      <c r="O40" s="8">
        <f>FC_TRA_DAVI_PA_E!O40+FC_TRA_DAVI_FR_E!O40</f>
        <v>0</v>
      </c>
      <c r="P40" s="8">
        <f>FC_TRA_DAVI_PA_E!P40+FC_TRA_DAVI_FR_E!P40</f>
        <v>0</v>
      </c>
      <c r="Q40" s="8">
        <f>FC_TRA_DAVI_PA_E!Q40+FC_TRA_DAVI_FR_E!Q40</f>
        <v>0</v>
      </c>
      <c r="R40" s="8">
        <f>FC_TRA_DAVI_PA_E!R40+FC_TRA_DAVI_FR_E!R40</f>
        <v>0</v>
      </c>
      <c r="S40" s="8">
        <f>FC_TRA_DAVI_PA_E!S40+FC_TRA_DAVI_FR_E!S40</f>
        <v>0</v>
      </c>
      <c r="T40" s="8">
        <f>FC_TRA_DAVI_PA_E!T40+FC_TRA_DAVI_FR_E!T40</f>
        <v>0</v>
      </c>
      <c r="U40" s="8">
        <f>FC_TRA_DAVI_PA_E!U40+FC_TRA_DAVI_FR_E!U40</f>
        <v>0</v>
      </c>
      <c r="V40" s="8">
        <f>FC_TRA_DAVI_PA_E!V40+FC_TRA_DAVI_FR_E!V40</f>
        <v>0</v>
      </c>
      <c r="W40" s="8">
        <f>FC_TRA_DAVI_PA_E!W40+FC_TRA_DAVI_FR_E!W40</f>
        <v>0</v>
      </c>
      <c r="X40" s="8">
        <f>FC_TRA_DAVI_PA_E!X40+FC_TRA_DAVI_FR_E!X40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756.90935892000005</v>
      </c>
      <c r="D2" s="21">
        <f t="shared" ref="D2:X2" si="0">SUM(D3,D17,D22,D25,D26,D51,D52)</f>
        <v>785.65274892000002</v>
      </c>
      <c r="E2" s="21">
        <f t="shared" si="0"/>
        <v>814.39613892000023</v>
      </c>
      <c r="F2" s="21">
        <f t="shared" si="0"/>
        <v>766.49031107999997</v>
      </c>
      <c r="G2" s="21">
        <f t="shared" si="0"/>
        <v>776.07153000000005</v>
      </c>
      <c r="H2" s="21">
        <f t="shared" si="0"/>
        <v>843.13952891999998</v>
      </c>
      <c r="I2" s="21">
        <f t="shared" si="0"/>
        <v>884.65778855999986</v>
      </c>
      <c r="J2" s="21">
        <f t="shared" si="0"/>
        <v>958.11308892</v>
      </c>
      <c r="K2" s="21">
        <f t="shared" si="0"/>
        <v>982.74383999999998</v>
      </c>
      <c r="L2" s="21">
        <f t="shared" si="0"/>
        <v>998.74943999999994</v>
      </c>
      <c r="M2" s="21">
        <f t="shared" si="0"/>
        <v>1120.3920000000003</v>
      </c>
      <c r="N2" s="21">
        <f t="shared" si="0"/>
        <v>1133.1964800000001</v>
      </c>
      <c r="O2" s="21">
        <f t="shared" si="0"/>
        <v>1043.56512</v>
      </c>
      <c r="P2" s="21">
        <f t="shared" si="0"/>
        <v>1107.5875199999998</v>
      </c>
      <c r="Q2" s="21">
        <f t="shared" si="0"/>
        <v>963.53711999999996</v>
      </c>
      <c r="R2" s="21">
        <f t="shared" si="0"/>
        <v>1053.2405051999999</v>
      </c>
      <c r="S2" s="21">
        <f t="shared" si="0"/>
        <v>975.08542715999977</v>
      </c>
      <c r="T2" s="21">
        <f t="shared" si="0"/>
        <v>944.80469927999991</v>
      </c>
      <c r="U2" s="21">
        <f t="shared" si="0"/>
        <v>944.27678123999999</v>
      </c>
      <c r="V2" s="21">
        <f t="shared" si="0"/>
        <v>861.65880840000011</v>
      </c>
      <c r="W2" s="21">
        <f t="shared" si="0"/>
        <v>652.84281504</v>
      </c>
      <c r="X2" s="21">
        <f t="shared" si="0"/>
        <v>733.50837144000002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756.90935892000005</v>
      </c>
      <c r="D26" s="27">
        <f t="shared" si="13"/>
        <v>785.65274892000002</v>
      </c>
      <c r="E26" s="27">
        <f t="shared" si="13"/>
        <v>814.39613892000023</v>
      </c>
      <c r="F26" s="27">
        <f t="shared" si="13"/>
        <v>766.49031107999997</v>
      </c>
      <c r="G26" s="27">
        <f t="shared" si="13"/>
        <v>776.07153000000005</v>
      </c>
      <c r="H26" s="27">
        <f t="shared" si="13"/>
        <v>843.13952891999998</v>
      </c>
      <c r="I26" s="27">
        <f t="shared" si="13"/>
        <v>884.65778855999986</v>
      </c>
      <c r="J26" s="27">
        <f t="shared" si="13"/>
        <v>958.11308892</v>
      </c>
      <c r="K26" s="27">
        <f t="shared" si="13"/>
        <v>982.74383999999998</v>
      </c>
      <c r="L26" s="27">
        <f t="shared" si="13"/>
        <v>998.74943999999994</v>
      </c>
      <c r="M26" s="27">
        <f t="shared" si="13"/>
        <v>1120.3920000000003</v>
      </c>
      <c r="N26" s="27">
        <f t="shared" si="13"/>
        <v>1133.1964800000001</v>
      </c>
      <c r="O26" s="27">
        <f t="shared" si="13"/>
        <v>1043.56512</v>
      </c>
      <c r="P26" s="27">
        <f t="shared" si="13"/>
        <v>1107.5875199999998</v>
      </c>
      <c r="Q26" s="27">
        <f t="shared" si="13"/>
        <v>963.53711999999996</v>
      </c>
      <c r="R26" s="27">
        <f t="shared" si="13"/>
        <v>1053.2405051999999</v>
      </c>
      <c r="S26" s="27">
        <f t="shared" si="13"/>
        <v>975.08542715999977</v>
      </c>
      <c r="T26" s="27">
        <f t="shared" si="13"/>
        <v>944.80469927999991</v>
      </c>
      <c r="U26" s="27">
        <f t="shared" si="13"/>
        <v>944.27678123999999</v>
      </c>
      <c r="V26" s="27">
        <f t="shared" si="13"/>
        <v>861.65880840000011</v>
      </c>
      <c r="W26" s="27">
        <f t="shared" ref="W26:X26" si="14">SUM(W27,W33)</f>
        <v>652.84281504</v>
      </c>
      <c r="X26" s="27">
        <f t="shared" si="14"/>
        <v>733.50837144000002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756.90935892000005</v>
      </c>
      <c r="D33" s="19">
        <f t="shared" si="17"/>
        <v>785.65274892000002</v>
      </c>
      <c r="E33" s="19">
        <f t="shared" si="17"/>
        <v>814.39613892000023</v>
      </c>
      <c r="F33" s="19">
        <f t="shared" si="17"/>
        <v>766.49031107999997</v>
      </c>
      <c r="G33" s="19">
        <f t="shared" si="17"/>
        <v>776.07153000000005</v>
      </c>
      <c r="H33" s="19">
        <f t="shared" si="17"/>
        <v>843.13952891999998</v>
      </c>
      <c r="I33" s="19">
        <f t="shared" si="17"/>
        <v>884.65778855999986</v>
      </c>
      <c r="J33" s="19">
        <f t="shared" si="17"/>
        <v>958.11308892</v>
      </c>
      <c r="K33" s="19">
        <f t="shared" si="17"/>
        <v>982.74383999999998</v>
      </c>
      <c r="L33" s="19">
        <f t="shared" si="17"/>
        <v>998.74943999999994</v>
      </c>
      <c r="M33" s="19">
        <f t="shared" si="17"/>
        <v>1120.3920000000003</v>
      </c>
      <c r="N33" s="19">
        <f t="shared" si="17"/>
        <v>1133.1964800000001</v>
      </c>
      <c r="O33" s="19">
        <f t="shared" si="17"/>
        <v>1043.56512</v>
      </c>
      <c r="P33" s="19">
        <f t="shared" si="17"/>
        <v>1107.5875199999998</v>
      </c>
      <c r="Q33" s="19">
        <f t="shared" si="17"/>
        <v>963.53711999999996</v>
      </c>
      <c r="R33" s="19">
        <f t="shared" si="17"/>
        <v>1053.2405051999999</v>
      </c>
      <c r="S33" s="19">
        <f t="shared" si="17"/>
        <v>975.08542715999977</v>
      </c>
      <c r="T33" s="19">
        <f t="shared" si="17"/>
        <v>944.80469927999991</v>
      </c>
      <c r="U33" s="19">
        <f t="shared" si="17"/>
        <v>944.27678123999999</v>
      </c>
      <c r="V33" s="19">
        <f t="shared" si="17"/>
        <v>861.65880840000011</v>
      </c>
      <c r="W33" s="19">
        <f t="shared" ref="W33:X33" si="18">SUM(W34:W50)</f>
        <v>652.84281504</v>
      </c>
      <c r="X33" s="19">
        <f t="shared" si="18"/>
        <v>733.50837144000002</v>
      </c>
    </row>
    <row r="34" spans="1:24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</v>
      </c>
      <c r="U37" s="8">
        <f>FC_TRA_DNAVI_DCS_E!U37+FC_TRA_DNAVI_IWW_E!U37</f>
        <v>0</v>
      </c>
      <c r="V37" s="8">
        <f>FC_TRA_DNAVI_DCS_E!V37+FC_TRA_DNAVI_IWW_E!V37</f>
        <v>0</v>
      </c>
      <c r="W37" s="8">
        <f>FC_TRA_DNAVI_DCS_E!W37+FC_TRA_DNAVI_IWW_E!W37</f>
        <v>0</v>
      </c>
      <c r="X37" s="8">
        <f>FC_TRA_DNAVI_DCS_E!X37+FC_TRA_DNAVI_IWW_E!X37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FC_TRA_DNAVI_DCS_E!C43+FC_TRA_DNAVI_IWW_E!C43</f>
        <v>756.90935892000005</v>
      </c>
      <c r="D43" s="8">
        <f>FC_TRA_DNAVI_DCS_E!D43+FC_TRA_DNAVI_IWW_E!D43</f>
        <v>785.65274892000002</v>
      </c>
      <c r="E43" s="8">
        <f>FC_TRA_DNAVI_DCS_E!E43+FC_TRA_DNAVI_IWW_E!E43</f>
        <v>814.39613892000023</v>
      </c>
      <c r="F43" s="8">
        <f>FC_TRA_DNAVI_DCS_E!F43+FC_TRA_DNAVI_IWW_E!F43</f>
        <v>766.49031107999997</v>
      </c>
      <c r="G43" s="8">
        <f>FC_TRA_DNAVI_DCS_E!G43+FC_TRA_DNAVI_IWW_E!G43</f>
        <v>776.07153000000005</v>
      </c>
      <c r="H43" s="8">
        <f>FC_TRA_DNAVI_DCS_E!H43+FC_TRA_DNAVI_IWW_E!H43</f>
        <v>843.13952891999998</v>
      </c>
      <c r="I43" s="8">
        <f>FC_TRA_DNAVI_DCS_E!I43+FC_TRA_DNAVI_IWW_E!I43</f>
        <v>884.65778855999986</v>
      </c>
      <c r="J43" s="8">
        <f>FC_TRA_DNAVI_DCS_E!J43+FC_TRA_DNAVI_IWW_E!J43</f>
        <v>958.11308892</v>
      </c>
      <c r="K43" s="8">
        <f>FC_TRA_DNAVI_DCS_E!K43+FC_TRA_DNAVI_IWW_E!K43</f>
        <v>982.74383999999998</v>
      </c>
      <c r="L43" s="8">
        <f>FC_TRA_DNAVI_DCS_E!L43+FC_TRA_DNAVI_IWW_E!L43</f>
        <v>998.74943999999994</v>
      </c>
      <c r="M43" s="8">
        <f>FC_TRA_DNAVI_DCS_E!M43+FC_TRA_DNAVI_IWW_E!M43</f>
        <v>1120.3920000000003</v>
      </c>
      <c r="N43" s="8">
        <f>FC_TRA_DNAVI_DCS_E!N43+FC_TRA_DNAVI_IWW_E!N43</f>
        <v>1133.1964800000001</v>
      </c>
      <c r="O43" s="8">
        <f>FC_TRA_DNAVI_DCS_E!O43+FC_TRA_DNAVI_IWW_E!O43</f>
        <v>1043.56512</v>
      </c>
      <c r="P43" s="8">
        <f>FC_TRA_DNAVI_DCS_E!P43+FC_TRA_DNAVI_IWW_E!P43</f>
        <v>1107.5875199999998</v>
      </c>
      <c r="Q43" s="8">
        <f>FC_TRA_DNAVI_DCS_E!Q43+FC_TRA_DNAVI_IWW_E!Q43</f>
        <v>963.53711999999996</v>
      </c>
      <c r="R43" s="8">
        <f>FC_TRA_DNAVI_DCS_E!R43+FC_TRA_DNAVI_IWW_E!R43</f>
        <v>1053.2405051999999</v>
      </c>
      <c r="S43" s="8">
        <f>FC_TRA_DNAVI_DCS_E!S43+FC_TRA_DNAVI_IWW_E!S43</f>
        <v>975.08542715999977</v>
      </c>
      <c r="T43" s="8">
        <f>FC_TRA_DNAVI_DCS_E!T43+FC_TRA_DNAVI_IWW_E!T43</f>
        <v>944.80469927999991</v>
      </c>
      <c r="U43" s="8">
        <f>FC_TRA_DNAVI_DCS_E!U43+FC_TRA_DNAVI_IWW_E!U43</f>
        <v>944.27678123999999</v>
      </c>
      <c r="V43" s="8">
        <f>FC_TRA_DNAVI_DCS_E!V43+FC_TRA_DNAVI_IWW_E!V43</f>
        <v>861.65880840000011</v>
      </c>
      <c r="W43" s="8">
        <f>FC_TRA_DNAVI_DCS_E!W43+FC_TRA_DNAVI_IWW_E!W43</f>
        <v>652.84281504</v>
      </c>
      <c r="X43" s="8">
        <f>FC_TRA_DNAVI_DCS_E!X43+FC_TRA_DNAVI_IWW_E!X43</f>
        <v>733.50837144000002</v>
      </c>
    </row>
    <row r="44" spans="1:24" ht="11.25" customHeight="1" x14ac:dyDescent="0.2">
      <c r="A44" s="28" t="s">
        <v>74</v>
      </c>
      <c r="B44" s="7" t="s">
        <v>75</v>
      </c>
      <c r="C44" s="8">
        <f>FC_TRA_DNAVI_DCS_E!C44+FC_TRA_DNAVI_IWW_E!C44</f>
        <v>0</v>
      </c>
      <c r="D44" s="8">
        <f>FC_TRA_DNAVI_DCS_E!D44+FC_TRA_DNAVI_IWW_E!D44</f>
        <v>0</v>
      </c>
      <c r="E44" s="8">
        <f>FC_TRA_DNAVI_DCS_E!E44+FC_TRA_DNAVI_IWW_E!E44</f>
        <v>0</v>
      </c>
      <c r="F44" s="8">
        <f>FC_TRA_DNAVI_DCS_E!F44+FC_TRA_DNAVI_IWW_E!F44</f>
        <v>0</v>
      </c>
      <c r="G44" s="8">
        <f>FC_TRA_DNAVI_DCS_E!G44+FC_TRA_DNAVI_IWW_E!G44</f>
        <v>0</v>
      </c>
      <c r="H44" s="8">
        <f>FC_TRA_DNAVI_DCS_E!H44+FC_TRA_DNAVI_IWW_E!H44</f>
        <v>0</v>
      </c>
      <c r="I44" s="8">
        <f>FC_TRA_DNAVI_DCS_E!I44+FC_TRA_DNAVI_IWW_E!I44</f>
        <v>0</v>
      </c>
      <c r="J44" s="8">
        <f>FC_TRA_DNAVI_DCS_E!J44+FC_TRA_DNAVI_IWW_E!J44</f>
        <v>0</v>
      </c>
      <c r="K44" s="8">
        <f>FC_TRA_DNAVI_DCS_E!K44+FC_TRA_DNAVI_IWW_E!K44</f>
        <v>0</v>
      </c>
      <c r="L44" s="8">
        <f>FC_TRA_DNAVI_DCS_E!L44+FC_TRA_DNAVI_IWW_E!L44</f>
        <v>0</v>
      </c>
      <c r="M44" s="8">
        <f>FC_TRA_DNAVI_DCS_E!M44+FC_TRA_DNAVI_IWW_E!M44</f>
        <v>0</v>
      </c>
      <c r="N44" s="8">
        <f>FC_TRA_DNAVI_DCS_E!N44+FC_TRA_DNAVI_IWW_E!N44</f>
        <v>0</v>
      </c>
      <c r="O44" s="8">
        <f>FC_TRA_DNAVI_DCS_E!O44+FC_TRA_DNAVI_IWW_E!O44</f>
        <v>0</v>
      </c>
      <c r="P44" s="8">
        <f>FC_TRA_DNAVI_DCS_E!P44+FC_TRA_DNAVI_IWW_E!P44</f>
        <v>0</v>
      </c>
      <c r="Q44" s="8">
        <f>FC_TRA_DNAVI_DCS_E!Q44+FC_TRA_DNAVI_IWW_E!Q44</f>
        <v>0</v>
      </c>
      <c r="R44" s="8">
        <f>FC_TRA_DNAVI_DCS_E!R44+FC_TRA_DNAVI_IWW_E!R44</f>
        <v>0</v>
      </c>
      <c r="S44" s="8">
        <f>FC_TRA_DNAVI_DCS_E!S44+FC_TRA_DNAVI_IWW_E!S44</f>
        <v>0</v>
      </c>
      <c r="T44" s="8">
        <f>FC_TRA_DNAVI_DCS_E!T44+FC_TRA_DNAVI_IWW_E!T44</f>
        <v>0</v>
      </c>
      <c r="U44" s="8">
        <f>FC_TRA_DNAVI_DCS_E!U44+FC_TRA_DNAVI_IWW_E!U44</f>
        <v>0</v>
      </c>
      <c r="V44" s="8">
        <f>FC_TRA_DNAVI_DCS_E!V44+FC_TRA_DNAVI_IWW_E!V44</f>
        <v>0</v>
      </c>
      <c r="W44" s="8">
        <f>FC_TRA_DNAVI_DCS_E!W44+FC_TRA_DNAVI_IWW_E!W44</f>
        <v>0</v>
      </c>
      <c r="X44" s="8">
        <f>FC_TRA_DNAVI_DCS_E!X44+FC_TRA_DNAVI_IWW_E!X44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4.1782478400000009</v>
      </c>
      <c r="V61" s="49">
        <f t="shared" si="21"/>
        <v>8.3246356800000001</v>
      </c>
      <c r="W61" s="49">
        <f t="shared" si="21"/>
        <v>4.4425583999999994</v>
      </c>
      <c r="X61" s="49">
        <f t="shared" si="21"/>
        <v>2.8120910399999994</v>
      </c>
    </row>
    <row r="62" spans="1:24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4.1782478400000009</v>
      </c>
      <c r="V69" s="52">
        <f>FC_TRA_DNAVI_DCS_E!V69+FC_TRA_DNAVI_IWW_E!V69</f>
        <v>8.3246356800000001</v>
      </c>
      <c r="W69" s="52">
        <f>FC_TRA_DNAVI_DCS_E!W69+FC_TRA_DNAVI_IWW_E!W69</f>
        <v>4.4425583999999994</v>
      </c>
      <c r="X69" s="52">
        <f>FC_TRA_DNAVI_DCS_E!X69+FC_TRA_DNAVI_IWW_E!X69</f>
        <v>2.8120910399999994</v>
      </c>
    </row>
    <row r="70" spans="1:24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0.87762378362235705</v>
      </c>
      <c r="D2" s="21">
        <f t="shared" ref="D2:X2" si="0">SUM(D3,D17,D22,D25,D26,D51,D52)</f>
        <v>0.75552436666588085</v>
      </c>
      <c r="E2" s="21">
        <f t="shared" si="0"/>
        <v>0.823348666190856</v>
      </c>
      <c r="F2" s="21">
        <f t="shared" si="0"/>
        <v>0.80446267397990745</v>
      </c>
      <c r="G2" s="21">
        <f t="shared" si="0"/>
        <v>0.91110638617186979</v>
      </c>
      <c r="H2" s="21">
        <f t="shared" si="0"/>
        <v>1.1543060192771686</v>
      </c>
      <c r="I2" s="21">
        <f t="shared" si="0"/>
        <v>1.198374979598908</v>
      </c>
      <c r="J2" s="21">
        <f t="shared" si="0"/>
        <v>1.3558721265633957</v>
      </c>
      <c r="K2" s="21">
        <f t="shared" si="0"/>
        <v>1.6766796630484637</v>
      </c>
      <c r="L2" s="21">
        <f t="shared" si="0"/>
        <v>1.6876359726155343</v>
      </c>
      <c r="M2" s="21">
        <f t="shared" si="0"/>
        <v>2.3564440897170749</v>
      </c>
      <c r="N2" s="21">
        <f t="shared" si="0"/>
        <v>2.3340603255888532</v>
      </c>
      <c r="O2" s="21">
        <f t="shared" si="0"/>
        <v>2.1505746949418407</v>
      </c>
      <c r="P2" s="21">
        <f t="shared" si="0"/>
        <v>1.7347235127811877</v>
      </c>
      <c r="Q2" s="21">
        <f t="shared" si="0"/>
        <v>1.9812477270520525</v>
      </c>
      <c r="R2" s="21">
        <f t="shared" si="0"/>
        <v>2.0932434711844485</v>
      </c>
      <c r="S2" s="21">
        <f t="shared" si="0"/>
        <v>1.3169963282662669</v>
      </c>
      <c r="T2" s="21">
        <f t="shared" si="0"/>
        <v>2.5933453939238431</v>
      </c>
      <c r="U2" s="21">
        <f t="shared" si="0"/>
        <v>2.3881740272971719</v>
      </c>
      <c r="V2" s="21">
        <f t="shared" si="0"/>
        <v>3.3008797271209054</v>
      </c>
      <c r="W2" s="21">
        <f t="shared" si="0"/>
        <v>1.8159649375490978</v>
      </c>
      <c r="X2" s="21">
        <f t="shared" si="0"/>
        <v>1.7495811042540257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0.87762378362235705</v>
      </c>
      <c r="D26" s="27">
        <f t="shared" si="9"/>
        <v>0.75552436666588085</v>
      </c>
      <c r="E26" s="27">
        <f t="shared" si="9"/>
        <v>0.823348666190856</v>
      </c>
      <c r="F26" s="27">
        <f t="shared" si="9"/>
        <v>0.80446267397990745</v>
      </c>
      <c r="G26" s="27">
        <f t="shared" si="9"/>
        <v>0.91110638617186979</v>
      </c>
      <c r="H26" s="27">
        <f t="shared" si="9"/>
        <v>1.1543060192771686</v>
      </c>
      <c r="I26" s="27">
        <f t="shared" si="9"/>
        <v>1.198374979598908</v>
      </c>
      <c r="J26" s="27">
        <f t="shared" si="9"/>
        <v>1.3558721265633957</v>
      </c>
      <c r="K26" s="27">
        <f t="shared" si="9"/>
        <v>1.6766796630484637</v>
      </c>
      <c r="L26" s="27">
        <f t="shared" si="9"/>
        <v>1.6876359726155343</v>
      </c>
      <c r="M26" s="27">
        <f t="shared" si="9"/>
        <v>2.3564440897170749</v>
      </c>
      <c r="N26" s="27">
        <f t="shared" si="9"/>
        <v>2.3340603255888532</v>
      </c>
      <c r="O26" s="27">
        <f t="shared" si="9"/>
        <v>2.1505746949418407</v>
      </c>
      <c r="P26" s="27">
        <f t="shared" si="9"/>
        <v>1.7347235127811877</v>
      </c>
      <c r="Q26" s="27">
        <f t="shared" si="9"/>
        <v>1.9812477270520525</v>
      </c>
      <c r="R26" s="27">
        <f t="shared" si="9"/>
        <v>2.0932434711844485</v>
      </c>
      <c r="S26" s="27">
        <f t="shared" si="9"/>
        <v>1.3169963282662669</v>
      </c>
      <c r="T26" s="27">
        <f t="shared" si="9"/>
        <v>2.5933453939238431</v>
      </c>
      <c r="U26" s="27">
        <f t="shared" si="9"/>
        <v>2.3881740272971719</v>
      </c>
      <c r="V26" s="27">
        <f t="shared" si="9"/>
        <v>3.3008797271209054</v>
      </c>
      <c r="W26" s="27">
        <f t="shared" si="9"/>
        <v>1.8159649375490978</v>
      </c>
      <c r="X26" s="27">
        <f t="shared" si="9"/>
        <v>1.7495811042540257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0.87762378362235705</v>
      </c>
      <c r="D33" s="19">
        <f t="shared" si="11"/>
        <v>0.75552436666588085</v>
      </c>
      <c r="E33" s="19">
        <f t="shared" si="11"/>
        <v>0.823348666190856</v>
      </c>
      <c r="F33" s="19">
        <f t="shared" si="11"/>
        <v>0.80446267397990745</v>
      </c>
      <c r="G33" s="19">
        <f t="shared" si="11"/>
        <v>0.91110638617186979</v>
      </c>
      <c r="H33" s="19">
        <f t="shared" si="11"/>
        <v>1.1543060192771686</v>
      </c>
      <c r="I33" s="19">
        <f t="shared" si="11"/>
        <v>1.198374979598908</v>
      </c>
      <c r="J33" s="19">
        <f t="shared" si="11"/>
        <v>1.3558721265633957</v>
      </c>
      <c r="K33" s="19">
        <f t="shared" si="11"/>
        <v>1.6766796630484637</v>
      </c>
      <c r="L33" s="19">
        <f t="shared" si="11"/>
        <v>1.6876359726155343</v>
      </c>
      <c r="M33" s="19">
        <f t="shared" si="11"/>
        <v>2.3564440897170749</v>
      </c>
      <c r="N33" s="19">
        <f t="shared" si="11"/>
        <v>2.3340603255888532</v>
      </c>
      <c r="O33" s="19">
        <f t="shared" si="11"/>
        <v>2.1505746949418407</v>
      </c>
      <c r="P33" s="19">
        <f t="shared" si="11"/>
        <v>1.7347235127811877</v>
      </c>
      <c r="Q33" s="19">
        <f t="shared" si="11"/>
        <v>1.9812477270520525</v>
      </c>
      <c r="R33" s="19">
        <f t="shared" si="11"/>
        <v>2.0932434711844485</v>
      </c>
      <c r="S33" s="19">
        <f t="shared" si="11"/>
        <v>1.3169963282662669</v>
      </c>
      <c r="T33" s="19">
        <f t="shared" si="11"/>
        <v>2.5933453939238431</v>
      </c>
      <c r="U33" s="19">
        <f t="shared" si="11"/>
        <v>2.3881740272971719</v>
      </c>
      <c r="V33" s="19">
        <f t="shared" si="11"/>
        <v>3.3008797271209054</v>
      </c>
      <c r="W33" s="19">
        <f t="shared" si="11"/>
        <v>1.8159649375490978</v>
      </c>
      <c r="X33" s="19">
        <f t="shared" si="11"/>
        <v>1.7495811042540257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0.87762378362235705</v>
      </c>
      <c r="D43" s="8">
        <v>0.75552436666588085</v>
      </c>
      <c r="E43" s="8">
        <v>0.823348666190856</v>
      </c>
      <c r="F43" s="8">
        <v>0.80446267397990745</v>
      </c>
      <c r="G43" s="8">
        <v>0.91110638617186979</v>
      </c>
      <c r="H43" s="8">
        <v>1.1543060192771686</v>
      </c>
      <c r="I43" s="8">
        <v>1.198374979598908</v>
      </c>
      <c r="J43" s="8">
        <v>1.3558721265633957</v>
      </c>
      <c r="K43" s="8">
        <v>1.6766796630484637</v>
      </c>
      <c r="L43" s="8">
        <v>1.6876359726155343</v>
      </c>
      <c r="M43" s="8">
        <v>2.3564440897170749</v>
      </c>
      <c r="N43" s="8">
        <v>2.3340603255888532</v>
      </c>
      <c r="O43" s="8">
        <v>2.1505746949418407</v>
      </c>
      <c r="P43" s="8">
        <v>1.7347235127811877</v>
      </c>
      <c r="Q43" s="8">
        <v>1.9812477270520525</v>
      </c>
      <c r="R43" s="8">
        <v>2.0932434711844485</v>
      </c>
      <c r="S43" s="8">
        <v>1.3169963282662669</v>
      </c>
      <c r="T43" s="8">
        <v>2.5933453939238431</v>
      </c>
      <c r="U43" s="8">
        <v>2.3881740272971719</v>
      </c>
      <c r="V43" s="8">
        <v>3.3008797271209054</v>
      </c>
      <c r="W43" s="8">
        <v>1.8159649375490978</v>
      </c>
      <c r="X43" s="8">
        <v>1.7495811042540257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1.0567222629359963E-2</v>
      </c>
      <c r="V61" s="49">
        <f t="shared" si="13"/>
        <v>3.1890373409869679E-2</v>
      </c>
      <c r="W61" s="49">
        <f t="shared" si="13"/>
        <v>1.2357538601263334E-2</v>
      </c>
      <c r="X61" s="49">
        <f t="shared" si="13"/>
        <v>6.7074644797404312E-3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1.0567222629359963E-2</v>
      </c>
      <c r="V69" s="52">
        <v>3.1890373409869679E-2</v>
      </c>
      <c r="W69" s="52">
        <v>1.2357538601263334E-2</v>
      </c>
      <c r="X69" s="52">
        <v>6.7074644797404312E-3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756.03173513637773</v>
      </c>
      <c r="D2" s="21">
        <f t="shared" ref="D2:X2" si="0">SUM(D3,D17,D22,D25,D26,D51,D52)</f>
        <v>784.89722455333413</v>
      </c>
      <c r="E2" s="21">
        <f t="shared" si="0"/>
        <v>813.57279025380933</v>
      </c>
      <c r="F2" s="21">
        <f t="shared" si="0"/>
        <v>765.68584840602011</v>
      </c>
      <c r="G2" s="21">
        <f t="shared" si="0"/>
        <v>775.16042361382813</v>
      </c>
      <c r="H2" s="21">
        <f t="shared" si="0"/>
        <v>841.98522290072276</v>
      </c>
      <c r="I2" s="21">
        <f t="shared" si="0"/>
        <v>883.45941358040091</v>
      </c>
      <c r="J2" s="21">
        <f t="shared" si="0"/>
        <v>956.75721679343656</v>
      </c>
      <c r="K2" s="21">
        <f t="shared" si="0"/>
        <v>981.06716033695147</v>
      </c>
      <c r="L2" s="21">
        <f t="shared" si="0"/>
        <v>997.06180402738437</v>
      </c>
      <c r="M2" s="21">
        <f t="shared" si="0"/>
        <v>1118.0355559102832</v>
      </c>
      <c r="N2" s="21">
        <f t="shared" si="0"/>
        <v>1130.8624196744113</v>
      </c>
      <c r="O2" s="21">
        <f t="shared" si="0"/>
        <v>1041.414545305058</v>
      </c>
      <c r="P2" s="21">
        <f t="shared" si="0"/>
        <v>1105.8527964872187</v>
      </c>
      <c r="Q2" s="21">
        <f t="shared" si="0"/>
        <v>961.55587227294791</v>
      </c>
      <c r="R2" s="21">
        <f t="shared" si="0"/>
        <v>1051.1472617288155</v>
      </c>
      <c r="S2" s="21">
        <f t="shared" si="0"/>
        <v>973.76843083173355</v>
      </c>
      <c r="T2" s="21">
        <f t="shared" si="0"/>
        <v>942.21135388607604</v>
      </c>
      <c r="U2" s="21">
        <f t="shared" si="0"/>
        <v>941.88860721270282</v>
      </c>
      <c r="V2" s="21">
        <f t="shared" si="0"/>
        <v>858.35792867287921</v>
      </c>
      <c r="W2" s="21">
        <f t="shared" si="0"/>
        <v>651.02685010245091</v>
      </c>
      <c r="X2" s="21">
        <f t="shared" si="0"/>
        <v>731.75879033574597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756.03173513637773</v>
      </c>
      <c r="D26" s="27">
        <f t="shared" si="9"/>
        <v>784.89722455333413</v>
      </c>
      <c r="E26" s="27">
        <f t="shared" si="9"/>
        <v>813.57279025380933</v>
      </c>
      <c r="F26" s="27">
        <f t="shared" si="9"/>
        <v>765.68584840602011</v>
      </c>
      <c r="G26" s="27">
        <f t="shared" si="9"/>
        <v>775.16042361382813</v>
      </c>
      <c r="H26" s="27">
        <f t="shared" si="9"/>
        <v>841.98522290072276</v>
      </c>
      <c r="I26" s="27">
        <f t="shared" si="9"/>
        <v>883.45941358040091</v>
      </c>
      <c r="J26" s="27">
        <f t="shared" si="9"/>
        <v>956.75721679343656</v>
      </c>
      <c r="K26" s="27">
        <f t="shared" si="9"/>
        <v>981.06716033695147</v>
      </c>
      <c r="L26" s="27">
        <f t="shared" si="9"/>
        <v>997.06180402738437</v>
      </c>
      <c r="M26" s="27">
        <f t="shared" si="9"/>
        <v>1118.0355559102832</v>
      </c>
      <c r="N26" s="27">
        <f t="shared" si="9"/>
        <v>1130.8624196744113</v>
      </c>
      <c r="O26" s="27">
        <f t="shared" si="9"/>
        <v>1041.414545305058</v>
      </c>
      <c r="P26" s="27">
        <f t="shared" si="9"/>
        <v>1105.8527964872187</v>
      </c>
      <c r="Q26" s="27">
        <f t="shared" si="9"/>
        <v>961.55587227294791</v>
      </c>
      <c r="R26" s="27">
        <f t="shared" si="9"/>
        <v>1051.1472617288155</v>
      </c>
      <c r="S26" s="27">
        <f t="shared" si="9"/>
        <v>973.76843083173355</v>
      </c>
      <c r="T26" s="27">
        <f t="shared" si="9"/>
        <v>942.21135388607604</v>
      </c>
      <c r="U26" s="27">
        <f t="shared" si="9"/>
        <v>941.88860721270282</v>
      </c>
      <c r="V26" s="27">
        <f t="shared" si="9"/>
        <v>858.35792867287921</v>
      </c>
      <c r="W26" s="27">
        <f t="shared" si="9"/>
        <v>651.02685010245091</v>
      </c>
      <c r="X26" s="27">
        <f t="shared" si="9"/>
        <v>731.75879033574597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756.03173513637773</v>
      </c>
      <c r="D33" s="19">
        <f t="shared" si="11"/>
        <v>784.89722455333413</v>
      </c>
      <c r="E33" s="19">
        <f t="shared" si="11"/>
        <v>813.57279025380933</v>
      </c>
      <c r="F33" s="19">
        <f t="shared" si="11"/>
        <v>765.68584840602011</v>
      </c>
      <c r="G33" s="19">
        <f t="shared" si="11"/>
        <v>775.16042361382813</v>
      </c>
      <c r="H33" s="19">
        <f t="shared" si="11"/>
        <v>841.98522290072276</v>
      </c>
      <c r="I33" s="19">
        <f t="shared" si="11"/>
        <v>883.45941358040091</v>
      </c>
      <c r="J33" s="19">
        <f t="shared" si="11"/>
        <v>956.75721679343656</v>
      </c>
      <c r="K33" s="19">
        <f t="shared" si="11"/>
        <v>981.06716033695147</v>
      </c>
      <c r="L33" s="19">
        <f t="shared" si="11"/>
        <v>997.06180402738437</v>
      </c>
      <c r="M33" s="19">
        <f t="shared" si="11"/>
        <v>1118.0355559102832</v>
      </c>
      <c r="N33" s="19">
        <f t="shared" si="11"/>
        <v>1130.8624196744113</v>
      </c>
      <c r="O33" s="19">
        <f t="shared" si="11"/>
        <v>1041.414545305058</v>
      </c>
      <c r="P33" s="19">
        <f t="shared" si="11"/>
        <v>1105.8527964872187</v>
      </c>
      <c r="Q33" s="19">
        <f t="shared" si="11"/>
        <v>961.55587227294791</v>
      </c>
      <c r="R33" s="19">
        <f t="shared" si="11"/>
        <v>1051.1472617288155</v>
      </c>
      <c r="S33" s="19">
        <f t="shared" si="11"/>
        <v>973.76843083173355</v>
      </c>
      <c r="T33" s="19">
        <f t="shared" si="11"/>
        <v>942.21135388607604</v>
      </c>
      <c r="U33" s="19">
        <f t="shared" si="11"/>
        <v>941.88860721270282</v>
      </c>
      <c r="V33" s="19">
        <f t="shared" si="11"/>
        <v>858.35792867287921</v>
      </c>
      <c r="W33" s="19">
        <f t="shared" si="11"/>
        <v>651.02685010245091</v>
      </c>
      <c r="X33" s="19">
        <f t="shared" si="11"/>
        <v>731.75879033574597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756.03173513637773</v>
      </c>
      <c r="D43" s="8">
        <v>784.89722455333413</v>
      </c>
      <c r="E43" s="8">
        <v>813.57279025380933</v>
      </c>
      <c r="F43" s="8">
        <v>765.68584840602011</v>
      </c>
      <c r="G43" s="8">
        <v>775.16042361382813</v>
      </c>
      <c r="H43" s="8">
        <v>841.98522290072276</v>
      </c>
      <c r="I43" s="8">
        <v>883.45941358040091</v>
      </c>
      <c r="J43" s="8">
        <v>956.75721679343656</v>
      </c>
      <c r="K43" s="8">
        <v>981.06716033695147</v>
      </c>
      <c r="L43" s="8">
        <v>997.06180402738437</v>
      </c>
      <c r="M43" s="8">
        <v>1118.0355559102832</v>
      </c>
      <c r="N43" s="8">
        <v>1130.8624196744113</v>
      </c>
      <c r="O43" s="8">
        <v>1041.414545305058</v>
      </c>
      <c r="P43" s="8">
        <v>1105.8527964872187</v>
      </c>
      <c r="Q43" s="8">
        <v>961.55587227294791</v>
      </c>
      <c r="R43" s="8">
        <v>1051.1472617288155</v>
      </c>
      <c r="S43" s="8">
        <v>973.76843083173355</v>
      </c>
      <c r="T43" s="8">
        <v>942.21135388607604</v>
      </c>
      <c r="U43" s="8">
        <v>941.88860721270282</v>
      </c>
      <c r="V43" s="8">
        <v>858.35792867287921</v>
      </c>
      <c r="W43" s="8">
        <v>651.02685010245091</v>
      </c>
      <c r="X43" s="8">
        <v>731.75879033574597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4.1676806173706407</v>
      </c>
      <c r="V61" s="49">
        <f t="shared" si="13"/>
        <v>8.2927453065901311</v>
      </c>
      <c r="W61" s="49">
        <f t="shared" si="13"/>
        <v>4.4302008613987356</v>
      </c>
      <c r="X61" s="49">
        <f t="shared" si="13"/>
        <v>2.805383575520259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4.1676806173706407</v>
      </c>
      <c r="V69" s="52">
        <v>8.2927453065901311</v>
      </c>
      <c r="W69" s="52">
        <v>4.4302008613987356</v>
      </c>
      <c r="X69" s="52">
        <v>2.805383575520259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38334.461853993103</v>
      </c>
      <c r="D2" s="21">
        <f t="shared" ref="D2:X2" si="0">SUM(D3,D17,D22,D25,D26,D51,D52)</f>
        <v>39954.607492937299</v>
      </c>
      <c r="E2" s="21">
        <f t="shared" si="0"/>
        <v>37989.092667396922</v>
      </c>
      <c r="F2" s="21">
        <f t="shared" si="0"/>
        <v>38946.935373123917</v>
      </c>
      <c r="G2" s="21">
        <f t="shared" si="0"/>
        <v>38865.749068296063</v>
      </c>
      <c r="H2" s="21">
        <f t="shared" si="0"/>
        <v>37402.488230782277</v>
      </c>
      <c r="I2" s="21">
        <f t="shared" si="0"/>
        <v>36505.283944861709</v>
      </c>
      <c r="J2" s="21">
        <f t="shared" si="0"/>
        <v>33376.979893894924</v>
      </c>
      <c r="K2" s="21">
        <f t="shared" si="0"/>
        <v>36421.34289192564</v>
      </c>
      <c r="L2" s="21">
        <f t="shared" si="0"/>
        <v>36451.948254466057</v>
      </c>
      <c r="M2" s="21">
        <f t="shared" si="0"/>
        <v>42212.055709089815</v>
      </c>
      <c r="N2" s="21">
        <f t="shared" si="0"/>
        <v>33981.542667527487</v>
      </c>
      <c r="O2" s="21">
        <f t="shared" si="0"/>
        <v>36125.782343893909</v>
      </c>
      <c r="P2" s="21">
        <f t="shared" si="0"/>
        <v>37332.072778390742</v>
      </c>
      <c r="Q2" s="21">
        <f t="shared" si="0"/>
        <v>29593.458959213502</v>
      </c>
      <c r="R2" s="21">
        <f t="shared" si="0"/>
        <v>31426.609564532715</v>
      </c>
      <c r="S2" s="21">
        <f t="shared" si="0"/>
        <v>32142.330287731867</v>
      </c>
      <c r="T2" s="21">
        <f t="shared" si="0"/>
        <v>31361.037849579065</v>
      </c>
      <c r="U2" s="21">
        <f t="shared" si="0"/>
        <v>31432.042180545061</v>
      </c>
      <c r="V2" s="21">
        <f t="shared" si="0"/>
        <v>30155.529354705592</v>
      </c>
      <c r="W2" s="21">
        <f t="shared" si="0"/>
        <v>28586.21861446257</v>
      </c>
      <c r="X2" s="21">
        <f t="shared" si="0"/>
        <v>30945.238987436456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10.590843960000001</v>
      </c>
      <c r="D3" s="24">
        <f t="shared" ref="D3:W3" si="2">SUM(D4,D8,D11)</f>
        <v>9.6607706399999991</v>
      </c>
      <c r="E3" s="24">
        <f t="shared" si="2"/>
        <v>9.6607706399999991</v>
      </c>
      <c r="F3" s="24">
        <f t="shared" si="2"/>
        <v>11.587135320000002</v>
      </c>
      <c r="G3" s="24">
        <f t="shared" si="2"/>
        <v>6.780541320000002</v>
      </c>
      <c r="H3" s="24">
        <f t="shared" si="2"/>
        <v>8.7303463200000024</v>
      </c>
      <c r="I3" s="24">
        <f t="shared" si="2"/>
        <v>8.7303463200000007</v>
      </c>
      <c r="J3" s="24">
        <f t="shared" si="2"/>
        <v>15.600195000000003</v>
      </c>
      <c r="K3" s="24">
        <f t="shared" si="2"/>
        <v>39.49732800000001</v>
      </c>
      <c r="L3" s="24">
        <f t="shared" si="2"/>
        <v>23.399766000000003</v>
      </c>
      <c r="M3" s="24">
        <f t="shared" si="2"/>
        <v>23.399766000000007</v>
      </c>
      <c r="N3" s="24">
        <f t="shared" si="2"/>
        <v>23.399766000000017</v>
      </c>
      <c r="O3" s="24">
        <f t="shared" si="2"/>
        <v>23.399766000000021</v>
      </c>
      <c r="P3" s="24">
        <f t="shared" si="2"/>
        <v>13.650039000000001</v>
      </c>
      <c r="Q3" s="24">
        <f t="shared" si="2"/>
        <v>6.483916080000002</v>
      </c>
      <c r="R3" s="24">
        <f t="shared" si="2"/>
        <v>22.260614399999966</v>
      </c>
      <c r="S3" s="24">
        <f t="shared" si="2"/>
        <v>27.839148479999977</v>
      </c>
      <c r="T3" s="24">
        <f t="shared" si="2"/>
        <v>28.051834320000012</v>
      </c>
      <c r="U3" s="24">
        <f t="shared" si="2"/>
        <v>26.414286119999964</v>
      </c>
      <c r="V3" s="24">
        <f t="shared" si="2"/>
        <v>20.106478799999994</v>
      </c>
      <c r="W3" s="24">
        <f t="shared" si="2"/>
        <v>19.71720792</v>
      </c>
      <c r="X3" s="24">
        <f t="shared" ref="X3" si="3">SUM(X4,X8,X11)</f>
        <v>13.343660279999973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8.6406879599999993</v>
      </c>
      <c r="D4" s="19">
        <f t="shared" ref="D4:W4" si="5">SUM(D5:D7)</f>
        <v>5.760458639999996</v>
      </c>
      <c r="E4" s="19">
        <f t="shared" si="5"/>
        <v>5.7604586399999977</v>
      </c>
      <c r="F4" s="19">
        <f t="shared" si="5"/>
        <v>2.8802293199999989</v>
      </c>
      <c r="G4" s="19">
        <f t="shared" si="5"/>
        <v>2.8802293199999993</v>
      </c>
      <c r="H4" s="19">
        <f t="shared" si="5"/>
        <v>2.8802293199999989</v>
      </c>
      <c r="I4" s="19">
        <f t="shared" si="5"/>
        <v>2.8802293199999984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0.63379907999999985</v>
      </c>
      <c r="R4" s="19">
        <f t="shared" si="5"/>
        <v>0.56443860000000001</v>
      </c>
      <c r="S4" s="19">
        <f t="shared" si="5"/>
        <v>0.50994107999999994</v>
      </c>
      <c r="T4" s="19">
        <f t="shared" si="5"/>
        <v>0.45792072000000011</v>
      </c>
      <c r="U4" s="19">
        <f t="shared" si="5"/>
        <v>0.41191632000000006</v>
      </c>
      <c r="V4" s="19">
        <f t="shared" si="5"/>
        <v>0.37157399999999979</v>
      </c>
      <c r="W4" s="19">
        <f t="shared" si="5"/>
        <v>0.33406271999999987</v>
      </c>
      <c r="X4" s="19">
        <f t="shared" ref="X4" si="6">SUM(X5:X7)</f>
        <v>0.29938247999999984</v>
      </c>
    </row>
    <row r="5" spans="1:24" ht="11.25" customHeight="1" x14ac:dyDescent="0.2">
      <c r="A5" s="28" t="s">
        <v>4</v>
      </c>
      <c r="B5" s="7" t="s">
        <v>5</v>
      </c>
      <c r="C5" s="8">
        <f>FC_OTH_CP_E!C5+FC_OTH_HH_E!C5+FC_OTH_AFF_E!C5</f>
        <v>8.6406879599999993</v>
      </c>
      <c r="D5" s="8">
        <f>FC_OTH_CP_E!D5+FC_OTH_HH_E!D5+FC_OTH_AFF_E!D5</f>
        <v>5.760458639999996</v>
      </c>
      <c r="E5" s="8">
        <f>FC_OTH_CP_E!E5+FC_OTH_HH_E!E5+FC_OTH_AFF_E!E5</f>
        <v>5.7604586399999977</v>
      </c>
      <c r="F5" s="8">
        <f>FC_OTH_CP_E!F5+FC_OTH_HH_E!F5+FC_OTH_AFF_E!F5</f>
        <v>2.8802293199999989</v>
      </c>
      <c r="G5" s="8">
        <f>FC_OTH_CP_E!G5+FC_OTH_HH_E!G5+FC_OTH_AFF_E!G5</f>
        <v>2.8802293199999993</v>
      </c>
      <c r="H5" s="8">
        <f>FC_OTH_CP_E!H5+FC_OTH_HH_E!H5+FC_OTH_AFF_E!H5</f>
        <v>2.8802293199999989</v>
      </c>
      <c r="I5" s="8">
        <f>FC_OTH_CP_E!I5+FC_OTH_HH_E!I5+FC_OTH_AFF_E!I5</f>
        <v>2.8802293199999984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0.63379907999999985</v>
      </c>
      <c r="R5" s="8">
        <f>FC_OTH_CP_E!R5+FC_OTH_HH_E!R5+FC_OTH_AFF_E!R5</f>
        <v>0.56443860000000001</v>
      </c>
      <c r="S5" s="8">
        <f>FC_OTH_CP_E!S5+FC_OTH_HH_E!S5+FC_OTH_AFF_E!S5</f>
        <v>0.50994107999999994</v>
      </c>
      <c r="T5" s="8">
        <f>FC_OTH_CP_E!T5+FC_OTH_HH_E!T5+FC_OTH_AFF_E!T5</f>
        <v>0.45792072000000011</v>
      </c>
      <c r="U5" s="8">
        <f>FC_OTH_CP_E!U5+FC_OTH_HH_E!U5+FC_OTH_AFF_E!U5</f>
        <v>0.41191632000000006</v>
      </c>
      <c r="V5" s="8">
        <f>FC_OTH_CP_E!V5+FC_OTH_HH_E!V5+FC_OTH_AFF_E!V5</f>
        <v>0.37157399999999979</v>
      </c>
      <c r="W5" s="8">
        <f>FC_OTH_CP_E!W5+FC_OTH_HH_E!W5+FC_OTH_AFF_E!W5</f>
        <v>0.33406271999999987</v>
      </c>
      <c r="X5" s="8">
        <f>FC_OTH_CP_E!X5+FC_OTH_HH_E!X5+FC_OTH_AFF_E!X5</f>
        <v>0.29938247999999984</v>
      </c>
    </row>
    <row r="6" spans="1:24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FC_OTH_CP_E!C7+FC_OTH_HH_E!C7+FC_OTH_AFF_E!C7</f>
        <v>0</v>
      </c>
      <c r="D7" s="8">
        <f>FC_OTH_CP_E!D7+FC_OTH_HH_E!D7+FC_OTH_AFF_E!D7</f>
        <v>0</v>
      </c>
      <c r="E7" s="8">
        <f>FC_OTH_CP_E!E7+FC_OTH_HH_E!E7+FC_OTH_AFF_E!E7</f>
        <v>0</v>
      </c>
      <c r="F7" s="8">
        <f>FC_OTH_CP_E!F7+FC_OTH_HH_E!F7+FC_OTH_AFF_E!F7</f>
        <v>0</v>
      </c>
      <c r="G7" s="8">
        <f>FC_OTH_CP_E!G7+FC_OTH_HH_E!G7+FC_OTH_AFF_E!G7</f>
        <v>0</v>
      </c>
      <c r="H7" s="8">
        <f>FC_OTH_CP_E!H7+FC_OTH_HH_E!H7+FC_OTH_AFF_E!H7</f>
        <v>0</v>
      </c>
      <c r="I7" s="8">
        <f>FC_OTH_CP_E!I7+FC_OTH_HH_E!I7+FC_OTH_AFF_E!I7</f>
        <v>0</v>
      </c>
      <c r="J7" s="8">
        <f>FC_OTH_CP_E!J7+FC_OTH_HH_E!J7+FC_OTH_AFF_E!J7</f>
        <v>0</v>
      </c>
      <c r="K7" s="8">
        <f>FC_OTH_CP_E!K7+FC_OTH_HH_E!K7+FC_OTH_AFF_E!K7</f>
        <v>0</v>
      </c>
      <c r="L7" s="8">
        <f>FC_OTH_CP_E!L7+FC_OTH_HH_E!L7+FC_OTH_AFF_E!L7</f>
        <v>0</v>
      </c>
      <c r="M7" s="8">
        <f>FC_OTH_CP_E!M7+FC_OTH_HH_E!M7+FC_OTH_AFF_E!M7</f>
        <v>0</v>
      </c>
      <c r="N7" s="8">
        <f>FC_OTH_CP_E!N7+FC_OTH_HH_E!N7+FC_OTH_AFF_E!N7</f>
        <v>0</v>
      </c>
      <c r="O7" s="8">
        <f>FC_OTH_CP_E!O7+FC_OTH_HH_E!O7+FC_OTH_AFF_E!O7</f>
        <v>0</v>
      </c>
      <c r="P7" s="8">
        <f>FC_OTH_CP_E!P7+FC_OTH_HH_E!P7+FC_OTH_AFF_E!P7</f>
        <v>0</v>
      </c>
      <c r="Q7" s="8">
        <f>FC_OTH_CP_E!Q7+FC_OTH_HH_E!Q7+FC_OTH_AFF_E!Q7</f>
        <v>0</v>
      </c>
      <c r="R7" s="8">
        <f>FC_OTH_CP_E!R7+FC_OTH_HH_E!R7+FC_OTH_AFF_E!R7</f>
        <v>0</v>
      </c>
      <c r="S7" s="8">
        <f>FC_OTH_CP_E!S7+FC_OTH_HH_E!S7+FC_OTH_AFF_E!S7</f>
        <v>0</v>
      </c>
      <c r="T7" s="8">
        <f>FC_OTH_CP_E!T7+FC_OTH_HH_E!T7+FC_OTH_AFF_E!T7</f>
        <v>0</v>
      </c>
      <c r="U7" s="8">
        <f>FC_OTH_CP_E!U7+FC_OTH_HH_E!U7+FC_OTH_AFF_E!U7</f>
        <v>0</v>
      </c>
      <c r="V7" s="8">
        <f>FC_OTH_CP_E!V7+FC_OTH_HH_E!V7+FC_OTH_AFF_E!V7</f>
        <v>0</v>
      </c>
      <c r="W7" s="8">
        <f>FC_OTH_CP_E!W7+FC_OTH_HH_E!W7+FC_OTH_AFF_E!W7</f>
        <v>0</v>
      </c>
      <c r="X7" s="8">
        <f>FC_OTH_CP_E!X7+FC_OTH_HH_E!X7+FC_OTH_AFF_E!X7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16.737598799999965</v>
      </c>
      <c r="S8" s="19">
        <f t="shared" si="8"/>
        <v>15.648980399999973</v>
      </c>
      <c r="T8" s="19">
        <f t="shared" si="8"/>
        <v>15.164301599999993</v>
      </c>
      <c r="U8" s="19">
        <f t="shared" si="8"/>
        <v>14.826880799999964</v>
      </c>
      <c r="V8" s="19">
        <f t="shared" si="8"/>
        <v>7.1185607999999894</v>
      </c>
      <c r="W8" s="19">
        <f t="shared" si="8"/>
        <v>16.151839199999998</v>
      </c>
      <c r="X8" s="19">
        <f t="shared" ref="X8" si="9">SUM(X9:X10)</f>
        <v>9.3001607999999738</v>
      </c>
    </row>
    <row r="9" spans="1:24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FC_OTH_CP_E!C10+FC_OTH_HH_E!C10+FC_OTH_AFF_E!C10</f>
        <v>0</v>
      </c>
      <c r="D10" s="8">
        <f>FC_OTH_CP_E!D10+FC_OTH_HH_E!D10+FC_OTH_AFF_E!D10</f>
        <v>0</v>
      </c>
      <c r="E10" s="8">
        <f>FC_OTH_CP_E!E10+FC_OTH_HH_E!E10+FC_OTH_AFF_E!E10</f>
        <v>0</v>
      </c>
      <c r="F10" s="8">
        <f>FC_OTH_CP_E!F10+FC_OTH_HH_E!F10+FC_OTH_AFF_E!F10</f>
        <v>0</v>
      </c>
      <c r="G10" s="8">
        <f>FC_OTH_CP_E!G10+FC_OTH_HH_E!G10+FC_OTH_AFF_E!G10</f>
        <v>0</v>
      </c>
      <c r="H10" s="8">
        <f>FC_OTH_CP_E!H10+FC_OTH_HH_E!H10+FC_OTH_AFF_E!H10</f>
        <v>0</v>
      </c>
      <c r="I10" s="8">
        <f>FC_OTH_CP_E!I10+FC_OTH_HH_E!I10+FC_OTH_AFF_E!I10</f>
        <v>0</v>
      </c>
      <c r="J10" s="8">
        <f>FC_OTH_CP_E!J10+FC_OTH_HH_E!J10+FC_OTH_AFF_E!J10</f>
        <v>0</v>
      </c>
      <c r="K10" s="8">
        <f>FC_OTH_CP_E!K10+FC_OTH_HH_E!K10+FC_OTH_AFF_E!K10</f>
        <v>0</v>
      </c>
      <c r="L10" s="8">
        <f>FC_OTH_CP_E!L10+FC_OTH_HH_E!L10+FC_OTH_AFF_E!L10</f>
        <v>0</v>
      </c>
      <c r="M10" s="8">
        <f>FC_OTH_CP_E!M10+FC_OTH_HH_E!M10+FC_OTH_AFF_E!M10</f>
        <v>0</v>
      </c>
      <c r="N10" s="8">
        <f>FC_OTH_CP_E!N10+FC_OTH_HH_E!N10+FC_OTH_AFF_E!N10</f>
        <v>0</v>
      </c>
      <c r="O10" s="8">
        <f>FC_OTH_CP_E!O10+FC_OTH_HH_E!O10+FC_OTH_AFF_E!O10</f>
        <v>0</v>
      </c>
      <c r="P10" s="8">
        <f>FC_OTH_CP_E!P10+FC_OTH_HH_E!P10+FC_OTH_AFF_E!P10</f>
        <v>0</v>
      </c>
      <c r="Q10" s="8">
        <f>FC_OTH_CP_E!Q10+FC_OTH_HH_E!Q10+FC_OTH_AFF_E!Q10</f>
        <v>0</v>
      </c>
      <c r="R10" s="8">
        <f>FC_OTH_CP_E!R10+FC_OTH_HH_E!R10+FC_OTH_AFF_E!R10</f>
        <v>16.737598799999965</v>
      </c>
      <c r="S10" s="8">
        <f>FC_OTH_CP_E!S10+FC_OTH_HH_E!S10+FC_OTH_AFF_E!S10</f>
        <v>15.648980399999973</v>
      </c>
      <c r="T10" s="8">
        <f>FC_OTH_CP_E!T10+FC_OTH_HH_E!T10+FC_OTH_AFF_E!T10</f>
        <v>15.164301599999993</v>
      </c>
      <c r="U10" s="8">
        <f>FC_OTH_CP_E!U10+FC_OTH_HH_E!U10+FC_OTH_AFF_E!U10</f>
        <v>14.826880799999964</v>
      </c>
      <c r="V10" s="8">
        <f>FC_OTH_CP_E!V10+FC_OTH_HH_E!V10+FC_OTH_AFF_E!V10</f>
        <v>7.1185607999999894</v>
      </c>
      <c r="W10" s="8">
        <f>FC_OTH_CP_E!W10+FC_OTH_HH_E!W10+FC_OTH_AFF_E!W10</f>
        <v>16.151839199999998</v>
      </c>
      <c r="X10" s="8">
        <f>FC_OTH_CP_E!X10+FC_OTH_HH_E!X10+FC_OTH_AFF_E!X10</f>
        <v>9.3001607999999738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1.9501560000000011</v>
      </c>
      <c r="D11" s="19">
        <f t="shared" ref="D11:W11" si="11">SUM(D12:D16)</f>
        <v>3.9003120000000022</v>
      </c>
      <c r="E11" s="19">
        <f t="shared" si="11"/>
        <v>3.9003120000000022</v>
      </c>
      <c r="F11" s="19">
        <f t="shared" si="11"/>
        <v>8.7069060000000036</v>
      </c>
      <c r="G11" s="19">
        <f t="shared" si="11"/>
        <v>3.9003120000000027</v>
      </c>
      <c r="H11" s="19">
        <f t="shared" si="11"/>
        <v>5.8501170000000045</v>
      </c>
      <c r="I11" s="19">
        <f t="shared" si="11"/>
        <v>5.8501170000000027</v>
      </c>
      <c r="J11" s="19">
        <f t="shared" si="11"/>
        <v>15.600195000000003</v>
      </c>
      <c r="K11" s="19">
        <f t="shared" si="11"/>
        <v>39.49732800000001</v>
      </c>
      <c r="L11" s="19">
        <f t="shared" si="11"/>
        <v>23.399766000000003</v>
      </c>
      <c r="M11" s="19">
        <f t="shared" si="11"/>
        <v>23.399766000000007</v>
      </c>
      <c r="N11" s="19">
        <f t="shared" si="11"/>
        <v>23.399766000000017</v>
      </c>
      <c r="O11" s="19">
        <f t="shared" si="11"/>
        <v>23.399766000000021</v>
      </c>
      <c r="P11" s="19">
        <f t="shared" si="11"/>
        <v>13.650039000000001</v>
      </c>
      <c r="Q11" s="19">
        <f t="shared" si="11"/>
        <v>5.8501170000000018</v>
      </c>
      <c r="R11" s="19">
        <f t="shared" si="11"/>
        <v>4.9585770000000009</v>
      </c>
      <c r="S11" s="19">
        <f t="shared" si="11"/>
        <v>11.680227000000006</v>
      </c>
      <c r="T11" s="19">
        <f t="shared" si="11"/>
        <v>12.429612000000018</v>
      </c>
      <c r="U11" s="19">
        <f t="shared" si="11"/>
        <v>11.175489000000002</v>
      </c>
      <c r="V11" s="19">
        <f t="shared" si="11"/>
        <v>12.616344000000005</v>
      </c>
      <c r="W11" s="19">
        <f t="shared" si="11"/>
        <v>3.2313060000000049</v>
      </c>
      <c r="X11" s="19">
        <f t="shared" ref="X11" si="12">SUM(X12:X16)</f>
        <v>3.7441169999999997</v>
      </c>
    </row>
    <row r="12" spans="1:24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2.8567890000000014</v>
      </c>
      <c r="G12" s="8">
        <f>FC_OTH_CP_E!G12+FC_OTH_HH_E!G12+FC_OTH_AFF_E!G12</f>
        <v>0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19.997172000000003</v>
      </c>
      <c r="L12" s="8">
        <f>FC_OTH_CP_E!L12+FC_OTH_HH_E!L12+FC_OTH_AFF_E!L12</f>
        <v>0</v>
      </c>
      <c r="M12" s="8">
        <f>FC_OTH_CP_E!M12+FC_OTH_HH_E!M12+FC_OTH_AFF_E!M12</f>
        <v>0</v>
      </c>
      <c r="N12" s="8">
        <f>FC_OTH_CP_E!N12+FC_OTH_HH_E!N12+FC_OTH_AFF_E!N12</f>
        <v>0</v>
      </c>
      <c r="O12" s="8">
        <f>FC_OTH_CP_E!O12+FC_OTH_HH_E!O12+FC_OTH_AFF_E!O12</f>
        <v>0</v>
      </c>
      <c r="P12" s="8">
        <f>FC_OTH_CP_E!P12+FC_OTH_HH_E!P12+FC_OTH_AFF_E!P12</f>
        <v>0</v>
      </c>
      <c r="Q12" s="8">
        <f>FC_OTH_CP_E!Q12+FC_OTH_HH_E!Q12+FC_OTH_AFF_E!Q12</f>
        <v>0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FC_OTH_CP_E!C13+FC_OTH_HH_E!C13+FC_OTH_AFF_E!C13</f>
        <v>0</v>
      </c>
      <c r="D13" s="8">
        <f>FC_OTH_CP_E!D13+FC_OTH_HH_E!D13+FC_OTH_AFF_E!D13</f>
        <v>0</v>
      </c>
      <c r="E13" s="8">
        <f>FC_OTH_CP_E!E13+FC_OTH_HH_E!E13+FC_OTH_AFF_E!E13</f>
        <v>0</v>
      </c>
      <c r="F13" s="8">
        <f>FC_OTH_CP_E!F13+FC_OTH_HH_E!F13+FC_OTH_AFF_E!F13</f>
        <v>0</v>
      </c>
      <c r="G13" s="8">
        <f>FC_OTH_CP_E!G13+FC_OTH_HH_E!G13+FC_OTH_AFF_E!G13</f>
        <v>0</v>
      </c>
      <c r="H13" s="8">
        <f>FC_OTH_CP_E!H13+FC_OTH_HH_E!H13+FC_OTH_AFF_E!H13</f>
        <v>0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FC_OTH_CP_E!C16+FC_OTH_HH_E!C16+FC_OTH_AFF_E!C16</f>
        <v>1.9501560000000011</v>
      </c>
      <c r="D16" s="8">
        <f>FC_OTH_CP_E!D16+FC_OTH_HH_E!D16+FC_OTH_AFF_E!D16</f>
        <v>3.9003120000000022</v>
      </c>
      <c r="E16" s="8">
        <f>FC_OTH_CP_E!E16+FC_OTH_HH_E!E16+FC_OTH_AFF_E!E16</f>
        <v>3.9003120000000022</v>
      </c>
      <c r="F16" s="8">
        <f>FC_OTH_CP_E!F16+FC_OTH_HH_E!F16+FC_OTH_AFF_E!F16</f>
        <v>5.8501170000000027</v>
      </c>
      <c r="G16" s="8">
        <f>FC_OTH_CP_E!G16+FC_OTH_HH_E!G16+FC_OTH_AFF_E!G16</f>
        <v>3.9003120000000027</v>
      </c>
      <c r="H16" s="8">
        <f>FC_OTH_CP_E!H16+FC_OTH_HH_E!H16+FC_OTH_AFF_E!H16</f>
        <v>5.8501170000000045</v>
      </c>
      <c r="I16" s="8">
        <f>FC_OTH_CP_E!I16+FC_OTH_HH_E!I16+FC_OTH_AFF_E!I16</f>
        <v>5.8501170000000027</v>
      </c>
      <c r="J16" s="8">
        <f>FC_OTH_CP_E!J16+FC_OTH_HH_E!J16+FC_OTH_AFF_E!J16</f>
        <v>15.600195000000003</v>
      </c>
      <c r="K16" s="8">
        <f>FC_OTH_CP_E!K16+FC_OTH_HH_E!K16+FC_OTH_AFF_E!K16</f>
        <v>19.500156000000011</v>
      </c>
      <c r="L16" s="8">
        <f>FC_OTH_CP_E!L16+FC_OTH_HH_E!L16+FC_OTH_AFF_E!L16</f>
        <v>23.399766000000003</v>
      </c>
      <c r="M16" s="8">
        <f>FC_OTH_CP_E!M16+FC_OTH_HH_E!M16+FC_OTH_AFF_E!M16</f>
        <v>23.399766000000007</v>
      </c>
      <c r="N16" s="8">
        <f>FC_OTH_CP_E!N16+FC_OTH_HH_E!N16+FC_OTH_AFF_E!N16</f>
        <v>23.399766000000017</v>
      </c>
      <c r="O16" s="8">
        <f>FC_OTH_CP_E!O16+FC_OTH_HH_E!O16+FC_OTH_AFF_E!O16</f>
        <v>23.399766000000021</v>
      </c>
      <c r="P16" s="8">
        <f>FC_OTH_CP_E!P16+FC_OTH_HH_E!P16+FC_OTH_AFF_E!P16</f>
        <v>13.650039000000001</v>
      </c>
      <c r="Q16" s="8">
        <f>FC_OTH_CP_E!Q16+FC_OTH_HH_E!Q16+FC_OTH_AFF_E!Q16</f>
        <v>5.8501170000000018</v>
      </c>
      <c r="R16" s="8">
        <f>FC_OTH_CP_E!R16+FC_OTH_HH_E!R16+FC_OTH_AFF_E!R16</f>
        <v>4.9585770000000009</v>
      </c>
      <c r="S16" s="8">
        <f>FC_OTH_CP_E!S16+FC_OTH_HH_E!S16+FC_OTH_AFF_E!S16</f>
        <v>11.680227000000006</v>
      </c>
      <c r="T16" s="8">
        <f>FC_OTH_CP_E!T16+FC_OTH_HH_E!T16+FC_OTH_AFF_E!T16</f>
        <v>12.429612000000018</v>
      </c>
      <c r="U16" s="8">
        <f>FC_OTH_CP_E!U16+FC_OTH_HH_E!U16+FC_OTH_AFF_E!U16</f>
        <v>11.175489000000002</v>
      </c>
      <c r="V16" s="8">
        <f>FC_OTH_CP_E!V16+FC_OTH_HH_E!V16+FC_OTH_AFF_E!V16</f>
        <v>12.616344000000005</v>
      </c>
      <c r="W16" s="8">
        <f>FC_OTH_CP_E!W16+FC_OTH_HH_E!W16+FC_OTH_AFF_E!W16</f>
        <v>3.2313060000000049</v>
      </c>
      <c r="X16" s="8">
        <f>FC_OTH_CP_E!X16+FC_OTH_HH_E!X16+FC_OTH_AFF_E!X16</f>
        <v>3.7441169999999997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FC_OTH_CP_E!C23+FC_OTH_HH_E!C23+FC_OTH_AFF_E!C23</f>
        <v>0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3731.3415410400003</v>
      </c>
      <c r="D26" s="27">
        <f t="shared" ref="D26:W26" si="20">SUM(D27,D33)</f>
        <v>3681.5551916400004</v>
      </c>
      <c r="E26" s="27">
        <f t="shared" si="20"/>
        <v>3416.0062050000001</v>
      </c>
      <c r="F26" s="27">
        <f t="shared" si="20"/>
        <v>3297.7802001599998</v>
      </c>
      <c r="G26" s="27">
        <f t="shared" si="20"/>
        <v>3170.9481875999991</v>
      </c>
      <c r="H26" s="27">
        <f t="shared" si="20"/>
        <v>3187.6878207599998</v>
      </c>
      <c r="I26" s="27">
        <f t="shared" si="20"/>
        <v>3132.0812206800006</v>
      </c>
      <c r="J26" s="27">
        <f t="shared" si="20"/>
        <v>2964.6987624000003</v>
      </c>
      <c r="K26" s="27">
        <f t="shared" si="20"/>
        <v>2879.0739842399994</v>
      </c>
      <c r="L26" s="27">
        <f t="shared" si="20"/>
        <v>2832.6792153600004</v>
      </c>
      <c r="M26" s="27">
        <f t="shared" si="20"/>
        <v>3060.5356954800004</v>
      </c>
      <c r="N26" s="27">
        <f t="shared" si="20"/>
        <v>2825.0427833999993</v>
      </c>
      <c r="O26" s="27">
        <f t="shared" si="20"/>
        <v>2684.7221065199997</v>
      </c>
      <c r="P26" s="27">
        <f t="shared" si="20"/>
        <v>2830.6218549600003</v>
      </c>
      <c r="Q26" s="27">
        <f t="shared" si="20"/>
        <v>2769.4545314400002</v>
      </c>
      <c r="R26" s="27">
        <f t="shared" si="20"/>
        <v>2910.5109648000007</v>
      </c>
      <c r="S26" s="27">
        <f t="shared" si="20"/>
        <v>2806.7538358800007</v>
      </c>
      <c r="T26" s="27">
        <f t="shared" si="20"/>
        <v>2717.7627218399994</v>
      </c>
      <c r="U26" s="27">
        <f t="shared" si="20"/>
        <v>2893.4184243600002</v>
      </c>
      <c r="V26" s="27">
        <f t="shared" si="20"/>
        <v>2938.929954839999</v>
      </c>
      <c r="W26" s="27">
        <f t="shared" si="20"/>
        <v>2921.5068735599998</v>
      </c>
      <c r="X26" s="27">
        <f t="shared" ref="X26" si="21">SUM(X27,X33)</f>
        <v>2714.6668687199999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3731.3415410400003</v>
      </c>
      <c r="D33" s="19">
        <f t="shared" ref="D33:W33" si="26">SUM(D34:D50)</f>
        <v>3681.5551916400004</v>
      </c>
      <c r="E33" s="19">
        <f t="shared" si="26"/>
        <v>3416.0062050000001</v>
      </c>
      <c r="F33" s="19">
        <f t="shared" si="26"/>
        <v>3297.7802001599998</v>
      </c>
      <c r="G33" s="19">
        <f t="shared" si="26"/>
        <v>3170.9481875999991</v>
      </c>
      <c r="H33" s="19">
        <f t="shared" si="26"/>
        <v>3187.6878207599998</v>
      </c>
      <c r="I33" s="19">
        <f t="shared" si="26"/>
        <v>3132.0812206800006</v>
      </c>
      <c r="J33" s="19">
        <f t="shared" si="26"/>
        <v>2964.6987624000003</v>
      </c>
      <c r="K33" s="19">
        <f t="shared" si="26"/>
        <v>2879.0739842399994</v>
      </c>
      <c r="L33" s="19">
        <f t="shared" si="26"/>
        <v>2832.6792153600004</v>
      </c>
      <c r="M33" s="19">
        <f t="shared" si="26"/>
        <v>3060.5356954800004</v>
      </c>
      <c r="N33" s="19">
        <f t="shared" si="26"/>
        <v>2825.0427833999993</v>
      </c>
      <c r="O33" s="19">
        <f t="shared" si="26"/>
        <v>2684.7221065199997</v>
      </c>
      <c r="P33" s="19">
        <f t="shared" si="26"/>
        <v>2830.6218549600003</v>
      </c>
      <c r="Q33" s="19">
        <f t="shared" si="26"/>
        <v>2769.4545314400002</v>
      </c>
      <c r="R33" s="19">
        <f t="shared" si="26"/>
        <v>2910.5109648000007</v>
      </c>
      <c r="S33" s="19">
        <f t="shared" si="26"/>
        <v>2806.7538358800007</v>
      </c>
      <c r="T33" s="19">
        <f t="shared" si="26"/>
        <v>2717.7627218399994</v>
      </c>
      <c r="U33" s="19">
        <f t="shared" si="26"/>
        <v>2893.4184243600002</v>
      </c>
      <c r="V33" s="19">
        <f t="shared" si="26"/>
        <v>2938.929954839999</v>
      </c>
      <c r="W33" s="19">
        <f t="shared" si="26"/>
        <v>2921.5068735599998</v>
      </c>
      <c r="X33" s="19">
        <f t="shared" ref="X33" si="27">SUM(X34:X50)</f>
        <v>2714.6668687199999</v>
      </c>
    </row>
    <row r="34" spans="1:24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FC_OTH_CP_E!C36+FC_OTH_HH_E!C36+FC_OTH_AFF_E!C36</f>
        <v>293.74241327999999</v>
      </c>
      <c r="D36" s="8">
        <f>FC_OTH_CP_E!D36+FC_OTH_HH_E!D36+FC_OTH_AFF_E!D36</f>
        <v>322.26098832000002</v>
      </c>
      <c r="E36" s="8">
        <f>FC_OTH_CP_E!E36+FC_OTH_HH_E!E36+FC_OTH_AFF_E!E36</f>
        <v>325.11298212000003</v>
      </c>
      <c r="F36" s="8">
        <f>FC_OTH_CP_E!F36+FC_OTH_HH_E!F36+FC_OTH_AFF_E!F36</f>
        <v>302.29794036000004</v>
      </c>
      <c r="G36" s="8">
        <f>FC_OTH_CP_E!G36+FC_OTH_HH_E!G36+FC_OTH_AFF_E!G36</f>
        <v>325.11298211999997</v>
      </c>
      <c r="H36" s="8">
        <f>FC_OTH_CP_E!H36+FC_OTH_HH_E!H36+FC_OTH_AFF_E!H36</f>
        <v>316.55722788000003</v>
      </c>
      <c r="I36" s="8">
        <f>FC_OTH_CP_E!I36+FC_OTH_HH_E!I36+FC_OTH_AFF_E!I36</f>
        <v>365.03885087999998</v>
      </c>
      <c r="J36" s="8">
        <f>FC_OTH_CP_E!J36+FC_OTH_HH_E!J36+FC_OTH_AFF_E!J36</f>
        <v>268.07560488000007</v>
      </c>
      <c r="K36" s="8">
        <f>FC_OTH_CP_E!K36+FC_OTH_HH_E!K36+FC_OTH_AFF_E!K36</f>
        <v>253.81631736000003</v>
      </c>
      <c r="L36" s="8">
        <f>FC_OTH_CP_E!L36+FC_OTH_HH_E!L36+FC_OTH_AFF_E!L36</f>
        <v>293.74241327999994</v>
      </c>
      <c r="M36" s="8">
        <f>FC_OTH_CP_E!M36+FC_OTH_HH_E!M36+FC_OTH_AFF_E!M36</f>
        <v>342.22403628000006</v>
      </c>
      <c r="N36" s="8">
        <f>FC_OTH_CP_E!N36+FC_OTH_HH_E!N36+FC_OTH_AFF_E!N36</f>
        <v>236.70503604000007</v>
      </c>
      <c r="O36" s="8">
        <f>FC_OTH_CP_E!O36+FC_OTH_HH_E!O36+FC_OTH_AFF_E!O36</f>
        <v>265.22361108000007</v>
      </c>
      <c r="P36" s="8">
        <f>FC_OTH_CP_E!P36+FC_OTH_HH_E!P36+FC_OTH_AFF_E!P36</f>
        <v>270.92714436000006</v>
      </c>
      <c r="Q36" s="8">
        <f>FC_OTH_CP_E!Q36+FC_OTH_HH_E!Q36+FC_OTH_AFF_E!Q36</f>
        <v>139.74156288</v>
      </c>
      <c r="R36" s="8">
        <f>FC_OTH_CP_E!R36+FC_OTH_HH_E!R36+FC_OTH_AFF_E!R36</f>
        <v>277.34873039999991</v>
      </c>
      <c r="S36" s="8">
        <f>FC_OTH_CP_E!S36+FC_OTH_HH_E!S36+FC_OTH_AFF_E!S36</f>
        <v>268.56150012000012</v>
      </c>
      <c r="T36" s="8">
        <f>FC_OTH_CP_E!T36+FC_OTH_HH_E!T36+FC_OTH_AFF_E!T36</f>
        <v>289.49406695999994</v>
      </c>
      <c r="U36" s="8">
        <f>FC_OTH_CP_E!U36+FC_OTH_HH_E!U36+FC_OTH_AFF_E!U36</f>
        <v>371.83093487999957</v>
      </c>
      <c r="V36" s="8">
        <f>FC_OTH_CP_E!V36+FC_OTH_HH_E!V36+FC_OTH_AFF_E!V36</f>
        <v>455.00057135999998</v>
      </c>
      <c r="W36" s="8">
        <f>FC_OTH_CP_E!W36+FC_OTH_HH_E!W36+FC_OTH_AFF_E!W36</f>
        <v>379.43420724000026</v>
      </c>
      <c r="X36" s="8">
        <f>FC_OTH_CP_E!X36+FC_OTH_HH_E!X36+FC_OTH_AFF_E!X36</f>
        <v>383.08716720000001</v>
      </c>
    </row>
    <row r="37" spans="1:24" ht="11.25" customHeight="1" x14ac:dyDescent="0.2">
      <c r="A37" s="28" t="s">
        <v>60</v>
      </c>
      <c r="B37" s="7" t="s">
        <v>61</v>
      </c>
      <c r="C37" s="8">
        <f>FC_OTH_CP_E!C37+FC_OTH_HH_E!C37+FC_OTH_AFF_E!C37</f>
        <v>0</v>
      </c>
      <c r="D37" s="8">
        <f>FC_OTH_CP_E!D37+FC_OTH_HH_E!D37+FC_OTH_AFF_E!D37</f>
        <v>0</v>
      </c>
      <c r="E37" s="8">
        <f>FC_OTH_CP_E!E37+FC_OTH_HH_E!E37+FC_OTH_AFF_E!E37</f>
        <v>0</v>
      </c>
      <c r="F37" s="8">
        <f>FC_OTH_CP_E!F37+FC_OTH_HH_E!F37+FC_OTH_AFF_E!F37</f>
        <v>0</v>
      </c>
      <c r="G37" s="8">
        <f>FC_OTH_CP_E!G37+FC_OTH_HH_E!G37+FC_OTH_AFF_E!G37</f>
        <v>0</v>
      </c>
      <c r="H37" s="8">
        <f>FC_OTH_CP_E!H37+FC_OTH_HH_E!H37+FC_OTH_AFF_E!H37</f>
        <v>0</v>
      </c>
      <c r="I37" s="8">
        <f>FC_OTH_CP_E!I37+FC_OTH_HH_E!I37+FC_OTH_AFF_E!I37</f>
        <v>0</v>
      </c>
      <c r="J37" s="8">
        <f>FC_OTH_CP_E!J37+FC_OTH_HH_E!J37+FC_OTH_AFF_E!J37</f>
        <v>0</v>
      </c>
      <c r="K37" s="8">
        <f>FC_OTH_CP_E!K37+FC_OTH_HH_E!K37+FC_OTH_AFF_E!K37</f>
        <v>0</v>
      </c>
      <c r="L37" s="8">
        <f>FC_OTH_CP_E!L37+FC_OTH_HH_E!L37+FC_OTH_AFF_E!L37</f>
        <v>0</v>
      </c>
      <c r="M37" s="8">
        <f>FC_OTH_CP_E!M37+FC_OTH_HH_E!M37+FC_OTH_AFF_E!M37</f>
        <v>0</v>
      </c>
      <c r="N37" s="8">
        <f>FC_OTH_CP_E!N37+FC_OTH_HH_E!N37+FC_OTH_AFF_E!N37</f>
        <v>0</v>
      </c>
      <c r="O37" s="8">
        <f>FC_OTH_CP_E!O37+FC_OTH_HH_E!O37+FC_OTH_AFF_E!O37</f>
        <v>0</v>
      </c>
      <c r="P37" s="8">
        <f>FC_OTH_CP_E!P37+FC_OTH_HH_E!P37+FC_OTH_AFF_E!P37</f>
        <v>0</v>
      </c>
      <c r="Q37" s="8">
        <f>FC_OTH_CP_E!Q37+FC_OTH_HH_E!Q37+FC_OTH_AFF_E!Q37</f>
        <v>0</v>
      </c>
      <c r="R37" s="8">
        <f>FC_OTH_CP_E!R37+FC_OTH_HH_E!R37+FC_OTH_AFF_E!R37</f>
        <v>0</v>
      </c>
      <c r="S37" s="8">
        <f>FC_OTH_CP_E!S37+FC_OTH_HH_E!S37+FC_OTH_AFF_E!S37</f>
        <v>0</v>
      </c>
      <c r="T37" s="8">
        <f>FC_OTH_CP_E!T37+FC_OTH_HH_E!T37+FC_OTH_AFF_E!T37</f>
        <v>0</v>
      </c>
      <c r="U37" s="8">
        <f>FC_OTH_CP_E!U37+FC_OTH_HH_E!U37+FC_OTH_AFF_E!U37</f>
        <v>0</v>
      </c>
      <c r="V37" s="8">
        <f>FC_OTH_CP_E!V37+FC_OTH_HH_E!V37+FC_OTH_AFF_E!V37</f>
        <v>0</v>
      </c>
      <c r="W37" s="8">
        <f>FC_OTH_CP_E!W37+FC_OTH_HH_E!W37+FC_OTH_AFF_E!W37</f>
        <v>0</v>
      </c>
      <c r="X37" s="8">
        <f>FC_OTH_CP_E!X37+FC_OTH_HH_E!X37+FC_OTH_AFF_E!X37</f>
        <v>4.8149640000000021E-2</v>
      </c>
    </row>
    <row r="38" spans="1:24" ht="11.25" customHeight="1" x14ac:dyDescent="0.2">
      <c r="A38" s="28" t="s">
        <v>62</v>
      </c>
      <c r="B38" s="7" t="s">
        <v>63</v>
      </c>
      <c r="C38" s="8">
        <f>FC_OTH_CP_E!C38+FC_OTH_HH_E!C38+FC_OTH_AFF_E!C38</f>
        <v>9.2400840000000031</v>
      </c>
      <c r="D38" s="8">
        <f>FC_OTH_CP_E!D38+FC_OTH_HH_E!D38+FC_OTH_AFF_E!D38</f>
        <v>9.2400840000000013</v>
      </c>
      <c r="E38" s="8">
        <f>FC_OTH_CP_E!E38+FC_OTH_HH_E!E38+FC_OTH_AFF_E!E38</f>
        <v>9.2400839999999995</v>
      </c>
      <c r="F38" s="8">
        <f>FC_OTH_CP_E!F38+FC_OTH_HH_E!F38+FC_OTH_AFF_E!F38</f>
        <v>9.2400839999999977</v>
      </c>
      <c r="G38" s="8">
        <f>FC_OTH_CP_E!G38+FC_OTH_HH_E!G38+FC_OTH_AFF_E!G38</f>
        <v>9.2400839999999995</v>
      </c>
      <c r="H38" s="8">
        <f>FC_OTH_CP_E!H38+FC_OTH_HH_E!H38+FC_OTH_AFF_E!H38</f>
        <v>6.1598879999999978</v>
      </c>
      <c r="I38" s="8">
        <f>FC_OTH_CP_E!I38+FC_OTH_HH_E!I38+FC_OTH_AFF_E!I38</f>
        <v>6.1598879999999987</v>
      </c>
      <c r="J38" s="8">
        <f>FC_OTH_CP_E!J38+FC_OTH_HH_E!J38+FC_OTH_AFF_E!J38</f>
        <v>6.1598879999999969</v>
      </c>
      <c r="K38" s="8">
        <f>FC_OTH_CP_E!K38+FC_OTH_HH_E!K38+FC_OTH_AFF_E!K38</f>
        <v>6.1598879999999951</v>
      </c>
      <c r="L38" s="8">
        <f>FC_OTH_CP_E!L38+FC_OTH_HH_E!L38+FC_OTH_AFF_E!L38</f>
        <v>6.1598880000000005</v>
      </c>
      <c r="M38" s="8">
        <f>FC_OTH_CP_E!M38+FC_OTH_HH_E!M38+FC_OTH_AFF_E!M38</f>
        <v>6.1598880000000023</v>
      </c>
      <c r="N38" s="8">
        <f>FC_OTH_CP_E!N38+FC_OTH_HH_E!N38+FC_OTH_AFF_E!N38</f>
        <v>6.1598879999999934</v>
      </c>
      <c r="O38" s="8">
        <f>FC_OTH_CP_E!O38+FC_OTH_HH_E!O38+FC_OTH_AFF_E!O38</f>
        <v>6.1598879999999978</v>
      </c>
      <c r="P38" s="8">
        <f>FC_OTH_CP_E!P38+FC_OTH_HH_E!P38+FC_OTH_AFF_E!P38</f>
        <v>3.0799440000000011</v>
      </c>
      <c r="Q38" s="8">
        <f>FC_OTH_CP_E!Q38+FC_OTH_HH_E!Q38+FC_OTH_AFF_E!Q38</f>
        <v>3.0799440000000002</v>
      </c>
      <c r="R38" s="8">
        <f>FC_OTH_CP_E!R38+FC_OTH_HH_E!R38+FC_OTH_AFF_E!R38</f>
        <v>3.2555880000000013</v>
      </c>
      <c r="S38" s="8">
        <f>FC_OTH_CP_E!S38+FC_OTH_HH_E!S38+FC_OTH_AFF_E!S38</f>
        <v>2.9660400000000013</v>
      </c>
      <c r="T38" s="8">
        <f>FC_OTH_CP_E!T38+FC_OTH_HH_E!T38+FC_OTH_AFF_E!T38</f>
        <v>2.8612079999999986</v>
      </c>
      <c r="U38" s="8">
        <f>FC_OTH_CP_E!U38+FC_OTH_HH_E!U38+FC_OTH_AFF_E!U38</f>
        <v>2.4610320000000021</v>
      </c>
      <c r="V38" s="8">
        <f>FC_OTH_CP_E!V38+FC_OTH_HH_E!V38+FC_OTH_AFF_E!V38</f>
        <v>2.072951999999999</v>
      </c>
      <c r="W38" s="8">
        <f>FC_OTH_CP_E!W38+FC_OTH_HH_E!W38+FC_OTH_AFF_E!W38</f>
        <v>2.5656119999999998</v>
      </c>
      <c r="X38" s="8">
        <f>FC_OTH_CP_E!X38+FC_OTH_HH_E!X38+FC_OTH_AFF_E!X38</f>
        <v>3.631320000000001</v>
      </c>
    </row>
    <row r="39" spans="1:24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FC_OTH_CP_E!C40+FC_OTH_HH_E!C40+FC_OTH_AFF_E!C40</f>
        <v>253.33965000000001</v>
      </c>
      <c r="D40" s="8">
        <f>FC_OTH_CP_E!D40+FC_OTH_HH_E!D40+FC_OTH_AFF_E!D40</f>
        <v>190.78682256000002</v>
      </c>
      <c r="E40" s="8">
        <f>FC_OTH_CP_E!E40+FC_OTH_HH_E!E40+FC_OTH_AFF_E!E40</f>
        <v>215.80784999999992</v>
      </c>
      <c r="F40" s="8">
        <f>FC_OTH_CP_E!F40+FC_OTH_HH_E!F40+FC_OTH_AFF_E!F40</f>
        <v>203.29733627999991</v>
      </c>
      <c r="G40" s="8">
        <f>FC_OTH_CP_E!G40+FC_OTH_HH_E!G40+FC_OTH_AFF_E!G40</f>
        <v>184.53143628000001</v>
      </c>
      <c r="H40" s="8">
        <f>FC_OTH_CP_E!H40+FC_OTH_HH_E!H40+FC_OTH_AFF_E!H40</f>
        <v>206.42489999999998</v>
      </c>
      <c r="I40" s="8">
        <f>FC_OTH_CP_E!I40+FC_OTH_HH_E!I40+FC_OTH_AFF_E!I40</f>
        <v>150.12720000000002</v>
      </c>
      <c r="J40" s="8">
        <f>FC_OTH_CP_E!J40+FC_OTH_HH_E!J40+FC_OTH_AFF_E!J40</f>
        <v>159.51015000000004</v>
      </c>
      <c r="K40" s="8">
        <f>FC_OTH_CP_E!K40+FC_OTH_HH_E!K40+FC_OTH_AFF_E!K40</f>
        <v>159.51014999999995</v>
      </c>
      <c r="L40" s="8">
        <f>FC_OTH_CP_E!L40+FC_OTH_HH_E!L40+FC_OTH_AFF_E!L40</f>
        <v>150.12720000000007</v>
      </c>
      <c r="M40" s="8">
        <f>FC_OTH_CP_E!M40+FC_OTH_HH_E!M40+FC_OTH_AFF_E!M40</f>
        <v>159.51015000000015</v>
      </c>
      <c r="N40" s="8">
        <f>FC_OTH_CP_E!N40+FC_OTH_HH_E!N40+FC_OTH_AFF_E!N40</f>
        <v>134.48886371999996</v>
      </c>
      <c r="O40" s="8">
        <f>FC_OTH_CP_E!O40+FC_OTH_HH_E!O40+FC_OTH_AFF_E!O40</f>
        <v>125.10591372000002</v>
      </c>
      <c r="P40" s="8">
        <f>FC_OTH_CP_E!P40+FC_OTH_HH_E!P40+FC_OTH_AFF_E!P40</f>
        <v>131.36130000000009</v>
      </c>
      <c r="Q40" s="8">
        <f>FC_OTH_CP_E!Q40+FC_OTH_HH_E!Q40+FC_OTH_AFF_E!Q40</f>
        <v>134.48886372000004</v>
      </c>
      <c r="R40" s="8">
        <f>FC_OTH_CP_E!R40+FC_OTH_HH_E!R40+FC_OTH_AFF_E!R40</f>
        <v>110.54383416000006</v>
      </c>
      <c r="S40" s="8">
        <f>FC_OTH_CP_E!S40+FC_OTH_HH_E!S40+FC_OTH_AFF_E!S40</f>
        <v>110.41234344000004</v>
      </c>
      <c r="T40" s="8">
        <f>FC_OTH_CP_E!T40+FC_OTH_HH_E!T40+FC_OTH_AFF_E!T40</f>
        <v>98.871185519999983</v>
      </c>
      <c r="U40" s="8">
        <f>FC_OTH_CP_E!U40+FC_OTH_HH_E!U40+FC_OTH_AFF_E!U40</f>
        <v>102.43696536000009</v>
      </c>
      <c r="V40" s="8">
        <f>FC_OTH_CP_E!V40+FC_OTH_HH_E!V40+FC_OTH_AFF_E!V40</f>
        <v>109.81183463999993</v>
      </c>
      <c r="W40" s="8">
        <f>FC_OTH_CP_E!W40+FC_OTH_HH_E!W40+FC_OTH_AFF_E!W40</f>
        <v>104.07568140000002</v>
      </c>
      <c r="X40" s="8">
        <f>FC_OTH_CP_E!X40+FC_OTH_HH_E!X40+FC_OTH_AFF_E!X40</f>
        <v>111.93535800000004</v>
      </c>
    </row>
    <row r="41" spans="1:24" ht="11.25" customHeight="1" x14ac:dyDescent="0.2">
      <c r="A41" s="28" t="s">
        <v>68</v>
      </c>
      <c r="B41" s="7" t="s">
        <v>69</v>
      </c>
      <c r="C41" s="8">
        <f>FC_OTH_CP_E!C41+FC_OTH_HH_E!C41+FC_OTH_AFF_E!C41</f>
        <v>37.186766279999993</v>
      </c>
      <c r="D41" s="8">
        <f>FC_OTH_CP_E!D41+FC_OTH_HH_E!D41+FC_OTH_AFF_E!D41</f>
        <v>34.087674960000001</v>
      </c>
      <c r="E41" s="8">
        <f>FC_OTH_CP_E!E41+FC_OTH_HH_E!E41+FC_OTH_AFF_E!E41</f>
        <v>30.988842479999988</v>
      </c>
      <c r="F41" s="8">
        <f>FC_OTH_CP_E!F41+FC_OTH_HH_E!F41+FC_OTH_AFF_E!F41</f>
        <v>27.890010000000004</v>
      </c>
      <c r="G41" s="8">
        <f>FC_OTH_CP_E!G41+FC_OTH_HH_E!G41+FC_OTH_AFF_E!G41</f>
        <v>27.890010000000004</v>
      </c>
      <c r="H41" s="8">
        <f>FC_OTH_CP_E!H41+FC_OTH_HH_E!H41+FC_OTH_AFF_E!H41</f>
        <v>24.791177520000005</v>
      </c>
      <c r="I41" s="8">
        <f>FC_OTH_CP_E!I41+FC_OTH_HH_E!I41+FC_OTH_AFF_E!I41</f>
        <v>21.692345040000003</v>
      </c>
      <c r="J41" s="8">
        <f>FC_OTH_CP_E!J41+FC_OTH_HH_E!J41+FC_OTH_AFF_E!J41</f>
        <v>21.692345040000003</v>
      </c>
      <c r="K41" s="8">
        <f>FC_OTH_CP_E!K41+FC_OTH_HH_E!K41+FC_OTH_AFF_E!K41</f>
        <v>21.692345040000003</v>
      </c>
      <c r="L41" s="8">
        <f>FC_OTH_CP_E!L41+FC_OTH_HH_E!L41+FC_OTH_AFF_E!L41</f>
        <v>21.692345040000003</v>
      </c>
      <c r="M41" s="8">
        <f>FC_OTH_CP_E!M41+FC_OTH_HH_E!M41+FC_OTH_AFF_E!M41</f>
        <v>21.692345039999996</v>
      </c>
      <c r="N41" s="8">
        <f>FC_OTH_CP_E!N41+FC_OTH_HH_E!N41+FC_OTH_AFF_E!N41</f>
        <v>18.593253720000007</v>
      </c>
      <c r="O41" s="8">
        <f>FC_OTH_CP_E!O41+FC_OTH_HH_E!O41+FC_OTH_AFF_E!O41</f>
        <v>18.593253719999989</v>
      </c>
      <c r="P41" s="8">
        <f>FC_OTH_CP_E!P41+FC_OTH_HH_E!P41+FC_OTH_AFF_E!P41</f>
        <v>18.593253719999989</v>
      </c>
      <c r="Q41" s="8">
        <f>FC_OTH_CP_E!Q41+FC_OTH_HH_E!Q41+FC_OTH_AFF_E!Q41</f>
        <v>18.593253720000011</v>
      </c>
      <c r="R41" s="8">
        <f>FC_OTH_CP_E!R41+FC_OTH_HH_E!R41+FC_OTH_AFF_E!R41</f>
        <v>18.689542200000016</v>
      </c>
      <c r="S41" s="8">
        <f>FC_OTH_CP_E!S41+FC_OTH_HH_E!S41+FC_OTH_AFF_E!S41</f>
        <v>18.050983920000007</v>
      </c>
      <c r="T41" s="8">
        <f>FC_OTH_CP_E!T41+FC_OTH_HH_E!T41+FC_OTH_AFF_E!T41</f>
        <v>17.756682840000003</v>
      </c>
      <c r="U41" s="8">
        <f>FC_OTH_CP_E!U41+FC_OTH_HH_E!U41+FC_OTH_AFF_E!U41</f>
        <v>17.992227240000013</v>
      </c>
      <c r="V41" s="8">
        <f>FC_OTH_CP_E!V41+FC_OTH_HH_E!V41+FC_OTH_AFF_E!V41</f>
        <v>17.756424000000003</v>
      </c>
      <c r="W41" s="8">
        <f>FC_OTH_CP_E!W41+FC_OTH_HH_E!W41+FC_OTH_AFF_E!W41</f>
        <v>17.347715640000015</v>
      </c>
      <c r="X41" s="8">
        <f>FC_OTH_CP_E!X41+FC_OTH_HH_E!X41+FC_OTH_AFF_E!X41</f>
        <v>17.378517600000002</v>
      </c>
    </row>
    <row r="42" spans="1:24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FC_OTH_CP_E!C43+FC_OTH_HH_E!C43+FC_OTH_AFF_E!C43</f>
        <v>2890.3075203600001</v>
      </c>
      <c r="D43" s="8">
        <f>FC_OTH_CP_E!D43+FC_OTH_HH_E!D43+FC_OTH_AFF_E!D43</f>
        <v>2896.6948218000002</v>
      </c>
      <c r="E43" s="8">
        <f>FC_OTH_CP_E!E43+FC_OTH_HH_E!E43+FC_OTH_AFF_E!E43</f>
        <v>2653.9728321600001</v>
      </c>
      <c r="F43" s="8">
        <f>FC_OTH_CP_E!F43+FC_OTH_HH_E!F43+FC_OTH_AFF_E!F43</f>
        <v>2580.5177985599998</v>
      </c>
      <c r="G43" s="8">
        <f>FC_OTH_CP_E!G43+FC_OTH_HH_E!G43+FC_OTH_AFF_E!G43</f>
        <v>2459.1569371199994</v>
      </c>
      <c r="H43" s="8">
        <f>FC_OTH_CP_E!H43+FC_OTH_HH_E!H43+FC_OTH_AFF_E!H43</f>
        <v>2468.7378892799998</v>
      </c>
      <c r="I43" s="8">
        <f>FC_OTH_CP_E!I43+FC_OTH_HH_E!I43+FC_OTH_AFF_E!I43</f>
        <v>2427.2196296400002</v>
      </c>
      <c r="J43" s="8">
        <f>FC_OTH_CP_E!J43+FC_OTH_HH_E!J43+FC_OTH_AFF_E!J43</f>
        <v>2353.7643292800003</v>
      </c>
      <c r="K43" s="8">
        <f>FC_OTH_CP_E!K43+FC_OTH_HH_E!K43+FC_OTH_AFF_E!K43</f>
        <v>2282.3985599999996</v>
      </c>
      <c r="L43" s="8">
        <f>FC_OTH_CP_E!L43+FC_OTH_HH_E!L43+FC_OTH_AFF_E!L43</f>
        <v>2192.7672000000002</v>
      </c>
      <c r="M43" s="8">
        <f>FC_OTH_CP_E!M43+FC_OTH_HH_E!M43+FC_OTH_AFF_E!M43</f>
        <v>2400.8400000000006</v>
      </c>
      <c r="N43" s="8">
        <f>FC_OTH_CP_E!N43+FC_OTH_HH_E!N43+FC_OTH_AFF_E!N43</f>
        <v>2365.6276799999996</v>
      </c>
      <c r="O43" s="8">
        <f>FC_OTH_CP_E!O43+FC_OTH_HH_E!O43+FC_OTH_AFF_E!O43</f>
        <v>2224.7783999999997</v>
      </c>
      <c r="P43" s="8">
        <f>FC_OTH_CP_E!P43+FC_OTH_HH_E!P43+FC_OTH_AFF_E!P43</f>
        <v>2340.01872</v>
      </c>
      <c r="Q43" s="8">
        <f>FC_OTH_CP_E!Q43+FC_OTH_HH_E!Q43+FC_OTH_AFF_E!Q43</f>
        <v>2368.8287999999998</v>
      </c>
      <c r="R43" s="8">
        <f>FC_OTH_CP_E!R43+FC_OTH_HH_E!R43+FC_OTH_AFF_E!R43</f>
        <v>2424.4864066800005</v>
      </c>
      <c r="S43" s="8">
        <f>FC_OTH_CP_E!S43+FC_OTH_HH_E!S43+FC_OTH_AFF_E!S43</f>
        <v>2345.7700656000002</v>
      </c>
      <c r="T43" s="8">
        <f>FC_OTH_CP_E!T43+FC_OTH_HH_E!T43+FC_OTH_AFF_E!T43</f>
        <v>2247.8502056399998</v>
      </c>
      <c r="U43" s="8">
        <f>FC_OTH_CP_E!U43+FC_OTH_HH_E!U43+FC_OTH_AFF_E!U43</f>
        <v>2341.5760648800006</v>
      </c>
      <c r="V43" s="8">
        <f>FC_OTH_CP_E!V43+FC_OTH_HH_E!V43+FC_OTH_AFF_E!V43</f>
        <v>2330.533001159999</v>
      </c>
      <c r="W43" s="8">
        <f>FC_OTH_CP_E!W43+FC_OTH_HH_E!W43+FC_OTH_AFF_E!W43</f>
        <v>2417.5237039199997</v>
      </c>
      <c r="X43" s="8">
        <f>FC_OTH_CP_E!X43+FC_OTH_HH_E!X43+FC_OTH_AFF_E!X43</f>
        <v>2198.56682916</v>
      </c>
    </row>
    <row r="44" spans="1:24" ht="11.25" customHeight="1" x14ac:dyDescent="0.2">
      <c r="A44" s="28" t="s">
        <v>74</v>
      </c>
      <c r="B44" s="7" t="s">
        <v>75</v>
      </c>
      <c r="C44" s="8">
        <f>FC_OTH_CP_E!C44+FC_OTH_HH_E!C44+FC_OTH_AFF_E!C44</f>
        <v>247.52510712</v>
      </c>
      <c r="D44" s="8">
        <f>FC_OTH_CP_E!D44+FC_OTH_HH_E!D44+FC_OTH_AFF_E!D44</f>
        <v>228.48480000000004</v>
      </c>
      <c r="E44" s="8">
        <f>FC_OTH_CP_E!E44+FC_OTH_HH_E!E44+FC_OTH_AFF_E!E44</f>
        <v>180.88361423999999</v>
      </c>
      <c r="F44" s="8">
        <f>FC_OTH_CP_E!F44+FC_OTH_HH_E!F44+FC_OTH_AFF_E!F44</f>
        <v>174.53703095999998</v>
      </c>
      <c r="G44" s="8">
        <f>FC_OTH_CP_E!G44+FC_OTH_HH_E!G44+FC_OTH_AFF_E!G44</f>
        <v>165.01673808000001</v>
      </c>
      <c r="H44" s="8">
        <f>FC_OTH_CP_E!H44+FC_OTH_HH_E!H44+FC_OTH_AFF_E!H44</f>
        <v>165.01673808000001</v>
      </c>
      <c r="I44" s="8">
        <f>FC_OTH_CP_E!I44+FC_OTH_HH_E!I44+FC_OTH_AFF_E!I44</f>
        <v>161.84330712000002</v>
      </c>
      <c r="J44" s="8">
        <f>FC_OTH_CP_E!J44+FC_OTH_HH_E!J44+FC_OTH_AFF_E!J44</f>
        <v>155.49644520000001</v>
      </c>
      <c r="K44" s="8">
        <f>FC_OTH_CP_E!K44+FC_OTH_HH_E!K44+FC_OTH_AFF_E!K44</f>
        <v>155.49672383999999</v>
      </c>
      <c r="L44" s="8">
        <f>FC_OTH_CP_E!L44+FC_OTH_HH_E!L44+FC_OTH_AFF_E!L44</f>
        <v>168.19016904</v>
      </c>
      <c r="M44" s="8">
        <f>FC_OTH_CP_E!M44+FC_OTH_HH_E!M44+FC_OTH_AFF_E!M44</f>
        <v>130.10927616000001</v>
      </c>
      <c r="N44" s="8">
        <f>FC_OTH_CP_E!N44+FC_OTH_HH_E!N44+FC_OTH_AFF_E!N44</f>
        <v>63.468061920000018</v>
      </c>
      <c r="O44" s="8">
        <f>FC_OTH_CP_E!O44+FC_OTH_HH_E!O44+FC_OTH_AFF_E!O44</f>
        <v>44.861039999999988</v>
      </c>
      <c r="P44" s="8">
        <f>FC_OTH_CP_E!P44+FC_OTH_HH_E!P44+FC_OTH_AFF_E!P44</f>
        <v>66.641492879999987</v>
      </c>
      <c r="Q44" s="8">
        <f>FC_OTH_CP_E!Q44+FC_OTH_HH_E!Q44+FC_OTH_AFF_E!Q44</f>
        <v>104.72210711999999</v>
      </c>
      <c r="R44" s="8">
        <f>FC_OTH_CP_E!R44+FC_OTH_HH_E!R44+FC_OTH_AFF_E!R44</f>
        <v>76.186863360000018</v>
      </c>
      <c r="S44" s="8">
        <f>FC_OTH_CP_E!S44+FC_OTH_HH_E!S44+FC_OTH_AFF_E!S44</f>
        <v>60.992902799999996</v>
      </c>
      <c r="T44" s="8">
        <f>FC_OTH_CP_E!T44+FC_OTH_HH_E!T44+FC_OTH_AFF_E!T44</f>
        <v>60.929372879999995</v>
      </c>
      <c r="U44" s="8">
        <f>FC_OTH_CP_E!U44+FC_OTH_HH_E!U44+FC_OTH_AFF_E!U44</f>
        <v>57.121200000000002</v>
      </c>
      <c r="V44" s="8">
        <f>FC_OTH_CP_E!V44+FC_OTH_HH_E!V44+FC_OTH_AFF_E!V44</f>
        <v>22.848480000000002</v>
      </c>
      <c r="W44" s="8">
        <f>FC_OTH_CP_E!W44+FC_OTH_HH_E!W44+FC_OTH_AFF_E!W44</f>
        <v>0</v>
      </c>
      <c r="X44" s="8">
        <f>FC_OTH_CP_E!X44+FC_OTH_HH_E!X44+FC_OTH_AFF_E!X44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0.90669167999999956</v>
      </c>
      <c r="W50" s="8">
        <f>FC_OTH_CP_E!W50+FC_OTH_HH_E!W50+FC_OTH_AFF_E!W50</f>
        <v>0.55995336000000007</v>
      </c>
      <c r="X50" s="8">
        <f>FC_OTH_CP_E!X50+FC_OTH_HH_E!X50+FC_OTH_AFF_E!X50</f>
        <v>1.9527120000000005E-2</v>
      </c>
    </row>
    <row r="51" spans="1:24" ht="11.25" customHeight="1" x14ac:dyDescent="0.2">
      <c r="A51" s="25" t="s">
        <v>88</v>
      </c>
      <c r="B51" s="26" t="s">
        <v>89</v>
      </c>
      <c r="C51" s="27">
        <f>FC_OTH_CP_E!C51+FC_OTH_HH_E!C51+FC_OTH_AFF_E!C51</f>
        <v>34509.0930228</v>
      </c>
      <c r="D51" s="27">
        <f>FC_OTH_CP_E!D51+FC_OTH_HH_E!D51+FC_OTH_AFF_E!D51</f>
        <v>36151.476779880002</v>
      </c>
      <c r="E51" s="27">
        <f>FC_OTH_CP_E!E51+FC_OTH_HH_E!E51+FC_OTH_AFF_E!E51</f>
        <v>34453.756184760001</v>
      </c>
      <c r="F51" s="27">
        <f>FC_OTH_CP_E!F51+FC_OTH_HH_E!F51+FC_OTH_AFF_E!F51</f>
        <v>35528.078971440002</v>
      </c>
      <c r="G51" s="27">
        <f>FC_OTH_CP_E!G51+FC_OTH_HH_E!G51+FC_OTH_AFF_E!G51</f>
        <v>35558.221299479985</v>
      </c>
      <c r="H51" s="27">
        <f>FC_OTH_CP_E!H51+FC_OTH_HH_E!H51+FC_OTH_AFF_E!H51</f>
        <v>34067.10517848</v>
      </c>
      <c r="I51" s="27">
        <f>FC_OTH_CP_E!I51+FC_OTH_HH_E!I51+FC_OTH_AFF_E!I51</f>
        <v>33202.921165919994</v>
      </c>
      <c r="J51" s="27">
        <f>FC_OTH_CP_E!J51+FC_OTH_HH_E!J51+FC_OTH_AFF_E!J51</f>
        <v>30234.67445196</v>
      </c>
      <c r="K51" s="27">
        <f>FC_OTH_CP_E!K51+FC_OTH_HH_E!K51+FC_OTH_AFF_E!K51</f>
        <v>33314.554152000012</v>
      </c>
      <c r="L51" s="27">
        <f>FC_OTH_CP_E!L51+FC_OTH_HH_E!L51+FC_OTH_AFF_E!L51</f>
        <v>33402.30557004</v>
      </c>
      <c r="M51" s="27">
        <f>FC_OTH_CP_E!M51+FC_OTH_HH_E!M51+FC_OTH_AFF_E!M51</f>
        <v>38929.276021680009</v>
      </c>
      <c r="N51" s="27">
        <f>FC_OTH_CP_E!N51+FC_OTH_HH_E!N51+FC_OTH_AFF_E!N51</f>
        <v>30964.403998440001</v>
      </c>
      <c r="O51" s="27">
        <f>FC_OTH_CP_E!O51+FC_OTH_HH_E!O51+FC_OTH_AFF_E!O51</f>
        <v>33277.494693960012</v>
      </c>
      <c r="P51" s="27">
        <f>FC_OTH_CP_E!P51+FC_OTH_HH_E!P51+FC_OTH_AFF_E!P51</f>
        <v>34344.698390640013</v>
      </c>
      <c r="Q51" s="27">
        <f>FC_OTH_CP_E!Q51+FC_OTH_HH_E!Q51+FC_OTH_AFF_E!Q51</f>
        <v>26675.242347600008</v>
      </c>
      <c r="R51" s="27">
        <f>FC_OTH_CP_E!R51+FC_OTH_HH_E!R51+FC_OTH_AFF_E!R51</f>
        <v>28369.294945200007</v>
      </c>
      <c r="S51" s="27">
        <f>FC_OTH_CP_E!S51+FC_OTH_HH_E!S51+FC_OTH_AFF_E!S51</f>
        <v>29189.006154000002</v>
      </c>
      <c r="T51" s="27">
        <f>FC_OTH_CP_E!T51+FC_OTH_HH_E!T51+FC_OTH_AFF_E!T51</f>
        <v>28510.0327908</v>
      </c>
      <c r="U51" s="27">
        <f>FC_OTH_CP_E!U51+FC_OTH_HH_E!U51+FC_OTH_AFF_E!U51</f>
        <v>28380.107075760003</v>
      </c>
      <c r="V51" s="27">
        <f>FC_OTH_CP_E!V51+FC_OTH_HH_E!V51+FC_OTH_AFF_E!V51</f>
        <v>27065.692625400014</v>
      </c>
      <c r="W51" s="27">
        <f>FC_OTH_CP_E!W51+FC_OTH_HH_E!W51+FC_OTH_AFF_E!W51</f>
        <v>25521.241291920011</v>
      </c>
      <c r="X51" s="27">
        <f>FC_OTH_CP_E!X51+FC_OTH_HH_E!X51+FC_OTH_AFF_E!X51</f>
        <v>28096.83596016002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83.436446193105169</v>
      </c>
      <c r="D52" s="27">
        <f t="shared" ref="D52:W52" si="29">SUM(D53:D54)</f>
        <v>111.91475077729265</v>
      </c>
      <c r="E52" s="27">
        <f t="shared" si="29"/>
        <v>109.66950699691877</v>
      </c>
      <c r="F52" s="27">
        <f t="shared" si="29"/>
        <v>109.48906620391652</v>
      </c>
      <c r="G52" s="27">
        <f t="shared" si="29"/>
        <v>129.79903989608147</v>
      </c>
      <c r="H52" s="27">
        <f t="shared" si="29"/>
        <v>138.96488522227409</v>
      </c>
      <c r="I52" s="27">
        <f t="shared" si="29"/>
        <v>161.55121194171647</v>
      </c>
      <c r="J52" s="27">
        <f t="shared" si="29"/>
        <v>162.00648453492298</v>
      </c>
      <c r="K52" s="27">
        <f t="shared" si="29"/>
        <v>188.21742768563075</v>
      </c>
      <c r="L52" s="27">
        <f t="shared" si="29"/>
        <v>193.56370306605734</v>
      </c>
      <c r="M52" s="27">
        <f t="shared" si="29"/>
        <v>198.84422592980223</v>
      </c>
      <c r="N52" s="27">
        <f t="shared" si="29"/>
        <v>168.69611968748001</v>
      </c>
      <c r="O52" s="27">
        <f t="shared" si="29"/>
        <v>140.16577741389219</v>
      </c>
      <c r="P52" s="27">
        <f t="shared" si="29"/>
        <v>143.10249379073042</v>
      </c>
      <c r="Q52" s="27">
        <f t="shared" si="29"/>
        <v>142.27816409349293</v>
      </c>
      <c r="R52" s="27">
        <f t="shared" si="29"/>
        <v>124.54304013270796</v>
      </c>
      <c r="S52" s="27">
        <f t="shared" si="29"/>
        <v>118.73114937186092</v>
      </c>
      <c r="T52" s="27">
        <f t="shared" si="29"/>
        <v>105.19050261906375</v>
      </c>
      <c r="U52" s="27">
        <f t="shared" si="29"/>
        <v>132.10239430505615</v>
      </c>
      <c r="V52" s="27">
        <f t="shared" si="29"/>
        <v>130.80029566557837</v>
      </c>
      <c r="W52" s="27">
        <f t="shared" si="29"/>
        <v>123.75324106256186</v>
      </c>
      <c r="X52" s="27">
        <f t="shared" ref="X52" si="30">SUM(X53:X54)</f>
        <v>120.39249827643489</v>
      </c>
    </row>
    <row r="53" spans="1:24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0</v>
      </c>
      <c r="T53" s="8">
        <f>FC_OTH_CP_E!T53+FC_OTH_HH_E!T53+FC_OTH_AFF_E!T53</f>
        <v>0</v>
      </c>
      <c r="U53" s="8">
        <f>FC_OTH_CP_E!U53+FC_OTH_HH_E!U53+FC_OTH_AFF_E!U53</f>
        <v>0</v>
      </c>
      <c r="V53" s="8">
        <f>FC_OTH_CP_E!V53+FC_OTH_HH_E!V53+FC_OTH_AFF_E!V53</f>
        <v>0</v>
      </c>
      <c r="W53" s="8">
        <f>FC_OTH_CP_E!W53+FC_OTH_HH_E!W53+FC_OTH_AFF_E!W53</f>
        <v>0</v>
      </c>
      <c r="X53" s="8">
        <f>FC_OTH_CP_E!X53+FC_OTH_HH_E!X53+FC_OTH_AFF_E!X53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FC_OTH_CP_E!C54+FC_OTH_HH_E!C54+FC_OTH_AFF_E!C54</f>
        <v>83.436446193105169</v>
      </c>
      <c r="D54" s="45">
        <f>FC_OTH_CP_E!D54+FC_OTH_HH_E!D54+FC_OTH_AFF_E!D54</f>
        <v>111.91475077729265</v>
      </c>
      <c r="E54" s="45">
        <f>FC_OTH_CP_E!E54+FC_OTH_HH_E!E54+FC_OTH_AFF_E!E54</f>
        <v>109.66950699691877</v>
      </c>
      <c r="F54" s="45">
        <f>FC_OTH_CP_E!F54+FC_OTH_HH_E!F54+FC_OTH_AFF_E!F54</f>
        <v>109.48906620391652</v>
      </c>
      <c r="G54" s="45">
        <f>FC_OTH_CP_E!G54+FC_OTH_HH_E!G54+FC_OTH_AFF_E!G54</f>
        <v>129.79903989608147</v>
      </c>
      <c r="H54" s="45">
        <f>FC_OTH_CP_E!H54+FC_OTH_HH_E!H54+FC_OTH_AFF_E!H54</f>
        <v>138.96488522227409</v>
      </c>
      <c r="I54" s="45">
        <f>FC_OTH_CP_E!I54+FC_OTH_HH_E!I54+FC_OTH_AFF_E!I54</f>
        <v>161.55121194171647</v>
      </c>
      <c r="J54" s="45">
        <f>FC_OTH_CP_E!J54+FC_OTH_HH_E!J54+FC_OTH_AFF_E!J54</f>
        <v>162.00648453492298</v>
      </c>
      <c r="K54" s="45">
        <f>FC_OTH_CP_E!K54+FC_OTH_HH_E!K54+FC_OTH_AFF_E!K54</f>
        <v>188.21742768563075</v>
      </c>
      <c r="L54" s="45">
        <f>FC_OTH_CP_E!L54+FC_OTH_HH_E!L54+FC_OTH_AFF_E!L54</f>
        <v>193.56370306605734</v>
      </c>
      <c r="M54" s="45">
        <f>FC_OTH_CP_E!M54+FC_OTH_HH_E!M54+FC_OTH_AFF_E!M54</f>
        <v>198.84422592980223</v>
      </c>
      <c r="N54" s="45">
        <f>FC_OTH_CP_E!N54+FC_OTH_HH_E!N54+FC_OTH_AFF_E!N54</f>
        <v>168.69611968748001</v>
      </c>
      <c r="O54" s="45">
        <f>FC_OTH_CP_E!O54+FC_OTH_HH_E!O54+FC_OTH_AFF_E!O54</f>
        <v>140.16577741389219</v>
      </c>
      <c r="P54" s="45">
        <f>FC_OTH_CP_E!P54+FC_OTH_HH_E!P54+FC_OTH_AFF_E!P54</f>
        <v>143.10249379073042</v>
      </c>
      <c r="Q54" s="45">
        <f>FC_OTH_CP_E!Q54+FC_OTH_HH_E!Q54+FC_OTH_AFF_E!Q54</f>
        <v>142.27816409349293</v>
      </c>
      <c r="R54" s="45">
        <f>FC_OTH_CP_E!R54+FC_OTH_HH_E!R54+FC_OTH_AFF_E!R54</f>
        <v>124.54304013270796</v>
      </c>
      <c r="S54" s="45">
        <f>FC_OTH_CP_E!S54+FC_OTH_HH_E!S54+FC_OTH_AFF_E!S54</f>
        <v>118.73114937186092</v>
      </c>
      <c r="T54" s="45">
        <f>FC_OTH_CP_E!T54+FC_OTH_HH_E!T54+FC_OTH_AFF_E!T54</f>
        <v>105.19050261906375</v>
      </c>
      <c r="U54" s="45">
        <f>FC_OTH_CP_E!U54+FC_OTH_HH_E!U54+FC_OTH_AFF_E!U54</f>
        <v>132.10239430505615</v>
      </c>
      <c r="V54" s="45">
        <f>FC_OTH_CP_E!V54+FC_OTH_HH_E!V54+FC_OTH_AFF_E!V54</f>
        <v>130.80029566557837</v>
      </c>
      <c r="W54" s="45">
        <f>FC_OTH_CP_E!W54+FC_OTH_HH_E!W54+FC_OTH_AFF_E!W54</f>
        <v>123.75324106256186</v>
      </c>
      <c r="X54" s="45">
        <f>FC_OTH_CP_E!X54+FC_OTH_HH_E!X54+FC_OTH_AFF_E!X54</f>
        <v>120.39249827643489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1846.06721064</v>
      </c>
      <c r="D61" s="49">
        <f t="shared" si="31"/>
        <v>1881.3619216799998</v>
      </c>
      <c r="E61" s="49">
        <f t="shared" si="31"/>
        <v>1859.2494724799997</v>
      </c>
      <c r="F61" s="49">
        <f t="shared" si="31"/>
        <v>1875.2390841599995</v>
      </c>
      <c r="G61" s="49">
        <f t="shared" si="31"/>
        <v>1973.99752848</v>
      </c>
      <c r="H61" s="49">
        <f t="shared" si="31"/>
        <v>2069.3224591199996</v>
      </c>
      <c r="I61" s="49">
        <f t="shared" si="31"/>
        <v>2244.6452987999996</v>
      </c>
      <c r="J61" s="49">
        <f t="shared" si="31"/>
        <v>2305.7292693599998</v>
      </c>
      <c r="K61" s="49">
        <f t="shared" si="31"/>
        <v>2416.489894079999</v>
      </c>
      <c r="L61" s="49">
        <f t="shared" si="31"/>
        <v>2483.7036256799988</v>
      </c>
      <c r="M61" s="49">
        <f t="shared" si="31"/>
        <v>2580.6053102399987</v>
      </c>
      <c r="N61" s="49">
        <f t="shared" si="31"/>
        <v>2610.3147753599987</v>
      </c>
      <c r="O61" s="49">
        <f t="shared" si="31"/>
        <v>2658.7323215999986</v>
      </c>
      <c r="P61" s="49">
        <f t="shared" si="31"/>
        <v>2695.2781816800011</v>
      </c>
      <c r="Q61" s="49">
        <f t="shared" si="31"/>
        <v>2720.4044407199999</v>
      </c>
      <c r="R61" s="49">
        <f t="shared" si="31"/>
        <v>2725.2364600799997</v>
      </c>
      <c r="S61" s="49">
        <f t="shared" si="31"/>
        <v>2738.4288667200012</v>
      </c>
      <c r="T61" s="49">
        <f t="shared" si="31"/>
        <v>2975.476893839997</v>
      </c>
      <c r="U61" s="49">
        <f t="shared" si="31"/>
        <v>3166.6767919199988</v>
      </c>
      <c r="V61" s="49">
        <f t="shared" si="31"/>
        <v>3325.0321605599984</v>
      </c>
      <c r="W61" s="49">
        <f t="shared" si="31"/>
        <v>3436.9279027200005</v>
      </c>
      <c r="X61" s="49">
        <f t="shared" si="31"/>
        <v>3475.3530290399999</v>
      </c>
    </row>
    <row r="62" spans="1:24" ht="11.25" customHeight="1" x14ac:dyDescent="0.2">
      <c r="A62" s="50" t="s">
        <v>92</v>
      </c>
      <c r="B62" s="51" t="s">
        <v>93</v>
      </c>
      <c r="C62" s="52">
        <f>FC_OTH_CP_E!C62+FC_OTH_HH_E!C62+FC_OTH_AFF_E!C62</f>
        <v>1590.7989888</v>
      </c>
      <c r="D62" s="52">
        <f>FC_OTH_CP_E!D62+FC_OTH_HH_E!D62+FC_OTH_AFF_E!D62</f>
        <v>1580.4718271999996</v>
      </c>
      <c r="E62" s="52">
        <f>FC_OTH_CP_E!E62+FC_OTH_HH_E!E62+FC_OTH_AFF_E!E62</f>
        <v>1570.6994687999995</v>
      </c>
      <c r="F62" s="52">
        <f>FC_OTH_CP_E!F62+FC_OTH_HH_E!F62+FC_OTH_AFF_E!F62</f>
        <v>1607.4571967999996</v>
      </c>
      <c r="G62" s="52">
        <f>FC_OTH_CP_E!G62+FC_OTH_HH_E!G62+FC_OTH_AFF_E!G62</f>
        <v>1687.0045248000001</v>
      </c>
      <c r="H62" s="52">
        <f>FC_OTH_CP_E!H62+FC_OTH_HH_E!H62+FC_OTH_AFF_E!H62</f>
        <v>1790.0963135999996</v>
      </c>
      <c r="I62" s="52">
        <f>FC_OTH_CP_E!I62+FC_OTH_HH_E!I62+FC_OTH_AFF_E!I62</f>
        <v>1931.6465279999995</v>
      </c>
      <c r="J62" s="52">
        <f>FC_OTH_CP_E!J62+FC_OTH_HH_E!J62+FC_OTH_AFF_E!J62</f>
        <v>1980.9986111999997</v>
      </c>
      <c r="K62" s="52">
        <f>FC_OTH_CP_E!K62+FC_OTH_HH_E!K62+FC_OTH_AFF_E!K62</f>
        <v>2026.3658687999991</v>
      </c>
      <c r="L62" s="52">
        <f>FC_OTH_CP_E!L62+FC_OTH_HH_E!L62+FC_OTH_AFF_E!L62</f>
        <v>2077.1618111999992</v>
      </c>
      <c r="M62" s="52">
        <f>FC_OTH_CP_E!M62+FC_OTH_HH_E!M62+FC_OTH_AFF_E!M62</f>
        <v>2124.3019391999992</v>
      </c>
      <c r="N62" s="52">
        <f>FC_OTH_CP_E!N62+FC_OTH_HH_E!N62+FC_OTH_AFF_E!N62</f>
        <v>2177.8001279999989</v>
      </c>
      <c r="O62" s="52">
        <f>FC_OTH_CP_E!O62+FC_OTH_HH_E!O62+FC_OTH_AFF_E!O62</f>
        <v>2200.1688575999992</v>
      </c>
      <c r="P62" s="52">
        <f>FC_OTH_CP_E!P62+FC_OTH_HH_E!P62+FC_OTH_AFF_E!P62</f>
        <v>2235.0758976000006</v>
      </c>
      <c r="Q62" s="52">
        <f>FC_OTH_CP_E!Q62+FC_OTH_HH_E!Q62+FC_OTH_AFF_E!Q62</f>
        <v>2238.6220416000001</v>
      </c>
      <c r="R62" s="52">
        <f>FC_OTH_CP_E!R62+FC_OTH_HH_E!R62+FC_OTH_AFF_E!R62</f>
        <v>2267.6633279999996</v>
      </c>
      <c r="S62" s="52">
        <f>FC_OTH_CP_E!S62+FC_OTH_HH_E!S62+FC_OTH_AFF_E!S62</f>
        <v>2303.227180800001</v>
      </c>
      <c r="T62" s="52">
        <f>FC_OTH_CP_E!T62+FC_OTH_HH_E!T62+FC_OTH_AFF_E!T62</f>
        <v>2557.9262015999975</v>
      </c>
      <c r="U62" s="52">
        <f>FC_OTH_CP_E!U62+FC_OTH_HH_E!U62+FC_OTH_AFF_E!U62</f>
        <v>2648.5304831999993</v>
      </c>
      <c r="V62" s="52">
        <f>FC_OTH_CP_E!V62+FC_OTH_HH_E!V62+FC_OTH_AFF_E!V62</f>
        <v>2782.5291647999984</v>
      </c>
      <c r="W62" s="52">
        <f>FC_OTH_CP_E!W62+FC_OTH_HH_E!W62+FC_OTH_AFF_E!W62</f>
        <v>2900.3466240000002</v>
      </c>
      <c r="X62" s="52">
        <f>FC_OTH_CP_E!X62+FC_OTH_HH_E!X62+FC_OTH_AFF_E!X62</f>
        <v>2943.5946623999998</v>
      </c>
    </row>
    <row r="63" spans="1:24" ht="11.25" customHeight="1" x14ac:dyDescent="0.2">
      <c r="A63" s="50" t="s">
        <v>94</v>
      </c>
      <c r="B63" s="51" t="s">
        <v>95</v>
      </c>
      <c r="C63" s="52">
        <f>FC_OTH_CP_E!C63+FC_OTH_HH_E!C63+FC_OTH_AFF_E!C63</f>
        <v>30.24</v>
      </c>
      <c r="D63" s="52">
        <f>FC_OTH_CP_E!D63+FC_OTH_HH_E!D63+FC_OTH_AFF_E!D63</f>
        <v>30.24</v>
      </c>
      <c r="E63" s="52">
        <f>FC_OTH_CP_E!E63+FC_OTH_HH_E!E63+FC_OTH_AFF_E!E63</f>
        <v>30.239999999999991</v>
      </c>
      <c r="F63" s="52">
        <f>FC_OTH_CP_E!F63+FC_OTH_HH_E!F63+FC_OTH_AFF_E!F63</f>
        <v>30.24</v>
      </c>
      <c r="G63" s="52">
        <f>FC_OTH_CP_E!G63+FC_OTH_HH_E!G63+FC_OTH_AFF_E!G63</f>
        <v>30.24</v>
      </c>
      <c r="H63" s="52">
        <f>FC_OTH_CP_E!H63+FC_OTH_HH_E!H63+FC_OTH_AFF_E!H63</f>
        <v>30.24</v>
      </c>
      <c r="I63" s="52">
        <f>FC_OTH_CP_E!I63+FC_OTH_HH_E!I63+FC_OTH_AFF_E!I63</f>
        <v>30.239999999999995</v>
      </c>
      <c r="J63" s="52">
        <f>FC_OTH_CP_E!J63+FC_OTH_HH_E!J63+FC_OTH_AFF_E!J63</f>
        <v>30.239999999999991</v>
      </c>
      <c r="K63" s="52">
        <f>FC_OTH_CP_E!K63+FC_OTH_HH_E!K63+FC_OTH_AFF_E!K63</f>
        <v>30.239999999999991</v>
      </c>
      <c r="L63" s="52">
        <f>FC_OTH_CP_E!L63+FC_OTH_HH_E!L63+FC_OTH_AFF_E!L63</f>
        <v>30.239999999999991</v>
      </c>
      <c r="M63" s="52">
        <f>FC_OTH_CP_E!M63+FC_OTH_HH_E!M63+FC_OTH_AFF_E!M63</f>
        <v>30.239999999999988</v>
      </c>
      <c r="N63" s="52">
        <f>FC_OTH_CP_E!N63+FC_OTH_HH_E!N63+FC_OTH_AFF_E!N63</f>
        <v>30.239999999999995</v>
      </c>
      <c r="O63" s="52">
        <f>FC_OTH_CP_E!O63+FC_OTH_HH_E!O63+FC_OTH_AFF_E!O63</f>
        <v>30.239999999999991</v>
      </c>
      <c r="P63" s="52">
        <f>FC_OTH_CP_E!P63+FC_OTH_HH_E!P63+FC_OTH_AFF_E!P63</f>
        <v>30.24000000000002</v>
      </c>
      <c r="Q63" s="52">
        <f>FC_OTH_CP_E!Q63+FC_OTH_HH_E!Q63+FC_OTH_AFF_E!Q63</f>
        <v>30.24</v>
      </c>
      <c r="R63" s="52">
        <f>FC_OTH_CP_E!R63+FC_OTH_HH_E!R63+FC_OTH_AFF_E!R63</f>
        <v>30.24</v>
      </c>
      <c r="S63" s="52">
        <f>FC_OTH_CP_E!S63+FC_OTH_HH_E!S63+FC_OTH_AFF_E!S63</f>
        <v>30.240000000000013</v>
      </c>
      <c r="T63" s="52">
        <f>FC_OTH_CP_E!T63+FC_OTH_HH_E!T63+FC_OTH_AFF_E!T63</f>
        <v>30.239999999999966</v>
      </c>
      <c r="U63" s="52">
        <f>FC_OTH_CP_E!U63+FC_OTH_HH_E!U63+FC_OTH_AFF_E!U63</f>
        <v>30.239999999999995</v>
      </c>
      <c r="V63" s="52">
        <f>FC_OTH_CP_E!V63+FC_OTH_HH_E!V63+FC_OTH_AFF_E!V63</f>
        <v>30.239999999999981</v>
      </c>
      <c r="W63" s="52">
        <f>FC_OTH_CP_E!W63+FC_OTH_HH_E!W63+FC_OTH_AFF_E!W63</f>
        <v>30.240000000000013</v>
      </c>
      <c r="X63" s="52">
        <f>FC_OTH_CP_E!X63+FC_OTH_HH_E!X63+FC_OTH_AFF_E!X63</f>
        <v>30.24</v>
      </c>
    </row>
    <row r="64" spans="1:24" ht="11.25" customHeight="1" x14ac:dyDescent="0.2">
      <c r="A64" s="50" t="s">
        <v>96</v>
      </c>
      <c r="B64" s="51" t="s">
        <v>97</v>
      </c>
      <c r="C64" s="52">
        <f>FC_OTH_CP_E!C64+FC_OTH_HH_E!C64+FC_OTH_AFF_E!C64</f>
        <v>82.828221839999969</v>
      </c>
      <c r="D64" s="52">
        <f>FC_OTH_CP_E!D64+FC_OTH_HH_E!D64+FC_OTH_AFF_E!D64</f>
        <v>86.650134480000034</v>
      </c>
      <c r="E64" s="52">
        <f>FC_OTH_CP_E!E64+FC_OTH_HH_E!E64+FC_OTH_AFF_E!E64</f>
        <v>82.609843679999983</v>
      </c>
      <c r="F64" s="52">
        <f>FC_OTH_CP_E!F64+FC_OTH_HH_E!F64+FC_OTH_AFF_E!F64</f>
        <v>78.241887360000007</v>
      </c>
      <c r="G64" s="52">
        <f>FC_OTH_CP_E!G64+FC_OTH_HH_E!G64+FC_OTH_AFF_E!G64</f>
        <v>80.152843680000018</v>
      </c>
      <c r="H64" s="52">
        <f>FC_OTH_CP_E!H64+FC_OTH_HH_E!H64+FC_OTH_AFF_E!H64</f>
        <v>76.986065519999997</v>
      </c>
      <c r="I64" s="52">
        <f>FC_OTH_CP_E!I64+FC_OTH_HH_E!I64+FC_OTH_AFF_E!I64</f>
        <v>77.258890799999975</v>
      </c>
      <c r="J64" s="52">
        <f>FC_OTH_CP_E!J64+FC_OTH_HH_E!J64+FC_OTH_AFF_E!J64</f>
        <v>81.790778159999988</v>
      </c>
      <c r="K64" s="52">
        <f>FC_OTH_CP_E!K64+FC_OTH_HH_E!K64+FC_OTH_AFF_E!K64</f>
        <v>102.48402528000003</v>
      </c>
      <c r="L64" s="52">
        <f>FC_OTH_CP_E!L64+FC_OTH_HH_E!L64+FC_OTH_AFF_E!L64</f>
        <v>129.40193448000002</v>
      </c>
      <c r="M64" s="52">
        <f>FC_OTH_CP_E!M64+FC_OTH_HH_E!M64+FC_OTH_AFF_E!M64</f>
        <v>154.46353104000005</v>
      </c>
      <c r="N64" s="52">
        <f>FC_OTH_CP_E!N64+FC_OTH_HH_E!N64+FC_OTH_AFF_E!N64</f>
        <v>156.37448735999996</v>
      </c>
      <c r="O64" s="52">
        <f>FC_OTH_CP_E!O64+FC_OTH_HH_E!O64+FC_OTH_AFF_E!O64</f>
        <v>179.68846896000002</v>
      </c>
      <c r="P64" s="52">
        <f>FC_OTH_CP_E!P64+FC_OTH_HH_E!P64+FC_OTH_AFF_E!P64</f>
        <v>192.2464908</v>
      </c>
      <c r="Q64" s="52">
        <f>FC_OTH_CP_E!Q64+FC_OTH_HH_E!Q64+FC_OTH_AFF_E!Q64</f>
        <v>213.86809079999998</v>
      </c>
      <c r="R64" s="52">
        <f>FC_OTH_CP_E!R64+FC_OTH_HH_E!R64+FC_OTH_AFF_E!R64</f>
        <v>208.07232263999992</v>
      </c>
      <c r="S64" s="52">
        <f>FC_OTH_CP_E!S64+FC_OTH_HH_E!S64+FC_OTH_AFF_E!S64</f>
        <v>211.08578399999988</v>
      </c>
      <c r="T64" s="52">
        <f>FC_OTH_CP_E!T64+FC_OTH_HH_E!T64+FC_OTH_AFF_E!T64</f>
        <v>207.61001352000002</v>
      </c>
      <c r="U64" s="52">
        <f>FC_OTH_CP_E!U64+FC_OTH_HH_E!U64+FC_OTH_AFF_E!U64</f>
        <v>203.22279432000008</v>
      </c>
      <c r="V64" s="52">
        <f>FC_OTH_CP_E!V64+FC_OTH_HH_E!V64+FC_OTH_AFF_E!V64</f>
        <v>201.52687464000002</v>
      </c>
      <c r="W64" s="52">
        <f>FC_OTH_CP_E!W64+FC_OTH_HH_E!W64+FC_OTH_AFF_E!W64</f>
        <v>213.86514240000017</v>
      </c>
      <c r="X64" s="52">
        <f>FC_OTH_CP_E!X64+FC_OTH_HH_E!X64+FC_OTH_AFF_E!X64</f>
        <v>205.88814792000002</v>
      </c>
    </row>
    <row r="65" spans="1:24" ht="11.25" customHeight="1" x14ac:dyDescent="0.2">
      <c r="A65" s="50" t="s">
        <v>98</v>
      </c>
      <c r="B65" s="51" t="s">
        <v>99</v>
      </c>
      <c r="C65" s="52">
        <f>FC_OTH_CP_E!C65+FC_OTH_HH_E!C65+FC_OTH_AFF_E!C65</f>
        <v>142.19999999999999</v>
      </c>
      <c r="D65" s="52">
        <f>FC_OTH_CP_E!D65+FC_OTH_HH_E!D65+FC_OTH_AFF_E!D65</f>
        <v>183.99995999999999</v>
      </c>
      <c r="E65" s="52">
        <f>FC_OTH_CP_E!E65+FC_OTH_HH_E!E65+FC_OTH_AFF_E!E65</f>
        <v>175.70016000000001</v>
      </c>
      <c r="F65" s="52">
        <f>FC_OTH_CP_E!F65+FC_OTH_HH_E!F65+FC_OTH_AFF_E!F65</f>
        <v>159.29999999999998</v>
      </c>
      <c r="G65" s="52">
        <f>FC_OTH_CP_E!G65+FC_OTH_HH_E!G65+FC_OTH_AFF_E!G65</f>
        <v>176.60015999999993</v>
      </c>
      <c r="H65" s="52">
        <f>FC_OTH_CP_E!H65+FC_OTH_HH_E!H65+FC_OTH_AFF_E!H65</f>
        <v>172.00008</v>
      </c>
      <c r="I65" s="52">
        <f>FC_OTH_CP_E!I65+FC_OTH_HH_E!I65+FC_OTH_AFF_E!I65</f>
        <v>205.49987999999996</v>
      </c>
      <c r="J65" s="52">
        <f>FC_OTH_CP_E!J65+FC_OTH_HH_E!J65+FC_OTH_AFF_E!J65</f>
        <v>212.69988000000004</v>
      </c>
      <c r="K65" s="52">
        <f>FC_OTH_CP_E!K65+FC_OTH_HH_E!K65+FC_OTH_AFF_E!K65</f>
        <v>257.40000000000003</v>
      </c>
      <c r="L65" s="52">
        <f>FC_OTH_CP_E!L65+FC_OTH_HH_E!L65+FC_OTH_AFF_E!L65</f>
        <v>246.89988000000008</v>
      </c>
      <c r="M65" s="52">
        <f>FC_OTH_CP_E!M65+FC_OTH_HH_E!M65+FC_OTH_AFF_E!M65</f>
        <v>271.59983999999997</v>
      </c>
      <c r="N65" s="52">
        <f>FC_OTH_CP_E!N65+FC_OTH_HH_E!N65+FC_OTH_AFF_E!N65</f>
        <v>245.90016</v>
      </c>
      <c r="O65" s="52">
        <f>FC_OTH_CP_E!O65+FC_OTH_HH_E!O65+FC_OTH_AFF_E!O65</f>
        <v>217.19987999999981</v>
      </c>
      <c r="P65" s="52">
        <f>FC_OTH_CP_E!P65+FC_OTH_HH_E!P65+FC_OTH_AFF_E!P65</f>
        <v>208.90008000000003</v>
      </c>
      <c r="Q65" s="52">
        <f>FC_OTH_CP_E!Q65+FC_OTH_HH_E!Q65+FC_OTH_AFF_E!Q65</f>
        <v>200.99987999999982</v>
      </c>
      <c r="R65" s="52">
        <f>FC_OTH_CP_E!R65+FC_OTH_HH_E!R65+FC_OTH_AFF_E!R65</f>
        <v>183.39587999999995</v>
      </c>
      <c r="S65" s="52">
        <f>FC_OTH_CP_E!S65+FC_OTH_HH_E!S65+FC_OTH_AFF_E!S65</f>
        <v>168.04152000000002</v>
      </c>
      <c r="T65" s="52">
        <f>FC_OTH_CP_E!T65+FC_OTH_HH_E!T65+FC_OTH_AFF_E!T65</f>
        <v>142.97399999999988</v>
      </c>
      <c r="U65" s="52">
        <f>FC_OTH_CP_E!U65+FC_OTH_HH_E!U65+FC_OTH_AFF_E!U65</f>
        <v>178.11287999999979</v>
      </c>
      <c r="V65" s="52">
        <f>FC_OTH_CP_E!V65+FC_OTH_HH_E!V65+FC_OTH_AFF_E!V65</f>
        <v>183.65184000000002</v>
      </c>
      <c r="W65" s="52">
        <f>FC_OTH_CP_E!W65+FC_OTH_HH_E!W65+FC_OTH_AFF_E!W65</f>
        <v>178.83612000000005</v>
      </c>
      <c r="X65" s="52">
        <f>FC_OTH_CP_E!X65+FC_OTH_HH_E!X65+FC_OTH_AFF_E!X65</f>
        <v>173.97936000000013</v>
      </c>
    </row>
    <row r="66" spans="1:24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31.435115039999989</v>
      </c>
      <c r="P69" s="52">
        <f>FC_OTH_CP_E!P69+FC_OTH_HH_E!P69+FC_OTH_AFF_E!P69</f>
        <v>28.815713279999997</v>
      </c>
      <c r="Q69" s="52">
        <f>FC_OTH_CP_E!Q69+FC_OTH_HH_E!Q69+FC_OTH_AFF_E!Q69</f>
        <v>36.674428320000018</v>
      </c>
      <c r="R69" s="52">
        <f>FC_OTH_CP_E!R69+FC_OTH_HH_E!R69+FC_OTH_AFF_E!R69</f>
        <v>35.864929439999997</v>
      </c>
      <c r="S69" s="52">
        <f>FC_OTH_CP_E!S69+FC_OTH_HH_E!S69+FC_OTH_AFF_E!S69</f>
        <v>25.834381919999998</v>
      </c>
      <c r="T69" s="52">
        <f>FC_OTH_CP_E!T69+FC_OTH_HH_E!T69+FC_OTH_AFF_E!T69</f>
        <v>36.726678719999988</v>
      </c>
      <c r="U69" s="52">
        <f>FC_OTH_CP_E!U69+FC_OTH_HH_E!U69+FC_OTH_AFF_E!U69</f>
        <v>75.963160799999997</v>
      </c>
      <c r="V69" s="52">
        <f>FC_OTH_CP_E!V69+FC_OTH_HH_E!V69+FC_OTH_AFF_E!V69</f>
        <v>94.77177552000002</v>
      </c>
      <c r="W69" s="52">
        <f>FC_OTH_CP_E!W69+FC_OTH_HH_E!W69+FC_OTH_AFF_E!W69</f>
        <v>82.877800320000006</v>
      </c>
      <c r="X69" s="52">
        <f>FC_OTH_CP_E!X69+FC_OTH_HH_E!X69+FC_OTH_AFF_E!X69</f>
        <v>92.352964319999998</v>
      </c>
    </row>
    <row r="70" spans="1:24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30.607473600000024</v>
      </c>
      <c r="V72" s="55">
        <f>FC_OTH_CP_E!V72+FC_OTH_HH_E!V72+FC_OTH_AFF_E!V72</f>
        <v>32.312505599999973</v>
      </c>
      <c r="W72" s="55">
        <f>FC_OTH_CP_E!W72+FC_OTH_HH_E!W72+FC_OTH_AFF_E!W72</f>
        <v>30.762215999999995</v>
      </c>
      <c r="X72" s="55">
        <f>FC_OTH_CP_E!X72+FC_OTH_HH_E!X72+FC_OTH_AFF_E!X72</f>
        <v>29.297894399999997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8617.470078633105</v>
      </c>
      <c r="D2" s="21">
        <f t="shared" ref="D2:X2" si="0">SUM(D3,D17,D22,D25,D26,D51,D52)</f>
        <v>9217.462049177293</v>
      </c>
      <c r="E2" s="21">
        <f t="shared" si="0"/>
        <v>8757.48604947692</v>
      </c>
      <c r="F2" s="21">
        <f t="shared" si="0"/>
        <v>9321.8292007239161</v>
      </c>
      <c r="G2" s="21">
        <f t="shared" si="0"/>
        <v>10161.121542696081</v>
      </c>
      <c r="H2" s="21">
        <f t="shared" si="0"/>
        <v>9382.3174217022752</v>
      </c>
      <c r="I2" s="21">
        <f t="shared" si="0"/>
        <v>9426.1745550617125</v>
      </c>
      <c r="J2" s="21">
        <f t="shared" si="0"/>
        <v>8483.0258950549232</v>
      </c>
      <c r="K2" s="21">
        <f t="shared" si="0"/>
        <v>9152.0803101656329</v>
      </c>
      <c r="L2" s="21">
        <f t="shared" si="0"/>
        <v>9409.6567681060569</v>
      </c>
      <c r="M2" s="21">
        <f t="shared" si="0"/>
        <v>10743.043992129806</v>
      </c>
      <c r="N2" s="21">
        <f t="shared" si="0"/>
        <v>8681.4720660474777</v>
      </c>
      <c r="O2" s="21">
        <f t="shared" si="0"/>
        <v>9639.0081074538957</v>
      </c>
      <c r="P2" s="21">
        <f t="shared" si="0"/>
        <v>9671.2222896707317</v>
      </c>
      <c r="Q2" s="21">
        <f t="shared" si="0"/>
        <v>7755.2812546134901</v>
      </c>
      <c r="R2" s="21">
        <f t="shared" si="0"/>
        <v>8331.517241372705</v>
      </c>
      <c r="S2" s="21">
        <f t="shared" si="0"/>
        <v>8339.9718438918553</v>
      </c>
      <c r="T2" s="21">
        <f t="shared" si="0"/>
        <v>8290.0034858190629</v>
      </c>
      <c r="U2" s="21">
        <f t="shared" si="0"/>
        <v>8142.8027123850616</v>
      </c>
      <c r="V2" s="21">
        <f t="shared" si="0"/>
        <v>7704.4305584255753</v>
      </c>
      <c r="W2" s="21">
        <f t="shared" si="0"/>
        <v>6916.2630274625744</v>
      </c>
      <c r="X2" s="21">
        <f t="shared" si="0"/>
        <v>7424.6972091564339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1.9501560000000011</v>
      </c>
      <c r="D3" s="24">
        <f t="shared" si="1"/>
        <v>1.9501560000000016</v>
      </c>
      <c r="E3" s="24">
        <f t="shared" si="1"/>
        <v>1.9501560000000007</v>
      </c>
      <c r="F3" s="24">
        <f t="shared" si="1"/>
        <v>3.8999610000000011</v>
      </c>
      <c r="G3" s="24">
        <f t="shared" si="1"/>
        <v>1.9501560000000011</v>
      </c>
      <c r="H3" s="24">
        <f t="shared" si="1"/>
        <v>3.8999610000000029</v>
      </c>
      <c r="I3" s="24">
        <f t="shared" si="1"/>
        <v>3.899961000000002</v>
      </c>
      <c r="J3" s="24">
        <f t="shared" si="1"/>
        <v>9.750078000000002</v>
      </c>
      <c r="K3" s="24">
        <f t="shared" si="1"/>
        <v>13.650039000000008</v>
      </c>
      <c r="L3" s="24">
        <f t="shared" si="1"/>
        <v>15.599844000000004</v>
      </c>
      <c r="M3" s="24">
        <f t="shared" si="1"/>
        <v>15.599844000000006</v>
      </c>
      <c r="N3" s="24">
        <f t="shared" si="1"/>
        <v>15.599844000000013</v>
      </c>
      <c r="O3" s="24">
        <f t="shared" si="1"/>
        <v>15.59984400000002</v>
      </c>
      <c r="P3" s="24">
        <f t="shared" si="1"/>
        <v>9.7500780000000002</v>
      </c>
      <c r="Q3" s="24">
        <f t="shared" si="1"/>
        <v>3.8999610000000007</v>
      </c>
      <c r="R3" s="24">
        <f t="shared" si="1"/>
        <v>20.041912799999967</v>
      </c>
      <c r="S3" s="24">
        <f t="shared" si="1"/>
        <v>23.435213399999974</v>
      </c>
      <c r="T3" s="24">
        <f t="shared" si="1"/>
        <v>23.450007600000006</v>
      </c>
      <c r="U3" s="24">
        <f t="shared" si="1"/>
        <v>22.277908799999963</v>
      </c>
      <c r="V3" s="24">
        <f t="shared" si="1"/>
        <v>15.528871799999994</v>
      </c>
      <c r="W3" s="24">
        <f t="shared" si="1"/>
        <v>18.306628200000002</v>
      </c>
      <c r="X3" s="24">
        <f t="shared" si="1"/>
        <v>11.796121799999973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0</v>
      </c>
      <c r="D7" s="8">
        <f>FC_OTH_CP_SH_E!D7+FC_OTH_CP_SC_E!D7+FC_OTH_CP_HW_E!D7+FC_OTH_CP_CA_E!D7</f>
        <v>0</v>
      </c>
      <c r="E7" s="8">
        <f>FC_OTH_CP_SH_E!E7+FC_OTH_CP_SC_E!E7+FC_OTH_CP_HW_E!E7+FC_OTH_CP_CA_E!E7</f>
        <v>0</v>
      </c>
      <c r="F7" s="8">
        <f>FC_OTH_CP_SH_E!F7+FC_OTH_CP_SC_E!F7+FC_OTH_CP_HW_E!F7+FC_OTH_CP_CA_E!F7</f>
        <v>0</v>
      </c>
      <c r="G7" s="8">
        <f>FC_OTH_CP_SH_E!G7+FC_OTH_CP_SC_E!G7+FC_OTH_CP_HW_E!G7+FC_OTH_CP_CA_E!G7</f>
        <v>0</v>
      </c>
      <c r="H7" s="8">
        <f>FC_OTH_CP_SH_E!H7+FC_OTH_CP_SC_E!H7+FC_OTH_CP_HW_E!H7+FC_OTH_CP_CA_E!H7</f>
        <v>0</v>
      </c>
      <c r="I7" s="8">
        <f>FC_OTH_CP_SH_E!I7+FC_OTH_CP_SC_E!I7+FC_OTH_CP_HW_E!I7+FC_OTH_CP_CA_E!I7</f>
        <v>0</v>
      </c>
      <c r="J7" s="8">
        <f>FC_OTH_CP_SH_E!J7+FC_OTH_CP_SC_E!J7+FC_OTH_CP_HW_E!J7+FC_OTH_CP_CA_E!J7</f>
        <v>0</v>
      </c>
      <c r="K7" s="8">
        <f>FC_OTH_CP_SH_E!K7+FC_OTH_CP_SC_E!K7+FC_OTH_CP_HW_E!K7+FC_OTH_CP_CA_E!K7</f>
        <v>0</v>
      </c>
      <c r="L7" s="8">
        <f>FC_OTH_CP_SH_E!L7+FC_OTH_CP_SC_E!L7+FC_OTH_CP_HW_E!L7+FC_OTH_CP_CA_E!L7</f>
        <v>0</v>
      </c>
      <c r="M7" s="8">
        <f>FC_OTH_CP_SH_E!M7+FC_OTH_CP_SC_E!M7+FC_OTH_CP_HW_E!M7+FC_OTH_CP_CA_E!M7</f>
        <v>0</v>
      </c>
      <c r="N7" s="8">
        <f>FC_OTH_CP_SH_E!N7+FC_OTH_CP_SC_E!N7+FC_OTH_CP_HW_E!N7+FC_OTH_CP_CA_E!N7</f>
        <v>0</v>
      </c>
      <c r="O7" s="8">
        <f>FC_OTH_CP_SH_E!O7+FC_OTH_CP_SC_E!O7+FC_OTH_CP_HW_E!O7+FC_OTH_CP_CA_E!O7</f>
        <v>0</v>
      </c>
      <c r="P7" s="8">
        <f>FC_OTH_CP_SH_E!P7+FC_OTH_CP_SC_E!P7+FC_OTH_CP_HW_E!P7+FC_OTH_CP_CA_E!P7</f>
        <v>0</v>
      </c>
      <c r="Q7" s="8">
        <f>FC_OTH_CP_SH_E!Q7+FC_OTH_CP_SC_E!Q7+FC_OTH_CP_HW_E!Q7+FC_OTH_CP_CA_E!Q7</f>
        <v>0</v>
      </c>
      <c r="R7" s="8">
        <f>FC_OTH_CP_SH_E!R7+FC_OTH_CP_SC_E!R7+FC_OTH_CP_HW_E!R7+FC_OTH_CP_CA_E!R7</f>
        <v>0</v>
      </c>
      <c r="S7" s="8">
        <f>FC_OTH_CP_SH_E!S7+FC_OTH_CP_SC_E!S7+FC_OTH_CP_HW_E!S7+FC_OTH_CP_CA_E!S7</f>
        <v>0</v>
      </c>
      <c r="T7" s="8">
        <f>FC_OTH_CP_SH_E!T7+FC_OTH_CP_SC_E!T7+FC_OTH_CP_HW_E!T7+FC_OTH_CP_CA_E!T7</f>
        <v>0</v>
      </c>
      <c r="U7" s="8">
        <f>FC_OTH_CP_SH_E!U7+FC_OTH_CP_SC_E!U7+FC_OTH_CP_HW_E!U7+FC_OTH_CP_CA_E!U7</f>
        <v>0</v>
      </c>
      <c r="V7" s="8">
        <f>FC_OTH_CP_SH_E!V7+FC_OTH_CP_SC_E!V7+FC_OTH_CP_HW_E!V7+FC_OTH_CP_CA_E!V7</f>
        <v>0</v>
      </c>
      <c r="W7" s="8">
        <f>FC_OTH_CP_SH_E!W7+FC_OTH_CP_SC_E!W7+FC_OTH_CP_HW_E!W7+FC_OTH_CP_CA_E!W7</f>
        <v>0</v>
      </c>
      <c r="X7" s="8">
        <f>FC_OTH_CP_SH_E!X7+FC_OTH_CP_SC_E!X7+FC_OTH_CP_HW_E!X7+FC_OTH_CP_CA_E!X7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16.737598799999965</v>
      </c>
      <c r="S8" s="19">
        <f t="shared" si="3"/>
        <v>15.648980399999973</v>
      </c>
      <c r="T8" s="19">
        <f t="shared" si="3"/>
        <v>15.164301599999993</v>
      </c>
      <c r="U8" s="19">
        <f t="shared" si="3"/>
        <v>14.826880799999964</v>
      </c>
      <c r="V8" s="19">
        <f t="shared" si="3"/>
        <v>7.1185607999999894</v>
      </c>
      <c r="W8" s="19">
        <f t="shared" si="3"/>
        <v>16.151839199999998</v>
      </c>
      <c r="X8" s="19">
        <f t="shared" si="3"/>
        <v>9.3001607999999738</v>
      </c>
    </row>
    <row r="9" spans="1:24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0</v>
      </c>
      <c r="D10" s="8">
        <f>FC_OTH_CP_SH_E!D10+FC_OTH_CP_SC_E!D10+FC_OTH_CP_HW_E!D10+FC_OTH_CP_CA_E!D10</f>
        <v>0</v>
      </c>
      <c r="E10" s="8">
        <f>FC_OTH_CP_SH_E!E10+FC_OTH_CP_SC_E!E10+FC_OTH_CP_HW_E!E10+FC_OTH_CP_CA_E!E10</f>
        <v>0</v>
      </c>
      <c r="F10" s="8">
        <f>FC_OTH_CP_SH_E!F10+FC_OTH_CP_SC_E!F10+FC_OTH_CP_HW_E!F10+FC_OTH_CP_CA_E!F10</f>
        <v>0</v>
      </c>
      <c r="G10" s="8">
        <f>FC_OTH_CP_SH_E!G10+FC_OTH_CP_SC_E!G10+FC_OTH_CP_HW_E!G10+FC_OTH_CP_CA_E!G10</f>
        <v>0</v>
      </c>
      <c r="H10" s="8">
        <f>FC_OTH_CP_SH_E!H10+FC_OTH_CP_SC_E!H10+FC_OTH_CP_HW_E!H10+FC_OTH_CP_CA_E!H10</f>
        <v>0</v>
      </c>
      <c r="I10" s="8">
        <f>FC_OTH_CP_SH_E!I10+FC_OTH_CP_SC_E!I10+FC_OTH_CP_HW_E!I10+FC_OTH_CP_CA_E!I10</f>
        <v>0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16.737598799999965</v>
      </c>
      <c r="S10" s="8">
        <f>FC_OTH_CP_SH_E!S10+FC_OTH_CP_SC_E!S10+FC_OTH_CP_HW_E!S10+FC_OTH_CP_CA_E!S10</f>
        <v>15.648980399999973</v>
      </c>
      <c r="T10" s="8">
        <f>FC_OTH_CP_SH_E!T10+FC_OTH_CP_SC_E!T10+FC_OTH_CP_HW_E!T10+FC_OTH_CP_CA_E!T10</f>
        <v>15.164301599999993</v>
      </c>
      <c r="U10" s="8">
        <f>FC_OTH_CP_SH_E!U10+FC_OTH_CP_SC_E!U10+FC_OTH_CP_HW_E!U10+FC_OTH_CP_CA_E!U10</f>
        <v>14.826880799999964</v>
      </c>
      <c r="V10" s="8">
        <f>FC_OTH_CP_SH_E!V10+FC_OTH_CP_SC_E!V10+FC_OTH_CP_HW_E!V10+FC_OTH_CP_CA_E!V10</f>
        <v>7.1185607999999894</v>
      </c>
      <c r="W10" s="8">
        <f>FC_OTH_CP_SH_E!W10+FC_OTH_CP_SC_E!W10+FC_OTH_CP_HW_E!W10+FC_OTH_CP_CA_E!W10</f>
        <v>16.151839199999998</v>
      </c>
      <c r="X10" s="8">
        <f>FC_OTH_CP_SH_E!X10+FC_OTH_CP_SC_E!X10+FC_OTH_CP_HW_E!X10+FC_OTH_CP_CA_E!X10</f>
        <v>9.3001607999999738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1.9501560000000011</v>
      </c>
      <c r="D11" s="19">
        <f t="shared" si="4"/>
        <v>1.9501560000000016</v>
      </c>
      <c r="E11" s="19">
        <f t="shared" si="4"/>
        <v>1.9501560000000007</v>
      </c>
      <c r="F11" s="19">
        <f t="shared" si="4"/>
        <v>3.8999610000000011</v>
      </c>
      <c r="G11" s="19">
        <f t="shared" si="4"/>
        <v>1.9501560000000011</v>
      </c>
      <c r="H11" s="19">
        <f t="shared" si="4"/>
        <v>3.8999610000000029</v>
      </c>
      <c r="I11" s="19">
        <f t="shared" si="4"/>
        <v>3.899961000000002</v>
      </c>
      <c r="J11" s="19">
        <f t="shared" si="4"/>
        <v>9.750078000000002</v>
      </c>
      <c r="K11" s="19">
        <f t="shared" si="4"/>
        <v>13.650039000000008</v>
      </c>
      <c r="L11" s="19">
        <f t="shared" si="4"/>
        <v>15.599844000000004</v>
      </c>
      <c r="M11" s="19">
        <f t="shared" si="4"/>
        <v>15.599844000000006</v>
      </c>
      <c r="N11" s="19">
        <f t="shared" si="4"/>
        <v>15.599844000000013</v>
      </c>
      <c r="O11" s="19">
        <f t="shared" si="4"/>
        <v>15.59984400000002</v>
      </c>
      <c r="P11" s="19">
        <f t="shared" si="4"/>
        <v>9.7500780000000002</v>
      </c>
      <c r="Q11" s="19">
        <f t="shared" si="4"/>
        <v>3.8999610000000007</v>
      </c>
      <c r="R11" s="19">
        <f t="shared" si="4"/>
        <v>3.3043140000000002</v>
      </c>
      <c r="S11" s="19">
        <f t="shared" si="4"/>
        <v>7.7862330000000028</v>
      </c>
      <c r="T11" s="19">
        <f t="shared" si="4"/>
        <v>8.2857060000000153</v>
      </c>
      <c r="U11" s="19">
        <f t="shared" si="4"/>
        <v>7.4510279999999991</v>
      </c>
      <c r="V11" s="19">
        <f t="shared" si="4"/>
        <v>8.4103110000000054</v>
      </c>
      <c r="W11" s="19">
        <f t="shared" si="4"/>
        <v>2.1547890000000045</v>
      </c>
      <c r="X11" s="19">
        <f t="shared" si="4"/>
        <v>2.4959609999999994</v>
      </c>
    </row>
    <row r="12" spans="1:24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1.9501560000000011</v>
      </c>
      <c r="D16" s="8">
        <f>FC_OTH_CP_SH_E!D16+FC_OTH_CP_SC_E!D16+FC_OTH_CP_HW_E!D16+FC_OTH_CP_CA_E!D16</f>
        <v>1.9501560000000016</v>
      </c>
      <c r="E16" s="8">
        <f>FC_OTH_CP_SH_E!E16+FC_OTH_CP_SC_E!E16+FC_OTH_CP_HW_E!E16+FC_OTH_CP_CA_E!E16</f>
        <v>1.9501560000000007</v>
      </c>
      <c r="F16" s="8">
        <f>FC_OTH_CP_SH_E!F16+FC_OTH_CP_SC_E!F16+FC_OTH_CP_HW_E!F16+FC_OTH_CP_CA_E!F16</f>
        <v>3.8999610000000011</v>
      </c>
      <c r="G16" s="8">
        <f>FC_OTH_CP_SH_E!G16+FC_OTH_CP_SC_E!G16+FC_OTH_CP_HW_E!G16+FC_OTH_CP_CA_E!G16</f>
        <v>1.9501560000000011</v>
      </c>
      <c r="H16" s="8">
        <f>FC_OTH_CP_SH_E!H16+FC_OTH_CP_SC_E!H16+FC_OTH_CP_HW_E!H16+FC_OTH_CP_CA_E!H16</f>
        <v>3.8999610000000029</v>
      </c>
      <c r="I16" s="8">
        <f>FC_OTH_CP_SH_E!I16+FC_OTH_CP_SC_E!I16+FC_OTH_CP_HW_E!I16+FC_OTH_CP_CA_E!I16</f>
        <v>3.899961000000002</v>
      </c>
      <c r="J16" s="8">
        <f>FC_OTH_CP_SH_E!J16+FC_OTH_CP_SC_E!J16+FC_OTH_CP_HW_E!J16+FC_OTH_CP_CA_E!J16</f>
        <v>9.750078000000002</v>
      </c>
      <c r="K16" s="8">
        <f>FC_OTH_CP_SH_E!K16+FC_OTH_CP_SC_E!K16+FC_OTH_CP_HW_E!K16+FC_OTH_CP_CA_E!K16</f>
        <v>13.650039000000008</v>
      </c>
      <c r="L16" s="8">
        <f>FC_OTH_CP_SH_E!L16+FC_OTH_CP_SC_E!L16+FC_OTH_CP_HW_E!L16+FC_OTH_CP_CA_E!L16</f>
        <v>15.599844000000004</v>
      </c>
      <c r="M16" s="8">
        <f>FC_OTH_CP_SH_E!M16+FC_OTH_CP_SC_E!M16+FC_OTH_CP_HW_E!M16+FC_OTH_CP_CA_E!M16</f>
        <v>15.599844000000006</v>
      </c>
      <c r="N16" s="8">
        <f>FC_OTH_CP_SH_E!N16+FC_OTH_CP_SC_E!N16+FC_OTH_CP_HW_E!N16+FC_OTH_CP_CA_E!N16</f>
        <v>15.599844000000013</v>
      </c>
      <c r="O16" s="8">
        <f>FC_OTH_CP_SH_E!O16+FC_OTH_CP_SC_E!O16+FC_OTH_CP_HW_E!O16+FC_OTH_CP_CA_E!O16</f>
        <v>15.59984400000002</v>
      </c>
      <c r="P16" s="8">
        <f>FC_OTH_CP_SH_E!P16+FC_OTH_CP_SC_E!P16+FC_OTH_CP_HW_E!P16+FC_OTH_CP_CA_E!P16</f>
        <v>9.7500780000000002</v>
      </c>
      <c r="Q16" s="8">
        <f>FC_OTH_CP_SH_E!Q16+FC_OTH_CP_SC_E!Q16+FC_OTH_CP_HW_E!Q16+FC_OTH_CP_CA_E!Q16</f>
        <v>3.8999610000000007</v>
      </c>
      <c r="R16" s="8">
        <f>FC_OTH_CP_SH_E!R16+FC_OTH_CP_SC_E!R16+FC_OTH_CP_HW_E!R16+FC_OTH_CP_CA_E!R16</f>
        <v>3.3043140000000002</v>
      </c>
      <c r="S16" s="8">
        <f>FC_OTH_CP_SH_E!S16+FC_OTH_CP_SC_E!S16+FC_OTH_CP_HW_E!S16+FC_OTH_CP_CA_E!S16</f>
        <v>7.7862330000000028</v>
      </c>
      <c r="T16" s="8">
        <f>FC_OTH_CP_SH_E!T16+FC_OTH_CP_SC_E!T16+FC_OTH_CP_HW_E!T16+FC_OTH_CP_CA_E!T16</f>
        <v>8.2857060000000153</v>
      </c>
      <c r="U16" s="8">
        <f>FC_OTH_CP_SH_E!U16+FC_OTH_CP_SC_E!U16+FC_OTH_CP_HW_E!U16+FC_OTH_CP_CA_E!U16</f>
        <v>7.4510279999999991</v>
      </c>
      <c r="V16" s="8">
        <f>FC_OTH_CP_SH_E!V16+FC_OTH_CP_SC_E!V16+FC_OTH_CP_HW_E!V16+FC_OTH_CP_CA_E!V16</f>
        <v>8.4103110000000054</v>
      </c>
      <c r="W16" s="8">
        <f>FC_OTH_CP_SH_E!W16+FC_OTH_CP_SC_E!W16+FC_OTH_CP_HW_E!W16+FC_OTH_CP_CA_E!W16</f>
        <v>2.1547890000000045</v>
      </c>
      <c r="X16" s="8">
        <f>FC_OTH_CP_SH_E!X16+FC_OTH_CP_SC_E!X16+FC_OTH_CP_HW_E!X16+FC_OTH_CP_CA_E!X16</f>
        <v>2.4959609999999994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951.74208143999999</v>
      </c>
      <c r="D26" s="27">
        <f t="shared" si="7"/>
        <v>941.41100700000004</v>
      </c>
      <c r="E26" s="27">
        <f t="shared" si="7"/>
        <v>967.57479539999997</v>
      </c>
      <c r="F26" s="27">
        <f t="shared" si="7"/>
        <v>969.20650007999973</v>
      </c>
      <c r="G26" s="27">
        <f t="shared" si="7"/>
        <v>951.60358079999969</v>
      </c>
      <c r="H26" s="27">
        <f t="shared" si="7"/>
        <v>964.37120399999992</v>
      </c>
      <c r="I26" s="27">
        <f t="shared" si="7"/>
        <v>979.93664063999984</v>
      </c>
      <c r="J26" s="27">
        <f t="shared" si="7"/>
        <v>911.17663163999998</v>
      </c>
      <c r="K26" s="27">
        <f t="shared" si="7"/>
        <v>879.6656541599998</v>
      </c>
      <c r="L26" s="27">
        <f t="shared" si="7"/>
        <v>896.73352956000019</v>
      </c>
      <c r="M26" s="27">
        <f t="shared" si="7"/>
        <v>1037.4202479600008</v>
      </c>
      <c r="N26" s="27">
        <f t="shared" si="7"/>
        <v>917.9959773599993</v>
      </c>
      <c r="O26" s="27">
        <f t="shared" si="7"/>
        <v>937.13160240000002</v>
      </c>
      <c r="P26" s="27">
        <f t="shared" si="7"/>
        <v>941.00552424000034</v>
      </c>
      <c r="Q26" s="27">
        <f t="shared" si="7"/>
        <v>817.31192904</v>
      </c>
      <c r="R26" s="27">
        <f t="shared" si="7"/>
        <v>866.18866176000029</v>
      </c>
      <c r="S26" s="27">
        <f t="shared" si="7"/>
        <v>845.52277104000007</v>
      </c>
      <c r="T26" s="27">
        <f t="shared" si="7"/>
        <v>866.12507927999968</v>
      </c>
      <c r="U26" s="27">
        <f t="shared" si="7"/>
        <v>924.06518496000012</v>
      </c>
      <c r="V26" s="27">
        <f t="shared" si="7"/>
        <v>1033.7526910799993</v>
      </c>
      <c r="W26" s="27">
        <f t="shared" si="7"/>
        <v>906.41167524000025</v>
      </c>
      <c r="X26" s="27">
        <f t="shared" si="7"/>
        <v>889.30519128000003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951.74208143999999</v>
      </c>
      <c r="D33" s="19">
        <f t="shared" si="9"/>
        <v>941.41100700000004</v>
      </c>
      <c r="E33" s="19">
        <f t="shared" si="9"/>
        <v>967.57479539999997</v>
      </c>
      <c r="F33" s="19">
        <f t="shared" si="9"/>
        <v>969.20650007999973</v>
      </c>
      <c r="G33" s="19">
        <f t="shared" si="9"/>
        <v>951.60358079999969</v>
      </c>
      <c r="H33" s="19">
        <f t="shared" si="9"/>
        <v>964.37120399999992</v>
      </c>
      <c r="I33" s="19">
        <f t="shared" si="9"/>
        <v>979.93664063999984</v>
      </c>
      <c r="J33" s="19">
        <f t="shared" si="9"/>
        <v>911.17663163999998</v>
      </c>
      <c r="K33" s="19">
        <f t="shared" si="9"/>
        <v>879.6656541599998</v>
      </c>
      <c r="L33" s="19">
        <f t="shared" si="9"/>
        <v>896.73352956000019</v>
      </c>
      <c r="M33" s="19">
        <f t="shared" si="9"/>
        <v>1037.4202479600008</v>
      </c>
      <c r="N33" s="19">
        <f t="shared" si="9"/>
        <v>917.9959773599993</v>
      </c>
      <c r="O33" s="19">
        <f t="shared" si="9"/>
        <v>937.13160240000002</v>
      </c>
      <c r="P33" s="19">
        <f t="shared" si="9"/>
        <v>941.00552424000034</v>
      </c>
      <c r="Q33" s="19">
        <f t="shared" si="9"/>
        <v>817.31192904</v>
      </c>
      <c r="R33" s="19">
        <f t="shared" si="9"/>
        <v>866.18866176000029</v>
      </c>
      <c r="S33" s="19">
        <f t="shared" si="9"/>
        <v>845.52277104000007</v>
      </c>
      <c r="T33" s="19">
        <f t="shared" si="9"/>
        <v>866.12507927999968</v>
      </c>
      <c r="U33" s="19">
        <f t="shared" si="9"/>
        <v>924.06518496000012</v>
      </c>
      <c r="V33" s="19">
        <f t="shared" si="9"/>
        <v>1033.7526910799993</v>
      </c>
      <c r="W33" s="19">
        <f t="shared" si="9"/>
        <v>906.41167524000025</v>
      </c>
      <c r="X33" s="19">
        <f t="shared" si="9"/>
        <v>889.30519128000003</v>
      </c>
    </row>
    <row r="34" spans="1:24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111.22276067999998</v>
      </c>
      <c r="D36" s="8">
        <f>FC_OTH_CP_SH_E!D36+FC_OTH_CP_SC_E!D36+FC_OTH_CP_HW_E!D36+FC_OTH_CP_CA_E!D36</f>
        <v>128.33404200000001</v>
      </c>
      <c r="E36" s="8">
        <f>FC_OTH_CP_SH_E!E36+FC_OTH_CP_SC_E!E36+FC_OTH_CP_HW_E!E36+FC_OTH_CP_CA_E!E36</f>
        <v>145.44532332000006</v>
      </c>
      <c r="F36" s="8">
        <f>FC_OTH_CP_SH_E!F36+FC_OTH_CP_SC_E!F36+FC_OTH_CP_HW_E!F36+FC_OTH_CP_CA_E!F36</f>
        <v>134.03780244000001</v>
      </c>
      <c r="G36" s="8">
        <f>FC_OTH_CP_SH_E!G36+FC_OTH_CP_SC_E!G36+FC_OTH_CP_HW_E!G36+FC_OTH_CP_CA_E!G36</f>
        <v>151.14908376000002</v>
      </c>
      <c r="H36" s="8">
        <f>FC_OTH_CP_SH_E!H36+FC_OTH_CP_SC_E!H36+FC_OTH_CP_HW_E!H36+FC_OTH_CP_CA_E!H36</f>
        <v>148.29708995999999</v>
      </c>
      <c r="I36" s="8">
        <f>FC_OTH_CP_SH_E!I36+FC_OTH_CP_SC_E!I36+FC_OTH_CP_HW_E!I36+FC_OTH_CP_CA_E!I36</f>
        <v>188.22318587999993</v>
      </c>
      <c r="J36" s="8">
        <f>FC_OTH_CP_SH_E!J36+FC_OTH_CP_SC_E!J36+FC_OTH_CP_HW_E!J36+FC_OTH_CP_CA_E!J36</f>
        <v>94.111706519999984</v>
      </c>
      <c r="K36" s="8">
        <f>FC_OTH_CP_SH_E!K36+FC_OTH_CP_SC_E!K36+FC_OTH_CP_HW_E!K36+FC_OTH_CP_CA_E!K36</f>
        <v>77.000425200000024</v>
      </c>
      <c r="L36" s="8">
        <f>FC_OTH_CP_SH_E!L36+FC_OTH_CP_SC_E!L36+FC_OTH_CP_HW_E!L36+FC_OTH_CP_CA_E!L36</f>
        <v>122.63028155999993</v>
      </c>
      <c r="M36" s="8">
        <f>FC_OTH_CP_SH_E!M36+FC_OTH_CP_SC_E!M36+FC_OTH_CP_HW_E!M36+FC_OTH_CP_CA_E!M36</f>
        <v>148.29708996000002</v>
      </c>
      <c r="N36" s="8">
        <f>FC_OTH_CP_SH_E!N36+FC_OTH_CP_SC_E!N36+FC_OTH_CP_HW_E!N36+FC_OTH_CP_CA_E!N36</f>
        <v>82.704185640000006</v>
      </c>
      <c r="O36" s="8">
        <f>FC_OTH_CP_SH_E!O36+FC_OTH_CP_SC_E!O36+FC_OTH_CP_HW_E!O36+FC_OTH_CP_CA_E!O36</f>
        <v>111.22276068000004</v>
      </c>
      <c r="P36" s="8">
        <f>FC_OTH_CP_SH_E!P36+FC_OTH_CP_SC_E!P36+FC_OTH_CP_HW_E!P36+FC_OTH_CP_CA_E!P36</f>
        <v>105.51900024000003</v>
      </c>
      <c r="Q36" s="8">
        <f>FC_OTH_CP_SH_E!Q36+FC_OTH_CP_SC_E!Q36+FC_OTH_CP_HW_E!Q36+FC_OTH_CP_CA_E!Q36</f>
        <v>17.111281319999978</v>
      </c>
      <c r="R36" s="8">
        <f>FC_OTH_CP_SH_E!R36+FC_OTH_CP_SC_E!R36+FC_OTH_CP_HW_E!R36+FC_OTH_CP_CA_E!R36</f>
        <v>127.74160871999993</v>
      </c>
      <c r="S36" s="8">
        <f>FC_OTH_CP_SH_E!S36+FC_OTH_CP_SC_E!S36+FC_OTH_CP_HW_E!S36+FC_OTH_CP_CA_E!S36</f>
        <v>125.21172780000006</v>
      </c>
      <c r="T36" s="8">
        <f>FC_OTH_CP_SH_E!T36+FC_OTH_CP_SC_E!T36+FC_OTH_CP_HW_E!T36+FC_OTH_CP_CA_E!T36</f>
        <v>150.46215191999991</v>
      </c>
      <c r="U36" s="8">
        <f>FC_OTH_CP_SH_E!U36+FC_OTH_CP_SC_E!U36+FC_OTH_CP_HW_E!U36+FC_OTH_CP_CA_E!U36</f>
        <v>228.47548355999953</v>
      </c>
      <c r="V36" s="8">
        <f>FC_OTH_CP_SH_E!V36+FC_OTH_CP_SC_E!V36+FC_OTH_CP_HW_E!V36+FC_OTH_CP_CA_E!V36</f>
        <v>307.35293184</v>
      </c>
      <c r="W36" s="8">
        <f>FC_OTH_CP_SH_E!W36+FC_OTH_CP_SC_E!W36+FC_OTH_CP_HW_E!W36+FC_OTH_CP_CA_E!W36</f>
        <v>229.1372006400002</v>
      </c>
      <c r="X36" s="8">
        <f>FC_OTH_CP_SH_E!X36+FC_OTH_CP_SC_E!X36+FC_OTH_CP_HW_E!X36+FC_OTH_CP_CA_E!X36</f>
        <v>209.44197431999987</v>
      </c>
    </row>
    <row r="37" spans="1:24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0</v>
      </c>
      <c r="M37" s="8">
        <f>FC_OTH_CP_SH_E!M37+FC_OTH_CP_SC_E!M37+FC_OTH_CP_HW_E!M37+FC_OTH_CP_CA_E!M37</f>
        <v>0</v>
      </c>
      <c r="N37" s="8">
        <f>FC_OTH_CP_SH_E!N37+FC_OTH_CP_SC_E!N37+FC_OTH_CP_HW_E!N37+FC_OTH_CP_CA_E!N37</f>
        <v>0</v>
      </c>
      <c r="O37" s="8">
        <f>FC_OTH_CP_SH_E!O37+FC_OTH_CP_SC_E!O37+FC_OTH_CP_HW_E!O37+FC_OTH_CP_CA_E!O37</f>
        <v>0</v>
      </c>
      <c r="P37" s="8">
        <f>FC_OTH_CP_SH_E!P37+FC_OTH_CP_SC_E!P37+FC_OTH_CP_HW_E!P37+FC_OTH_CP_CA_E!P37</f>
        <v>0</v>
      </c>
      <c r="Q37" s="8">
        <f>FC_OTH_CP_SH_E!Q37+FC_OTH_CP_SC_E!Q37+FC_OTH_CP_HW_E!Q37+FC_OTH_CP_CA_E!Q37</f>
        <v>0</v>
      </c>
      <c r="R37" s="8">
        <f>FC_OTH_CP_SH_E!R37+FC_OTH_CP_SC_E!R37+FC_OTH_CP_HW_E!R37+FC_OTH_CP_CA_E!R37</f>
        <v>0</v>
      </c>
      <c r="S37" s="8">
        <f>FC_OTH_CP_SH_E!S37+FC_OTH_CP_SC_E!S37+FC_OTH_CP_HW_E!S37+FC_OTH_CP_CA_E!S37</f>
        <v>0</v>
      </c>
      <c r="T37" s="8">
        <f>FC_OTH_CP_SH_E!T37+FC_OTH_CP_SC_E!T37+FC_OTH_CP_HW_E!T37+FC_OTH_CP_CA_E!T37</f>
        <v>0</v>
      </c>
      <c r="U37" s="8">
        <f>FC_OTH_CP_SH_E!U37+FC_OTH_CP_SC_E!U37+FC_OTH_CP_HW_E!U37+FC_OTH_CP_CA_E!U37</f>
        <v>0</v>
      </c>
      <c r="V37" s="8">
        <f>FC_OTH_CP_SH_E!V37+FC_OTH_CP_SC_E!V37+FC_OTH_CP_HW_E!V37+FC_OTH_CP_CA_E!V37</f>
        <v>0</v>
      </c>
      <c r="W37" s="8">
        <f>FC_OTH_CP_SH_E!W37+FC_OTH_CP_SC_E!W37+FC_OTH_CP_HW_E!W37+FC_OTH_CP_CA_E!W37</f>
        <v>0</v>
      </c>
      <c r="X37" s="8">
        <f>FC_OTH_CP_SH_E!X37+FC_OTH_CP_SC_E!X37+FC_OTH_CP_HW_E!X37+FC_OTH_CP_CA_E!X37</f>
        <v>4.8149640000000021E-2</v>
      </c>
    </row>
    <row r="38" spans="1:24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9.2400840000000031</v>
      </c>
      <c r="D38" s="8">
        <f>FC_OTH_CP_SH_E!D38+FC_OTH_CP_SC_E!D38+FC_OTH_CP_HW_E!D38+FC_OTH_CP_CA_E!D38</f>
        <v>9.2400840000000013</v>
      </c>
      <c r="E38" s="8">
        <f>FC_OTH_CP_SH_E!E38+FC_OTH_CP_SC_E!E38+FC_OTH_CP_HW_E!E38+FC_OTH_CP_CA_E!E38</f>
        <v>9.2400839999999995</v>
      </c>
      <c r="F38" s="8">
        <f>FC_OTH_CP_SH_E!F38+FC_OTH_CP_SC_E!F38+FC_OTH_CP_HW_E!F38+FC_OTH_CP_CA_E!F38</f>
        <v>9.2400839999999977</v>
      </c>
      <c r="G38" s="8">
        <f>FC_OTH_CP_SH_E!G38+FC_OTH_CP_SC_E!G38+FC_OTH_CP_HW_E!G38+FC_OTH_CP_CA_E!G38</f>
        <v>9.2400839999999995</v>
      </c>
      <c r="H38" s="8">
        <f>FC_OTH_CP_SH_E!H38+FC_OTH_CP_SC_E!H38+FC_OTH_CP_HW_E!H38+FC_OTH_CP_CA_E!H38</f>
        <v>6.1598879999999978</v>
      </c>
      <c r="I38" s="8">
        <f>FC_OTH_CP_SH_E!I38+FC_OTH_CP_SC_E!I38+FC_OTH_CP_HW_E!I38+FC_OTH_CP_CA_E!I38</f>
        <v>6.1598879999999987</v>
      </c>
      <c r="J38" s="8">
        <f>FC_OTH_CP_SH_E!J38+FC_OTH_CP_SC_E!J38+FC_OTH_CP_HW_E!J38+FC_OTH_CP_CA_E!J38</f>
        <v>6.1598879999999969</v>
      </c>
      <c r="K38" s="8">
        <f>FC_OTH_CP_SH_E!K38+FC_OTH_CP_SC_E!K38+FC_OTH_CP_HW_E!K38+FC_OTH_CP_CA_E!K38</f>
        <v>6.1598879999999951</v>
      </c>
      <c r="L38" s="8">
        <f>FC_OTH_CP_SH_E!L38+FC_OTH_CP_SC_E!L38+FC_OTH_CP_HW_E!L38+FC_OTH_CP_CA_E!L38</f>
        <v>6.1598880000000005</v>
      </c>
      <c r="M38" s="8">
        <f>FC_OTH_CP_SH_E!M38+FC_OTH_CP_SC_E!M38+FC_OTH_CP_HW_E!M38+FC_OTH_CP_CA_E!M38</f>
        <v>6.1598880000000023</v>
      </c>
      <c r="N38" s="8">
        <f>FC_OTH_CP_SH_E!N38+FC_OTH_CP_SC_E!N38+FC_OTH_CP_HW_E!N38+FC_OTH_CP_CA_E!N38</f>
        <v>6.1598879999999934</v>
      </c>
      <c r="O38" s="8">
        <f>FC_OTH_CP_SH_E!O38+FC_OTH_CP_SC_E!O38+FC_OTH_CP_HW_E!O38+FC_OTH_CP_CA_E!O38</f>
        <v>6.1598879999999978</v>
      </c>
      <c r="P38" s="8">
        <f>FC_OTH_CP_SH_E!P38+FC_OTH_CP_SC_E!P38+FC_OTH_CP_HW_E!P38+FC_OTH_CP_CA_E!P38</f>
        <v>3.0799440000000011</v>
      </c>
      <c r="Q38" s="8">
        <f>FC_OTH_CP_SH_E!Q38+FC_OTH_CP_SC_E!Q38+FC_OTH_CP_HW_E!Q38+FC_OTH_CP_CA_E!Q38</f>
        <v>3.0799440000000002</v>
      </c>
      <c r="R38" s="8">
        <f>FC_OTH_CP_SH_E!R38+FC_OTH_CP_SC_E!R38+FC_OTH_CP_HW_E!R38+FC_OTH_CP_CA_E!R38</f>
        <v>3.2555880000000013</v>
      </c>
      <c r="S38" s="8">
        <f>FC_OTH_CP_SH_E!S38+FC_OTH_CP_SC_E!S38+FC_OTH_CP_HW_E!S38+FC_OTH_CP_CA_E!S38</f>
        <v>2.9660400000000013</v>
      </c>
      <c r="T38" s="8">
        <f>FC_OTH_CP_SH_E!T38+FC_OTH_CP_SC_E!T38+FC_OTH_CP_HW_E!T38+FC_OTH_CP_CA_E!T38</f>
        <v>2.8612079999999986</v>
      </c>
      <c r="U38" s="8">
        <f>FC_OTH_CP_SH_E!U38+FC_OTH_CP_SC_E!U38+FC_OTH_CP_HW_E!U38+FC_OTH_CP_CA_E!U38</f>
        <v>2.4610320000000021</v>
      </c>
      <c r="V38" s="8">
        <f>FC_OTH_CP_SH_E!V38+FC_OTH_CP_SC_E!V38+FC_OTH_CP_HW_E!V38+FC_OTH_CP_CA_E!V38</f>
        <v>2.072951999999999</v>
      </c>
      <c r="W38" s="8">
        <f>FC_OTH_CP_SH_E!W38+FC_OTH_CP_SC_E!W38+FC_OTH_CP_HW_E!W38+FC_OTH_CP_CA_E!W38</f>
        <v>2.5656119999999998</v>
      </c>
      <c r="X38" s="8">
        <f>FC_OTH_CP_SH_E!X38+FC_OTH_CP_SC_E!X38+FC_OTH_CP_HW_E!X38+FC_OTH_CP_CA_E!X38</f>
        <v>3.631320000000001</v>
      </c>
    </row>
    <row r="39" spans="1:24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253.33965000000001</v>
      </c>
      <c r="D40" s="8">
        <f>FC_OTH_CP_SH_E!D40+FC_OTH_CP_SC_E!D40+FC_OTH_CP_HW_E!D40+FC_OTH_CP_CA_E!D40</f>
        <v>190.78682256000002</v>
      </c>
      <c r="E40" s="8">
        <f>FC_OTH_CP_SH_E!E40+FC_OTH_CP_SC_E!E40+FC_OTH_CP_HW_E!E40+FC_OTH_CP_CA_E!E40</f>
        <v>215.80784999999992</v>
      </c>
      <c r="F40" s="8">
        <f>FC_OTH_CP_SH_E!F40+FC_OTH_CP_SC_E!F40+FC_OTH_CP_HW_E!F40+FC_OTH_CP_CA_E!F40</f>
        <v>203.29733627999991</v>
      </c>
      <c r="G40" s="8">
        <f>FC_OTH_CP_SH_E!G40+FC_OTH_CP_SC_E!G40+FC_OTH_CP_HW_E!G40+FC_OTH_CP_CA_E!G40</f>
        <v>184.53143628000001</v>
      </c>
      <c r="H40" s="8">
        <f>FC_OTH_CP_SH_E!H40+FC_OTH_CP_SC_E!H40+FC_OTH_CP_HW_E!H40+FC_OTH_CP_CA_E!H40</f>
        <v>206.42489999999998</v>
      </c>
      <c r="I40" s="8">
        <f>FC_OTH_CP_SH_E!I40+FC_OTH_CP_SC_E!I40+FC_OTH_CP_HW_E!I40+FC_OTH_CP_CA_E!I40</f>
        <v>150.12720000000002</v>
      </c>
      <c r="J40" s="8">
        <f>FC_OTH_CP_SH_E!J40+FC_OTH_CP_SC_E!J40+FC_OTH_CP_HW_E!J40+FC_OTH_CP_CA_E!J40</f>
        <v>159.51015000000004</v>
      </c>
      <c r="K40" s="8">
        <f>FC_OTH_CP_SH_E!K40+FC_OTH_CP_SC_E!K40+FC_OTH_CP_HW_E!K40+FC_OTH_CP_CA_E!K40</f>
        <v>159.51014999999995</v>
      </c>
      <c r="L40" s="8">
        <f>FC_OTH_CP_SH_E!L40+FC_OTH_CP_SC_E!L40+FC_OTH_CP_HW_E!L40+FC_OTH_CP_CA_E!L40</f>
        <v>150.12720000000007</v>
      </c>
      <c r="M40" s="8">
        <f>FC_OTH_CP_SH_E!M40+FC_OTH_CP_SC_E!M40+FC_OTH_CP_HW_E!M40+FC_OTH_CP_CA_E!M40</f>
        <v>159.51015000000015</v>
      </c>
      <c r="N40" s="8">
        <f>FC_OTH_CP_SH_E!N40+FC_OTH_CP_SC_E!N40+FC_OTH_CP_HW_E!N40+FC_OTH_CP_CA_E!N40</f>
        <v>134.48886371999996</v>
      </c>
      <c r="O40" s="8">
        <f>FC_OTH_CP_SH_E!O40+FC_OTH_CP_SC_E!O40+FC_OTH_CP_HW_E!O40+FC_OTH_CP_CA_E!O40</f>
        <v>125.10591372000002</v>
      </c>
      <c r="P40" s="8">
        <f>FC_OTH_CP_SH_E!P40+FC_OTH_CP_SC_E!P40+FC_OTH_CP_HW_E!P40+FC_OTH_CP_CA_E!P40</f>
        <v>131.36130000000009</v>
      </c>
      <c r="Q40" s="8">
        <f>FC_OTH_CP_SH_E!Q40+FC_OTH_CP_SC_E!Q40+FC_OTH_CP_HW_E!Q40+FC_OTH_CP_CA_E!Q40</f>
        <v>134.48886372000004</v>
      </c>
      <c r="R40" s="8">
        <f>FC_OTH_CP_SH_E!R40+FC_OTH_CP_SC_E!R40+FC_OTH_CP_HW_E!R40+FC_OTH_CP_CA_E!R40</f>
        <v>110.54383416000006</v>
      </c>
      <c r="S40" s="8">
        <f>FC_OTH_CP_SH_E!S40+FC_OTH_CP_SC_E!S40+FC_OTH_CP_HW_E!S40+FC_OTH_CP_CA_E!S40</f>
        <v>110.41234344000004</v>
      </c>
      <c r="T40" s="8">
        <f>FC_OTH_CP_SH_E!T40+FC_OTH_CP_SC_E!T40+FC_OTH_CP_HW_E!T40+FC_OTH_CP_CA_E!T40</f>
        <v>98.871185519999983</v>
      </c>
      <c r="U40" s="8">
        <f>FC_OTH_CP_SH_E!U40+FC_OTH_CP_SC_E!U40+FC_OTH_CP_HW_E!U40+FC_OTH_CP_CA_E!U40</f>
        <v>102.43696536000009</v>
      </c>
      <c r="V40" s="8">
        <f>FC_OTH_CP_SH_E!V40+FC_OTH_CP_SC_E!V40+FC_OTH_CP_HW_E!V40+FC_OTH_CP_CA_E!V40</f>
        <v>109.81183463999993</v>
      </c>
      <c r="W40" s="8">
        <f>FC_OTH_CP_SH_E!W40+FC_OTH_CP_SC_E!W40+FC_OTH_CP_HW_E!W40+FC_OTH_CP_CA_E!W40</f>
        <v>104.07568140000002</v>
      </c>
      <c r="X40" s="8">
        <f>FC_OTH_CP_SH_E!X40+FC_OTH_CP_SC_E!X40+FC_OTH_CP_HW_E!X40+FC_OTH_CP_CA_E!X40</f>
        <v>111.93535800000004</v>
      </c>
    </row>
    <row r="41" spans="1:24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0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0.71595144000000055</v>
      </c>
      <c r="V41" s="8">
        <f>FC_OTH_CP_SH_E!V41+FC_OTH_CP_SC_E!V41+FC_OTH_CP_HW_E!V41+FC_OTH_CP_CA_E!V41</f>
        <v>0.84588911999999961</v>
      </c>
      <c r="W41" s="8">
        <f>FC_OTH_CP_SH_E!W41+FC_OTH_CP_SC_E!W41+FC_OTH_CP_HW_E!W41+FC_OTH_CP_CA_E!W41</f>
        <v>0.79645068000000008</v>
      </c>
      <c r="X41" s="8">
        <f>FC_OTH_CP_SH_E!X41+FC_OTH_CP_SC_E!X41+FC_OTH_CP_HW_E!X41+FC_OTH_CP_CA_E!X41</f>
        <v>1.1774631600000003</v>
      </c>
    </row>
    <row r="42" spans="1:24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558.89927964000003</v>
      </c>
      <c r="D43" s="8">
        <f>FC_OTH_CP_SH_E!D43+FC_OTH_CP_SC_E!D43+FC_OTH_CP_HW_E!D43+FC_OTH_CP_CA_E!D43</f>
        <v>590.83632036000006</v>
      </c>
      <c r="E43" s="8">
        <f>FC_OTH_CP_SH_E!E43+FC_OTH_CP_SC_E!E43+FC_OTH_CP_HW_E!E43+FC_OTH_CP_CA_E!E43</f>
        <v>574.86779999999999</v>
      </c>
      <c r="F43" s="8">
        <f>FC_OTH_CP_SH_E!F43+FC_OTH_CP_SC_E!F43+FC_OTH_CP_HW_E!F43+FC_OTH_CP_CA_E!F43</f>
        <v>600.4175392799998</v>
      </c>
      <c r="G43" s="8">
        <f>FC_OTH_CP_SH_E!G43+FC_OTH_CP_SC_E!G43+FC_OTH_CP_HW_E!G43+FC_OTH_CP_CA_E!G43</f>
        <v>587.64266963999967</v>
      </c>
      <c r="H43" s="8">
        <f>FC_OTH_CP_SH_E!H43+FC_OTH_CP_SC_E!H43+FC_OTH_CP_HW_E!H43+FC_OTH_CP_CA_E!H43</f>
        <v>584.44901891999996</v>
      </c>
      <c r="I43" s="8">
        <f>FC_OTH_CP_SH_E!I43+FC_OTH_CP_SC_E!I43+FC_OTH_CP_HW_E!I43+FC_OTH_CP_CA_E!I43</f>
        <v>616.38605963999998</v>
      </c>
      <c r="J43" s="8">
        <f>FC_OTH_CP_SH_E!J43+FC_OTH_CP_SC_E!J43+FC_OTH_CP_HW_E!J43+FC_OTH_CP_CA_E!J43</f>
        <v>632.35457999999994</v>
      </c>
      <c r="K43" s="8">
        <f>FC_OTH_CP_SH_E!K43+FC_OTH_CP_SC_E!K43+FC_OTH_CP_HW_E!K43+FC_OTH_CP_CA_E!K43</f>
        <v>633.82175999999981</v>
      </c>
      <c r="L43" s="8">
        <f>FC_OTH_CP_SH_E!L43+FC_OTH_CP_SC_E!L43+FC_OTH_CP_HW_E!L43+FC_OTH_CP_CA_E!L43</f>
        <v>617.8161600000002</v>
      </c>
      <c r="M43" s="8">
        <f>FC_OTH_CP_SH_E!M43+FC_OTH_CP_SC_E!M43+FC_OTH_CP_HW_E!M43+FC_OTH_CP_CA_E!M43</f>
        <v>723.45312000000058</v>
      </c>
      <c r="N43" s="8">
        <f>FC_OTH_CP_SH_E!N43+FC_OTH_CP_SC_E!N43+FC_OTH_CP_HW_E!N43+FC_OTH_CP_CA_E!N43</f>
        <v>694.64303999999936</v>
      </c>
      <c r="O43" s="8">
        <f>FC_OTH_CP_SH_E!O43+FC_OTH_CP_SC_E!O43+FC_OTH_CP_HW_E!O43+FC_OTH_CP_CA_E!O43</f>
        <v>694.64303999999993</v>
      </c>
      <c r="P43" s="8">
        <f>FC_OTH_CP_SH_E!P43+FC_OTH_CP_SC_E!P43+FC_OTH_CP_HW_E!P43+FC_OTH_CP_CA_E!P43</f>
        <v>701.04528000000028</v>
      </c>
      <c r="Q43" s="8">
        <f>FC_OTH_CP_SH_E!Q43+FC_OTH_CP_SC_E!Q43+FC_OTH_CP_HW_E!Q43+FC_OTH_CP_CA_E!Q43</f>
        <v>662.63184000000001</v>
      </c>
      <c r="R43" s="8">
        <f>FC_OTH_CP_SH_E!R43+FC_OTH_CP_SC_E!R43+FC_OTH_CP_HW_E!R43+FC_OTH_CP_CA_E!R43</f>
        <v>624.62227464000034</v>
      </c>
      <c r="S43" s="8">
        <f>FC_OTH_CP_SH_E!S43+FC_OTH_CP_SC_E!S43+FC_OTH_CP_HW_E!S43+FC_OTH_CP_CA_E!S43</f>
        <v>606.86912988000006</v>
      </c>
      <c r="T43" s="8">
        <f>FC_OTH_CP_SH_E!T43+FC_OTH_CP_SC_E!T43+FC_OTH_CP_HW_E!T43+FC_OTH_CP_CA_E!T43</f>
        <v>613.93053383999984</v>
      </c>
      <c r="U43" s="8">
        <f>FC_OTH_CP_SH_E!U43+FC_OTH_CP_SC_E!U43+FC_OTH_CP_HW_E!U43+FC_OTH_CP_CA_E!U43</f>
        <v>589.97575260000053</v>
      </c>
      <c r="V43" s="8">
        <f>FC_OTH_CP_SH_E!V43+FC_OTH_CP_SC_E!V43+FC_OTH_CP_HW_E!V43+FC_OTH_CP_CA_E!V43</f>
        <v>612.76239179999948</v>
      </c>
      <c r="W43" s="8">
        <f>FC_OTH_CP_SH_E!W43+FC_OTH_CP_SC_E!W43+FC_OTH_CP_HW_E!W43+FC_OTH_CP_CA_E!W43</f>
        <v>569.27677716000005</v>
      </c>
      <c r="X43" s="8">
        <f>FC_OTH_CP_SH_E!X43+FC_OTH_CP_SC_E!X43+FC_OTH_CP_HW_E!X43+FC_OTH_CP_CA_E!X43</f>
        <v>563.05139904000009</v>
      </c>
    </row>
    <row r="44" spans="1:24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19.040307120000001</v>
      </c>
      <c r="D44" s="8">
        <f>FC_OTH_CP_SH_E!D44+FC_OTH_CP_SC_E!D44+FC_OTH_CP_HW_E!D44+FC_OTH_CP_CA_E!D44</f>
        <v>22.213738079999995</v>
      </c>
      <c r="E44" s="8">
        <f>FC_OTH_CP_SH_E!E44+FC_OTH_CP_SC_E!E44+FC_OTH_CP_HW_E!E44+FC_OTH_CP_CA_E!E44</f>
        <v>22.213738079999992</v>
      </c>
      <c r="F44" s="8">
        <f>FC_OTH_CP_SH_E!F44+FC_OTH_CP_SC_E!F44+FC_OTH_CP_HW_E!F44+FC_OTH_CP_CA_E!F44</f>
        <v>22.213738079999992</v>
      </c>
      <c r="G44" s="8">
        <f>FC_OTH_CP_SH_E!G44+FC_OTH_CP_SC_E!G44+FC_OTH_CP_HW_E!G44+FC_OTH_CP_CA_E!G44</f>
        <v>19.040307120000001</v>
      </c>
      <c r="H44" s="8">
        <f>FC_OTH_CP_SH_E!H44+FC_OTH_CP_SC_E!H44+FC_OTH_CP_HW_E!H44+FC_OTH_CP_CA_E!H44</f>
        <v>19.040307120000001</v>
      </c>
      <c r="I44" s="8">
        <f>FC_OTH_CP_SH_E!I44+FC_OTH_CP_SC_E!I44+FC_OTH_CP_HW_E!I44+FC_OTH_CP_CA_E!I44</f>
        <v>19.040307120000005</v>
      </c>
      <c r="J44" s="8">
        <f>FC_OTH_CP_SH_E!J44+FC_OTH_CP_SC_E!J44+FC_OTH_CP_HW_E!J44+FC_OTH_CP_CA_E!J44</f>
        <v>19.040307120000001</v>
      </c>
      <c r="K44" s="8">
        <f>FC_OTH_CP_SH_E!K44+FC_OTH_CP_SC_E!K44+FC_OTH_CP_HW_E!K44+FC_OTH_CP_CA_E!K44</f>
        <v>3.1734309599999984</v>
      </c>
      <c r="L44" s="8">
        <f>FC_OTH_CP_SH_E!L44+FC_OTH_CP_SC_E!L44+FC_OTH_CP_HW_E!L44+FC_OTH_CP_CA_E!L44</f>
        <v>0</v>
      </c>
      <c r="M44" s="8">
        <f>FC_OTH_CP_SH_E!M44+FC_OTH_CP_SC_E!M44+FC_OTH_CP_HW_E!M44+FC_OTH_CP_CA_E!M44</f>
        <v>0</v>
      </c>
      <c r="N44" s="8">
        <f>FC_OTH_CP_SH_E!N44+FC_OTH_CP_SC_E!N44+FC_OTH_CP_HW_E!N44+FC_OTH_CP_CA_E!N44</f>
        <v>0</v>
      </c>
      <c r="O44" s="8">
        <f>FC_OTH_CP_SH_E!O44+FC_OTH_CP_SC_E!O44+FC_OTH_CP_HW_E!O44+FC_OTH_CP_CA_E!O44</f>
        <v>0</v>
      </c>
      <c r="P44" s="8">
        <f>FC_OTH_CP_SH_E!P44+FC_OTH_CP_SC_E!P44+FC_OTH_CP_HW_E!P44+FC_OTH_CP_CA_E!P44</f>
        <v>0</v>
      </c>
      <c r="Q44" s="8">
        <f>FC_OTH_CP_SH_E!Q44+FC_OTH_CP_SC_E!Q44+FC_OTH_CP_HW_E!Q44+FC_OTH_CP_CA_E!Q44</f>
        <v>0</v>
      </c>
      <c r="R44" s="8">
        <f>FC_OTH_CP_SH_E!R44+FC_OTH_CP_SC_E!R44+FC_OTH_CP_HW_E!R44+FC_OTH_CP_CA_E!R44</f>
        <v>2.5356240000000016E-2</v>
      </c>
      <c r="S44" s="8">
        <f>FC_OTH_CP_SH_E!S44+FC_OTH_CP_SC_E!S44+FC_OTH_CP_HW_E!S44+FC_OTH_CP_CA_E!S44</f>
        <v>6.3529920000000045E-2</v>
      </c>
      <c r="T44" s="8">
        <f>FC_OTH_CP_SH_E!T44+FC_OTH_CP_SC_E!T44+FC_OTH_CP_HW_E!T44+FC_OTH_CP_CA_E!T44</f>
        <v>0</v>
      </c>
      <c r="U44" s="8">
        <f>FC_OTH_CP_SH_E!U44+FC_OTH_CP_SC_E!U44+FC_OTH_CP_HW_E!U44+FC_OTH_CP_CA_E!U44</f>
        <v>0</v>
      </c>
      <c r="V44" s="8">
        <f>FC_OTH_CP_SH_E!V44+FC_OTH_CP_SC_E!V44+FC_OTH_CP_HW_E!V44+FC_OTH_CP_CA_E!V44</f>
        <v>0</v>
      </c>
      <c r="W44" s="8">
        <f>FC_OTH_CP_SH_E!W44+FC_OTH_CP_SC_E!W44+FC_OTH_CP_HW_E!W44+FC_OTH_CP_CA_E!W44</f>
        <v>0</v>
      </c>
      <c r="X44" s="8">
        <f>FC_OTH_CP_SH_E!X44+FC_OTH_CP_SC_E!X44+FC_OTH_CP_HW_E!X44+FC_OTH_CP_CA_E!X44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0.90669167999999956</v>
      </c>
      <c r="W50" s="8">
        <f>FC_OTH_CP_SH_E!W50+FC_OTH_CP_SC_E!W50+FC_OTH_CP_HW_E!W50+FC_OTH_CP_CA_E!W50</f>
        <v>0.55995336000000007</v>
      </c>
      <c r="X50" s="8">
        <f>FC_OTH_CP_SH_E!X50+FC_OTH_CP_SC_E!X50+FC_OTH_CP_HW_E!X50+FC_OTH_CP_CA_E!X50</f>
        <v>1.9527120000000005E-2</v>
      </c>
    </row>
    <row r="51" spans="1:24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7580.3413950000004</v>
      </c>
      <c r="D51" s="27">
        <f>FC_OTH_CP_SH_E!D51+FC_OTH_CP_SC_E!D51+FC_OTH_CP_HW_E!D51+FC_OTH_CP_CA_E!D51</f>
        <v>8162.1861354000011</v>
      </c>
      <c r="E51" s="27">
        <f>FC_OTH_CP_SH_E!E51+FC_OTH_CP_SC_E!E51+FC_OTH_CP_HW_E!E51+FC_OTH_CP_CA_E!E51</f>
        <v>7678.2915910800002</v>
      </c>
      <c r="F51" s="27">
        <f>FC_OTH_CP_SH_E!F51+FC_OTH_CP_SC_E!F51+FC_OTH_CP_HW_E!F51+FC_OTH_CP_CA_E!F51</f>
        <v>8239.2336734399996</v>
      </c>
      <c r="G51" s="27">
        <f>FC_OTH_CP_SH_E!G51+FC_OTH_CP_SC_E!G51+FC_OTH_CP_HW_E!G51+FC_OTH_CP_CA_E!G51</f>
        <v>9077.7687659999992</v>
      </c>
      <c r="H51" s="27">
        <f>FC_OTH_CP_SH_E!H51+FC_OTH_CP_SC_E!H51+FC_OTH_CP_HW_E!H51+FC_OTH_CP_CA_E!H51</f>
        <v>8275.0813714800006</v>
      </c>
      <c r="I51" s="27">
        <f>FC_OTH_CP_SH_E!I51+FC_OTH_CP_SC_E!I51+FC_OTH_CP_HW_E!I51+FC_OTH_CP_CA_E!I51</f>
        <v>8280.7867414799966</v>
      </c>
      <c r="J51" s="27">
        <f>FC_OTH_CP_SH_E!J51+FC_OTH_CP_SC_E!J51+FC_OTH_CP_HW_E!J51+FC_OTH_CP_CA_E!J51</f>
        <v>7400.0927008799999</v>
      </c>
      <c r="K51" s="27">
        <f>FC_OTH_CP_SH_E!K51+FC_OTH_CP_SC_E!K51+FC_OTH_CP_HW_E!K51+FC_OTH_CP_CA_E!K51</f>
        <v>8070.5471893200011</v>
      </c>
      <c r="L51" s="27">
        <f>FC_OTH_CP_SH_E!L51+FC_OTH_CP_SC_E!L51+FC_OTH_CP_HW_E!L51+FC_OTH_CP_CA_E!L51</f>
        <v>8303.7596914799979</v>
      </c>
      <c r="M51" s="27">
        <f>FC_OTH_CP_SH_E!M51+FC_OTH_CP_SC_E!M51+FC_OTH_CP_HW_E!M51+FC_OTH_CP_CA_E!M51</f>
        <v>9491.179674240002</v>
      </c>
      <c r="N51" s="27">
        <f>FC_OTH_CP_SH_E!N51+FC_OTH_CP_SC_E!N51+FC_OTH_CP_HW_E!N51+FC_OTH_CP_CA_E!N51</f>
        <v>7579.180124999998</v>
      </c>
      <c r="O51" s="27">
        <f>FC_OTH_CP_SH_E!O51+FC_OTH_CP_SC_E!O51+FC_OTH_CP_HW_E!O51+FC_OTH_CP_CA_E!O51</f>
        <v>8546.1108836400035</v>
      </c>
      <c r="P51" s="27">
        <f>FC_OTH_CP_SH_E!P51+FC_OTH_CP_SC_E!P51+FC_OTH_CP_HW_E!P51+FC_OTH_CP_CA_E!P51</f>
        <v>8577.3641936400018</v>
      </c>
      <c r="Q51" s="27">
        <f>FC_OTH_CP_SH_E!Q51+FC_OTH_CP_SC_E!Q51+FC_OTH_CP_HW_E!Q51+FC_OTH_CP_CA_E!Q51</f>
        <v>6791.7912004799973</v>
      </c>
      <c r="R51" s="27">
        <f>FC_OTH_CP_SH_E!R51+FC_OTH_CP_SC_E!R51+FC_OTH_CP_HW_E!R51+FC_OTH_CP_CA_E!R51</f>
        <v>7320.7436266799959</v>
      </c>
      <c r="S51" s="27">
        <f>FC_OTH_CP_SH_E!S51+FC_OTH_CP_SC_E!S51+FC_OTH_CP_HW_E!S51+FC_OTH_CP_CA_E!S51</f>
        <v>7352.2827100799941</v>
      </c>
      <c r="T51" s="27">
        <f>FC_OTH_CP_SH_E!T51+FC_OTH_CP_SC_E!T51+FC_OTH_CP_HW_E!T51+FC_OTH_CP_CA_E!T51</f>
        <v>7295.2378963199999</v>
      </c>
      <c r="U51" s="27">
        <f>FC_OTH_CP_SH_E!U51+FC_OTH_CP_SC_E!U51+FC_OTH_CP_HW_E!U51+FC_OTH_CP_CA_E!U51</f>
        <v>7064.3572243200051</v>
      </c>
      <c r="V51" s="27">
        <f>FC_OTH_CP_SH_E!V51+FC_OTH_CP_SC_E!V51+FC_OTH_CP_HW_E!V51+FC_OTH_CP_CA_E!V51</f>
        <v>6524.3486998799981</v>
      </c>
      <c r="W51" s="27">
        <f>FC_OTH_CP_SH_E!W51+FC_OTH_CP_SC_E!W51+FC_OTH_CP_HW_E!W51+FC_OTH_CP_CA_E!W51</f>
        <v>5867.7914829600122</v>
      </c>
      <c r="X51" s="27">
        <f>FC_OTH_CP_SH_E!X51+FC_OTH_CP_SC_E!X51+FC_OTH_CP_HW_E!X51+FC_OTH_CP_CA_E!X51</f>
        <v>6403.203397799999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83.436446193105169</v>
      </c>
      <c r="D52" s="27">
        <f t="shared" si="10"/>
        <v>111.91475077729265</v>
      </c>
      <c r="E52" s="27">
        <f t="shared" si="10"/>
        <v>109.66950699691877</v>
      </c>
      <c r="F52" s="27">
        <f t="shared" si="10"/>
        <v>109.48906620391652</v>
      </c>
      <c r="G52" s="27">
        <f t="shared" si="10"/>
        <v>129.79903989608147</v>
      </c>
      <c r="H52" s="27">
        <f t="shared" si="10"/>
        <v>138.96488522227409</v>
      </c>
      <c r="I52" s="27">
        <f t="shared" si="10"/>
        <v>161.55121194171647</v>
      </c>
      <c r="J52" s="27">
        <f t="shared" si="10"/>
        <v>162.00648453492298</v>
      </c>
      <c r="K52" s="27">
        <f t="shared" si="10"/>
        <v>188.21742768563075</v>
      </c>
      <c r="L52" s="27">
        <f t="shared" si="10"/>
        <v>193.56370306605734</v>
      </c>
      <c r="M52" s="27">
        <f t="shared" si="10"/>
        <v>198.84422592980223</v>
      </c>
      <c r="N52" s="27">
        <f t="shared" si="10"/>
        <v>168.69611968748001</v>
      </c>
      <c r="O52" s="27">
        <f t="shared" si="10"/>
        <v>140.16577741389219</v>
      </c>
      <c r="P52" s="27">
        <f t="shared" si="10"/>
        <v>143.10249379073042</v>
      </c>
      <c r="Q52" s="27">
        <f t="shared" si="10"/>
        <v>142.27816409349293</v>
      </c>
      <c r="R52" s="27">
        <f t="shared" si="10"/>
        <v>124.54304013270796</v>
      </c>
      <c r="S52" s="27">
        <f t="shared" si="10"/>
        <v>118.73114937186092</v>
      </c>
      <c r="T52" s="27">
        <f t="shared" si="10"/>
        <v>105.19050261906375</v>
      </c>
      <c r="U52" s="27">
        <f t="shared" si="10"/>
        <v>132.10239430505615</v>
      </c>
      <c r="V52" s="27">
        <f t="shared" si="10"/>
        <v>130.80029566557837</v>
      </c>
      <c r="W52" s="27">
        <f t="shared" si="10"/>
        <v>123.75324106256186</v>
      </c>
      <c r="X52" s="27">
        <f t="shared" si="10"/>
        <v>120.39249827643489</v>
      </c>
    </row>
    <row r="53" spans="1:24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83.436446193105169</v>
      </c>
      <c r="D54" s="45">
        <f>FC_OTH_CP_SH_E!D54+FC_OTH_CP_SC_E!D54+FC_OTH_CP_HW_E!D54+FC_OTH_CP_CA_E!D54</f>
        <v>111.91475077729265</v>
      </c>
      <c r="E54" s="45">
        <f>FC_OTH_CP_SH_E!E54+FC_OTH_CP_SC_E!E54+FC_OTH_CP_HW_E!E54+FC_OTH_CP_CA_E!E54</f>
        <v>109.66950699691877</v>
      </c>
      <c r="F54" s="45">
        <f>FC_OTH_CP_SH_E!F54+FC_OTH_CP_SC_E!F54+FC_OTH_CP_HW_E!F54+FC_OTH_CP_CA_E!F54</f>
        <v>109.48906620391652</v>
      </c>
      <c r="G54" s="45">
        <f>FC_OTH_CP_SH_E!G54+FC_OTH_CP_SC_E!G54+FC_OTH_CP_HW_E!G54+FC_OTH_CP_CA_E!G54</f>
        <v>129.79903989608147</v>
      </c>
      <c r="H54" s="45">
        <f>FC_OTH_CP_SH_E!H54+FC_OTH_CP_SC_E!H54+FC_OTH_CP_HW_E!H54+FC_OTH_CP_CA_E!H54</f>
        <v>138.96488522227409</v>
      </c>
      <c r="I54" s="45">
        <f>FC_OTH_CP_SH_E!I54+FC_OTH_CP_SC_E!I54+FC_OTH_CP_HW_E!I54+FC_OTH_CP_CA_E!I54</f>
        <v>161.55121194171647</v>
      </c>
      <c r="J54" s="45">
        <f>FC_OTH_CP_SH_E!J54+FC_OTH_CP_SC_E!J54+FC_OTH_CP_HW_E!J54+FC_OTH_CP_CA_E!J54</f>
        <v>162.00648453492298</v>
      </c>
      <c r="K54" s="45">
        <f>FC_OTH_CP_SH_E!K54+FC_OTH_CP_SC_E!K54+FC_OTH_CP_HW_E!K54+FC_OTH_CP_CA_E!K54</f>
        <v>188.21742768563075</v>
      </c>
      <c r="L54" s="45">
        <f>FC_OTH_CP_SH_E!L54+FC_OTH_CP_SC_E!L54+FC_OTH_CP_HW_E!L54+FC_OTH_CP_CA_E!L54</f>
        <v>193.56370306605734</v>
      </c>
      <c r="M54" s="45">
        <f>FC_OTH_CP_SH_E!M54+FC_OTH_CP_SC_E!M54+FC_OTH_CP_HW_E!M54+FC_OTH_CP_CA_E!M54</f>
        <v>198.84422592980223</v>
      </c>
      <c r="N54" s="45">
        <f>FC_OTH_CP_SH_E!N54+FC_OTH_CP_SC_E!N54+FC_OTH_CP_HW_E!N54+FC_OTH_CP_CA_E!N54</f>
        <v>168.69611968748001</v>
      </c>
      <c r="O54" s="45">
        <f>FC_OTH_CP_SH_E!O54+FC_OTH_CP_SC_E!O54+FC_OTH_CP_HW_E!O54+FC_OTH_CP_CA_E!O54</f>
        <v>140.16577741389219</v>
      </c>
      <c r="P54" s="45">
        <f>FC_OTH_CP_SH_E!P54+FC_OTH_CP_SC_E!P54+FC_OTH_CP_HW_E!P54+FC_OTH_CP_CA_E!P54</f>
        <v>143.10249379073042</v>
      </c>
      <c r="Q54" s="45">
        <f>FC_OTH_CP_SH_E!Q54+FC_OTH_CP_SC_E!Q54+FC_OTH_CP_HW_E!Q54+FC_OTH_CP_CA_E!Q54</f>
        <v>142.27816409349293</v>
      </c>
      <c r="R54" s="45">
        <f>FC_OTH_CP_SH_E!R54+FC_OTH_CP_SC_E!R54+FC_OTH_CP_HW_E!R54+FC_OTH_CP_CA_E!R54</f>
        <v>124.54304013270796</v>
      </c>
      <c r="S54" s="45">
        <f>FC_OTH_CP_SH_E!S54+FC_OTH_CP_SC_E!S54+FC_OTH_CP_HW_E!S54+FC_OTH_CP_CA_E!S54</f>
        <v>118.73114937186092</v>
      </c>
      <c r="T54" s="45">
        <f>FC_OTH_CP_SH_E!T54+FC_OTH_CP_SC_E!T54+FC_OTH_CP_HW_E!T54+FC_OTH_CP_CA_E!T54</f>
        <v>105.19050261906375</v>
      </c>
      <c r="U54" s="45">
        <f>FC_OTH_CP_SH_E!U54+FC_OTH_CP_SC_E!U54+FC_OTH_CP_HW_E!U54+FC_OTH_CP_CA_E!U54</f>
        <v>132.10239430505615</v>
      </c>
      <c r="V54" s="45">
        <f>FC_OTH_CP_SH_E!V54+FC_OTH_CP_SC_E!V54+FC_OTH_CP_HW_E!V54+FC_OTH_CP_CA_E!V54</f>
        <v>130.80029566557837</v>
      </c>
      <c r="W54" s="45">
        <f>FC_OTH_CP_SH_E!W54+FC_OTH_CP_SC_E!W54+FC_OTH_CP_HW_E!W54+FC_OTH_CP_CA_E!W54</f>
        <v>123.75324106256186</v>
      </c>
      <c r="X54" s="45">
        <f>FC_OTH_CP_SH_E!X54+FC_OTH_CP_SC_E!X54+FC_OTH_CP_HW_E!X54+FC_OTH_CP_CA_E!X54</f>
        <v>120.39249827643489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264.67608743999995</v>
      </c>
      <c r="D61" s="49">
        <f t="shared" si="11"/>
        <v>309.96209448000002</v>
      </c>
      <c r="E61" s="49">
        <f t="shared" si="11"/>
        <v>297.17404848000001</v>
      </c>
      <c r="F61" s="49">
        <f t="shared" si="11"/>
        <v>276.18175295999998</v>
      </c>
      <c r="G61" s="49">
        <f t="shared" si="11"/>
        <v>295.05700367999992</v>
      </c>
      <c r="H61" s="49">
        <f t="shared" si="11"/>
        <v>284.85139032000001</v>
      </c>
      <c r="I61" s="49">
        <f t="shared" si="11"/>
        <v>314.42943527999989</v>
      </c>
      <c r="J61" s="49">
        <f t="shared" si="11"/>
        <v>322.39416960000005</v>
      </c>
      <c r="K61" s="49">
        <f t="shared" si="11"/>
        <v>371.79386784000008</v>
      </c>
      <c r="L61" s="49">
        <f t="shared" si="11"/>
        <v>369.93208104000007</v>
      </c>
      <c r="M61" s="49">
        <f t="shared" si="11"/>
        <v>398.19357216000003</v>
      </c>
      <c r="N61" s="49">
        <f t="shared" si="11"/>
        <v>379.13262551999992</v>
      </c>
      <c r="O61" s="49">
        <f t="shared" si="11"/>
        <v>415.48323743999981</v>
      </c>
      <c r="P61" s="49">
        <f t="shared" si="11"/>
        <v>405.79185816000006</v>
      </c>
      <c r="Q61" s="49">
        <f t="shared" si="11"/>
        <v>413.87934455999971</v>
      </c>
      <c r="R61" s="49">
        <f t="shared" si="11"/>
        <v>382.74696143999984</v>
      </c>
      <c r="S61" s="49">
        <f t="shared" si="11"/>
        <v>393.2975260799999</v>
      </c>
      <c r="T61" s="49">
        <f t="shared" si="11"/>
        <v>563.61725855999964</v>
      </c>
      <c r="U61" s="49">
        <f t="shared" si="11"/>
        <v>605.60727479999957</v>
      </c>
      <c r="V61" s="49">
        <f t="shared" si="11"/>
        <v>683.89832736000005</v>
      </c>
      <c r="W61" s="49">
        <f t="shared" si="11"/>
        <v>716.52104712000016</v>
      </c>
      <c r="X61" s="49">
        <f t="shared" si="11"/>
        <v>660.48331896000047</v>
      </c>
    </row>
    <row r="62" spans="1:24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39.647865599999996</v>
      </c>
      <c r="D62" s="52">
        <f>FC_OTH_CP_SH_E!D62+FC_OTH_CP_SC_E!D62+FC_OTH_CP_HW_E!D62+FC_OTH_CP_CA_E!D62</f>
        <v>39.312000000000012</v>
      </c>
      <c r="E62" s="52">
        <f>FC_OTH_CP_SH_E!E62+FC_OTH_CP_SC_E!E62+FC_OTH_CP_HW_E!E62+FC_OTH_CP_CA_E!E62</f>
        <v>38.864044800000002</v>
      </c>
      <c r="F62" s="52">
        <f>FC_OTH_CP_SH_E!F62+FC_OTH_CP_SC_E!F62+FC_OTH_CP_HW_E!F62+FC_OTH_CP_CA_E!F62</f>
        <v>38.6398656</v>
      </c>
      <c r="G62" s="52">
        <f>FC_OTH_CP_SH_E!G62+FC_OTH_CP_SC_E!G62+FC_OTH_CP_HW_E!G62+FC_OTH_CP_CA_E!G62</f>
        <v>38.303999999999981</v>
      </c>
      <c r="H62" s="52">
        <f>FC_OTH_CP_SH_E!H62+FC_OTH_CP_SC_E!H62+FC_OTH_CP_HW_E!H62+FC_OTH_CP_CA_E!H62</f>
        <v>36.848044799999997</v>
      </c>
      <c r="I62" s="52">
        <f>FC_OTH_CP_SH_E!I62+FC_OTH_CP_SC_E!I62+FC_OTH_CP_HW_E!I62+FC_OTH_CP_CA_E!I62</f>
        <v>35.055820799999999</v>
      </c>
      <c r="J62" s="52">
        <f>FC_OTH_CP_SH_E!J62+FC_OTH_CP_SC_E!J62+FC_OTH_CP_HW_E!J62+FC_OTH_CP_CA_E!J62</f>
        <v>39.424089600000002</v>
      </c>
      <c r="K62" s="52">
        <f>FC_OTH_CP_SH_E!K62+FC_OTH_CP_SC_E!K62+FC_OTH_CP_HW_E!K62+FC_OTH_CP_CA_E!K62</f>
        <v>41.775955200000006</v>
      </c>
      <c r="L62" s="52">
        <f>FC_OTH_CP_SH_E!L62+FC_OTH_CP_SC_E!L62+FC_OTH_CP_HW_E!L62+FC_OTH_CP_CA_E!L62</f>
        <v>46.592179200000018</v>
      </c>
      <c r="M62" s="52">
        <f>FC_OTH_CP_SH_E!M62+FC_OTH_CP_SC_E!M62+FC_OTH_CP_HW_E!M62+FC_OTH_CP_CA_E!M62</f>
        <v>44.912044800000004</v>
      </c>
      <c r="N62" s="52">
        <f>FC_OTH_CP_SH_E!N62+FC_OTH_CP_SC_E!N62+FC_OTH_CP_HW_E!N62+FC_OTH_CP_CA_E!N62</f>
        <v>48.383999999999979</v>
      </c>
      <c r="O62" s="52">
        <f>FC_OTH_CP_SH_E!O62+FC_OTH_CP_SC_E!O62+FC_OTH_CP_HW_E!O62+FC_OTH_CP_CA_E!O62</f>
        <v>110.43204479999994</v>
      </c>
      <c r="P62" s="52">
        <f>FC_OTH_CP_SH_E!P62+FC_OTH_CP_SC_E!P62+FC_OTH_CP_HW_E!P62+FC_OTH_CP_CA_E!P62</f>
        <v>102.81599999999999</v>
      </c>
      <c r="Q62" s="52">
        <f>FC_OTH_CP_SH_E!Q62+FC_OTH_CP_SC_E!Q62+FC_OTH_CP_HW_E!Q62+FC_OTH_CP_CA_E!Q62</f>
        <v>108.97568639999989</v>
      </c>
      <c r="R62" s="52">
        <f>FC_OTH_CP_SH_E!R62+FC_OTH_CP_SC_E!R62+FC_OTH_CP_HW_E!R62+FC_OTH_CP_CA_E!R62</f>
        <v>118.26339839999999</v>
      </c>
      <c r="S62" s="52">
        <f>FC_OTH_CP_SH_E!S62+FC_OTH_CP_SC_E!S62+FC_OTH_CP_HW_E!S62+FC_OTH_CP_CA_E!S62</f>
        <v>141.31152000000003</v>
      </c>
      <c r="T62" s="52">
        <f>FC_OTH_CP_SH_E!T62+FC_OTH_CP_SC_E!T62+FC_OTH_CP_HW_E!T62+FC_OTH_CP_CA_E!T62</f>
        <v>336.61071359999977</v>
      </c>
      <c r="U62" s="52">
        <f>FC_OTH_CP_SH_E!U62+FC_OTH_CP_SC_E!U62+FC_OTH_CP_HW_E!U62+FC_OTH_CP_CA_E!U62</f>
        <v>313.34204159999967</v>
      </c>
      <c r="V62" s="52">
        <f>FC_OTH_CP_SH_E!V62+FC_OTH_CP_SC_E!V62+FC_OTH_CP_HW_E!V62+FC_OTH_CP_CA_E!V62</f>
        <v>380.622816</v>
      </c>
      <c r="W62" s="52">
        <f>FC_OTH_CP_SH_E!W62+FC_OTH_CP_SC_E!W62+FC_OTH_CP_HW_E!W62+FC_OTH_CP_CA_E!W62</f>
        <v>418.25508480000002</v>
      </c>
      <c r="X62" s="52">
        <f>FC_OTH_CP_SH_E!X62+FC_OTH_CP_SC_E!X62+FC_OTH_CP_HW_E!X62+FC_OTH_CP_CA_E!X62</f>
        <v>383.2855488000003</v>
      </c>
    </row>
    <row r="63" spans="1:24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82.828221839999969</v>
      </c>
      <c r="D64" s="52">
        <f>FC_OTH_CP_SH_E!D64+FC_OTH_CP_SC_E!D64+FC_OTH_CP_HW_E!D64+FC_OTH_CP_CA_E!D64</f>
        <v>86.650134480000034</v>
      </c>
      <c r="E64" s="52">
        <f>FC_OTH_CP_SH_E!E64+FC_OTH_CP_SC_E!E64+FC_OTH_CP_HW_E!E64+FC_OTH_CP_CA_E!E64</f>
        <v>82.609843679999983</v>
      </c>
      <c r="F64" s="52">
        <f>FC_OTH_CP_SH_E!F64+FC_OTH_CP_SC_E!F64+FC_OTH_CP_HW_E!F64+FC_OTH_CP_CA_E!F64</f>
        <v>78.241887360000007</v>
      </c>
      <c r="G64" s="52">
        <f>FC_OTH_CP_SH_E!G64+FC_OTH_CP_SC_E!G64+FC_OTH_CP_HW_E!G64+FC_OTH_CP_CA_E!G64</f>
        <v>80.152843680000018</v>
      </c>
      <c r="H64" s="52">
        <f>FC_OTH_CP_SH_E!H64+FC_OTH_CP_SC_E!H64+FC_OTH_CP_HW_E!H64+FC_OTH_CP_CA_E!H64</f>
        <v>76.003265519999999</v>
      </c>
      <c r="I64" s="52">
        <f>FC_OTH_CP_SH_E!I64+FC_OTH_CP_SC_E!I64+FC_OTH_CP_HW_E!I64+FC_OTH_CP_CA_E!I64</f>
        <v>73.873734479999968</v>
      </c>
      <c r="J64" s="52">
        <f>FC_OTH_CP_SH_E!J64+FC_OTH_CP_SC_E!J64+FC_OTH_CP_HW_E!J64+FC_OTH_CP_CA_E!J64</f>
        <v>70.270199999999988</v>
      </c>
      <c r="K64" s="52">
        <f>FC_OTH_CP_SH_E!K64+FC_OTH_CP_SC_E!K64+FC_OTH_CP_HW_E!K64+FC_OTH_CP_CA_E!K64</f>
        <v>72.617912640000014</v>
      </c>
      <c r="L64" s="52">
        <f>FC_OTH_CP_SH_E!L64+FC_OTH_CP_SC_E!L64+FC_OTH_CP_HW_E!L64+FC_OTH_CP_CA_E!L64</f>
        <v>76.44002184</v>
      </c>
      <c r="M64" s="52">
        <f>FC_OTH_CP_SH_E!M64+FC_OTH_CP_SC_E!M64+FC_OTH_CP_HW_E!M64+FC_OTH_CP_CA_E!M64</f>
        <v>81.681687360000041</v>
      </c>
      <c r="N64" s="52">
        <f>FC_OTH_CP_SH_E!N64+FC_OTH_CP_SC_E!N64+FC_OTH_CP_HW_E!N64+FC_OTH_CP_CA_E!N64</f>
        <v>84.848465519999962</v>
      </c>
      <c r="O64" s="52">
        <f>FC_OTH_CP_SH_E!O64+FC_OTH_CP_SC_E!O64+FC_OTH_CP_HW_E!O64+FC_OTH_CP_CA_E!O64</f>
        <v>87.851312640000032</v>
      </c>
      <c r="P64" s="52">
        <f>FC_OTH_CP_SH_E!P64+FC_OTH_CP_SC_E!P64+FC_OTH_CP_HW_E!P64+FC_OTH_CP_CA_E!P64</f>
        <v>94.075778160000013</v>
      </c>
      <c r="Q64" s="52">
        <f>FC_OTH_CP_SH_E!Q64+FC_OTH_CP_SC_E!Q64+FC_OTH_CP_HW_E!Q64+FC_OTH_CP_CA_E!Q64</f>
        <v>103.90377815999996</v>
      </c>
      <c r="R64" s="52">
        <f>FC_OTH_CP_SH_E!R64+FC_OTH_CP_SC_E!R64+FC_OTH_CP_HW_E!R64+FC_OTH_CP_CA_E!R64</f>
        <v>81.087683039999931</v>
      </c>
      <c r="S64" s="52">
        <f>FC_OTH_CP_SH_E!S64+FC_OTH_CP_SC_E!S64+FC_OTH_CP_HW_E!S64+FC_OTH_CP_CA_E!S64</f>
        <v>83.944486079999891</v>
      </c>
      <c r="T64" s="52">
        <f>FC_OTH_CP_SH_E!T64+FC_OTH_CP_SC_E!T64+FC_OTH_CP_HW_E!T64+FC_OTH_CP_CA_E!T64</f>
        <v>84.032544959999996</v>
      </c>
      <c r="U64" s="52">
        <f>FC_OTH_CP_SH_E!U64+FC_OTH_CP_SC_E!U64+FC_OTH_CP_HW_E!U64+FC_OTH_CP_CA_E!U64</f>
        <v>83.544879600000073</v>
      </c>
      <c r="V64" s="52">
        <f>FC_OTH_CP_SH_E!V64+FC_OTH_CP_SC_E!V64+FC_OTH_CP_HW_E!V64+FC_OTH_CP_CA_E!V64</f>
        <v>87.311165759999994</v>
      </c>
      <c r="W64" s="52">
        <f>FC_OTH_CP_SH_E!W64+FC_OTH_CP_SC_E!W64+FC_OTH_CP_HW_E!W64+FC_OTH_CP_CA_E!W64</f>
        <v>88.667626320000153</v>
      </c>
      <c r="X64" s="52">
        <f>FC_OTH_CP_SH_E!X64+FC_OTH_CP_SC_E!X64+FC_OTH_CP_HW_E!X64+FC_OTH_CP_CA_E!X64</f>
        <v>73.920515760000001</v>
      </c>
    </row>
    <row r="65" spans="1:24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142.19999999999999</v>
      </c>
      <c r="D65" s="52">
        <f>FC_OTH_CP_SH_E!D65+FC_OTH_CP_SC_E!D65+FC_OTH_CP_HW_E!D65+FC_OTH_CP_CA_E!D65</f>
        <v>183.99995999999999</v>
      </c>
      <c r="E65" s="52">
        <f>FC_OTH_CP_SH_E!E65+FC_OTH_CP_SC_E!E65+FC_OTH_CP_HW_E!E65+FC_OTH_CP_CA_E!E65</f>
        <v>175.70016000000001</v>
      </c>
      <c r="F65" s="52">
        <f>FC_OTH_CP_SH_E!F65+FC_OTH_CP_SC_E!F65+FC_OTH_CP_HW_E!F65+FC_OTH_CP_CA_E!F65</f>
        <v>159.29999999999998</v>
      </c>
      <c r="G65" s="52">
        <f>FC_OTH_CP_SH_E!G65+FC_OTH_CP_SC_E!G65+FC_OTH_CP_HW_E!G65+FC_OTH_CP_CA_E!G65</f>
        <v>176.60015999999993</v>
      </c>
      <c r="H65" s="52">
        <f>FC_OTH_CP_SH_E!H65+FC_OTH_CP_SC_E!H65+FC_OTH_CP_HW_E!H65+FC_OTH_CP_CA_E!H65</f>
        <v>172.00008</v>
      </c>
      <c r="I65" s="52">
        <f>FC_OTH_CP_SH_E!I65+FC_OTH_CP_SC_E!I65+FC_OTH_CP_HW_E!I65+FC_OTH_CP_CA_E!I65</f>
        <v>205.49987999999996</v>
      </c>
      <c r="J65" s="52">
        <f>FC_OTH_CP_SH_E!J65+FC_OTH_CP_SC_E!J65+FC_OTH_CP_HW_E!J65+FC_OTH_CP_CA_E!J65</f>
        <v>212.69988000000004</v>
      </c>
      <c r="K65" s="52">
        <f>FC_OTH_CP_SH_E!K65+FC_OTH_CP_SC_E!K65+FC_OTH_CP_HW_E!K65+FC_OTH_CP_CA_E!K65</f>
        <v>257.40000000000003</v>
      </c>
      <c r="L65" s="52">
        <f>FC_OTH_CP_SH_E!L65+FC_OTH_CP_SC_E!L65+FC_OTH_CP_HW_E!L65+FC_OTH_CP_CA_E!L65</f>
        <v>246.89988000000008</v>
      </c>
      <c r="M65" s="52">
        <f>FC_OTH_CP_SH_E!M65+FC_OTH_CP_SC_E!M65+FC_OTH_CP_HW_E!M65+FC_OTH_CP_CA_E!M65</f>
        <v>271.59983999999997</v>
      </c>
      <c r="N65" s="52">
        <f>FC_OTH_CP_SH_E!N65+FC_OTH_CP_SC_E!N65+FC_OTH_CP_HW_E!N65+FC_OTH_CP_CA_E!N65</f>
        <v>245.90016</v>
      </c>
      <c r="O65" s="52">
        <f>FC_OTH_CP_SH_E!O65+FC_OTH_CP_SC_E!O65+FC_OTH_CP_HW_E!O65+FC_OTH_CP_CA_E!O65</f>
        <v>217.19987999999981</v>
      </c>
      <c r="P65" s="52">
        <f>FC_OTH_CP_SH_E!P65+FC_OTH_CP_SC_E!P65+FC_OTH_CP_HW_E!P65+FC_OTH_CP_CA_E!P65</f>
        <v>208.90008000000003</v>
      </c>
      <c r="Q65" s="52">
        <f>FC_OTH_CP_SH_E!Q65+FC_OTH_CP_SC_E!Q65+FC_OTH_CP_HW_E!Q65+FC_OTH_CP_CA_E!Q65</f>
        <v>200.99987999999982</v>
      </c>
      <c r="R65" s="52">
        <f>FC_OTH_CP_SH_E!R65+FC_OTH_CP_SC_E!R65+FC_OTH_CP_HW_E!R65+FC_OTH_CP_CA_E!R65</f>
        <v>183.39587999999995</v>
      </c>
      <c r="S65" s="52">
        <f>FC_OTH_CP_SH_E!S65+FC_OTH_CP_SC_E!S65+FC_OTH_CP_HW_E!S65+FC_OTH_CP_CA_E!S65</f>
        <v>168.04152000000002</v>
      </c>
      <c r="T65" s="52">
        <f>FC_OTH_CP_SH_E!T65+FC_OTH_CP_SC_E!T65+FC_OTH_CP_HW_E!T65+FC_OTH_CP_CA_E!T65</f>
        <v>142.97399999999988</v>
      </c>
      <c r="U65" s="52">
        <f>FC_OTH_CP_SH_E!U65+FC_OTH_CP_SC_E!U65+FC_OTH_CP_HW_E!U65+FC_OTH_CP_CA_E!U65</f>
        <v>178.11287999999979</v>
      </c>
      <c r="V65" s="52">
        <f>FC_OTH_CP_SH_E!V65+FC_OTH_CP_SC_E!V65+FC_OTH_CP_HW_E!V65+FC_OTH_CP_CA_E!V65</f>
        <v>183.65184000000002</v>
      </c>
      <c r="W65" s="52">
        <f>FC_OTH_CP_SH_E!W65+FC_OTH_CP_SC_E!W65+FC_OTH_CP_HW_E!W65+FC_OTH_CP_CA_E!W65</f>
        <v>178.83612000000005</v>
      </c>
      <c r="X65" s="52">
        <f>FC_OTH_CP_SH_E!X65+FC_OTH_CP_SC_E!X65+FC_OTH_CP_HW_E!X65+FC_OTH_CP_CA_E!X65</f>
        <v>173.97936000000013</v>
      </c>
    </row>
    <row r="66" spans="1:24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0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30.607473600000024</v>
      </c>
      <c r="V72" s="55">
        <f>FC_OTH_CP_SH_E!V72+FC_OTH_CP_SC_E!V72+FC_OTH_CP_HW_E!V72+FC_OTH_CP_CA_E!V72</f>
        <v>32.312505599999973</v>
      </c>
      <c r="W72" s="55">
        <f>FC_OTH_CP_SH_E!W72+FC_OTH_CP_SC_E!W72+FC_OTH_CP_HW_E!W72+FC_OTH_CP_CA_E!W72</f>
        <v>30.762215999999995</v>
      </c>
      <c r="X72" s="55">
        <f>FC_OTH_CP_SH_E!X72+FC_OTH_CP_SC_E!X72+FC_OTH_CP_HW_E!X72+FC_OTH_CP_CA_E!X72</f>
        <v>29.297894399999997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7278.3305382420021</v>
      </c>
      <c r="D2" s="21">
        <f t="shared" ref="D2:X2" si="0">SUM(D3,D17,D22,D25,D26,D51,D52)</f>
        <v>7843.9480042038504</v>
      </c>
      <c r="E2" s="21">
        <f t="shared" si="0"/>
        <v>7329.2414642971526</v>
      </c>
      <c r="F2" s="21">
        <f t="shared" si="0"/>
        <v>7906.495699448662</v>
      </c>
      <c r="G2" s="21">
        <f t="shared" si="0"/>
        <v>8736.6329372098171</v>
      </c>
      <c r="H2" s="21">
        <f t="shared" si="0"/>
        <v>7956.8348098667539</v>
      </c>
      <c r="I2" s="21">
        <f t="shared" si="0"/>
        <v>7982.5587356274918</v>
      </c>
      <c r="J2" s="21">
        <f t="shared" si="0"/>
        <v>7062.1559470961656</v>
      </c>
      <c r="K2" s="21">
        <f t="shared" si="0"/>
        <v>7724.1350535475603</v>
      </c>
      <c r="L2" s="21">
        <f t="shared" si="0"/>
        <v>7970.511389167933</v>
      </c>
      <c r="M2" s="21">
        <f t="shared" si="0"/>
        <v>9304.8927381164758</v>
      </c>
      <c r="N2" s="21">
        <f t="shared" si="0"/>
        <v>7260.5469105733318</v>
      </c>
      <c r="O2" s="21">
        <f t="shared" si="0"/>
        <v>8168.0890515267829</v>
      </c>
      <c r="P2" s="21">
        <f t="shared" si="0"/>
        <v>8202.8349560496554</v>
      </c>
      <c r="Q2" s="21">
        <f t="shared" si="0"/>
        <v>6363.0619743650914</v>
      </c>
      <c r="R2" s="21">
        <f t="shared" si="0"/>
        <v>6945.025933526822</v>
      </c>
      <c r="S2" s="21">
        <f t="shared" si="0"/>
        <v>6964.6564095793046</v>
      </c>
      <c r="T2" s="21">
        <f t="shared" si="0"/>
        <v>6879.315102543027</v>
      </c>
      <c r="U2" s="21">
        <f t="shared" si="0"/>
        <v>6749.3356045142154</v>
      </c>
      <c r="V2" s="21">
        <f t="shared" si="0"/>
        <v>6341.2410889053581</v>
      </c>
      <c r="W2" s="21">
        <f t="shared" si="0"/>
        <v>5707.4359919819053</v>
      </c>
      <c r="X2" s="21">
        <f t="shared" si="0"/>
        <v>6196.6445707155672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1.9501560000000011</v>
      </c>
      <c r="D3" s="24">
        <f t="shared" ref="D3:W3" si="2">SUM(D4,D8,D11)</f>
        <v>1.9501560000000016</v>
      </c>
      <c r="E3" s="24">
        <f t="shared" si="2"/>
        <v>1.9501560000000007</v>
      </c>
      <c r="F3" s="24">
        <f t="shared" si="2"/>
        <v>3.8999610000000011</v>
      </c>
      <c r="G3" s="24">
        <f t="shared" si="2"/>
        <v>1.9501560000000011</v>
      </c>
      <c r="H3" s="24">
        <f t="shared" si="2"/>
        <v>3.8999610000000029</v>
      </c>
      <c r="I3" s="24">
        <f t="shared" si="2"/>
        <v>3.899961000000002</v>
      </c>
      <c r="J3" s="24">
        <f t="shared" si="2"/>
        <v>9.750078000000002</v>
      </c>
      <c r="K3" s="24">
        <f t="shared" si="2"/>
        <v>13.650039000000008</v>
      </c>
      <c r="L3" s="24">
        <f t="shared" si="2"/>
        <v>15.599844000000004</v>
      </c>
      <c r="M3" s="24">
        <f t="shared" si="2"/>
        <v>15.599844000000006</v>
      </c>
      <c r="N3" s="24">
        <f t="shared" si="2"/>
        <v>15.599844000000013</v>
      </c>
      <c r="O3" s="24">
        <f t="shared" si="2"/>
        <v>15.59984400000002</v>
      </c>
      <c r="P3" s="24">
        <f t="shared" si="2"/>
        <v>9.7500780000000002</v>
      </c>
      <c r="Q3" s="24">
        <f t="shared" si="2"/>
        <v>3.8999610000000007</v>
      </c>
      <c r="R3" s="24">
        <f t="shared" si="2"/>
        <v>20.041912799999967</v>
      </c>
      <c r="S3" s="24">
        <f t="shared" si="2"/>
        <v>23.435213399999974</v>
      </c>
      <c r="T3" s="24">
        <f t="shared" si="2"/>
        <v>23.450007600000006</v>
      </c>
      <c r="U3" s="24">
        <f t="shared" si="2"/>
        <v>22.277908799999963</v>
      </c>
      <c r="V3" s="24">
        <f t="shared" si="2"/>
        <v>15.528871799999994</v>
      </c>
      <c r="W3" s="24">
        <f t="shared" si="2"/>
        <v>18.306628200000002</v>
      </c>
      <c r="X3" s="24">
        <f t="shared" ref="X3" si="3">SUM(X4,X8,X11)</f>
        <v>11.796121799999973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16.737598799999965</v>
      </c>
      <c r="S8" s="19">
        <f t="shared" si="7"/>
        <v>15.648980399999973</v>
      </c>
      <c r="T8" s="19">
        <f t="shared" si="7"/>
        <v>15.164301599999993</v>
      </c>
      <c r="U8" s="19">
        <f t="shared" si="7"/>
        <v>14.826880799999964</v>
      </c>
      <c r="V8" s="19">
        <f t="shared" si="7"/>
        <v>7.1185607999999894</v>
      </c>
      <c r="W8" s="19">
        <f t="shared" si="7"/>
        <v>16.151839199999998</v>
      </c>
      <c r="X8" s="19">
        <f t="shared" si="7"/>
        <v>9.3001607999999738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16.737598799999965</v>
      </c>
      <c r="S10" s="8">
        <v>15.648980399999973</v>
      </c>
      <c r="T10" s="8">
        <v>15.164301599999993</v>
      </c>
      <c r="U10" s="8">
        <v>14.826880799999964</v>
      </c>
      <c r="V10" s="8">
        <v>7.1185607999999894</v>
      </c>
      <c r="W10" s="8">
        <v>16.151839199999998</v>
      </c>
      <c r="X10" s="8">
        <v>9.3001607999999738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1.9501560000000011</v>
      </c>
      <c r="D11" s="19">
        <f t="shared" si="8"/>
        <v>1.9501560000000016</v>
      </c>
      <c r="E11" s="19">
        <f t="shared" si="8"/>
        <v>1.9501560000000007</v>
      </c>
      <c r="F11" s="19">
        <f t="shared" si="8"/>
        <v>3.8999610000000011</v>
      </c>
      <c r="G11" s="19">
        <f t="shared" si="8"/>
        <v>1.9501560000000011</v>
      </c>
      <c r="H11" s="19">
        <f t="shared" si="8"/>
        <v>3.8999610000000029</v>
      </c>
      <c r="I11" s="19">
        <f t="shared" si="8"/>
        <v>3.899961000000002</v>
      </c>
      <c r="J11" s="19">
        <f t="shared" si="8"/>
        <v>9.750078000000002</v>
      </c>
      <c r="K11" s="19">
        <f t="shared" si="8"/>
        <v>13.650039000000008</v>
      </c>
      <c r="L11" s="19">
        <f t="shared" si="8"/>
        <v>15.599844000000004</v>
      </c>
      <c r="M11" s="19">
        <f t="shared" si="8"/>
        <v>15.599844000000006</v>
      </c>
      <c r="N11" s="19">
        <f t="shared" si="8"/>
        <v>15.599844000000013</v>
      </c>
      <c r="O11" s="19">
        <f t="shared" si="8"/>
        <v>15.59984400000002</v>
      </c>
      <c r="P11" s="19">
        <f t="shared" si="8"/>
        <v>9.7500780000000002</v>
      </c>
      <c r="Q11" s="19">
        <f t="shared" si="8"/>
        <v>3.8999610000000007</v>
      </c>
      <c r="R11" s="19">
        <f t="shared" si="8"/>
        <v>3.3043140000000002</v>
      </c>
      <c r="S11" s="19">
        <f t="shared" si="8"/>
        <v>7.7862330000000028</v>
      </c>
      <c r="T11" s="19">
        <f t="shared" si="8"/>
        <v>8.2857060000000153</v>
      </c>
      <c r="U11" s="19">
        <f t="shared" si="8"/>
        <v>7.4510279999999991</v>
      </c>
      <c r="V11" s="19">
        <f t="shared" si="8"/>
        <v>8.4103110000000054</v>
      </c>
      <c r="W11" s="19">
        <f t="shared" si="8"/>
        <v>2.1547890000000045</v>
      </c>
      <c r="X11" s="19">
        <f t="shared" si="8"/>
        <v>2.4959609999999994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1.9501560000000011</v>
      </c>
      <c r="D16" s="8">
        <v>1.9501560000000016</v>
      </c>
      <c r="E16" s="8">
        <v>1.9501560000000007</v>
      </c>
      <c r="F16" s="8">
        <v>3.8999610000000011</v>
      </c>
      <c r="G16" s="8">
        <v>1.9501560000000011</v>
      </c>
      <c r="H16" s="8">
        <v>3.8999610000000029</v>
      </c>
      <c r="I16" s="8">
        <v>3.899961000000002</v>
      </c>
      <c r="J16" s="8">
        <v>9.750078000000002</v>
      </c>
      <c r="K16" s="8">
        <v>13.650039000000008</v>
      </c>
      <c r="L16" s="8">
        <v>15.599844000000004</v>
      </c>
      <c r="M16" s="8">
        <v>15.599844000000006</v>
      </c>
      <c r="N16" s="8">
        <v>15.599844000000013</v>
      </c>
      <c r="O16" s="8">
        <v>15.59984400000002</v>
      </c>
      <c r="P16" s="8">
        <v>9.7500780000000002</v>
      </c>
      <c r="Q16" s="8">
        <v>3.8999610000000007</v>
      </c>
      <c r="R16" s="8">
        <v>3.3043140000000002</v>
      </c>
      <c r="S16" s="8">
        <v>7.7862330000000028</v>
      </c>
      <c r="T16" s="8">
        <v>8.2857060000000153</v>
      </c>
      <c r="U16" s="8">
        <v>7.4510279999999991</v>
      </c>
      <c r="V16" s="8">
        <v>8.4103110000000054</v>
      </c>
      <c r="W16" s="8">
        <v>2.1547890000000045</v>
      </c>
      <c r="X16" s="8">
        <v>2.4959609999999994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731.13002153860918</v>
      </c>
      <c r="D26" s="27">
        <f t="shared" si="11"/>
        <v>706.30241653301505</v>
      </c>
      <c r="E26" s="27">
        <f t="shared" si="11"/>
        <v>717.90421358793014</v>
      </c>
      <c r="F26" s="27">
        <f t="shared" si="11"/>
        <v>733.06385199138435</v>
      </c>
      <c r="G26" s="27">
        <f t="shared" si="11"/>
        <v>698.94506269195358</v>
      </c>
      <c r="H26" s="27">
        <f t="shared" si="11"/>
        <v>715.28612122831328</v>
      </c>
      <c r="I26" s="27">
        <f t="shared" si="11"/>
        <v>692.15949876039906</v>
      </c>
      <c r="J26" s="27">
        <f t="shared" si="11"/>
        <v>718.13439181440287</v>
      </c>
      <c r="K26" s="27">
        <f t="shared" si="11"/>
        <v>702.95540751908754</v>
      </c>
      <c r="L26" s="27">
        <f t="shared" si="11"/>
        <v>674.5257873733043</v>
      </c>
      <c r="M26" s="27">
        <f t="shared" si="11"/>
        <v>790.85485410356023</v>
      </c>
      <c r="N26" s="27">
        <f t="shared" si="11"/>
        <v>737.01913951514575</v>
      </c>
      <c r="O26" s="27">
        <f t="shared" si="11"/>
        <v>725.47137547742886</v>
      </c>
      <c r="P26" s="27">
        <f t="shared" si="11"/>
        <v>734.9038034473009</v>
      </c>
      <c r="Q26" s="27">
        <f t="shared" si="11"/>
        <v>699.17387458101462</v>
      </c>
      <c r="R26" s="27">
        <f t="shared" si="11"/>
        <v>636.77558791976867</v>
      </c>
      <c r="S26" s="27">
        <f t="shared" si="11"/>
        <v>618.73387198424837</v>
      </c>
      <c r="T26" s="27">
        <f t="shared" si="11"/>
        <v>614.99180323645794</v>
      </c>
      <c r="U26" s="27">
        <f t="shared" si="11"/>
        <v>598.44958638784544</v>
      </c>
      <c r="V26" s="27">
        <f t="shared" si="11"/>
        <v>629.47112010520868</v>
      </c>
      <c r="W26" s="27">
        <f t="shared" si="11"/>
        <v>584.89061106372458</v>
      </c>
      <c r="X26" s="27">
        <f t="shared" si="11"/>
        <v>584.64048204937251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731.13002153860918</v>
      </c>
      <c r="D33" s="19">
        <f t="shared" si="13"/>
        <v>706.30241653301505</v>
      </c>
      <c r="E33" s="19">
        <f t="shared" si="13"/>
        <v>717.90421358793014</v>
      </c>
      <c r="F33" s="19">
        <f t="shared" si="13"/>
        <v>733.06385199138435</v>
      </c>
      <c r="G33" s="19">
        <f t="shared" si="13"/>
        <v>698.94506269195358</v>
      </c>
      <c r="H33" s="19">
        <f t="shared" si="13"/>
        <v>715.28612122831328</v>
      </c>
      <c r="I33" s="19">
        <f t="shared" si="13"/>
        <v>692.15949876039906</v>
      </c>
      <c r="J33" s="19">
        <f t="shared" si="13"/>
        <v>718.13439181440287</v>
      </c>
      <c r="K33" s="19">
        <f t="shared" si="13"/>
        <v>702.95540751908754</v>
      </c>
      <c r="L33" s="19">
        <f t="shared" si="13"/>
        <v>674.5257873733043</v>
      </c>
      <c r="M33" s="19">
        <f t="shared" si="13"/>
        <v>790.85485410356023</v>
      </c>
      <c r="N33" s="19">
        <f t="shared" si="13"/>
        <v>737.01913951514575</v>
      </c>
      <c r="O33" s="19">
        <f t="shared" si="13"/>
        <v>725.47137547742886</v>
      </c>
      <c r="P33" s="19">
        <f t="shared" si="13"/>
        <v>734.9038034473009</v>
      </c>
      <c r="Q33" s="19">
        <f t="shared" si="13"/>
        <v>699.17387458101462</v>
      </c>
      <c r="R33" s="19">
        <f t="shared" si="13"/>
        <v>636.77558791976867</v>
      </c>
      <c r="S33" s="19">
        <f t="shared" si="13"/>
        <v>618.73387198424837</v>
      </c>
      <c r="T33" s="19">
        <f t="shared" si="13"/>
        <v>614.99180323645794</v>
      </c>
      <c r="U33" s="19">
        <f t="shared" si="13"/>
        <v>598.44958638784544</v>
      </c>
      <c r="V33" s="19">
        <f t="shared" si="13"/>
        <v>629.47112010520868</v>
      </c>
      <c r="W33" s="19">
        <f t="shared" si="13"/>
        <v>584.89061106372458</v>
      </c>
      <c r="X33" s="19">
        <f t="shared" si="13"/>
        <v>584.64048204937251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4.1405724030750123E-2</v>
      </c>
    </row>
    <row r="38" spans="1:24" ht="11.25" customHeight="1" x14ac:dyDescent="0.2">
      <c r="A38" s="28" t="s">
        <v>62</v>
      </c>
      <c r="B38" s="7" t="s">
        <v>63</v>
      </c>
      <c r="C38" s="8">
        <v>8.0375342328003043</v>
      </c>
      <c r="D38" s="8">
        <v>8.0266616065897871</v>
      </c>
      <c r="E38" s="8">
        <v>8.0686746586563469</v>
      </c>
      <c r="F38" s="8">
        <v>8.1104231862431604</v>
      </c>
      <c r="G38" s="8">
        <v>8.0683050873486284</v>
      </c>
      <c r="H38" s="8">
        <v>5.3991203971761648</v>
      </c>
      <c r="I38" s="8">
        <v>5.385313290895974</v>
      </c>
      <c r="J38" s="8">
        <v>5.414046407481206</v>
      </c>
      <c r="K38" s="8">
        <v>5.3946856336637481</v>
      </c>
      <c r="L38" s="8">
        <v>5.3675053218887507</v>
      </c>
      <c r="M38" s="8">
        <v>5.4790804645021609</v>
      </c>
      <c r="N38" s="8">
        <v>5.4351729518629339</v>
      </c>
      <c r="O38" s="8">
        <v>5.4107937757880658</v>
      </c>
      <c r="P38" s="8">
        <v>2.709155079088617</v>
      </c>
      <c r="Q38" s="8">
        <v>2.6910955222396362</v>
      </c>
      <c r="R38" s="8">
        <v>2.807349496744826</v>
      </c>
      <c r="S38" s="8">
        <v>2.5477735360065763</v>
      </c>
      <c r="T38" s="8">
        <v>2.4587265877326039</v>
      </c>
      <c r="U38" s="8">
        <v>2.1173452964052926</v>
      </c>
      <c r="V38" s="8">
        <v>1.7963434056332204</v>
      </c>
      <c r="W38" s="8">
        <v>2.2156487904238293</v>
      </c>
      <c r="X38" s="8">
        <v>3.1227114841843782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220.36878770806058</v>
      </c>
      <c r="D40" s="8">
        <v>165.73239633812963</v>
      </c>
      <c r="E40" s="8">
        <v>188.44886371532007</v>
      </c>
      <c r="F40" s="8">
        <v>178.44290483363403</v>
      </c>
      <c r="G40" s="8">
        <v>161.13012891589224</v>
      </c>
      <c r="H40" s="8">
        <v>180.93070654451029</v>
      </c>
      <c r="I40" s="8">
        <v>131.24946516641185</v>
      </c>
      <c r="J40" s="8">
        <v>140.19660009472395</v>
      </c>
      <c r="K40" s="8">
        <v>139.69525332742251</v>
      </c>
      <c r="L40" s="8">
        <v>130.81545394336021</v>
      </c>
      <c r="M40" s="8">
        <v>141.88065542016508</v>
      </c>
      <c r="N40" s="8">
        <v>118.66615666027123</v>
      </c>
      <c r="O40" s="8">
        <v>109.89198168383177</v>
      </c>
      <c r="P40" s="8">
        <v>115.54694925968901</v>
      </c>
      <c r="Q40" s="8">
        <v>117.50940242679371</v>
      </c>
      <c r="R40" s="8">
        <v>95.323848471403494</v>
      </c>
      <c r="S40" s="8">
        <v>94.842162163996875</v>
      </c>
      <c r="T40" s="8">
        <v>84.96313885556971</v>
      </c>
      <c r="U40" s="8">
        <v>88.131493935482311</v>
      </c>
      <c r="V40" s="8">
        <v>95.158867651566283</v>
      </c>
      <c r="W40" s="8">
        <v>89.879201378246549</v>
      </c>
      <c r="X40" s="8">
        <v>96.257511844973649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0.61596777853298779</v>
      </c>
      <c r="V41" s="8">
        <v>0.73301617336478986</v>
      </c>
      <c r="W41" s="8">
        <v>0.68781054414082743</v>
      </c>
      <c r="X41" s="8">
        <v>1.0125457772754887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486.16139125942243</v>
      </c>
      <c r="D43" s="8">
        <v>513.24676360219189</v>
      </c>
      <c r="E43" s="8">
        <v>501.9890782310556</v>
      </c>
      <c r="F43" s="8">
        <v>527.01256092515769</v>
      </c>
      <c r="G43" s="8">
        <v>513.12091329467773</v>
      </c>
      <c r="H43" s="8">
        <v>512.26753135131207</v>
      </c>
      <c r="I43" s="8">
        <v>538.87863534244309</v>
      </c>
      <c r="J43" s="8">
        <v>555.78884585292587</v>
      </c>
      <c r="K43" s="8">
        <v>555.08625205125054</v>
      </c>
      <c r="L43" s="8">
        <v>538.3428281080553</v>
      </c>
      <c r="M43" s="8">
        <v>643.49511821889291</v>
      </c>
      <c r="N43" s="8">
        <v>612.91780990301163</v>
      </c>
      <c r="O43" s="8">
        <v>610.16860001780901</v>
      </c>
      <c r="P43" s="8">
        <v>616.64769910852328</v>
      </c>
      <c r="Q43" s="8">
        <v>578.9733766319813</v>
      </c>
      <c r="R43" s="8">
        <v>538.62252482998849</v>
      </c>
      <c r="S43" s="8">
        <v>521.28936525724578</v>
      </c>
      <c r="T43" s="8">
        <v>527.56993779315565</v>
      </c>
      <c r="U43" s="8">
        <v>507.58477937742487</v>
      </c>
      <c r="V43" s="8">
        <v>530.9971874553629</v>
      </c>
      <c r="W43" s="8">
        <v>491.62437762644151</v>
      </c>
      <c r="X43" s="8">
        <v>484.18951509872136</v>
      </c>
    </row>
    <row r="44" spans="1:24" ht="11.25" customHeight="1" x14ac:dyDescent="0.2">
      <c r="A44" s="28" t="s">
        <v>74</v>
      </c>
      <c r="B44" s="7" t="s">
        <v>75</v>
      </c>
      <c r="C44" s="8">
        <v>16.56230833832586</v>
      </c>
      <c r="D44" s="8">
        <v>19.296594986103749</v>
      </c>
      <c r="E44" s="8">
        <v>19.397596982898147</v>
      </c>
      <c r="F44" s="8">
        <v>19.497963046349426</v>
      </c>
      <c r="G44" s="8">
        <v>16.62571539403498</v>
      </c>
      <c r="H44" s="8">
        <v>16.688762935314831</v>
      </c>
      <c r="I44" s="8">
        <v>16.646084960648196</v>
      </c>
      <c r="J44" s="8">
        <v>16.734899459271805</v>
      </c>
      <c r="K44" s="8">
        <v>2.7792165067507333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2.1865121631896002E-2</v>
      </c>
      <c r="S44" s="8">
        <v>5.4571026999168909E-2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0.78570541928153959</v>
      </c>
      <c r="W50" s="8">
        <v>0.48357272447188399</v>
      </c>
      <c r="X50" s="8">
        <v>1.6792120186886986E-2</v>
      </c>
    </row>
    <row r="51" spans="1:24" ht="11.25" customHeight="1" x14ac:dyDescent="0.2">
      <c r="A51" s="25" t="s">
        <v>88</v>
      </c>
      <c r="B51" s="26" t="s">
        <v>89</v>
      </c>
      <c r="C51" s="27">
        <v>6461.8139145102878</v>
      </c>
      <c r="D51" s="27">
        <v>7023.7806808935429</v>
      </c>
      <c r="E51" s="27">
        <v>6499.7175877123036</v>
      </c>
      <c r="F51" s="27">
        <v>7060.0428202533612</v>
      </c>
      <c r="G51" s="27">
        <v>7905.9386786217819</v>
      </c>
      <c r="H51" s="27">
        <v>7098.683842416166</v>
      </c>
      <c r="I51" s="27">
        <v>7124.948063925377</v>
      </c>
      <c r="J51" s="27">
        <v>6172.2649927468392</v>
      </c>
      <c r="K51" s="27">
        <v>6819.3121793428427</v>
      </c>
      <c r="L51" s="27">
        <v>7086.8220547285709</v>
      </c>
      <c r="M51" s="27">
        <v>8299.5938140831131</v>
      </c>
      <c r="N51" s="27">
        <v>6339.2318073707065</v>
      </c>
      <c r="O51" s="27">
        <v>7286.8520546354621</v>
      </c>
      <c r="P51" s="27">
        <v>7315.0785808116252</v>
      </c>
      <c r="Q51" s="27">
        <v>5517.7099746905842</v>
      </c>
      <c r="R51" s="27">
        <v>6163.6653926743456</v>
      </c>
      <c r="S51" s="27">
        <v>6203.7561748231956</v>
      </c>
      <c r="T51" s="27">
        <v>6135.6827890875056</v>
      </c>
      <c r="U51" s="27">
        <v>5996.5057150213142</v>
      </c>
      <c r="V51" s="27">
        <v>5565.440801334571</v>
      </c>
      <c r="W51" s="27">
        <v>4980.4855116556191</v>
      </c>
      <c r="X51" s="27">
        <v>5479.8154685897598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83.436446193105169</v>
      </c>
      <c r="D52" s="27">
        <f t="shared" si="14"/>
        <v>111.91475077729265</v>
      </c>
      <c r="E52" s="27">
        <f t="shared" si="14"/>
        <v>109.66950699691877</v>
      </c>
      <c r="F52" s="27">
        <f t="shared" si="14"/>
        <v>109.48906620391652</v>
      </c>
      <c r="G52" s="27">
        <f t="shared" si="14"/>
        <v>129.79903989608147</v>
      </c>
      <c r="H52" s="27">
        <f t="shared" si="14"/>
        <v>138.96488522227409</v>
      </c>
      <c r="I52" s="27">
        <f t="shared" si="14"/>
        <v>161.55121194171647</v>
      </c>
      <c r="J52" s="27">
        <f t="shared" si="14"/>
        <v>162.00648453492298</v>
      </c>
      <c r="K52" s="27">
        <f t="shared" si="14"/>
        <v>188.21742768563075</v>
      </c>
      <c r="L52" s="27">
        <f t="shared" si="14"/>
        <v>193.56370306605734</v>
      </c>
      <c r="M52" s="27">
        <f t="shared" si="14"/>
        <v>198.84422592980223</v>
      </c>
      <c r="N52" s="27">
        <f t="shared" si="14"/>
        <v>168.69611968748001</v>
      </c>
      <c r="O52" s="27">
        <f t="shared" si="14"/>
        <v>140.16577741389219</v>
      </c>
      <c r="P52" s="27">
        <f t="shared" si="14"/>
        <v>143.10249379073042</v>
      </c>
      <c r="Q52" s="27">
        <f t="shared" si="14"/>
        <v>142.27816409349293</v>
      </c>
      <c r="R52" s="27">
        <f t="shared" si="14"/>
        <v>124.54304013270796</v>
      </c>
      <c r="S52" s="27">
        <f t="shared" si="14"/>
        <v>118.73114937186092</v>
      </c>
      <c r="T52" s="27">
        <f t="shared" si="14"/>
        <v>105.19050261906375</v>
      </c>
      <c r="U52" s="27">
        <f t="shared" si="14"/>
        <v>132.10239430505615</v>
      </c>
      <c r="V52" s="27">
        <f t="shared" si="14"/>
        <v>130.80029566557837</v>
      </c>
      <c r="W52" s="27">
        <f t="shared" si="14"/>
        <v>123.75324106256186</v>
      </c>
      <c r="X52" s="27">
        <f t="shared" si="14"/>
        <v>120.39249827643489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83.436446193105169</v>
      </c>
      <c r="D54" s="45">
        <v>111.91475077729265</v>
      </c>
      <c r="E54" s="45">
        <v>109.66950699691877</v>
      </c>
      <c r="F54" s="45">
        <v>109.48906620391652</v>
      </c>
      <c r="G54" s="45">
        <v>129.79903989608147</v>
      </c>
      <c r="H54" s="45">
        <v>138.96488522227409</v>
      </c>
      <c r="I54" s="45">
        <v>161.55121194171647</v>
      </c>
      <c r="J54" s="45">
        <v>162.00648453492298</v>
      </c>
      <c r="K54" s="45">
        <v>188.21742768563075</v>
      </c>
      <c r="L54" s="45">
        <v>193.56370306605734</v>
      </c>
      <c r="M54" s="45">
        <v>198.84422592980223</v>
      </c>
      <c r="N54" s="45">
        <v>168.69611968748001</v>
      </c>
      <c r="O54" s="45">
        <v>140.16577741389219</v>
      </c>
      <c r="P54" s="45">
        <v>143.10249379073042</v>
      </c>
      <c r="Q54" s="45">
        <v>142.27816409349293</v>
      </c>
      <c r="R54" s="45">
        <v>124.54304013270796</v>
      </c>
      <c r="S54" s="45">
        <v>118.73114937186092</v>
      </c>
      <c r="T54" s="45">
        <v>105.19050261906375</v>
      </c>
      <c r="U54" s="45">
        <v>132.10239430505615</v>
      </c>
      <c r="V54" s="45">
        <v>130.80029566557837</v>
      </c>
      <c r="W54" s="45">
        <v>123.75324106256186</v>
      </c>
      <c r="X54" s="45">
        <v>120.39249827643489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252.45425764889751</v>
      </c>
      <c r="D61" s="49">
        <f t="shared" si="15"/>
        <v>297.8767310627253</v>
      </c>
      <c r="E61" s="49">
        <f t="shared" si="15"/>
        <v>284.49390823934749</v>
      </c>
      <c r="F61" s="49">
        <f t="shared" si="15"/>
        <v>264.98385257657139</v>
      </c>
      <c r="G61" s="49">
        <f t="shared" si="15"/>
        <v>284.7102415808223</v>
      </c>
      <c r="H61" s="49">
        <f t="shared" si="15"/>
        <v>274.04665623404145</v>
      </c>
      <c r="I61" s="49">
        <f t="shared" si="15"/>
        <v>304.11808175368952</v>
      </c>
      <c r="J61" s="49">
        <f t="shared" si="15"/>
        <v>310.73489692551061</v>
      </c>
      <c r="K61" s="49">
        <f t="shared" si="15"/>
        <v>360.53539025289524</v>
      </c>
      <c r="L61" s="49">
        <f t="shared" si="15"/>
        <v>358.72959650439361</v>
      </c>
      <c r="M61" s="49">
        <f t="shared" si="15"/>
        <v>387.93870953674809</v>
      </c>
      <c r="N61" s="49">
        <f t="shared" si="15"/>
        <v>365.25147870203182</v>
      </c>
      <c r="O61" s="49">
        <f t="shared" si="15"/>
        <v>402.53845558684895</v>
      </c>
      <c r="P61" s="49">
        <f t="shared" si="15"/>
        <v>391.94722027286753</v>
      </c>
      <c r="Q61" s="49">
        <f t="shared" si="15"/>
        <v>394.38789537750887</v>
      </c>
      <c r="R61" s="49">
        <f t="shared" si="15"/>
        <v>369.93066874131904</v>
      </c>
      <c r="S61" s="49">
        <f t="shared" si="15"/>
        <v>380.18425588172624</v>
      </c>
      <c r="T61" s="49">
        <f t="shared" si="15"/>
        <v>550.26054996914411</v>
      </c>
      <c r="U61" s="49">
        <f t="shared" si="15"/>
        <v>588.70421384101326</v>
      </c>
      <c r="V61" s="49">
        <f t="shared" si="15"/>
        <v>666.75419385586133</v>
      </c>
      <c r="W61" s="49">
        <f t="shared" si="15"/>
        <v>698.91692197752093</v>
      </c>
      <c r="X61" s="49">
        <f t="shared" si="15"/>
        <v>645.71993937806042</v>
      </c>
    </row>
    <row r="62" spans="1:24" ht="11.25" customHeight="1" x14ac:dyDescent="0.2">
      <c r="A62" s="50" t="s">
        <v>92</v>
      </c>
      <c r="B62" s="51" t="s">
        <v>93</v>
      </c>
      <c r="C62" s="52">
        <v>39.647865599999996</v>
      </c>
      <c r="D62" s="52">
        <v>39.312000000000012</v>
      </c>
      <c r="E62" s="52">
        <v>38.864044800000002</v>
      </c>
      <c r="F62" s="52">
        <v>38.6398656</v>
      </c>
      <c r="G62" s="52">
        <v>38.303999999999981</v>
      </c>
      <c r="H62" s="52">
        <v>36.848044799999997</v>
      </c>
      <c r="I62" s="52">
        <v>35.055820799999999</v>
      </c>
      <c r="J62" s="52">
        <v>39.424089600000002</v>
      </c>
      <c r="K62" s="52">
        <v>41.775955200000006</v>
      </c>
      <c r="L62" s="52">
        <v>46.592179200000018</v>
      </c>
      <c r="M62" s="52">
        <v>44.912044800000004</v>
      </c>
      <c r="N62" s="52">
        <v>48.383999999999979</v>
      </c>
      <c r="O62" s="52">
        <v>110.43204479999994</v>
      </c>
      <c r="P62" s="52">
        <v>102.81599999999999</v>
      </c>
      <c r="Q62" s="52">
        <v>108.97568639999989</v>
      </c>
      <c r="R62" s="52">
        <v>118.26339839999999</v>
      </c>
      <c r="S62" s="52">
        <v>141.31152000000003</v>
      </c>
      <c r="T62" s="52">
        <v>336.61071359999977</v>
      </c>
      <c r="U62" s="52">
        <v>313.34204159999967</v>
      </c>
      <c r="V62" s="52">
        <v>380.622816</v>
      </c>
      <c r="W62" s="52">
        <v>418.25508480000002</v>
      </c>
      <c r="X62" s="52">
        <v>383.2855488000003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70.606392048897519</v>
      </c>
      <c r="D64" s="52">
        <v>74.564771062725299</v>
      </c>
      <c r="E64" s="52">
        <v>69.929703439347477</v>
      </c>
      <c r="F64" s="52">
        <v>67.043986976571446</v>
      </c>
      <c r="G64" s="52">
        <v>69.806081580822408</v>
      </c>
      <c r="H64" s="52">
        <v>65.198531434041456</v>
      </c>
      <c r="I64" s="52">
        <v>63.562380953689562</v>
      </c>
      <c r="J64" s="52">
        <v>58.610927325510566</v>
      </c>
      <c r="K64" s="52">
        <v>61.359435052895215</v>
      </c>
      <c r="L64" s="52">
        <v>65.237537304393513</v>
      </c>
      <c r="M64" s="52">
        <v>71.426824736748145</v>
      </c>
      <c r="N64" s="52">
        <v>70.967318702031847</v>
      </c>
      <c r="O64" s="52">
        <v>74.90653078684916</v>
      </c>
      <c r="P64" s="52">
        <v>80.23114027286752</v>
      </c>
      <c r="Q64" s="52">
        <v>84.412328977509162</v>
      </c>
      <c r="R64" s="52">
        <v>68.271390341319105</v>
      </c>
      <c r="S64" s="52">
        <v>70.831215881726223</v>
      </c>
      <c r="T64" s="52">
        <v>70.675836369144463</v>
      </c>
      <c r="U64" s="52">
        <v>70.916196912789985</v>
      </c>
      <c r="V64" s="52">
        <v>74.47871759854398</v>
      </c>
      <c r="W64" s="52">
        <v>75.259632098733974</v>
      </c>
      <c r="X64" s="52">
        <v>63.260646358189184</v>
      </c>
    </row>
    <row r="65" spans="1:24" ht="11.25" customHeight="1" x14ac:dyDescent="0.2">
      <c r="A65" s="50" t="s">
        <v>98</v>
      </c>
      <c r="B65" s="51" t="s">
        <v>99</v>
      </c>
      <c r="C65" s="52">
        <v>142.19999999999999</v>
      </c>
      <c r="D65" s="52">
        <v>183.99995999999999</v>
      </c>
      <c r="E65" s="52">
        <v>175.70016000000001</v>
      </c>
      <c r="F65" s="52">
        <v>159.29999999999998</v>
      </c>
      <c r="G65" s="52">
        <v>176.60015999999993</v>
      </c>
      <c r="H65" s="52">
        <v>172.00008</v>
      </c>
      <c r="I65" s="52">
        <v>205.49987999999996</v>
      </c>
      <c r="J65" s="52">
        <v>212.69988000000004</v>
      </c>
      <c r="K65" s="52">
        <v>257.40000000000003</v>
      </c>
      <c r="L65" s="52">
        <v>246.89988000000008</v>
      </c>
      <c r="M65" s="52">
        <v>271.59983999999997</v>
      </c>
      <c r="N65" s="52">
        <v>245.90016</v>
      </c>
      <c r="O65" s="52">
        <v>217.19987999999981</v>
      </c>
      <c r="P65" s="52">
        <v>208.90008000000003</v>
      </c>
      <c r="Q65" s="52">
        <v>200.99987999999982</v>
      </c>
      <c r="R65" s="52">
        <v>183.39587999999995</v>
      </c>
      <c r="S65" s="52">
        <v>168.04152000000002</v>
      </c>
      <c r="T65" s="52">
        <v>142.97399999999988</v>
      </c>
      <c r="U65" s="52">
        <v>178.11287999999979</v>
      </c>
      <c r="V65" s="52">
        <v>183.65184000000002</v>
      </c>
      <c r="W65" s="52">
        <v>178.83612000000005</v>
      </c>
      <c r="X65" s="52">
        <v>173.97936000000013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26.333095328223756</v>
      </c>
      <c r="V72" s="55">
        <v>28.000820257317333</v>
      </c>
      <c r="W72" s="55">
        <v>26.566085078786877</v>
      </c>
      <c r="X72" s="55">
        <v>25.194384219870777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0.47960160130512564</v>
      </c>
      <c r="D2" s="21">
        <f t="shared" ref="D2:X2" si="0">SUM(D3,D17,D22,D25,D26,D51,D52)</f>
        <v>0.55262834316821707</v>
      </c>
      <c r="E2" s="21">
        <f t="shared" si="0"/>
        <v>0.67641259787831409</v>
      </c>
      <c r="F2" s="21">
        <f t="shared" si="0"/>
        <v>0.81305782725522169</v>
      </c>
      <c r="G2" s="21">
        <f t="shared" si="0"/>
        <v>1.0026548695808486</v>
      </c>
      <c r="H2" s="21">
        <f t="shared" si="0"/>
        <v>1.2018770042000162</v>
      </c>
      <c r="I2" s="21">
        <f t="shared" si="0"/>
        <v>1.6758496023712117</v>
      </c>
      <c r="J2" s="21">
        <f t="shared" si="0"/>
        <v>2.0692526964838267</v>
      </c>
      <c r="K2" s="21">
        <f t="shared" si="0"/>
        <v>2.5426320146639805</v>
      </c>
      <c r="L2" s="21">
        <f t="shared" si="0"/>
        <v>2.9034125208320991</v>
      </c>
      <c r="M2" s="21">
        <f t="shared" si="0"/>
        <v>3.3196595518282899</v>
      </c>
      <c r="N2" s="21">
        <f t="shared" si="0"/>
        <v>3.6218511135532343</v>
      </c>
      <c r="O2" s="21">
        <f t="shared" si="0"/>
        <v>4.1458996574455247</v>
      </c>
      <c r="P2" s="21">
        <f t="shared" si="0"/>
        <v>5.0554300647051171</v>
      </c>
      <c r="Q2" s="21">
        <f t="shared" si="0"/>
        <v>6.6481719190955282</v>
      </c>
      <c r="R2" s="21">
        <f t="shared" si="0"/>
        <v>9.1691097693797445</v>
      </c>
      <c r="S2" s="21">
        <f t="shared" si="0"/>
        <v>11.627901284654541</v>
      </c>
      <c r="T2" s="21">
        <f t="shared" si="0"/>
        <v>13.897929199047724</v>
      </c>
      <c r="U2" s="21">
        <f t="shared" si="0"/>
        <v>15.883076557283223</v>
      </c>
      <c r="V2" s="21">
        <f t="shared" si="0"/>
        <v>17.532312482875671</v>
      </c>
      <c r="W2" s="21">
        <f t="shared" si="0"/>
        <v>18.869985257871253</v>
      </c>
      <c r="X2" s="21">
        <f t="shared" si="0"/>
        <v>20.038305149266506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0.47960160130512564</v>
      </c>
      <c r="D51" s="27">
        <v>0.55262834316821707</v>
      </c>
      <c r="E51" s="27">
        <v>0.67641259787831409</v>
      </c>
      <c r="F51" s="27">
        <v>0.81305782725522169</v>
      </c>
      <c r="G51" s="27">
        <v>1.0026548695808486</v>
      </c>
      <c r="H51" s="27">
        <v>1.2018770042000162</v>
      </c>
      <c r="I51" s="27">
        <v>1.6758496023712117</v>
      </c>
      <c r="J51" s="27">
        <v>2.0692526964838267</v>
      </c>
      <c r="K51" s="27">
        <v>2.5426320146639805</v>
      </c>
      <c r="L51" s="27">
        <v>2.9034125208320991</v>
      </c>
      <c r="M51" s="27">
        <v>3.3196595518282899</v>
      </c>
      <c r="N51" s="27">
        <v>3.6218511135532343</v>
      </c>
      <c r="O51" s="27">
        <v>4.1458996574455247</v>
      </c>
      <c r="P51" s="27">
        <v>5.0554300647051171</v>
      </c>
      <c r="Q51" s="27">
        <v>6.6481719190955282</v>
      </c>
      <c r="R51" s="27">
        <v>9.1691097693797445</v>
      </c>
      <c r="S51" s="27">
        <v>11.627901284654541</v>
      </c>
      <c r="T51" s="27">
        <v>13.897929199047724</v>
      </c>
      <c r="U51" s="27">
        <v>15.883076557283223</v>
      </c>
      <c r="V51" s="27">
        <v>17.532312482875671</v>
      </c>
      <c r="W51" s="27">
        <v>18.869985257871253</v>
      </c>
      <c r="X51" s="27">
        <v>20.038305149266506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5.2404694930920275E-3</v>
      </c>
      <c r="D61" s="49">
        <f t="shared" si="13"/>
        <v>5.8667273030326341E-3</v>
      </c>
      <c r="E61" s="49">
        <f t="shared" si="13"/>
        <v>7.2774442479919656E-3</v>
      </c>
      <c r="F61" s="49">
        <f t="shared" si="13"/>
        <v>7.7210067657553314E-3</v>
      </c>
      <c r="G61" s="49">
        <f t="shared" si="13"/>
        <v>8.8530167597468575E-3</v>
      </c>
      <c r="H61" s="49">
        <f t="shared" si="13"/>
        <v>1.1038752729057287E-2</v>
      </c>
      <c r="I61" s="49">
        <f t="shared" si="13"/>
        <v>1.4950423482570913E-2</v>
      </c>
      <c r="J61" s="49">
        <f t="shared" si="13"/>
        <v>1.9649321530143316E-2</v>
      </c>
      <c r="K61" s="49">
        <f t="shared" si="13"/>
        <v>2.2878328468344342E-2</v>
      </c>
      <c r="L61" s="49">
        <f t="shared" si="13"/>
        <v>2.6727280743763765E-2</v>
      </c>
      <c r="M61" s="49">
        <f t="shared" si="13"/>
        <v>2.8569198240975105E-2</v>
      </c>
      <c r="N61" s="49">
        <f t="shared" si="13"/>
        <v>4.0546405318067989E-2</v>
      </c>
      <c r="O61" s="49">
        <f t="shared" si="13"/>
        <v>4.2618535137141145E-2</v>
      </c>
      <c r="P61" s="49">
        <f t="shared" si="13"/>
        <v>5.5447513540726093E-2</v>
      </c>
      <c r="Q61" s="49">
        <f t="shared" si="13"/>
        <v>0.10170662787784528</v>
      </c>
      <c r="R61" s="49">
        <f t="shared" si="13"/>
        <v>0.10156097585889841</v>
      </c>
      <c r="S61" s="49">
        <f t="shared" si="13"/>
        <v>0.13276124382310051</v>
      </c>
      <c r="T61" s="49">
        <f t="shared" si="13"/>
        <v>0.16008776915403919</v>
      </c>
      <c r="U61" s="49">
        <f t="shared" si="13"/>
        <v>0.1878372902898521</v>
      </c>
      <c r="V61" s="49">
        <f t="shared" si="13"/>
        <v>0.23462367076987012</v>
      </c>
      <c r="W61" s="49">
        <f t="shared" si="13"/>
        <v>0.28514251168734694</v>
      </c>
      <c r="X61" s="49">
        <f t="shared" si="13"/>
        <v>0.23132825237114382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5.2404694930920275E-3</v>
      </c>
      <c r="D64" s="52">
        <v>5.8667273030326341E-3</v>
      </c>
      <c r="E64" s="52">
        <v>7.2774442479919656E-3</v>
      </c>
      <c r="F64" s="52">
        <v>7.7210067657553314E-3</v>
      </c>
      <c r="G64" s="52">
        <v>8.8530167597468575E-3</v>
      </c>
      <c r="H64" s="52">
        <v>1.1038752729057287E-2</v>
      </c>
      <c r="I64" s="52">
        <v>1.4950423482570913E-2</v>
      </c>
      <c r="J64" s="52">
        <v>1.9649321530143316E-2</v>
      </c>
      <c r="K64" s="52">
        <v>2.2878328468344342E-2</v>
      </c>
      <c r="L64" s="52">
        <v>2.6727280743763765E-2</v>
      </c>
      <c r="M64" s="52">
        <v>2.8569198240975105E-2</v>
      </c>
      <c r="N64" s="52">
        <v>4.0546405318067989E-2</v>
      </c>
      <c r="O64" s="52">
        <v>4.2618535137141145E-2</v>
      </c>
      <c r="P64" s="52">
        <v>5.5447513540726093E-2</v>
      </c>
      <c r="Q64" s="52">
        <v>0.10170662787784528</v>
      </c>
      <c r="R64" s="52">
        <v>0.10156097585889841</v>
      </c>
      <c r="S64" s="52">
        <v>0.13276124382310051</v>
      </c>
      <c r="T64" s="52">
        <v>0.16008776915403919</v>
      </c>
      <c r="U64" s="52">
        <v>0.1878372902898521</v>
      </c>
      <c r="V64" s="52">
        <v>0.23462367076987012</v>
      </c>
      <c r="W64" s="52">
        <v>0.28514251168734694</v>
      </c>
      <c r="X64" s="52">
        <v>0.23132825237114382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702.22987824670645</v>
      </c>
      <c r="D2" s="21">
        <f t="shared" ref="D2:X2" si="0">SUM(D3,D17,D22,D25,D26,D51,D52)</f>
        <v>711.84409833601762</v>
      </c>
      <c r="E2" s="21">
        <f t="shared" si="0"/>
        <v>749.79734497081256</v>
      </c>
      <c r="F2" s="21">
        <f t="shared" si="0"/>
        <v>724.89786488879543</v>
      </c>
      <c r="G2" s="21">
        <f t="shared" si="0"/>
        <v>720.98071928514707</v>
      </c>
      <c r="H2" s="21">
        <f t="shared" si="0"/>
        <v>720.43872950864284</v>
      </c>
      <c r="I2" s="21">
        <f t="shared" si="0"/>
        <v>723.18625847970543</v>
      </c>
      <c r="J2" s="21">
        <f t="shared" si="0"/>
        <v>711.16114736426084</v>
      </c>
      <c r="K2" s="21">
        <f t="shared" si="0"/>
        <v>707.84940143220103</v>
      </c>
      <c r="L2" s="21">
        <f t="shared" si="0"/>
        <v>714.58004599742071</v>
      </c>
      <c r="M2" s="21">
        <f t="shared" si="0"/>
        <v>716.99374929359601</v>
      </c>
      <c r="N2" s="21">
        <f t="shared" si="0"/>
        <v>714.11964439996086</v>
      </c>
      <c r="O2" s="21">
        <f t="shared" si="0"/>
        <v>767.61380567989966</v>
      </c>
      <c r="P2" s="21">
        <f t="shared" si="0"/>
        <v>766.63184150867062</v>
      </c>
      <c r="Q2" s="21">
        <f t="shared" si="0"/>
        <v>709.07554161329335</v>
      </c>
      <c r="R2" s="21">
        <f t="shared" si="0"/>
        <v>694.98887616352988</v>
      </c>
      <c r="S2" s="21">
        <f t="shared" si="0"/>
        <v>700.11211009692727</v>
      </c>
      <c r="T2" s="21">
        <f t="shared" si="0"/>
        <v>730.87362235603132</v>
      </c>
      <c r="U2" s="21">
        <f t="shared" si="0"/>
        <v>709.81354178959884</v>
      </c>
      <c r="V2" s="21">
        <f t="shared" si="0"/>
        <v>680.12051404588146</v>
      </c>
      <c r="W2" s="21">
        <f t="shared" si="0"/>
        <v>569.60840327311962</v>
      </c>
      <c r="X2" s="21">
        <f t="shared" si="0"/>
        <v>575.22698953635427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X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1">SUM(C18:C21)</f>
        <v>0</v>
      </c>
      <c r="D17" s="27">
        <f t="shared" ref="D17:X17" si="12">SUM(D18:D21)</f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3">SUM(C23:C24)</f>
        <v>0</v>
      </c>
      <c r="D22" s="27">
        <f t="shared" ref="D22:X22" si="14">SUM(D23:D24)</f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5">SUM(C27,C33)</f>
        <v>109.38929922139086</v>
      </c>
      <c r="D26" s="27">
        <f t="shared" ref="D26:X26" si="16">SUM(D27,D33)</f>
        <v>106.77454846698504</v>
      </c>
      <c r="E26" s="27">
        <f t="shared" si="16"/>
        <v>104.2252584920697</v>
      </c>
      <c r="F26" s="27">
        <f t="shared" si="16"/>
        <v>102.10484564861534</v>
      </c>
      <c r="G26" s="27">
        <f t="shared" si="16"/>
        <v>101.50943434804616</v>
      </c>
      <c r="H26" s="27">
        <f t="shared" si="16"/>
        <v>100.78799281168659</v>
      </c>
      <c r="I26" s="27">
        <f t="shared" si="16"/>
        <v>99.553955999600873</v>
      </c>
      <c r="J26" s="27">
        <f t="shared" si="16"/>
        <v>98.930533305597081</v>
      </c>
      <c r="K26" s="27">
        <f t="shared" si="16"/>
        <v>99.709821440912194</v>
      </c>
      <c r="L26" s="27">
        <f t="shared" si="16"/>
        <v>99.577460626696023</v>
      </c>
      <c r="M26" s="27">
        <f t="shared" si="16"/>
        <v>98.268303896440614</v>
      </c>
      <c r="N26" s="27">
        <f t="shared" si="16"/>
        <v>98.272652204853543</v>
      </c>
      <c r="O26" s="27">
        <f t="shared" si="16"/>
        <v>100.43746624257109</v>
      </c>
      <c r="P26" s="27">
        <f t="shared" si="16"/>
        <v>100.5827205526994</v>
      </c>
      <c r="Q26" s="27">
        <f t="shared" si="16"/>
        <v>101.02677313898545</v>
      </c>
      <c r="R26" s="27">
        <f t="shared" si="16"/>
        <v>101.67146512023164</v>
      </c>
      <c r="S26" s="27">
        <f t="shared" si="16"/>
        <v>101.57717125575174</v>
      </c>
      <c r="T26" s="27">
        <f t="shared" si="16"/>
        <v>100.67112412354186</v>
      </c>
      <c r="U26" s="27">
        <f t="shared" si="16"/>
        <v>97.140115012155164</v>
      </c>
      <c r="V26" s="27">
        <f t="shared" si="16"/>
        <v>96.928639134790728</v>
      </c>
      <c r="W26" s="27">
        <f t="shared" si="16"/>
        <v>92.383863536275413</v>
      </c>
      <c r="X26" s="27">
        <f t="shared" si="16"/>
        <v>95.222734910627665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7">SUM(C28:C32)</f>
        <v>0</v>
      </c>
      <c r="D27" s="19">
        <f t="shared" ref="D27:X27" si="18">SUM(D28:D32)</f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9">SUM(C34:C50)</f>
        <v>109.38929922139086</v>
      </c>
      <c r="D33" s="19">
        <f t="shared" ref="D33:X33" si="20">SUM(D34:D50)</f>
        <v>106.77454846698504</v>
      </c>
      <c r="E33" s="19">
        <f t="shared" si="20"/>
        <v>104.2252584920697</v>
      </c>
      <c r="F33" s="19">
        <f t="shared" si="20"/>
        <v>102.10484564861534</v>
      </c>
      <c r="G33" s="19">
        <f t="shared" si="20"/>
        <v>101.50943434804616</v>
      </c>
      <c r="H33" s="19">
        <f t="shared" si="20"/>
        <v>100.78799281168659</v>
      </c>
      <c r="I33" s="19">
        <f t="shared" si="20"/>
        <v>99.553955999600873</v>
      </c>
      <c r="J33" s="19">
        <f t="shared" si="20"/>
        <v>98.930533305597081</v>
      </c>
      <c r="K33" s="19">
        <f t="shared" si="20"/>
        <v>99.709821440912194</v>
      </c>
      <c r="L33" s="19">
        <f t="shared" si="20"/>
        <v>99.577460626696023</v>
      </c>
      <c r="M33" s="19">
        <f t="shared" si="20"/>
        <v>98.268303896440614</v>
      </c>
      <c r="N33" s="19">
        <f t="shared" si="20"/>
        <v>98.272652204853543</v>
      </c>
      <c r="O33" s="19">
        <f t="shared" si="20"/>
        <v>100.43746624257109</v>
      </c>
      <c r="P33" s="19">
        <f t="shared" si="20"/>
        <v>100.5827205526994</v>
      </c>
      <c r="Q33" s="19">
        <f t="shared" si="20"/>
        <v>101.02677313898545</v>
      </c>
      <c r="R33" s="19">
        <f t="shared" si="20"/>
        <v>101.67146512023164</v>
      </c>
      <c r="S33" s="19">
        <f t="shared" si="20"/>
        <v>101.57717125575174</v>
      </c>
      <c r="T33" s="19">
        <f t="shared" si="20"/>
        <v>100.67112412354186</v>
      </c>
      <c r="U33" s="19">
        <f t="shared" si="20"/>
        <v>97.140115012155164</v>
      </c>
      <c r="V33" s="19">
        <f t="shared" si="20"/>
        <v>96.928639134790728</v>
      </c>
      <c r="W33" s="19">
        <f t="shared" si="20"/>
        <v>92.383863536275413</v>
      </c>
      <c r="X33" s="19">
        <f t="shared" si="20"/>
        <v>95.222734910627665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6.7439159692499022E-3</v>
      </c>
    </row>
    <row r="38" spans="1:24" ht="11.25" customHeight="1" x14ac:dyDescent="0.2">
      <c r="A38" s="28" t="s">
        <v>62</v>
      </c>
      <c r="B38" s="7" t="s">
        <v>63</v>
      </c>
      <c r="C38" s="8">
        <v>1.2025497671996979</v>
      </c>
      <c r="D38" s="8">
        <v>1.2134223934102142</v>
      </c>
      <c r="E38" s="8">
        <v>1.1714093413436524</v>
      </c>
      <c r="F38" s="8">
        <v>1.1296608137568376</v>
      </c>
      <c r="G38" s="8">
        <v>1.1717789126513718</v>
      </c>
      <c r="H38" s="8">
        <v>0.76076760282383327</v>
      </c>
      <c r="I38" s="8">
        <v>0.77457470910402437</v>
      </c>
      <c r="J38" s="8">
        <v>0.74584159251879112</v>
      </c>
      <c r="K38" s="8">
        <v>0.76520236633624694</v>
      </c>
      <c r="L38" s="8">
        <v>0.79238267811124996</v>
      </c>
      <c r="M38" s="8">
        <v>0.68080753549784101</v>
      </c>
      <c r="N38" s="8">
        <v>0.72471504813705978</v>
      </c>
      <c r="O38" s="8">
        <v>0.74909422421193173</v>
      </c>
      <c r="P38" s="8">
        <v>0.3707889209113841</v>
      </c>
      <c r="Q38" s="8">
        <v>0.38884847776036424</v>
      </c>
      <c r="R38" s="8">
        <v>0.44823850325517534</v>
      </c>
      <c r="S38" s="8">
        <v>0.41826646399342515</v>
      </c>
      <c r="T38" s="8">
        <v>0.40248141226739498</v>
      </c>
      <c r="U38" s="8">
        <v>0.34368670359470943</v>
      </c>
      <c r="V38" s="8">
        <v>0.27660859436677854</v>
      </c>
      <c r="W38" s="8">
        <v>0.34996320957617061</v>
      </c>
      <c r="X38" s="8">
        <v>0.50860851581562294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32.970862291939433</v>
      </c>
      <c r="D40" s="8">
        <v>25.05442622187039</v>
      </c>
      <c r="E40" s="8">
        <v>27.358986284679844</v>
      </c>
      <c r="F40" s="8">
        <v>24.854431446365872</v>
      </c>
      <c r="G40" s="8">
        <v>23.401307364107762</v>
      </c>
      <c r="H40" s="8">
        <v>25.494193455489704</v>
      </c>
      <c r="I40" s="8">
        <v>18.877734833588168</v>
      </c>
      <c r="J40" s="8">
        <v>19.313549905276087</v>
      </c>
      <c r="K40" s="8">
        <v>19.814896672577451</v>
      </c>
      <c r="L40" s="8">
        <v>19.311746056639876</v>
      </c>
      <c r="M40" s="8">
        <v>17.629494579835058</v>
      </c>
      <c r="N40" s="8">
        <v>15.82270705972874</v>
      </c>
      <c r="O40" s="8">
        <v>15.213932036168242</v>
      </c>
      <c r="P40" s="8">
        <v>15.814350740311061</v>
      </c>
      <c r="Q40" s="8">
        <v>16.979461293206327</v>
      </c>
      <c r="R40" s="8">
        <v>15.219985688596571</v>
      </c>
      <c r="S40" s="8">
        <v>15.57018127600317</v>
      </c>
      <c r="T40" s="8">
        <v>13.908046664430277</v>
      </c>
      <c r="U40" s="8">
        <v>14.30547142451778</v>
      </c>
      <c r="V40" s="8">
        <v>14.652966988433652</v>
      </c>
      <c r="W40" s="8">
        <v>14.196480021753471</v>
      </c>
      <c r="X40" s="8">
        <v>15.677846155026387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9.9983661467012763E-2</v>
      </c>
      <c r="V41" s="8">
        <v>0.11287294663520973</v>
      </c>
      <c r="W41" s="8">
        <v>0.10864013585917263</v>
      </c>
      <c r="X41" s="8">
        <v>0.16491738272451156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72.737888380577573</v>
      </c>
      <c r="D43" s="8">
        <v>77.589556757808182</v>
      </c>
      <c r="E43" s="8">
        <v>72.878721768944359</v>
      </c>
      <c r="F43" s="8">
        <v>73.404978354842072</v>
      </c>
      <c r="G43" s="8">
        <v>74.52175634532199</v>
      </c>
      <c r="H43" s="8">
        <v>72.181487568687885</v>
      </c>
      <c r="I43" s="8">
        <v>77.507424297556867</v>
      </c>
      <c r="J43" s="8">
        <v>76.565734147074011</v>
      </c>
      <c r="K43" s="8">
        <v>78.73550794874923</v>
      </c>
      <c r="L43" s="8">
        <v>79.473331891944895</v>
      </c>
      <c r="M43" s="8">
        <v>79.958001781107711</v>
      </c>
      <c r="N43" s="8">
        <v>81.725230096987744</v>
      </c>
      <c r="O43" s="8">
        <v>84.474439982190916</v>
      </c>
      <c r="P43" s="8">
        <v>84.397580891476949</v>
      </c>
      <c r="Q43" s="8">
        <v>83.658463368018758</v>
      </c>
      <c r="R43" s="8">
        <v>85.999749810011792</v>
      </c>
      <c r="S43" s="8">
        <v>85.579764622754297</v>
      </c>
      <c r="T43" s="8">
        <v>86.360596046844194</v>
      </c>
      <c r="U43" s="8">
        <v>82.390973222575667</v>
      </c>
      <c r="V43" s="8">
        <v>81.765204344636629</v>
      </c>
      <c r="W43" s="8">
        <v>77.652399533558494</v>
      </c>
      <c r="X43" s="8">
        <v>78.861883941278776</v>
      </c>
    </row>
    <row r="44" spans="1:24" ht="11.25" customHeight="1" x14ac:dyDescent="0.2">
      <c r="A44" s="28" t="s">
        <v>74</v>
      </c>
      <c r="B44" s="7" t="s">
        <v>75</v>
      </c>
      <c r="C44" s="8">
        <v>2.4779987816741436</v>
      </c>
      <c r="D44" s="8">
        <v>2.917143093896247</v>
      </c>
      <c r="E44" s="8">
        <v>2.8161410971018448</v>
      </c>
      <c r="F44" s="8">
        <v>2.7157750336505644</v>
      </c>
      <c r="G44" s="8">
        <v>2.4145917259650207</v>
      </c>
      <c r="H44" s="8">
        <v>2.3515441846851717</v>
      </c>
      <c r="I44" s="8">
        <v>2.3942221593518083</v>
      </c>
      <c r="J44" s="8">
        <v>2.3054076607281955</v>
      </c>
      <c r="K44" s="8">
        <v>0.39421445324926507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3.4911183681040135E-3</v>
      </c>
      <c r="S44" s="8">
        <v>8.9588930008311363E-3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0.12098626071845996</v>
      </c>
      <c r="W50" s="8">
        <v>7.6380635528116067E-2</v>
      </c>
      <c r="X50" s="8">
        <v>2.7349998131130184E-3</v>
      </c>
    </row>
    <row r="51" spans="1:24" ht="11.25" customHeight="1" x14ac:dyDescent="0.2">
      <c r="A51" s="25" t="s">
        <v>88</v>
      </c>
      <c r="B51" s="26" t="s">
        <v>89</v>
      </c>
      <c r="C51" s="27">
        <v>592.84057902531561</v>
      </c>
      <c r="D51" s="27">
        <v>605.06954986903258</v>
      </c>
      <c r="E51" s="27">
        <v>645.5720864787429</v>
      </c>
      <c r="F51" s="27">
        <v>622.79301924018012</v>
      </c>
      <c r="G51" s="27">
        <v>619.4712849371009</v>
      </c>
      <c r="H51" s="27">
        <v>619.6507366969563</v>
      </c>
      <c r="I51" s="27">
        <v>623.6323024801045</v>
      </c>
      <c r="J51" s="27">
        <v>612.23061405866372</v>
      </c>
      <c r="K51" s="27">
        <v>608.13957999128888</v>
      </c>
      <c r="L51" s="27">
        <v>615.00258537072466</v>
      </c>
      <c r="M51" s="27">
        <v>618.72544539715534</v>
      </c>
      <c r="N51" s="27">
        <v>615.8469921951073</v>
      </c>
      <c r="O51" s="27">
        <v>667.17633943732858</v>
      </c>
      <c r="P51" s="27">
        <v>666.04912095597126</v>
      </c>
      <c r="Q51" s="27">
        <v>608.04876847430785</v>
      </c>
      <c r="R51" s="27">
        <v>593.31741104329819</v>
      </c>
      <c r="S51" s="27">
        <v>598.53493884117552</v>
      </c>
      <c r="T51" s="27">
        <v>630.20249823248946</v>
      </c>
      <c r="U51" s="27">
        <v>612.67342677744364</v>
      </c>
      <c r="V51" s="27">
        <v>583.19187491109074</v>
      </c>
      <c r="W51" s="27">
        <v>477.22453973684424</v>
      </c>
      <c r="X51" s="27">
        <v>480.00425462572656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1">SUM(C53:C54)</f>
        <v>0</v>
      </c>
      <c r="D52" s="27">
        <f t="shared" ref="D52:X52" si="22">SUM(D53:D54)</f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3">SUM(C62:C72)</f>
        <v>6.4777994072472609</v>
      </c>
      <c r="D61" s="49">
        <f t="shared" si="23"/>
        <v>6.423445507878677</v>
      </c>
      <c r="E61" s="49">
        <f t="shared" si="23"/>
        <v>6.9456347828904352</v>
      </c>
      <c r="F61" s="49">
        <f t="shared" si="23"/>
        <v>5.914203091127967</v>
      </c>
      <c r="G61" s="49">
        <f t="shared" si="23"/>
        <v>5.4696684114471958</v>
      </c>
      <c r="H61" s="49">
        <f t="shared" si="23"/>
        <v>5.6912406484794893</v>
      </c>
      <c r="I61" s="49">
        <f t="shared" si="23"/>
        <v>5.5634867271478994</v>
      </c>
      <c r="J61" s="49">
        <f t="shared" si="23"/>
        <v>5.8136525358539215</v>
      </c>
      <c r="K61" s="49">
        <f t="shared" si="23"/>
        <v>5.471974310635888</v>
      </c>
      <c r="L61" s="49">
        <f t="shared" si="23"/>
        <v>5.6613886726069031</v>
      </c>
      <c r="M61" s="49">
        <f t="shared" si="23"/>
        <v>5.324789976294916</v>
      </c>
      <c r="N61" s="49">
        <f t="shared" si="23"/>
        <v>6.8943700269773265</v>
      </c>
      <c r="O61" s="49">
        <f t="shared" si="23"/>
        <v>6.8583614207630159</v>
      </c>
      <c r="P61" s="49">
        <f t="shared" si="23"/>
        <v>7.3051683398470875</v>
      </c>
      <c r="Q61" s="49">
        <f t="shared" si="23"/>
        <v>9.3021947355434946</v>
      </c>
      <c r="R61" s="49">
        <f t="shared" si="23"/>
        <v>6.5718370458235604</v>
      </c>
      <c r="S61" s="49">
        <f t="shared" si="23"/>
        <v>6.8337562391422235</v>
      </c>
      <c r="T61" s="49">
        <f t="shared" si="23"/>
        <v>7.2591902442742562</v>
      </c>
      <c r="U61" s="49">
        <f t="shared" si="23"/>
        <v>11.520009551296958</v>
      </c>
      <c r="V61" s="49">
        <f t="shared" si="23"/>
        <v>12.116167414768082</v>
      </c>
      <c r="W61" s="49">
        <f t="shared" si="23"/>
        <v>11.407424520005938</v>
      </c>
      <c r="X61" s="49">
        <f t="shared" si="23"/>
        <v>9.6448244043687588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6.4777994072472609</v>
      </c>
      <c r="D64" s="52">
        <v>6.423445507878677</v>
      </c>
      <c r="E64" s="52">
        <v>6.9456347828904352</v>
      </c>
      <c r="F64" s="52">
        <v>5.914203091127967</v>
      </c>
      <c r="G64" s="52">
        <v>5.4696684114471958</v>
      </c>
      <c r="H64" s="52">
        <v>5.6912406484794893</v>
      </c>
      <c r="I64" s="52">
        <v>5.5634867271478994</v>
      </c>
      <c r="J64" s="52">
        <v>5.8136525358539215</v>
      </c>
      <c r="K64" s="52">
        <v>5.471974310635888</v>
      </c>
      <c r="L64" s="52">
        <v>5.6613886726069031</v>
      </c>
      <c r="M64" s="52">
        <v>5.324789976294916</v>
      </c>
      <c r="N64" s="52">
        <v>6.8943700269773265</v>
      </c>
      <c r="O64" s="52">
        <v>6.8583614207630159</v>
      </c>
      <c r="P64" s="52">
        <v>7.3051683398470875</v>
      </c>
      <c r="Q64" s="52">
        <v>9.3021947355434946</v>
      </c>
      <c r="R64" s="52">
        <v>6.5718370458235604</v>
      </c>
      <c r="S64" s="52">
        <v>6.8337562391422235</v>
      </c>
      <c r="T64" s="52">
        <v>7.2591902442742562</v>
      </c>
      <c r="U64" s="52">
        <v>7.2456312795206905</v>
      </c>
      <c r="V64" s="52">
        <v>7.8044820720854453</v>
      </c>
      <c r="W64" s="52">
        <v>7.2112935987928211</v>
      </c>
      <c r="X64" s="52">
        <v>5.541314224239537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4.2743782717762677</v>
      </c>
      <c r="V72" s="55">
        <v>4.3116853426826376</v>
      </c>
      <c r="W72" s="55">
        <v>4.1961309212131166</v>
      </c>
      <c r="X72" s="55">
        <v>4.1035101801292218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636.43006054309171</v>
      </c>
      <c r="D2" s="21">
        <f t="shared" ref="D2:X2" si="0">SUM(D3,D17,D22,D25,D26,D51,D52)</f>
        <v>661.11731829425753</v>
      </c>
      <c r="E2" s="21">
        <f t="shared" si="0"/>
        <v>677.77082761107647</v>
      </c>
      <c r="F2" s="21">
        <f t="shared" si="0"/>
        <v>689.62257855920393</v>
      </c>
      <c r="G2" s="21">
        <f t="shared" si="0"/>
        <v>702.50523133153615</v>
      </c>
      <c r="H2" s="21">
        <f t="shared" si="0"/>
        <v>703.84200532267755</v>
      </c>
      <c r="I2" s="21">
        <f t="shared" si="0"/>
        <v>718.7537113521438</v>
      </c>
      <c r="J2" s="21">
        <f t="shared" si="0"/>
        <v>707.63954789801312</v>
      </c>
      <c r="K2" s="21">
        <f t="shared" si="0"/>
        <v>717.55322317120556</v>
      </c>
      <c r="L2" s="21">
        <f t="shared" si="0"/>
        <v>721.66192041987119</v>
      </c>
      <c r="M2" s="21">
        <f t="shared" si="0"/>
        <v>717.83784516790695</v>
      </c>
      <c r="N2" s="21">
        <f t="shared" si="0"/>
        <v>703.18365996063108</v>
      </c>
      <c r="O2" s="21">
        <f t="shared" si="0"/>
        <v>699.15935058976686</v>
      </c>
      <c r="P2" s="21">
        <f t="shared" si="0"/>
        <v>696.70006204769993</v>
      </c>
      <c r="Q2" s="21">
        <f t="shared" si="0"/>
        <v>676.4955667160101</v>
      </c>
      <c r="R2" s="21">
        <f t="shared" si="0"/>
        <v>682.33332191297154</v>
      </c>
      <c r="S2" s="21">
        <f t="shared" si="0"/>
        <v>663.57542293096822</v>
      </c>
      <c r="T2" s="21">
        <f t="shared" si="0"/>
        <v>665.91683172095668</v>
      </c>
      <c r="U2" s="21">
        <f t="shared" si="0"/>
        <v>667.77048952396387</v>
      </c>
      <c r="V2" s="21">
        <f t="shared" si="0"/>
        <v>665.53664299146033</v>
      </c>
      <c r="W2" s="21">
        <f t="shared" si="0"/>
        <v>620.34864694967837</v>
      </c>
      <c r="X2" s="21">
        <f t="shared" si="0"/>
        <v>632.78734375524641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111.22276067999998</v>
      </c>
      <c r="D26" s="27">
        <f t="shared" si="11"/>
        <v>128.33404200000001</v>
      </c>
      <c r="E26" s="27">
        <f t="shared" si="11"/>
        <v>145.44532332000006</v>
      </c>
      <c r="F26" s="27">
        <f t="shared" si="11"/>
        <v>134.03780244000001</v>
      </c>
      <c r="G26" s="27">
        <f t="shared" si="11"/>
        <v>151.14908376000002</v>
      </c>
      <c r="H26" s="27">
        <f t="shared" si="11"/>
        <v>148.29708995999999</v>
      </c>
      <c r="I26" s="27">
        <f t="shared" si="11"/>
        <v>188.22318587999993</v>
      </c>
      <c r="J26" s="27">
        <f t="shared" si="11"/>
        <v>94.111706519999984</v>
      </c>
      <c r="K26" s="27">
        <f t="shared" si="11"/>
        <v>77.000425200000024</v>
      </c>
      <c r="L26" s="27">
        <f t="shared" si="11"/>
        <v>122.63028155999993</v>
      </c>
      <c r="M26" s="27">
        <f t="shared" si="11"/>
        <v>148.29708996000002</v>
      </c>
      <c r="N26" s="27">
        <f t="shared" si="11"/>
        <v>82.704185640000006</v>
      </c>
      <c r="O26" s="27">
        <f t="shared" si="11"/>
        <v>111.22276068000004</v>
      </c>
      <c r="P26" s="27">
        <f t="shared" si="11"/>
        <v>105.51900024000003</v>
      </c>
      <c r="Q26" s="27">
        <f t="shared" si="11"/>
        <v>17.111281319999978</v>
      </c>
      <c r="R26" s="27">
        <f t="shared" si="11"/>
        <v>127.74160871999993</v>
      </c>
      <c r="S26" s="27">
        <f t="shared" si="11"/>
        <v>125.21172780000006</v>
      </c>
      <c r="T26" s="27">
        <f t="shared" si="11"/>
        <v>150.46215191999991</v>
      </c>
      <c r="U26" s="27">
        <f t="shared" si="11"/>
        <v>228.47548355999953</v>
      </c>
      <c r="V26" s="27">
        <f t="shared" si="11"/>
        <v>307.35293184</v>
      </c>
      <c r="W26" s="27">
        <f t="shared" si="11"/>
        <v>229.1372006400002</v>
      </c>
      <c r="X26" s="27">
        <f t="shared" si="11"/>
        <v>209.44197431999987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111.22276067999998</v>
      </c>
      <c r="D33" s="19">
        <f t="shared" si="13"/>
        <v>128.33404200000001</v>
      </c>
      <c r="E33" s="19">
        <f t="shared" si="13"/>
        <v>145.44532332000006</v>
      </c>
      <c r="F33" s="19">
        <f t="shared" si="13"/>
        <v>134.03780244000001</v>
      </c>
      <c r="G33" s="19">
        <f t="shared" si="13"/>
        <v>151.14908376000002</v>
      </c>
      <c r="H33" s="19">
        <f t="shared" si="13"/>
        <v>148.29708995999999</v>
      </c>
      <c r="I33" s="19">
        <f t="shared" si="13"/>
        <v>188.22318587999993</v>
      </c>
      <c r="J33" s="19">
        <f t="shared" si="13"/>
        <v>94.111706519999984</v>
      </c>
      <c r="K33" s="19">
        <f t="shared" si="13"/>
        <v>77.000425200000024</v>
      </c>
      <c r="L33" s="19">
        <f t="shared" si="13"/>
        <v>122.63028155999993</v>
      </c>
      <c r="M33" s="19">
        <f t="shared" si="13"/>
        <v>148.29708996000002</v>
      </c>
      <c r="N33" s="19">
        <f t="shared" si="13"/>
        <v>82.704185640000006</v>
      </c>
      <c r="O33" s="19">
        <f t="shared" si="13"/>
        <v>111.22276068000004</v>
      </c>
      <c r="P33" s="19">
        <f t="shared" si="13"/>
        <v>105.51900024000003</v>
      </c>
      <c r="Q33" s="19">
        <f t="shared" si="13"/>
        <v>17.111281319999978</v>
      </c>
      <c r="R33" s="19">
        <f t="shared" si="13"/>
        <v>127.74160871999993</v>
      </c>
      <c r="S33" s="19">
        <f t="shared" si="13"/>
        <v>125.21172780000006</v>
      </c>
      <c r="T33" s="19">
        <f t="shared" si="13"/>
        <v>150.46215191999991</v>
      </c>
      <c r="U33" s="19">
        <f t="shared" si="13"/>
        <v>228.47548355999953</v>
      </c>
      <c r="V33" s="19">
        <f t="shared" si="13"/>
        <v>307.35293184</v>
      </c>
      <c r="W33" s="19">
        <f t="shared" si="13"/>
        <v>229.1372006400002</v>
      </c>
      <c r="X33" s="19">
        <f t="shared" si="13"/>
        <v>209.44197431999987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111.22276067999998</v>
      </c>
      <c r="D36" s="8">
        <v>128.33404200000001</v>
      </c>
      <c r="E36" s="8">
        <v>145.44532332000006</v>
      </c>
      <c r="F36" s="8">
        <v>134.03780244000001</v>
      </c>
      <c r="G36" s="8">
        <v>151.14908376000002</v>
      </c>
      <c r="H36" s="8">
        <v>148.29708995999999</v>
      </c>
      <c r="I36" s="8">
        <v>188.22318587999993</v>
      </c>
      <c r="J36" s="8">
        <v>94.111706519999984</v>
      </c>
      <c r="K36" s="8">
        <v>77.000425200000024</v>
      </c>
      <c r="L36" s="8">
        <v>122.63028155999993</v>
      </c>
      <c r="M36" s="8">
        <v>148.29708996000002</v>
      </c>
      <c r="N36" s="8">
        <v>82.704185640000006</v>
      </c>
      <c r="O36" s="8">
        <v>111.22276068000004</v>
      </c>
      <c r="P36" s="8">
        <v>105.51900024000003</v>
      </c>
      <c r="Q36" s="8">
        <v>17.111281319999978</v>
      </c>
      <c r="R36" s="8">
        <v>127.74160871999993</v>
      </c>
      <c r="S36" s="8">
        <v>125.21172780000006</v>
      </c>
      <c r="T36" s="8">
        <v>150.46215191999991</v>
      </c>
      <c r="U36" s="8">
        <v>228.47548355999953</v>
      </c>
      <c r="V36" s="8">
        <v>307.35293184</v>
      </c>
      <c r="W36" s="8">
        <v>229.1372006400002</v>
      </c>
      <c r="X36" s="8">
        <v>209.44197431999987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525.20729986309175</v>
      </c>
      <c r="D51" s="27">
        <v>532.78327629425746</v>
      </c>
      <c r="E51" s="27">
        <v>532.32550429107641</v>
      </c>
      <c r="F51" s="27">
        <v>555.58477611920398</v>
      </c>
      <c r="G51" s="27">
        <v>551.3561475715361</v>
      </c>
      <c r="H51" s="27">
        <v>555.54491536267756</v>
      </c>
      <c r="I51" s="27">
        <v>530.53052547214384</v>
      </c>
      <c r="J51" s="27">
        <v>613.52784137801314</v>
      </c>
      <c r="K51" s="27">
        <v>640.55279797120556</v>
      </c>
      <c r="L51" s="27">
        <v>599.03163885987124</v>
      </c>
      <c r="M51" s="27">
        <v>569.54075520790695</v>
      </c>
      <c r="N51" s="27">
        <v>620.47947432063108</v>
      </c>
      <c r="O51" s="27">
        <v>587.93658990976678</v>
      </c>
      <c r="P51" s="27">
        <v>591.18106180769996</v>
      </c>
      <c r="Q51" s="27">
        <v>659.38428539601011</v>
      </c>
      <c r="R51" s="27">
        <v>554.59171319297161</v>
      </c>
      <c r="S51" s="27">
        <v>538.36369513096815</v>
      </c>
      <c r="T51" s="27">
        <v>515.4546798009568</v>
      </c>
      <c r="U51" s="27">
        <v>439.29500596396434</v>
      </c>
      <c r="V51" s="27">
        <v>358.18371115146033</v>
      </c>
      <c r="W51" s="27">
        <v>391.21144630967819</v>
      </c>
      <c r="X51" s="27">
        <v>423.34536943524654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5.7387899143621039</v>
      </c>
      <c r="D61" s="49">
        <f t="shared" si="15"/>
        <v>5.6560511820930186</v>
      </c>
      <c r="E61" s="49">
        <f t="shared" si="15"/>
        <v>5.7272280135140807</v>
      </c>
      <c r="F61" s="49">
        <f t="shared" si="15"/>
        <v>5.2759762855348438</v>
      </c>
      <c r="G61" s="49">
        <f t="shared" si="15"/>
        <v>4.8682406709706614</v>
      </c>
      <c r="H61" s="49">
        <f t="shared" si="15"/>
        <v>5.1024546847499916</v>
      </c>
      <c r="I61" s="49">
        <f t="shared" si="15"/>
        <v>4.7329163756799408</v>
      </c>
      <c r="J61" s="49">
        <f t="shared" si="15"/>
        <v>5.8259708171053592</v>
      </c>
      <c r="K61" s="49">
        <f t="shared" si="15"/>
        <v>5.7636249480005635</v>
      </c>
      <c r="L61" s="49">
        <f t="shared" si="15"/>
        <v>5.5143685822558153</v>
      </c>
      <c r="M61" s="49">
        <f t="shared" si="15"/>
        <v>4.9015034487159976</v>
      </c>
      <c r="N61" s="49">
        <f t="shared" si="15"/>
        <v>6.946230385672723</v>
      </c>
      <c r="O61" s="49">
        <f t="shared" si="15"/>
        <v>6.0438018972507122</v>
      </c>
      <c r="P61" s="49">
        <f t="shared" si="15"/>
        <v>6.4840220337446794</v>
      </c>
      <c r="Q61" s="49">
        <f t="shared" si="15"/>
        <v>10.08754781906946</v>
      </c>
      <c r="R61" s="49">
        <f t="shared" si="15"/>
        <v>6.1428946769983606</v>
      </c>
      <c r="S61" s="49">
        <f t="shared" si="15"/>
        <v>6.146752715308355</v>
      </c>
      <c r="T61" s="49">
        <f t="shared" si="15"/>
        <v>5.9374305774272349</v>
      </c>
      <c r="U61" s="49">
        <f t="shared" si="15"/>
        <v>5.195214117399539</v>
      </c>
      <c r="V61" s="49">
        <f t="shared" si="15"/>
        <v>4.7933424186006981</v>
      </c>
      <c r="W61" s="49">
        <f t="shared" si="15"/>
        <v>5.9115581107860145</v>
      </c>
      <c r="X61" s="49">
        <f t="shared" si="15"/>
        <v>4.887226925200137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5.7387899143621039</v>
      </c>
      <c r="D64" s="52">
        <v>5.6560511820930186</v>
      </c>
      <c r="E64" s="52">
        <v>5.7272280135140807</v>
      </c>
      <c r="F64" s="52">
        <v>5.2759762855348438</v>
      </c>
      <c r="G64" s="52">
        <v>4.8682406709706614</v>
      </c>
      <c r="H64" s="52">
        <v>5.1024546847499916</v>
      </c>
      <c r="I64" s="52">
        <v>4.7329163756799408</v>
      </c>
      <c r="J64" s="52">
        <v>5.8259708171053592</v>
      </c>
      <c r="K64" s="52">
        <v>5.7636249480005635</v>
      </c>
      <c r="L64" s="52">
        <v>5.5143685822558153</v>
      </c>
      <c r="M64" s="52">
        <v>4.9015034487159976</v>
      </c>
      <c r="N64" s="52">
        <v>6.946230385672723</v>
      </c>
      <c r="O64" s="52">
        <v>6.0438018972507122</v>
      </c>
      <c r="P64" s="52">
        <v>6.4840220337446794</v>
      </c>
      <c r="Q64" s="52">
        <v>10.08754781906946</v>
      </c>
      <c r="R64" s="52">
        <v>6.1428946769983606</v>
      </c>
      <c r="S64" s="52">
        <v>6.146752715308355</v>
      </c>
      <c r="T64" s="52">
        <v>5.9374305774272349</v>
      </c>
      <c r="U64" s="52">
        <v>5.195214117399539</v>
      </c>
      <c r="V64" s="52">
        <v>4.7933424186006981</v>
      </c>
      <c r="W64" s="52">
        <v>5.9115581107860145</v>
      </c>
      <c r="X64" s="52">
        <v>4.887226925200137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20214.865096559999</v>
      </c>
      <c r="D2" s="21">
        <f t="shared" ref="D2:X2" si="0">SUM(D3,D17,D22,D25,D26,D51,D52)</f>
        <v>21453.502217040001</v>
      </c>
      <c r="E2" s="21">
        <f t="shared" si="0"/>
        <v>20687.565083039997</v>
      </c>
      <c r="F2" s="21">
        <f t="shared" si="0"/>
        <v>21163.375654199997</v>
      </c>
      <c r="G2" s="21">
        <f t="shared" si="0"/>
        <v>20215.777043519989</v>
      </c>
      <c r="H2" s="21">
        <f t="shared" si="0"/>
        <v>19425.174626159998</v>
      </c>
      <c r="I2" s="21">
        <f t="shared" si="0"/>
        <v>19568.151794519996</v>
      </c>
      <c r="J2" s="21">
        <f t="shared" si="0"/>
        <v>17485.0783362</v>
      </c>
      <c r="K2" s="21">
        <f t="shared" si="0"/>
        <v>19820.589375600011</v>
      </c>
      <c r="L2" s="21">
        <f t="shared" si="0"/>
        <v>19720.344692520001</v>
      </c>
      <c r="M2" s="21">
        <f t="shared" si="0"/>
        <v>22955.628560400004</v>
      </c>
      <c r="N2" s="21">
        <f t="shared" si="0"/>
        <v>17843.670349560001</v>
      </c>
      <c r="O2" s="21">
        <f t="shared" si="0"/>
        <v>19079.508430800011</v>
      </c>
      <c r="P2" s="21">
        <f t="shared" si="0"/>
        <v>20262.723675840014</v>
      </c>
      <c r="Q2" s="21">
        <f t="shared" si="0"/>
        <v>15124.476110400012</v>
      </c>
      <c r="R2" s="21">
        <f t="shared" si="0"/>
        <v>16109.395233120011</v>
      </c>
      <c r="S2" s="21">
        <f t="shared" si="0"/>
        <v>16782.302784600008</v>
      </c>
      <c r="T2" s="21">
        <f t="shared" si="0"/>
        <v>16279.587705239999</v>
      </c>
      <c r="U2" s="21">
        <f t="shared" si="0"/>
        <v>16171.631359559997</v>
      </c>
      <c r="V2" s="21">
        <f t="shared" si="0"/>
        <v>15619.531246920013</v>
      </c>
      <c r="W2" s="21">
        <f t="shared" si="0"/>
        <v>14953.404080879998</v>
      </c>
      <c r="X2" s="21">
        <f t="shared" si="0"/>
        <v>16956.183214440018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8.6406879599999993</v>
      </c>
      <c r="D3" s="24">
        <f t="shared" si="1"/>
        <v>7.7106146399999966</v>
      </c>
      <c r="E3" s="24">
        <f t="shared" si="1"/>
        <v>7.7106146399999993</v>
      </c>
      <c r="F3" s="24">
        <f t="shared" si="1"/>
        <v>7.6871743200000013</v>
      </c>
      <c r="G3" s="24">
        <f t="shared" si="1"/>
        <v>4.8303853200000013</v>
      </c>
      <c r="H3" s="24">
        <f t="shared" si="1"/>
        <v>4.8303853199999995</v>
      </c>
      <c r="I3" s="24">
        <f t="shared" si="1"/>
        <v>4.8303853199999995</v>
      </c>
      <c r="J3" s="24">
        <f t="shared" si="1"/>
        <v>5.8501170000000018</v>
      </c>
      <c r="K3" s="24">
        <f t="shared" si="1"/>
        <v>25.847289000000004</v>
      </c>
      <c r="L3" s="24">
        <f t="shared" si="1"/>
        <v>7.7999219999999987</v>
      </c>
      <c r="M3" s="24">
        <f t="shared" si="1"/>
        <v>7.7999219999999987</v>
      </c>
      <c r="N3" s="24">
        <f t="shared" si="1"/>
        <v>7.799922000000004</v>
      </c>
      <c r="O3" s="24">
        <f t="shared" si="1"/>
        <v>7.7999220000000014</v>
      </c>
      <c r="P3" s="24">
        <f t="shared" si="1"/>
        <v>3.8999610000000011</v>
      </c>
      <c r="Q3" s="24">
        <f t="shared" si="1"/>
        <v>2.5839550800000008</v>
      </c>
      <c r="R3" s="24">
        <f t="shared" si="1"/>
        <v>2.2187016000000011</v>
      </c>
      <c r="S3" s="24">
        <f t="shared" si="1"/>
        <v>4.4039350800000019</v>
      </c>
      <c r="T3" s="24">
        <f t="shared" si="1"/>
        <v>4.6018267200000027</v>
      </c>
      <c r="U3" s="24">
        <f t="shared" si="1"/>
        <v>4.1363773200000038</v>
      </c>
      <c r="V3" s="24">
        <f t="shared" si="1"/>
        <v>4.5776070000000004</v>
      </c>
      <c r="W3" s="24">
        <f t="shared" si="1"/>
        <v>1.4105797200000003</v>
      </c>
      <c r="X3" s="24">
        <f t="shared" si="1"/>
        <v>1.54753848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8.6406879599999993</v>
      </c>
      <c r="D4" s="19">
        <f t="shared" si="2"/>
        <v>5.760458639999996</v>
      </c>
      <c r="E4" s="19">
        <f t="shared" si="2"/>
        <v>5.7604586399999977</v>
      </c>
      <c r="F4" s="19">
        <f t="shared" si="2"/>
        <v>2.8802293199999989</v>
      </c>
      <c r="G4" s="19">
        <f t="shared" si="2"/>
        <v>2.8802293199999993</v>
      </c>
      <c r="H4" s="19">
        <f t="shared" si="2"/>
        <v>2.8802293199999989</v>
      </c>
      <c r="I4" s="19">
        <f t="shared" si="2"/>
        <v>2.8802293199999984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0.63379907999999985</v>
      </c>
      <c r="R4" s="19">
        <f t="shared" si="2"/>
        <v>0.56443860000000001</v>
      </c>
      <c r="S4" s="19">
        <f t="shared" si="2"/>
        <v>0.50994107999999994</v>
      </c>
      <c r="T4" s="19">
        <f t="shared" si="2"/>
        <v>0.45792072000000011</v>
      </c>
      <c r="U4" s="19">
        <f t="shared" si="2"/>
        <v>0.41191632000000006</v>
      </c>
      <c r="V4" s="19">
        <f t="shared" si="2"/>
        <v>0.37157399999999979</v>
      </c>
      <c r="W4" s="19">
        <f t="shared" si="2"/>
        <v>0.33406271999999987</v>
      </c>
      <c r="X4" s="19">
        <f t="shared" si="2"/>
        <v>0.29938247999999984</v>
      </c>
    </row>
    <row r="5" spans="1:24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8.6406879599999993</v>
      </c>
      <c r="D5" s="8">
        <f>FC_OTH_HH_SH_E!D5+FC_OTH_HH_SC_E!D5+FC_OTH_HH_WH_E!D5+FC_OTH_HH_CO_E!D5</f>
        <v>5.760458639999996</v>
      </c>
      <c r="E5" s="8">
        <f>FC_OTH_HH_SH_E!E5+FC_OTH_HH_SC_E!E5+FC_OTH_HH_WH_E!E5+FC_OTH_HH_CO_E!E5</f>
        <v>5.7604586399999977</v>
      </c>
      <c r="F5" s="8">
        <f>FC_OTH_HH_SH_E!F5+FC_OTH_HH_SC_E!F5+FC_OTH_HH_WH_E!F5+FC_OTH_HH_CO_E!F5</f>
        <v>2.8802293199999989</v>
      </c>
      <c r="G5" s="8">
        <f>FC_OTH_HH_SH_E!G5+FC_OTH_HH_SC_E!G5+FC_OTH_HH_WH_E!G5+FC_OTH_HH_CO_E!G5</f>
        <v>2.8802293199999993</v>
      </c>
      <c r="H5" s="8">
        <f>FC_OTH_HH_SH_E!H5+FC_OTH_HH_SC_E!H5+FC_OTH_HH_WH_E!H5+FC_OTH_HH_CO_E!H5</f>
        <v>2.8802293199999989</v>
      </c>
      <c r="I5" s="8">
        <f>FC_OTH_HH_SH_E!I5+FC_OTH_HH_SC_E!I5+FC_OTH_HH_WH_E!I5+FC_OTH_HH_CO_E!I5</f>
        <v>2.8802293199999984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0.63379907999999985</v>
      </c>
      <c r="R5" s="8">
        <f>FC_OTH_HH_SH_E!R5+FC_OTH_HH_SC_E!R5+FC_OTH_HH_WH_E!R5+FC_OTH_HH_CO_E!R5</f>
        <v>0.56443860000000001</v>
      </c>
      <c r="S5" s="8">
        <f>FC_OTH_HH_SH_E!S5+FC_OTH_HH_SC_E!S5+FC_OTH_HH_WH_E!S5+FC_OTH_HH_CO_E!S5</f>
        <v>0.50994107999999994</v>
      </c>
      <c r="T5" s="8">
        <f>FC_OTH_HH_SH_E!T5+FC_OTH_HH_SC_E!T5+FC_OTH_HH_WH_E!T5+FC_OTH_HH_CO_E!T5</f>
        <v>0.45792072000000011</v>
      </c>
      <c r="U5" s="8">
        <f>FC_OTH_HH_SH_E!U5+FC_OTH_HH_SC_E!U5+FC_OTH_HH_WH_E!U5+FC_OTH_HH_CO_E!U5</f>
        <v>0.41191632000000006</v>
      </c>
      <c r="V5" s="8">
        <f>FC_OTH_HH_SH_E!V5+FC_OTH_HH_SC_E!V5+FC_OTH_HH_WH_E!V5+FC_OTH_HH_CO_E!V5</f>
        <v>0.37157399999999979</v>
      </c>
      <c r="W5" s="8">
        <f>FC_OTH_HH_SH_E!W5+FC_OTH_HH_SC_E!W5+FC_OTH_HH_WH_E!W5+FC_OTH_HH_CO_E!W5</f>
        <v>0.33406271999999987</v>
      </c>
      <c r="X5" s="8">
        <f>FC_OTH_HH_SH_E!X5+FC_OTH_HH_SC_E!X5+FC_OTH_HH_WH_E!X5+FC_OTH_HH_CO_E!X5</f>
        <v>0.29938247999999984</v>
      </c>
    </row>
    <row r="6" spans="1:24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0</v>
      </c>
      <c r="D7" s="8">
        <f>FC_OTH_HH_SH_E!D7+FC_OTH_HH_SC_E!D7+FC_OTH_HH_WH_E!D7+FC_OTH_HH_CO_E!D7</f>
        <v>0</v>
      </c>
      <c r="E7" s="8">
        <f>FC_OTH_HH_SH_E!E7+FC_OTH_HH_SC_E!E7+FC_OTH_HH_WH_E!E7+FC_OTH_HH_CO_E!E7</f>
        <v>0</v>
      </c>
      <c r="F7" s="8">
        <f>FC_OTH_HH_SH_E!F7+FC_OTH_HH_SC_E!F7+FC_OTH_HH_WH_E!F7+FC_OTH_HH_CO_E!F7</f>
        <v>0</v>
      </c>
      <c r="G7" s="8">
        <f>FC_OTH_HH_SH_E!G7+FC_OTH_HH_SC_E!G7+FC_OTH_HH_WH_E!G7+FC_OTH_HH_CO_E!G7</f>
        <v>0</v>
      </c>
      <c r="H7" s="8">
        <f>FC_OTH_HH_SH_E!H7+FC_OTH_HH_SC_E!H7+FC_OTH_HH_WH_E!H7+FC_OTH_HH_CO_E!H7</f>
        <v>0</v>
      </c>
      <c r="I7" s="8">
        <f>FC_OTH_HH_SH_E!I7+FC_OTH_HH_SC_E!I7+FC_OTH_HH_WH_E!I7+FC_OTH_HH_CO_E!I7</f>
        <v>0</v>
      </c>
      <c r="J7" s="8">
        <f>FC_OTH_HH_SH_E!J7+FC_OTH_HH_SC_E!J7+FC_OTH_HH_WH_E!J7+FC_OTH_HH_CO_E!J7</f>
        <v>0</v>
      </c>
      <c r="K7" s="8">
        <f>FC_OTH_HH_SH_E!K7+FC_OTH_HH_SC_E!K7+FC_OTH_HH_WH_E!K7+FC_OTH_HH_CO_E!K7</f>
        <v>0</v>
      </c>
      <c r="L7" s="8">
        <f>FC_OTH_HH_SH_E!L7+FC_OTH_HH_SC_E!L7+FC_OTH_HH_WH_E!L7+FC_OTH_HH_CO_E!L7</f>
        <v>0</v>
      </c>
      <c r="M7" s="8">
        <f>FC_OTH_HH_SH_E!M7+FC_OTH_HH_SC_E!M7+FC_OTH_HH_WH_E!M7+FC_OTH_HH_CO_E!M7</f>
        <v>0</v>
      </c>
      <c r="N7" s="8">
        <f>FC_OTH_HH_SH_E!N7+FC_OTH_HH_SC_E!N7+FC_OTH_HH_WH_E!N7+FC_OTH_HH_CO_E!N7</f>
        <v>0</v>
      </c>
      <c r="O7" s="8">
        <f>FC_OTH_HH_SH_E!O7+FC_OTH_HH_SC_E!O7+FC_OTH_HH_WH_E!O7+FC_OTH_HH_CO_E!O7</f>
        <v>0</v>
      </c>
      <c r="P7" s="8">
        <f>FC_OTH_HH_SH_E!P7+FC_OTH_HH_SC_E!P7+FC_OTH_HH_WH_E!P7+FC_OTH_HH_CO_E!P7</f>
        <v>0</v>
      </c>
      <c r="Q7" s="8">
        <f>FC_OTH_HH_SH_E!Q7+FC_OTH_HH_SC_E!Q7+FC_OTH_HH_WH_E!Q7+FC_OTH_HH_CO_E!Q7</f>
        <v>0</v>
      </c>
      <c r="R7" s="8">
        <f>FC_OTH_HH_SH_E!R7+FC_OTH_HH_SC_E!R7+FC_OTH_HH_WH_E!R7+FC_OTH_HH_CO_E!R7</f>
        <v>0</v>
      </c>
      <c r="S7" s="8">
        <f>FC_OTH_HH_SH_E!S7+FC_OTH_HH_SC_E!S7+FC_OTH_HH_WH_E!S7+FC_OTH_HH_CO_E!S7</f>
        <v>0</v>
      </c>
      <c r="T7" s="8">
        <f>FC_OTH_HH_SH_E!T7+FC_OTH_HH_SC_E!T7+FC_OTH_HH_WH_E!T7+FC_OTH_HH_CO_E!T7</f>
        <v>0</v>
      </c>
      <c r="U7" s="8">
        <f>FC_OTH_HH_SH_E!U7+FC_OTH_HH_SC_E!U7+FC_OTH_HH_WH_E!U7+FC_OTH_HH_CO_E!U7</f>
        <v>0</v>
      </c>
      <c r="V7" s="8">
        <f>FC_OTH_HH_SH_E!V7+FC_OTH_HH_SC_E!V7+FC_OTH_HH_WH_E!V7+FC_OTH_HH_CO_E!V7</f>
        <v>0</v>
      </c>
      <c r="W7" s="8">
        <f>FC_OTH_HH_SH_E!W7+FC_OTH_HH_SC_E!W7+FC_OTH_HH_WH_E!W7+FC_OTH_HH_CO_E!W7</f>
        <v>0</v>
      </c>
      <c r="X7" s="8">
        <f>FC_OTH_HH_SH_E!X7+FC_OTH_HH_SC_E!X7+FC_OTH_HH_WH_E!X7+FC_OTH_HH_CO_E!X7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0</v>
      </c>
      <c r="D10" s="8">
        <f>FC_OTH_HH_SH_E!D10+FC_OTH_HH_SC_E!D10+FC_OTH_HH_WH_E!D10+FC_OTH_HH_CO_E!D10</f>
        <v>0</v>
      </c>
      <c r="E10" s="8">
        <f>FC_OTH_HH_SH_E!E10+FC_OTH_HH_SC_E!E10+FC_OTH_HH_WH_E!E10+FC_OTH_HH_CO_E!E10</f>
        <v>0</v>
      </c>
      <c r="F10" s="8">
        <f>FC_OTH_HH_SH_E!F10+FC_OTH_HH_SC_E!F10+FC_OTH_HH_WH_E!F10+FC_OTH_HH_CO_E!F10</f>
        <v>0</v>
      </c>
      <c r="G10" s="8">
        <f>FC_OTH_HH_SH_E!G10+FC_OTH_HH_SC_E!G10+FC_OTH_HH_WH_E!G10+FC_OTH_HH_CO_E!G10</f>
        <v>0</v>
      </c>
      <c r="H10" s="8">
        <f>FC_OTH_HH_SH_E!H10+FC_OTH_HH_SC_E!H10+FC_OTH_HH_WH_E!H10+FC_OTH_HH_CO_E!H10</f>
        <v>0</v>
      </c>
      <c r="I10" s="8">
        <f>FC_OTH_HH_SH_E!I10+FC_OTH_HH_SC_E!I10+FC_OTH_HH_WH_E!I10+FC_OTH_HH_CO_E!I10</f>
        <v>0</v>
      </c>
      <c r="J10" s="8">
        <f>FC_OTH_HH_SH_E!J10+FC_OTH_HH_SC_E!J10+FC_OTH_HH_WH_E!J10+FC_OTH_HH_CO_E!J10</f>
        <v>0</v>
      </c>
      <c r="K10" s="8">
        <f>FC_OTH_HH_SH_E!K10+FC_OTH_HH_SC_E!K10+FC_OTH_HH_WH_E!K10+FC_OTH_HH_CO_E!K10</f>
        <v>0</v>
      </c>
      <c r="L10" s="8">
        <f>FC_OTH_HH_SH_E!L10+FC_OTH_HH_SC_E!L10+FC_OTH_HH_WH_E!L10+FC_OTH_HH_CO_E!L10</f>
        <v>0</v>
      </c>
      <c r="M10" s="8">
        <f>FC_OTH_HH_SH_E!M10+FC_OTH_HH_SC_E!M10+FC_OTH_HH_WH_E!M10+FC_OTH_HH_CO_E!M10</f>
        <v>0</v>
      </c>
      <c r="N10" s="8">
        <f>FC_OTH_HH_SH_E!N10+FC_OTH_HH_SC_E!N10+FC_OTH_HH_WH_E!N10+FC_OTH_HH_CO_E!N10</f>
        <v>0</v>
      </c>
      <c r="O10" s="8">
        <f>FC_OTH_HH_SH_E!O10+FC_OTH_HH_SC_E!O10+FC_OTH_HH_WH_E!O10+FC_OTH_HH_CO_E!O10</f>
        <v>0</v>
      </c>
      <c r="P10" s="8">
        <f>FC_OTH_HH_SH_E!P10+FC_OTH_HH_SC_E!P10+FC_OTH_HH_WH_E!P10+FC_OTH_HH_CO_E!P10</f>
        <v>0</v>
      </c>
      <c r="Q10" s="8">
        <f>FC_OTH_HH_SH_E!Q10+FC_OTH_HH_SC_E!Q10+FC_OTH_HH_WH_E!Q10+FC_OTH_HH_CO_E!Q10</f>
        <v>0</v>
      </c>
      <c r="R10" s="8">
        <f>FC_OTH_HH_SH_E!R10+FC_OTH_HH_SC_E!R10+FC_OTH_HH_WH_E!R10+FC_OTH_HH_CO_E!R10</f>
        <v>0</v>
      </c>
      <c r="S10" s="8">
        <f>FC_OTH_HH_SH_E!S10+FC_OTH_HH_SC_E!S10+FC_OTH_HH_WH_E!S10+FC_OTH_HH_CO_E!S10</f>
        <v>0</v>
      </c>
      <c r="T10" s="8">
        <f>FC_OTH_HH_SH_E!T10+FC_OTH_HH_SC_E!T10+FC_OTH_HH_WH_E!T10+FC_OTH_HH_CO_E!T10</f>
        <v>0</v>
      </c>
      <c r="U10" s="8">
        <f>FC_OTH_HH_SH_E!U10+FC_OTH_HH_SC_E!U10+FC_OTH_HH_WH_E!U10+FC_OTH_HH_CO_E!U10</f>
        <v>0</v>
      </c>
      <c r="V10" s="8">
        <f>FC_OTH_HH_SH_E!V10+FC_OTH_HH_SC_E!V10+FC_OTH_HH_WH_E!V10+FC_OTH_HH_CO_E!V10</f>
        <v>0</v>
      </c>
      <c r="W10" s="8">
        <f>FC_OTH_HH_SH_E!W10+FC_OTH_HH_SC_E!W10+FC_OTH_HH_WH_E!W10+FC_OTH_HH_CO_E!W10</f>
        <v>0</v>
      </c>
      <c r="X10" s="8">
        <f>FC_OTH_HH_SH_E!X10+FC_OTH_HH_SC_E!X10+FC_OTH_HH_WH_E!X10+FC_OTH_HH_CO_E!X10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1.9501560000000009</v>
      </c>
      <c r="E11" s="19">
        <f t="shared" si="4"/>
        <v>1.9501560000000016</v>
      </c>
      <c r="F11" s="19">
        <f t="shared" si="4"/>
        <v>4.8069450000000025</v>
      </c>
      <c r="G11" s="19">
        <f t="shared" si="4"/>
        <v>1.9501560000000016</v>
      </c>
      <c r="H11" s="19">
        <f t="shared" si="4"/>
        <v>1.9501560000000011</v>
      </c>
      <c r="I11" s="19">
        <f t="shared" si="4"/>
        <v>1.9501560000000007</v>
      </c>
      <c r="J11" s="19">
        <f t="shared" si="4"/>
        <v>5.8501170000000018</v>
      </c>
      <c r="K11" s="19">
        <f t="shared" si="4"/>
        <v>25.847289000000004</v>
      </c>
      <c r="L11" s="19">
        <f t="shared" si="4"/>
        <v>7.7999219999999987</v>
      </c>
      <c r="M11" s="19">
        <f t="shared" si="4"/>
        <v>7.7999219999999987</v>
      </c>
      <c r="N11" s="19">
        <f t="shared" si="4"/>
        <v>7.799922000000004</v>
      </c>
      <c r="O11" s="19">
        <f t="shared" si="4"/>
        <v>7.7999220000000014</v>
      </c>
      <c r="P11" s="19">
        <f t="shared" si="4"/>
        <v>3.8999610000000011</v>
      </c>
      <c r="Q11" s="19">
        <f t="shared" si="4"/>
        <v>1.9501560000000011</v>
      </c>
      <c r="R11" s="19">
        <f t="shared" si="4"/>
        <v>1.6542630000000009</v>
      </c>
      <c r="S11" s="19">
        <f t="shared" si="4"/>
        <v>3.8939940000000024</v>
      </c>
      <c r="T11" s="19">
        <f t="shared" si="4"/>
        <v>4.143906000000003</v>
      </c>
      <c r="U11" s="19">
        <f t="shared" si="4"/>
        <v>3.7244610000000038</v>
      </c>
      <c r="V11" s="19">
        <f t="shared" si="4"/>
        <v>4.2060330000000006</v>
      </c>
      <c r="W11" s="19">
        <f t="shared" si="4"/>
        <v>1.0765170000000004</v>
      </c>
      <c r="X11" s="19">
        <f t="shared" si="4"/>
        <v>1.2481560000000003</v>
      </c>
    </row>
    <row r="12" spans="1:24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2.8567890000000014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19.997172000000003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0</v>
      </c>
      <c r="D13" s="8">
        <f>FC_OTH_HH_SH_E!D13+FC_OTH_HH_SC_E!D13+FC_OTH_HH_WH_E!D13+FC_OTH_HH_CO_E!D13</f>
        <v>0</v>
      </c>
      <c r="E13" s="8">
        <f>FC_OTH_HH_SH_E!E13+FC_OTH_HH_SC_E!E13+FC_OTH_HH_WH_E!E13+FC_OTH_HH_CO_E!E13</f>
        <v>0</v>
      </c>
      <c r="F13" s="8">
        <f>FC_OTH_HH_SH_E!F13+FC_OTH_HH_SC_E!F13+FC_OTH_HH_WH_E!F13+FC_OTH_HH_CO_E!F13</f>
        <v>0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0</v>
      </c>
      <c r="D16" s="8">
        <f>FC_OTH_HH_SH_E!D16+FC_OTH_HH_SC_E!D16+FC_OTH_HH_WH_E!D16+FC_OTH_HH_CO_E!D16</f>
        <v>1.9501560000000009</v>
      </c>
      <c r="E16" s="8">
        <f>FC_OTH_HH_SH_E!E16+FC_OTH_HH_SC_E!E16+FC_OTH_HH_WH_E!E16+FC_OTH_HH_CO_E!E16</f>
        <v>1.9501560000000016</v>
      </c>
      <c r="F16" s="8">
        <f>FC_OTH_HH_SH_E!F16+FC_OTH_HH_SC_E!F16+FC_OTH_HH_WH_E!F16+FC_OTH_HH_CO_E!F16</f>
        <v>1.9501560000000011</v>
      </c>
      <c r="G16" s="8">
        <f>FC_OTH_HH_SH_E!G16+FC_OTH_HH_SC_E!G16+FC_OTH_HH_WH_E!G16+FC_OTH_HH_CO_E!G16</f>
        <v>1.9501560000000016</v>
      </c>
      <c r="H16" s="8">
        <f>FC_OTH_HH_SH_E!H16+FC_OTH_HH_SC_E!H16+FC_OTH_HH_WH_E!H16+FC_OTH_HH_CO_E!H16</f>
        <v>1.9501560000000011</v>
      </c>
      <c r="I16" s="8">
        <f>FC_OTH_HH_SH_E!I16+FC_OTH_HH_SC_E!I16+FC_OTH_HH_WH_E!I16+FC_OTH_HH_CO_E!I16</f>
        <v>1.9501560000000007</v>
      </c>
      <c r="J16" s="8">
        <f>FC_OTH_HH_SH_E!J16+FC_OTH_HH_SC_E!J16+FC_OTH_HH_WH_E!J16+FC_OTH_HH_CO_E!J16</f>
        <v>5.8501170000000018</v>
      </c>
      <c r="K16" s="8">
        <f>FC_OTH_HH_SH_E!K16+FC_OTH_HH_SC_E!K16+FC_OTH_HH_WH_E!K16+FC_OTH_HH_CO_E!K16</f>
        <v>5.8501170000000009</v>
      </c>
      <c r="L16" s="8">
        <f>FC_OTH_HH_SH_E!L16+FC_OTH_HH_SC_E!L16+FC_OTH_HH_WH_E!L16+FC_OTH_HH_CO_E!L16</f>
        <v>7.7999219999999987</v>
      </c>
      <c r="M16" s="8">
        <f>FC_OTH_HH_SH_E!M16+FC_OTH_HH_SC_E!M16+FC_OTH_HH_WH_E!M16+FC_OTH_HH_CO_E!M16</f>
        <v>7.7999219999999987</v>
      </c>
      <c r="N16" s="8">
        <f>FC_OTH_HH_SH_E!N16+FC_OTH_HH_SC_E!N16+FC_OTH_HH_WH_E!N16+FC_OTH_HH_CO_E!N16</f>
        <v>7.799922000000004</v>
      </c>
      <c r="O16" s="8">
        <f>FC_OTH_HH_SH_E!O16+FC_OTH_HH_SC_E!O16+FC_OTH_HH_WH_E!O16+FC_OTH_HH_CO_E!O16</f>
        <v>7.7999220000000014</v>
      </c>
      <c r="P16" s="8">
        <f>FC_OTH_HH_SH_E!P16+FC_OTH_HH_SC_E!P16+FC_OTH_HH_WH_E!P16+FC_OTH_HH_CO_E!P16</f>
        <v>3.8999610000000011</v>
      </c>
      <c r="Q16" s="8">
        <f>FC_OTH_HH_SH_E!Q16+FC_OTH_HH_SC_E!Q16+FC_OTH_HH_WH_E!Q16+FC_OTH_HH_CO_E!Q16</f>
        <v>1.9501560000000011</v>
      </c>
      <c r="R16" s="8">
        <f>FC_OTH_HH_SH_E!R16+FC_OTH_HH_SC_E!R16+FC_OTH_HH_WH_E!R16+FC_OTH_HH_CO_E!R16</f>
        <v>1.6542630000000009</v>
      </c>
      <c r="S16" s="8">
        <f>FC_OTH_HH_SH_E!S16+FC_OTH_HH_SC_E!S16+FC_OTH_HH_WH_E!S16+FC_OTH_HH_CO_E!S16</f>
        <v>3.8939940000000024</v>
      </c>
      <c r="T16" s="8">
        <f>FC_OTH_HH_SH_E!T16+FC_OTH_HH_SC_E!T16+FC_OTH_HH_WH_E!T16+FC_OTH_HH_CO_E!T16</f>
        <v>4.143906000000003</v>
      </c>
      <c r="U16" s="8">
        <f>FC_OTH_HH_SH_E!U16+FC_OTH_HH_SC_E!U16+FC_OTH_HH_WH_E!U16+FC_OTH_HH_CO_E!U16</f>
        <v>3.7244610000000038</v>
      </c>
      <c r="V16" s="8">
        <f>FC_OTH_HH_SH_E!V16+FC_OTH_HH_SC_E!V16+FC_OTH_HH_WH_E!V16+FC_OTH_HH_CO_E!V16</f>
        <v>4.2060330000000006</v>
      </c>
      <c r="W16" s="8">
        <f>FC_OTH_HH_SH_E!W16+FC_OTH_HH_SC_E!W16+FC_OTH_HH_WH_E!W16+FC_OTH_HH_CO_E!W16</f>
        <v>1.0765170000000004</v>
      </c>
      <c r="X16" s="8">
        <f>FC_OTH_HH_SH_E!X16+FC_OTH_HH_SC_E!X16+FC_OTH_HH_WH_E!X16+FC_OTH_HH_CO_E!X16</f>
        <v>1.2481560000000003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221.28876539999996</v>
      </c>
      <c r="D26" s="27">
        <f t="shared" si="7"/>
        <v>205.07292036000001</v>
      </c>
      <c r="E26" s="27">
        <f t="shared" si="7"/>
        <v>183.15380087999998</v>
      </c>
      <c r="F26" s="27">
        <f t="shared" si="7"/>
        <v>164.08644803999999</v>
      </c>
      <c r="G26" s="27">
        <f t="shared" si="7"/>
        <v>144.92427695999999</v>
      </c>
      <c r="H26" s="27">
        <f t="shared" si="7"/>
        <v>125.85692411999999</v>
      </c>
      <c r="I26" s="27">
        <f t="shared" si="7"/>
        <v>115.34509836000004</v>
      </c>
      <c r="J26" s="27">
        <f t="shared" si="7"/>
        <v>112.49333172000006</v>
      </c>
      <c r="K26" s="27">
        <f t="shared" si="7"/>
        <v>118.24884360000001</v>
      </c>
      <c r="L26" s="27">
        <f t="shared" si="7"/>
        <v>118.24884359999999</v>
      </c>
      <c r="M26" s="27">
        <f t="shared" si="7"/>
        <v>129.65613732000003</v>
      </c>
      <c r="N26" s="27">
        <f t="shared" si="7"/>
        <v>109.44599184000005</v>
      </c>
      <c r="O26" s="27">
        <f t="shared" si="7"/>
        <v>115.14975227999997</v>
      </c>
      <c r="P26" s="27">
        <f t="shared" si="7"/>
        <v>120.85328555999996</v>
      </c>
      <c r="Q26" s="27">
        <f t="shared" si="7"/>
        <v>103.74223140000002</v>
      </c>
      <c r="R26" s="27">
        <f t="shared" si="7"/>
        <v>102.56348952000005</v>
      </c>
      <c r="S26" s="27">
        <f t="shared" si="7"/>
        <v>101.92270104000008</v>
      </c>
      <c r="T26" s="27">
        <f t="shared" si="7"/>
        <v>101.65686624</v>
      </c>
      <c r="U26" s="27">
        <f t="shared" si="7"/>
        <v>101.28171672000008</v>
      </c>
      <c r="V26" s="27">
        <f t="shared" si="7"/>
        <v>100.80873828</v>
      </c>
      <c r="W26" s="27">
        <f t="shared" si="7"/>
        <v>100.41372252000008</v>
      </c>
      <c r="X26" s="27">
        <f t="shared" si="7"/>
        <v>100.08912096000012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221.28876539999996</v>
      </c>
      <c r="D33" s="19">
        <f t="shared" si="9"/>
        <v>205.07292036000001</v>
      </c>
      <c r="E33" s="19">
        <f t="shared" si="9"/>
        <v>183.15380087999998</v>
      </c>
      <c r="F33" s="19">
        <f t="shared" si="9"/>
        <v>164.08644803999999</v>
      </c>
      <c r="G33" s="19">
        <f t="shared" si="9"/>
        <v>144.92427695999999</v>
      </c>
      <c r="H33" s="19">
        <f t="shared" si="9"/>
        <v>125.85692411999999</v>
      </c>
      <c r="I33" s="19">
        <f t="shared" si="9"/>
        <v>115.34509836000004</v>
      </c>
      <c r="J33" s="19">
        <f t="shared" si="9"/>
        <v>112.49333172000006</v>
      </c>
      <c r="K33" s="19">
        <f t="shared" si="9"/>
        <v>118.24884360000001</v>
      </c>
      <c r="L33" s="19">
        <f t="shared" si="9"/>
        <v>118.24884359999999</v>
      </c>
      <c r="M33" s="19">
        <f t="shared" si="9"/>
        <v>129.65613732000003</v>
      </c>
      <c r="N33" s="19">
        <f t="shared" si="9"/>
        <v>109.44599184000005</v>
      </c>
      <c r="O33" s="19">
        <f t="shared" si="9"/>
        <v>115.14975227999997</v>
      </c>
      <c r="P33" s="19">
        <f t="shared" si="9"/>
        <v>120.85328555999996</v>
      </c>
      <c r="Q33" s="19">
        <f t="shared" si="9"/>
        <v>103.74223140000002</v>
      </c>
      <c r="R33" s="19">
        <f t="shared" si="9"/>
        <v>102.56348952000005</v>
      </c>
      <c r="S33" s="19">
        <f t="shared" si="9"/>
        <v>101.92270104000008</v>
      </c>
      <c r="T33" s="19">
        <f t="shared" si="9"/>
        <v>101.65686624</v>
      </c>
      <c r="U33" s="19">
        <f t="shared" si="9"/>
        <v>101.28171672000008</v>
      </c>
      <c r="V33" s="19">
        <f t="shared" si="9"/>
        <v>100.80873828</v>
      </c>
      <c r="W33" s="19">
        <f t="shared" si="9"/>
        <v>100.41372252000008</v>
      </c>
      <c r="X33" s="19">
        <f t="shared" si="9"/>
        <v>100.08912096000012</v>
      </c>
    </row>
    <row r="34" spans="1:24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62.741137679999994</v>
      </c>
      <c r="D36" s="8">
        <f>FC_OTH_HH_SH_E!D36+FC_OTH_HH_SC_E!D36+FC_OTH_HH_WH_E!D36+FC_OTH_HH_CO_E!D36</f>
        <v>65.592904319999988</v>
      </c>
      <c r="E36" s="8">
        <f>FC_OTH_HH_SH_E!E36+FC_OTH_HH_SC_E!E36+FC_OTH_HH_WH_E!E36+FC_OTH_HH_CO_E!E36</f>
        <v>62.741137679999987</v>
      </c>
      <c r="F36" s="8">
        <f>FC_OTH_HH_SH_E!F36+FC_OTH_HH_SC_E!F36+FC_OTH_HH_WH_E!F36+FC_OTH_HH_CO_E!F36</f>
        <v>62.741137679999994</v>
      </c>
      <c r="G36" s="8">
        <f>FC_OTH_HH_SH_E!G36+FC_OTH_HH_SC_E!G36+FC_OTH_HH_WH_E!G36+FC_OTH_HH_CO_E!G36</f>
        <v>62.741137679999994</v>
      </c>
      <c r="H36" s="8">
        <f>FC_OTH_HH_SH_E!H36+FC_OTH_HH_SC_E!H36+FC_OTH_HH_WH_E!H36+FC_OTH_HH_CO_E!H36</f>
        <v>62.741137679999994</v>
      </c>
      <c r="I36" s="8">
        <f>FC_OTH_HH_SH_E!I36+FC_OTH_HH_SC_E!I36+FC_OTH_HH_WH_E!I36+FC_OTH_HH_CO_E!I36</f>
        <v>71.296664760000027</v>
      </c>
      <c r="J36" s="8">
        <f>FC_OTH_HH_SH_E!J36+FC_OTH_HH_SC_E!J36+FC_OTH_HH_WH_E!J36+FC_OTH_HH_CO_E!J36</f>
        <v>68.444898120000047</v>
      </c>
      <c r="K36" s="8">
        <f>FC_OTH_HH_SH_E!K36+FC_OTH_HH_SC_E!K36+FC_OTH_HH_WH_E!K36+FC_OTH_HH_CO_E!K36</f>
        <v>74.148658560000001</v>
      </c>
      <c r="L36" s="8">
        <f>FC_OTH_HH_SH_E!L36+FC_OTH_HH_SC_E!L36+FC_OTH_HH_WH_E!L36+FC_OTH_HH_CO_E!L36</f>
        <v>74.148658559999987</v>
      </c>
      <c r="M36" s="8">
        <f>FC_OTH_HH_SH_E!M36+FC_OTH_HH_SC_E!M36+FC_OTH_HH_WH_E!M36+FC_OTH_HH_CO_E!M36</f>
        <v>85.555952280000028</v>
      </c>
      <c r="N36" s="8">
        <f>FC_OTH_HH_SH_E!N36+FC_OTH_HH_SC_E!N36+FC_OTH_HH_WH_E!N36+FC_OTH_HH_CO_E!N36</f>
        <v>68.444898120000033</v>
      </c>
      <c r="O36" s="8">
        <f>FC_OTH_HH_SH_E!O36+FC_OTH_HH_SC_E!O36+FC_OTH_HH_WH_E!O36+FC_OTH_HH_CO_E!O36</f>
        <v>74.148658559999987</v>
      </c>
      <c r="P36" s="8">
        <f>FC_OTH_HH_SH_E!P36+FC_OTH_HH_SC_E!P36+FC_OTH_HH_WH_E!P36+FC_OTH_HH_CO_E!P36</f>
        <v>79.852191839999975</v>
      </c>
      <c r="Q36" s="8">
        <f>FC_OTH_HH_SH_E!Q36+FC_OTH_HH_SC_E!Q36+FC_OTH_HH_WH_E!Q36+FC_OTH_HH_CO_E!Q36</f>
        <v>62.741137680000001</v>
      </c>
      <c r="R36" s="8">
        <f>FC_OTH_HH_SH_E!R36+FC_OTH_HH_SC_E!R36+FC_OTH_HH_WH_E!R36+FC_OTH_HH_CO_E!R36</f>
        <v>61.300716120000018</v>
      </c>
      <c r="S36" s="8">
        <f>FC_OTH_HH_SH_E!S36+FC_OTH_HH_SC_E!S36+FC_OTH_HH_WH_E!S36+FC_OTH_HH_CO_E!S36</f>
        <v>61.321160520000042</v>
      </c>
      <c r="T36" s="8">
        <f>FC_OTH_HH_SH_E!T36+FC_OTH_HH_SC_E!T36+FC_OTH_HH_WH_E!T36+FC_OTH_HH_CO_E!T36</f>
        <v>61.315481519999999</v>
      </c>
      <c r="U36" s="8">
        <f>FC_OTH_HH_SH_E!U36+FC_OTH_HH_SC_E!U36+FC_OTH_HH_WH_E!U36+FC_OTH_HH_CO_E!U36</f>
        <v>61.326839520000043</v>
      </c>
      <c r="V36" s="8">
        <f>FC_OTH_HH_SH_E!V36+FC_OTH_HH_SC_E!V36+FC_OTH_HH_WH_E!V36+FC_OTH_HH_CO_E!V36</f>
        <v>61.326839519999986</v>
      </c>
      <c r="W36" s="8">
        <f>FC_OTH_HH_SH_E!W36+FC_OTH_HH_SC_E!W36+FC_OTH_HH_WH_E!W36+FC_OTH_HH_CO_E!W36</f>
        <v>61.32683952000005</v>
      </c>
      <c r="X36" s="8">
        <f>FC_OTH_HH_SH_E!X36+FC_OTH_HH_SC_E!X36+FC_OTH_HH_WH_E!X36+FC_OTH_HH_CO_E!X36</f>
        <v>61.326839520000107</v>
      </c>
    </row>
    <row r="37" spans="1:24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37.186766279999993</v>
      </c>
      <c r="D41" s="8">
        <f>FC_OTH_HH_SH_E!D41+FC_OTH_HH_SC_E!D41+FC_OTH_HH_WH_E!D41+FC_OTH_HH_CO_E!D41</f>
        <v>34.087674960000001</v>
      </c>
      <c r="E41" s="8">
        <f>FC_OTH_HH_SH_E!E41+FC_OTH_HH_SC_E!E41+FC_OTH_HH_WH_E!E41+FC_OTH_HH_CO_E!E41</f>
        <v>30.988842479999988</v>
      </c>
      <c r="F41" s="8">
        <f>FC_OTH_HH_SH_E!F41+FC_OTH_HH_SC_E!F41+FC_OTH_HH_WH_E!F41+FC_OTH_HH_CO_E!F41</f>
        <v>27.890010000000004</v>
      </c>
      <c r="G41" s="8">
        <f>FC_OTH_HH_SH_E!G41+FC_OTH_HH_SC_E!G41+FC_OTH_HH_WH_E!G41+FC_OTH_HH_CO_E!G41</f>
        <v>27.890010000000004</v>
      </c>
      <c r="H41" s="8">
        <f>FC_OTH_HH_SH_E!H41+FC_OTH_HH_SC_E!H41+FC_OTH_HH_WH_E!H41+FC_OTH_HH_CO_E!H41</f>
        <v>24.791177520000005</v>
      </c>
      <c r="I41" s="8">
        <f>FC_OTH_HH_SH_E!I41+FC_OTH_HH_SC_E!I41+FC_OTH_HH_WH_E!I41+FC_OTH_HH_CO_E!I41</f>
        <v>21.692345040000003</v>
      </c>
      <c r="J41" s="8">
        <f>FC_OTH_HH_SH_E!J41+FC_OTH_HH_SC_E!J41+FC_OTH_HH_WH_E!J41+FC_OTH_HH_CO_E!J41</f>
        <v>21.692345040000003</v>
      </c>
      <c r="K41" s="8">
        <f>FC_OTH_HH_SH_E!K41+FC_OTH_HH_SC_E!K41+FC_OTH_HH_WH_E!K41+FC_OTH_HH_CO_E!K41</f>
        <v>21.692345040000003</v>
      </c>
      <c r="L41" s="8">
        <f>FC_OTH_HH_SH_E!L41+FC_OTH_HH_SC_E!L41+FC_OTH_HH_WH_E!L41+FC_OTH_HH_CO_E!L41</f>
        <v>21.692345040000003</v>
      </c>
      <c r="M41" s="8">
        <f>FC_OTH_HH_SH_E!M41+FC_OTH_HH_SC_E!M41+FC_OTH_HH_WH_E!M41+FC_OTH_HH_CO_E!M41</f>
        <v>21.692345039999996</v>
      </c>
      <c r="N41" s="8">
        <f>FC_OTH_HH_SH_E!N41+FC_OTH_HH_SC_E!N41+FC_OTH_HH_WH_E!N41+FC_OTH_HH_CO_E!N41</f>
        <v>18.593253720000007</v>
      </c>
      <c r="O41" s="8">
        <f>FC_OTH_HH_SH_E!O41+FC_OTH_HH_SC_E!O41+FC_OTH_HH_WH_E!O41+FC_OTH_HH_CO_E!O41</f>
        <v>18.593253719999989</v>
      </c>
      <c r="P41" s="8">
        <f>FC_OTH_HH_SH_E!P41+FC_OTH_HH_SC_E!P41+FC_OTH_HH_WH_E!P41+FC_OTH_HH_CO_E!P41</f>
        <v>18.593253719999989</v>
      </c>
      <c r="Q41" s="8">
        <f>FC_OTH_HH_SH_E!Q41+FC_OTH_HH_SC_E!Q41+FC_OTH_HH_WH_E!Q41+FC_OTH_HH_CO_E!Q41</f>
        <v>18.593253720000011</v>
      </c>
      <c r="R41" s="8">
        <f>FC_OTH_HH_SH_E!R41+FC_OTH_HH_SC_E!R41+FC_OTH_HH_WH_E!R41+FC_OTH_HH_CO_E!R41</f>
        <v>18.689542200000016</v>
      </c>
      <c r="S41" s="8">
        <f>FC_OTH_HH_SH_E!S41+FC_OTH_HH_SC_E!S41+FC_OTH_HH_WH_E!S41+FC_OTH_HH_CO_E!S41</f>
        <v>18.050983920000007</v>
      </c>
      <c r="T41" s="8">
        <f>FC_OTH_HH_SH_E!T41+FC_OTH_HH_SC_E!T41+FC_OTH_HH_WH_E!T41+FC_OTH_HH_CO_E!T41</f>
        <v>17.756682840000003</v>
      </c>
      <c r="U41" s="8">
        <f>FC_OTH_HH_SH_E!U41+FC_OTH_HH_SC_E!U41+FC_OTH_HH_WH_E!U41+FC_OTH_HH_CO_E!U41</f>
        <v>17.276275800000011</v>
      </c>
      <c r="V41" s="8">
        <f>FC_OTH_HH_SH_E!V41+FC_OTH_HH_SC_E!V41+FC_OTH_HH_WH_E!V41+FC_OTH_HH_CO_E!V41</f>
        <v>16.910534880000004</v>
      </c>
      <c r="W41" s="8">
        <f>FC_OTH_HH_SH_E!W41+FC_OTH_HH_SC_E!W41+FC_OTH_HH_WH_E!W41+FC_OTH_HH_CO_E!W41</f>
        <v>16.551264960000015</v>
      </c>
      <c r="X41" s="8">
        <f>FC_OTH_HH_SH_E!X41+FC_OTH_HH_SC_E!X41+FC_OTH_HH_WH_E!X41+FC_OTH_HH_CO_E!X41</f>
        <v>16.20105444</v>
      </c>
    </row>
    <row r="42" spans="1:24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121.36086143999998</v>
      </c>
      <c r="D43" s="8">
        <f>FC_OTH_HH_SH_E!D43+FC_OTH_HH_SC_E!D43+FC_OTH_HH_WH_E!D43+FC_OTH_HH_CO_E!D43</f>
        <v>105.39234108000004</v>
      </c>
      <c r="E43" s="8">
        <f>FC_OTH_HH_SH_E!E43+FC_OTH_HH_SC_E!E43+FC_OTH_HH_WH_E!E43+FC_OTH_HH_CO_E!E43</f>
        <v>89.423820720000009</v>
      </c>
      <c r="F43" s="8">
        <f>FC_OTH_HH_SH_E!F43+FC_OTH_HH_SC_E!F43+FC_OTH_HH_WH_E!F43+FC_OTH_HH_CO_E!F43</f>
        <v>73.455300359999981</v>
      </c>
      <c r="G43" s="8">
        <f>FC_OTH_HH_SH_E!G43+FC_OTH_HH_SC_E!G43+FC_OTH_HH_WH_E!G43+FC_OTH_HH_CO_E!G43</f>
        <v>54.293129279999981</v>
      </c>
      <c r="H43" s="8">
        <f>FC_OTH_HH_SH_E!H43+FC_OTH_HH_SC_E!H43+FC_OTH_HH_WH_E!H43+FC_OTH_HH_CO_E!H43</f>
        <v>38.324608919999989</v>
      </c>
      <c r="I43" s="8">
        <f>FC_OTH_HH_SH_E!I43+FC_OTH_HH_SC_E!I43+FC_OTH_HH_WH_E!I43+FC_OTH_HH_CO_E!I43</f>
        <v>22.35608856</v>
      </c>
      <c r="J43" s="8">
        <f>FC_OTH_HH_SH_E!J43+FC_OTH_HH_SC_E!J43+FC_OTH_HH_WH_E!J43+FC_OTH_HH_CO_E!J43</f>
        <v>22.35608856</v>
      </c>
      <c r="K43" s="8">
        <f>FC_OTH_HH_SH_E!K43+FC_OTH_HH_SC_E!K43+FC_OTH_HH_WH_E!K43+FC_OTH_HH_CO_E!K43</f>
        <v>22.40784</v>
      </c>
      <c r="L43" s="8">
        <f>FC_OTH_HH_SH_E!L43+FC_OTH_HH_SC_E!L43+FC_OTH_HH_WH_E!L43+FC_OTH_HH_CO_E!L43</f>
        <v>22.40784</v>
      </c>
      <c r="M43" s="8">
        <f>FC_OTH_HH_SH_E!M43+FC_OTH_HH_SC_E!M43+FC_OTH_HH_WH_E!M43+FC_OTH_HH_CO_E!M43</f>
        <v>22.407839999999997</v>
      </c>
      <c r="N43" s="8">
        <f>FC_OTH_HH_SH_E!N43+FC_OTH_HH_SC_E!N43+FC_OTH_HH_WH_E!N43+FC_OTH_HH_CO_E!N43</f>
        <v>22.407840000000007</v>
      </c>
      <c r="O43" s="8">
        <f>FC_OTH_HH_SH_E!O43+FC_OTH_HH_SC_E!O43+FC_OTH_HH_WH_E!O43+FC_OTH_HH_CO_E!O43</f>
        <v>22.407839999999986</v>
      </c>
      <c r="P43" s="8">
        <f>FC_OTH_HH_SH_E!P43+FC_OTH_HH_SC_E!P43+FC_OTH_HH_WH_E!P43+FC_OTH_HH_CO_E!P43</f>
        <v>22.407839999999986</v>
      </c>
      <c r="Q43" s="8">
        <f>FC_OTH_HH_SH_E!Q43+FC_OTH_HH_SC_E!Q43+FC_OTH_HH_WH_E!Q43+FC_OTH_HH_CO_E!Q43</f>
        <v>22.407840000000011</v>
      </c>
      <c r="R43" s="8">
        <f>FC_OTH_HH_SH_E!R43+FC_OTH_HH_SC_E!R43+FC_OTH_HH_WH_E!R43+FC_OTH_HH_CO_E!R43</f>
        <v>22.573231200000013</v>
      </c>
      <c r="S43" s="8">
        <f>FC_OTH_HH_SH_E!S43+FC_OTH_HH_SC_E!S43+FC_OTH_HH_WH_E!S43+FC_OTH_HH_CO_E!S43</f>
        <v>22.550556600000014</v>
      </c>
      <c r="T43" s="8">
        <f>FC_OTH_HH_SH_E!T43+FC_OTH_HH_SC_E!T43+FC_OTH_HH_WH_E!T43+FC_OTH_HH_CO_E!T43</f>
        <v>22.584701880000004</v>
      </c>
      <c r="U43" s="8">
        <f>FC_OTH_HH_SH_E!U43+FC_OTH_HH_SC_E!U43+FC_OTH_HH_WH_E!U43+FC_OTH_HH_CO_E!U43</f>
        <v>22.678601400000012</v>
      </c>
      <c r="V43" s="8">
        <f>FC_OTH_HH_SH_E!V43+FC_OTH_HH_SC_E!V43+FC_OTH_HH_WH_E!V43+FC_OTH_HH_CO_E!V43</f>
        <v>22.571363880000003</v>
      </c>
      <c r="W43" s="8">
        <f>FC_OTH_HH_SH_E!W43+FC_OTH_HH_SC_E!W43+FC_OTH_HH_WH_E!W43+FC_OTH_HH_CO_E!W43</f>
        <v>22.535618040000017</v>
      </c>
      <c r="X43" s="8">
        <f>FC_OTH_HH_SH_E!X43+FC_OTH_HH_SC_E!X43+FC_OTH_HH_WH_E!X43+FC_OTH_HH_CO_E!X43</f>
        <v>22.561226999999999</v>
      </c>
    </row>
    <row r="44" spans="1:24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0</v>
      </c>
      <c r="D44" s="8">
        <f>FC_OTH_HH_SH_E!D44+FC_OTH_HH_SC_E!D44+FC_OTH_HH_WH_E!D44+FC_OTH_HH_CO_E!D44</f>
        <v>0</v>
      </c>
      <c r="E44" s="8">
        <f>FC_OTH_HH_SH_E!E44+FC_OTH_HH_SC_E!E44+FC_OTH_HH_WH_E!E44+FC_OTH_HH_CO_E!E44</f>
        <v>0</v>
      </c>
      <c r="F44" s="8">
        <f>FC_OTH_HH_SH_E!F44+FC_OTH_HH_SC_E!F44+FC_OTH_HH_WH_E!F44+FC_OTH_HH_CO_E!F44</f>
        <v>0</v>
      </c>
      <c r="G44" s="8">
        <f>FC_OTH_HH_SH_E!G44+FC_OTH_HH_SC_E!G44+FC_OTH_HH_WH_E!G44+FC_OTH_HH_CO_E!G44</f>
        <v>0</v>
      </c>
      <c r="H44" s="8">
        <f>FC_OTH_HH_SH_E!H44+FC_OTH_HH_SC_E!H44+FC_OTH_HH_WH_E!H44+FC_OTH_HH_CO_E!H44</f>
        <v>0</v>
      </c>
      <c r="I44" s="8">
        <f>FC_OTH_HH_SH_E!I44+FC_OTH_HH_SC_E!I44+FC_OTH_HH_WH_E!I44+FC_OTH_HH_CO_E!I44</f>
        <v>0</v>
      </c>
      <c r="J44" s="8">
        <f>FC_OTH_HH_SH_E!J44+FC_OTH_HH_SC_E!J44+FC_OTH_HH_WH_E!J44+FC_OTH_HH_CO_E!J44</f>
        <v>0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19984.935643199999</v>
      </c>
      <c r="D51" s="27">
        <f>FC_OTH_HH_SH_E!D51+FC_OTH_HH_SC_E!D51+FC_OTH_HH_WH_E!D51+FC_OTH_HH_CO_E!D51</f>
        <v>21240.718682040002</v>
      </c>
      <c r="E51" s="27">
        <f>FC_OTH_HH_SH_E!E51+FC_OTH_HH_SC_E!E51+FC_OTH_HH_WH_E!E51+FC_OTH_HH_CO_E!E51</f>
        <v>20496.700667519999</v>
      </c>
      <c r="F51" s="27">
        <f>FC_OTH_HH_SH_E!F51+FC_OTH_HH_SC_E!F51+FC_OTH_HH_WH_E!F51+FC_OTH_HH_CO_E!F51</f>
        <v>20991.602031839997</v>
      </c>
      <c r="G51" s="27">
        <f>FC_OTH_HH_SH_E!G51+FC_OTH_HH_SC_E!G51+FC_OTH_HH_WH_E!G51+FC_OTH_HH_CO_E!G51</f>
        <v>20066.022381239989</v>
      </c>
      <c r="H51" s="27">
        <f>FC_OTH_HH_SH_E!H51+FC_OTH_HH_SC_E!H51+FC_OTH_HH_WH_E!H51+FC_OTH_HH_CO_E!H51</f>
        <v>19294.487316719998</v>
      </c>
      <c r="I51" s="27">
        <f>FC_OTH_HH_SH_E!I51+FC_OTH_HH_SC_E!I51+FC_OTH_HH_WH_E!I51+FC_OTH_HH_CO_E!I51</f>
        <v>19447.976310839997</v>
      </c>
      <c r="J51" s="27">
        <f>FC_OTH_HH_SH_E!J51+FC_OTH_HH_SC_E!J51+FC_OTH_HH_WH_E!J51+FC_OTH_HH_CO_E!J51</f>
        <v>17366.734887480001</v>
      </c>
      <c r="K51" s="27">
        <f>FC_OTH_HH_SH_E!K51+FC_OTH_HH_SC_E!K51+FC_OTH_HH_WH_E!K51+FC_OTH_HH_CO_E!K51</f>
        <v>19676.493243000012</v>
      </c>
      <c r="L51" s="27">
        <f>FC_OTH_HH_SH_E!L51+FC_OTH_HH_SC_E!L51+FC_OTH_HH_WH_E!L51+FC_OTH_HH_CO_E!L51</f>
        <v>19594.29592692</v>
      </c>
      <c r="M51" s="27">
        <f>FC_OTH_HH_SH_E!M51+FC_OTH_HH_SC_E!M51+FC_OTH_HH_WH_E!M51+FC_OTH_HH_CO_E!M51</f>
        <v>22818.172501080004</v>
      </c>
      <c r="N51" s="27">
        <f>FC_OTH_HH_SH_E!N51+FC_OTH_HH_SC_E!N51+FC_OTH_HH_WH_E!N51+FC_OTH_HH_CO_E!N51</f>
        <v>17726.42443572</v>
      </c>
      <c r="O51" s="27">
        <f>FC_OTH_HH_SH_E!O51+FC_OTH_HH_SC_E!O51+FC_OTH_HH_WH_E!O51+FC_OTH_HH_CO_E!O51</f>
        <v>18956.558756520011</v>
      </c>
      <c r="P51" s="27">
        <f>FC_OTH_HH_SH_E!P51+FC_OTH_HH_SC_E!P51+FC_OTH_HH_WH_E!P51+FC_OTH_HH_CO_E!P51</f>
        <v>20137.970429280012</v>
      </c>
      <c r="Q51" s="27">
        <f>FC_OTH_HH_SH_E!Q51+FC_OTH_HH_SC_E!Q51+FC_OTH_HH_WH_E!Q51+FC_OTH_HH_CO_E!Q51</f>
        <v>15018.149923920011</v>
      </c>
      <c r="R51" s="27">
        <f>FC_OTH_HH_SH_E!R51+FC_OTH_HH_SC_E!R51+FC_OTH_HH_WH_E!R51+FC_OTH_HH_CO_E!R51</f>
        <v>16004.61304200001</v>
      </c>
      <c r="S51" s="27">
        <f>FC_OTH_HH_SH_E!S51+FC_OTH_HH_SC_E!S51+FC_OTH_HH_WH_E!S51+FC_OTH_HH_CO_E!S51</f>
        <v>16675.976148480007</v>
      </c>
      <c r="T51" s="27">
        <f>FC_OTH_HH_SH_E!T51+FC_OTH_HH_SC_E!T51+FC_OTH_HH_WH_E!T51+FC_OTH_HH_CO_E!T51</f>
        <v>16173.329012279999</v>
      </c>
      <c r="U51" s="27">
        <f>FC_OTH_HH_SH_E!U51+FC_OTH_HH_SC_E!U51+FC_OTH_HH_WH_E!U51+FC_OTH_HH_CO_E!U51</f>
        <v>16066.213265519997</v>
      </c>
      <c r="V51" s="27">
        <f>FC_OTH_HH_SH_E!V51+FC_OTH_HH_SC_E!V51+FC_OTH_HH_WH_E!V51+FC_OTH_HH_CO_E!V51</f>
        <v>15514.144901640013</v>
      </c>
      <c r="W51" s="27">
        <f>FC_OTH_HH_SH_E!W51+FC_OTH_HH_SC_E!W51+FC_OTH_HH_WH_E!W51+FC_OTH_HH_CO_E!W51</f>
        <v>14851.579778639998</v>
      </c>
      <c r="X51" s="27">
        <f>FC_OTH_HH_SH_E!X51+FC_OTH_HH_SC_E!X51+FC_OTH_HH_WH_E!X51+FC_OTH_HH_CO_E!X51</f>
        <v>16854.546555000019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1570.9752576000001</v>
      </c>
      <c r="D61" s="49">
        <f t="shared" si="11"/>
        <v>1561.0956479999998</v>
      </c>
      <c r="E61" s="49">
        <f t="shared" si="11"/>
        <v>1551.8833343999995</v>
      </c>
      <c r="F61" s="49">
        <f t="shared" si="11"/>
        <v>1588.8652415999998</v>
      </c>
      <c r="G61" s="49">
        <f t="shared" si="11"/>
        <v>1668.8605248000001</v>
      </c>
      <c r="H61" s="49">
        <f t="shared" si="11"/>
        <v>1754.3683583999996</v>
      </c>
      <c r="I61" s="49">
        <f t="shared" si="11"/>
        <v>1836.1107071999995</v>
      </c>
      <c r="J61" s="49">
        <f t="shared" si="11"/>
        <v>1834.2785663999996</v>
      </c>
      <c r="K61" s="49">
        <f t="shared" si="11"/>
        <v>1850.4138239999991</v>
      </c>
      <c r="L61" s="49">
        <f t="shared" si="11"/>
        <v>1877.4657215999991</v>
      </c>
      <c r="M61" s="49">
        <f t="shared" si="11"/>
        <v>1915.085894399999</v>
      </c>
      <c r="N61" s="49">
        <f t="shared" si="11"/>
        <v>1950.3279935999992</v>
      </c>
      <c r="O61" s="49">
        <f t="shared" si="11"/>
        <v>1897.0967231999996</v>
      </c>
      <c r="P61" s="49">
        <f t="shared" si="11"/>
        <v>1905.3478080000007</v>
      </c>
      <c r="Q61" s="49">
        <f t="shared" si="11"/>
        <v>1892.5421760000002</v>
      </c>
      <c r="R61" s="49">
        <f t="shared" si="11"/>
        <v>1875.2336063999999</v>
      </c>
      <c r="S61" s="49">
        <f t="shared" si="11"/>
        <v>1855.7284032000009</v>
      </c>
      <c r="T61" s="49">
        <f t="shared" si="11"/>
        <v>1840.3757567999978</v>
      </c>
      <c r="U61" s="49">
        <f t="shared" si="11"/>
        <v>1841.9389631999998</v>
      </c>
      <c r="V61" s="49">
        <f t="shared" si="11"/>
        <v>1823.1772607999987</v>
      </c>
      <c r="W61" s="49">
        <f t="shared" si="11"/>
        <v>1810.8336960000006</v>
      </c>
      <c r="X61" s="49">
        <f t="shared" si="11"/>
        <v>1813.1287103999996</v>
      </c>
    </row>
    <row r="62" spans="1:24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1540.7352576000001</v>
      </c>
      <c r="D62" s="52">
        <f>FC_OTH_HH_SH_E!D62+FC_OTH_HH_SC_E!D62+FC_OTH_HH_WH_E!D62+FC_OTH_HH_CO_E!D62</f>
        <v>1530.8556479999997</v>
      </c>
      <c r="E62" s="52">
        <f>FC_OTH_HH_SH_E!E62+FC_OTH_HH_SC_E!E62+FC_OTH_HH_WH_E!E62+FC_OTH_HH_CO_E!E62</f>
        <v>1521.6433343999995</v>
      </c>
      <c r="F62" s="52">
        <f>FC_OTH_HH_SH_E!F62+FC_OTH_HH_SC_E!F62+FC_OTH_HH_WH_E!F62+FC_OTH_HH_CO_E!F62</f>
        <v>1558.6252415999998</v>
      </c>
      <c r="G62" s="52">
        <f>FC_OTH_HH_SH_E!G62+FC_OTH_HH_SC_E!G62+FC_OTH_HH_WH_E!G62+FC_OTH_HH_CO_E!G62</f>
        <v>1638.6205248000001</v>
      </c>
      <c r="H62" s="52">
        <f>FC_OTH_HH_SH_E!H62+FC_OTH_HH_SC_E!H62+FC_OTH_HH_WH_E!H62+FC_OTH_HH_CO_E!H62</f>
        <v>1724.1283583999996</v>
      </c>
      <c r="I62" s="52">
        <f>FC_OTH_HH_SH_E!I62+FC_OTH_HH_SC_E!I62+FC_OTH_HH_WH_E!I62+FC_OTH_HH_CO_E!I62</f>
        <v>1805.8707071999995</v>
      </c>
      <c r="J62" s="52">
        <f>FC_OTH_HH_SH_E!J62+FC_OTH_HH_SC_E!J62+FC_OTH_HH_WH_E!J62+FC_OTH_HH_CO_E!J62</f>
        <v>1804.0385663999996</v>
      </c>
      <c r="K62" s="52">
        <f>FC_OTH_HH_SH_E!K62+FC_OTH_HH_SC_E!K62+FC_OTH_HH_WH_E!K62+FC_OTH_HH_CO_E!K62</f>
        <v>1820.1738239999991</v>
      </c>
      <c r="L62" s="52">
        <f>FC_OTH_HH_SH_E!L62+FC_OTH_HH_SC_E!L62+FC_OTH_HH_WH_E!L62+FC_OTH_HH_CO_E!L62</f>
        <v>1847.2257215999991</v>
      </c>
      <c r="M62" s="52">
        <f>FC_OTH_HH_SH_E!M62+FC_OTH_HH_SC_E!M62+FC_OTH_HH_WH_E!M62+FC_OTH_HH_CO_E!M62</f>
        <v>1884.845894399999</v>
      </c>
      <c r="N62" s="52">
        <f>FC_OTH_HH_SH_E!N62+FC_OTH_HH_SC_E!N62+FC_OTH_HH_WH_E!N62+FC_OTH_HH_CO_E!N62</f>
        <v>1920.0879935999992</v>
      </c>
      <c r="O62" s="52">
        <f>FC_OTH_HH_SH_E!O62+FC_OTH_HH_SC_E!O62+FC_OTH_HH_WH_E!O62+FC_OTH_HH_CO_E!O62</f>
        <v>1866.8567231999996</v>
      </c>
      <c r="P62" s="52">
        <f>FC_OTH_HH_SH_E!P62+FC_OTH_HH_SC_E!P62+FC_OTH_HH_WH_E!P62+FC_OTH_HH_CO_E!P62</f>
        <v>1875.1078080000007</v>
      </c>
      <c r="Q62" s="52">
        <f>FC_OTH_HH_SH_E!Q62+FC_OTH_HH_SC_E!Q62+FC_OTH_HH_WH_E!Q62+FC_OTH_HH_CO_E!Q62</f>
        <v>1862.3021760000001</v>
      </c>
      <c r="R62" s="52">
        <f>FC_OTH_HH_SH_E!R62+FC_OTH_HH_SC_E!R62+FC_OTH_HH_WH_E!R62+FC_OTH_HH_CO_E!R62</f>
        <v>1844.9936063999999</v>
      </c>
      <c r="S62" s="52">
        <f>FC_OTH_HH_SH_E!S62+FC_OTH_HH_SC_E!S62+FC_OTH_HH_WH_E!S62+FC_OTH_HH_CO_E!S62</f>
        <v>1825.4884032000009</v>
      </c>
      <c r="T62" s="52">
        <f>FC_OTH_HH_SH_E!T62+FC_OTH_HH_SC_E!T62+FC_OTH_HH_WH_E!T62+FC_OTH_HH_CO_E!T62</f>
        <v>1810.1357567999978</v>
      </c>
      <c r="U62" s="52">
        <f>FC_OTH_HH_SH_E!U62+FC_OTH_HH_SC_E!U62+FC_OTH_HH_WH_E!U62+FC_OTH_HH_CO_E!U62</f>
        <v>1811.6989631999998</v>
      </c>
      <c r="V62" s="52">
        <f>FC_OTH_HH_SH_E!V62+FC_OTH_HH_SC_E!V62+FC_OTH_HH_WH_E!V62+FC_OTH_HH_CO_E!V62</f>
        <v>1792.9372607999987</v>
      </c>
      <c r="W62" s="52">
        <f>FC_OTH_HH_SH_E!W62+FC_OTH_HH_SC_E!W62+FC_OTH_HH_WH_E!W62+FC_OTH_HH_CO_E!W62</f>
        <v>1780.5936960000006</v>
      </c>
      <c r="X62" s="52">
        <f>FC_OTH_HH_SH_E!X62+FC_OTH_HH_SC_E!X62+FC_OTH_HH_WH_E!X62+FC_OTH_HH_CO_E!X62</f>
        <v>1782.8887103999996</v>
      </c>
    </row>
    <row r="63" spans="1:24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30.24</v>
      </c>
      <c r="D63" s="52">
        <f>FC_OTH_HH_SH_E!D63+FC_OTH_HH_SC_E!D63+FC_OTH_HH_WH_E!D63+FC_OTH_HH_CO_E!D63</f>
        <v>30.24</v>
      </c>
      <c r="E63" s="52">
        <f>FC_OTH_HH_SH_E!E63+FC_OTH_HH_SC_E!E63+FC_OTH_HH_WH_E!E63+FC_OTH_HH_CO_E!E63</f>
        <v>30.239999999999991</v>
      </c>
      <c r="F63" s="52">
        <f>FC_OTH_HH_SH_E!F63+FC_OTH_HH_SC_E!F63+FC_OTH_HH_WH_E!F63+FC_OTH_HH_CO_E!F63</f>
        <v>30.24</v>
      </c>
      <c r="G63" s="52">
        <f>FC_OTH_HH_SH_E!G63+FC_OTH_HH_SC_E!G63+FC_OTH_HH_WH_E!G63+FC_OTH_HH_CO_E!G63</f>
        <v>30.24</v>
      </c>
      <c r="H63" s="52">
        <f>FC_OTH_HH_SH_E!H63+FC_OTH_HH_SC_E!H63+FC_OTH_HH_WH_E!H63+FC_OTH_HH_CO_E!H63</f>
        <v>30.24</v>
      </c>
      <c r="I63" s="52">
        <f>FC_OTH_HH_SH_E!I63+FC_OTH_HH_SC_E!I63+FC_OTH_HH_WH_E!I63+FC_OTH_HH_CO_E!I63</f>
        <v>30.239999999999995</v>
      </c>
      <c r="J63" s="52">
        <f>FC_OTH_HH_SH_E!J63+FC_OTH_HH_SC_E!J63+FC_OTH_HH_WH_E!J63+FC_OTH_HH_CO_E!J63</f>
        <v>30.239999999999991</v>
      </c>
      <c r="K63" s="52">
        <f>FC_OTH_HH_SH_E!K63+FC_OTH_HH_SC_E!K63+FC_OTH_HH_WH_E!K63+FC_OTH_HH_CO_E!K63</f>
        <v>30.239999999999991</v>
      </c>
      <c r="L63" s="52">
        <f>FC_OTH_HH_SH_E!L63+FC_OTH_HH_SC_E!L63+FC_OTH_HH_WH_E!L63+FC_OTH_HH_CO_E!L63</f>
        <v>30.239999999999991</v>
      </c>
      <c r="M63" s="52">
        <f>FC_OTH_HH_SH_E!M63+FC_OTH_HH_SC_E!M63+FC_OTH_HH_WH_E!M63+FC_OTH_HH_CO_E!M63</f>
        <v>30.239999999999988</v>
      </c>
      <c r="N63" s="52">
        <f>FC_OTH_HH_SH_E!N63+FC_OTH_HH_SC_E!N63+FC_OTH_HH_WH_E!N63+FC_OTH_HH_CO_E!N63</f>
        <v>30.239999999999995</v>
      </c>
      <c r="O63" s="52">
        <f>FC_OTH_HH_SH_E!O63+FC_OTH_HH_SC_E!O63+FC_OTH_HH_WH_E!O63+FC_OTH_HH_CO_E!O63</f>
        <v>30.239999999999991</v>
      </c>
      <c r="P63" s="52">
        <f>FC_OTH_HH_SH_E!P63+FC_OTH_HH_SC_E!P63+FC_OTH_HH_WH_E!P63+FC_OTH_HH_CO_E!P63</f>
        <v>30.24000000000002</v>
      </c>
      <c r="Q63" s="52">
        <f>FC_OTH_HH_SH_E!Q63+FC_OTH_HH_SC_E!Q63+FC_OTH_HH_WH_E!Q63+FC_OTH_HH_CO_E!Q63</f>
        <v>30.24</v>
      </c>
      <c r="R63" s="52">
        <f>FC_OTH_HH_SH_E!R63+FC_OTH_HH_SC_E!R63+FC_OTH_HH_WH_E!R63+FC_OTH_HH_CO_E!R63</f>
        <v>30.24</v>
      </c>
      <c r="S63" s="52">
        <f>FC_OTH_HH_SH_E!S63+FC_OTH_HH_SC_E!S63+FC_OTH_HH_WH_E!S63+FC_OTH_HH_CO_E!S63</f>
        <v>30.240000000000013</v>
      </c>
      <c r="T63" s="52">
        <f>FC_OTH_HH_SH_E!T63+FC_OTH_HH_SC_E!T63+FC_OTH_HH_WH_E!T63+FC_OTH_HH_CO_E!T63</f>
        <v>30.239999999999966</v>
      </c>
      <c r="U63" s="52">
        <f>FC_OTH_HH_SH_E!U63+FC_OTH_HH_SC_E!U63+FC_OTH_HH_WH_E!U63+FC_OTH_HH_CO_E!U63</f>
        <v>30.239999999999995</v>
      </c>
      <c r="V63" s="52">
        <f>FC_OTH_HH_SH_E!V63+FC_OTH_HH_SC_E!V63+FC_OTH_HH_WH_E!V63+FC_OTH_HH_CO_E!V63</f>
        <v>30.239999999999981</v>
      </c>
      <c r="W63" s="52">
        <f>FC_OTH_HH_SH_E!W63+FC_OTH_HH_SC_E!W63+FC_OTH_HH_WH_E!W63+FC_OTH_HH_CO_E!W63</f>
        <v>30.240000000000013</v>
      </c>
      <c r="X63" s="52">
        <f>FC_OTH_HH_SH_E!X63+FC_OTH_HH_SC_E!X63+FC_OTH_HH_WH_E!X63+FC_OTH_HH_CO_E!X63</f>
        <v>30.24</v>
      </c>
    </row>
    <row r="64" spans="1:24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17912.17575409936</v>
      </c>
      <c r="D2" s="21">
        <f t="shared" ref="D2:X2" si="0">SUM(D3,D17,D22,D25,D26,D51,D52)</f>
        <v>19079.970401547911</v>
      </c>
      <c r="E2" s="21">
        <f t="shared" si="0"/>
        <v>18149.75852693717</v>
      </c>
      <c r="F2" s="21">
        <f t="shared" si="0"/>
        <v>18565.98187003531</v>
      </c>
      <c r="G2" s="21">
        <f t="shared" si="0"/>
        <v>17701.752903879013</v>
      </c>
      <c r="H2" s="21">
        <f t="shared" si="0"/>
        <v>16955.67130640028</v>
      </c>
      <c r="I2" s="21">
        <f t="shared" si="0"/>
        <v>17065.711993675741</v>
      </c>
      <c r="J2" s="21">
        <f t="shared" si="0"/>
        <v>15131.136192795011</v>
      </c>
      <c r="K2" s="21">
        <f t="shared" si="0"/>
        <v>17375.465759632109</v>
      </c>
      <c r="L2" s="21">
        <f t="shared" si="0"/>
        <v>17270.229710293286</v>
      </c>
      <c r="M2" s="21">
        <f t="shared" si="0"/>
        <v>20052.505139760804</v>
      </c>
      <c r="N2" s="21">
        <f t="shared" si="0"/>
        <v>15581.318934848985</v>
      </c>
      <c r="O2" s="21">
        <f t="shared" si="0"/>
        <v>16751.487598395332</v>
      </c>
      <c r="P2" s="21">
        <f t="shared" si="0"/>
        <v>17758.366560179682</v>
      </c>
      <c r="Q2" s="21">
        <f t="shared" si="0"/>
        <v>13055.819281268339</v>
      </c>
      <c r="R2" s="21">
        <f t="shared" si="0"/>
        <v>13685.476361056266</v>
      </c>
      <c r="S2" s="21">
        <f t="shared" si="0"/>
        <v>14280.740048403577</v>
      </c>
      <c r="T2" s="21">
        <f t="shared" si="0"/>
        <v>13905.209028802938</v>
      </c>
      <c r="U2" s="21">
        <f t="shared" si="0"/>
        <v>13898.297594593054</v>
      </c>
      <c r="V2" s="21">
        <f t="shared" si="0"/>
        <v>13526.440618210401</v>
      </c>
      <c r="W2" s="21">
        <f t="shared" si="0"/>
        <v>13090.938374009595</v>
      </c>
      <c r="X2" s="21">
        <f t="shared" si="0"/>
        <v>15024.669058551262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8.6406879599999993</v>
      </c>
      <c r="D3" s="24">
        <f t="shared" ref="D3:W3" si="2">SUM(D4,D8,D11)</f>
        <v>7.7106146399999966</v>
      </c>
      <c r="E3" s="24">
        <f t="shared" si="2"/>
        <v>7.7106146399999993</v>
      </c>
      <c r="F3" s="24">
        <f t="shared" si="2"/>
        <v>7.6871743200000013</v>
      </c>
      <c r="G3" s="24">
        <f t="shared" si="2"/>
        <v>4.8303853200000013</v>
      </c>
      <c r="H3" s="24">
        <f t="shared" si="2"/>
        <v>4.8303853199999995</v>
      </c>
      <c r="I3" s="24">
        <f t="shared" si="2"/>
        <v>4.8303853199999995</v>
      </c>
      <c r="J3" s="24">
        <f t="shared" si="2"/>
        <v>5.8501170000000018</v>
      </c>
      <c r="K3" s="24">
        <f t="shared" si="2"/>
        <v>25.847289000000004</v>
      </c>
      <c r="L3" s="24">
        <f t="shared" si="2"/>
        <v>7.7999219999999987</v>
      </c>
      <c r="M3" s="24">
        <f t="shared" si="2"/>
        <v>7.7999219999999987</v>
      </c>
      <c r="N3" s="24">
        <f t="shared" si="2"/>
        <v>7.799922000000004</v>
      </c>
      <c r="O3" s="24">
        <f t="shared" si="2"/>
        <v>7.7999220000000014</v>
      </c>
      <c r="P3" s="24">
        <f t="shared" si="2"/>
        <v>3.8999610000000011</v>
      </c>
      <c r="Q3" s="24">
        <f t="shared" si="2"/>
        <v>2.5839550800000008</v>
      </c>
      <c r="R3" s="24">
        <f t="shared" si="2"/>
        <v>2.2187016000000011</v>
      </c>
      <c r="S3" s="24">
        <f t="shared" si="2"/>
        <v>4.4039350800000019</v>
      </c>
      <c r="T3" s="24">
        <f t="shared" si="2"/>
        <v>4.6018267200000027</v>
      </c>
      <c r="U3" s="24">
        <f t="shared" si="2"/>
        <v>4.1363773200000038</v>
      </c>
      <c r="V3" s="24">
        <f t="shared" si="2"/>
        <v>4.5776070000000004</v>
      </c>
      <c r="W3" s="24">
        <f t="shared" si="2"/>
        <v>1.4105797200000003</v>
      </c>
      <c r="X3" s="24">
        <f t="shared" ref="X3" si="3">SUM(X4,X8,X11)</f>
        <v>1.54753848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8.6406879599999993</v>
      </c>
      <c r="D4" s="19">
        <f t="shared" ref="D4:W4" si="5">SUM(D5:D7)</f>
        <v>5.760458639999996</v>
      </c>
      <c r="E4" s="19">
        <f t="shared" si="5"/>
        <v>5.7604586399999977</v>
      </c>
      <c r="F4" s="19">
        <f t="shared" si="5"/>
        <v>2.8802293199999989</v>
      </c>
      <c r="G4" s="19">
        <f t="shared" si="5"/>
        <v>2.8802293199999993</v>
      </c>
      <c r="H4" s="19">
        <f t="shared" si="5"/>
        <v>2.8802293199999989</v>
      </c>
      <c r="I4" s="19">
        <f t="shared" si="5"/>
        <v>2.8802293199999984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0.63379907999999985</v>
      </c>
      <c r="R4" s="19">
        <f t="shared" si="5"/>
        <v>0.56443860000000001</v>
      </c>
      <c r="S4" s="19">
        <f t="shared" si="5"/>
        <v>0.50994107999999994</v>
      </c>
      <c r="T4" s="19">
        <f t="shared" si="5"/>
        <v>0.45792072000000011</v>
      </c>
      <c r="U4" s="19">
        <f t="shared" si="5"/>
        <v>0.41191632000000006</v>
      </c>
      <c r="V4" s="19">
        <f t="shared" si="5"/>
        <v>0.37157399999999979</v>
      </c>
      <c r="W4" s="19">
        <f t="shared" si="5"/>
        <v>0.33406271999999987</v>
      </c>
      <c r="X4" s="19">
        <f t="shared" ref="X4" si="6">SUM(X5:X7)</f>
        <v>0.29938247999999984</v>
      </c>
    </row>
    <row r="5" spans="1:24" ht="11.25" customHeight="1" x14ac:dyDescent="0.2">
      <c r="A5" s="28" t="s">
        <v>4</v>
      </c>
      <c r="B5" s="7" t="s">
        <v>5</v>
      </c>
      <c r="C5" s="8">
        <v>8.6406879599999993</v>
      </c>
      <c r="D5" s="8">
        <v>5.760458639999996</v>
      </c>
      <c r="E5" s="8">
        <v>5.7604586399999977</v>
      </c>
      <c r="F5" s="8">
        <v>2.8802293199999989</v>
      </c>
      <c r="G5" s="8">
        <v>2.8802293199999993</v>
      </c>
      <c r="H5" s="8">
        <v>2.8802293199999989</v>
      </c>
      <c r="I5" s="8">
        <v>2.8802293199999984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0.63379907999999985</v>
      </c>
      <c r="R5" s="8">
        <v>0.56443860000000001</v>
      </c>
      <c r="S5" s="8">
        <v>0.50994107999999994</v>
      </c>
      <c r="T5" s="8">
        <v>0.45792072000000011</v>
      </c>
      <c r="U5" s="8">
        <v>0.41191632000000006</v>
      </c>
      <c r="V5" s="8">
        <v>0.37157399999999979</v>
      </c>
      <c r="W5" s="8">
        <v>0.33406271999999987</v>
      </c>
      <c r="X5" s="8">
        <v>0.29938247999999984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1.9501560000000009</v>
      </c>
      <c r="E11" s="19">
        <f t="shared" si="8"/>
        <v>1.9501560000000016</v>
      </c>
      <c r="F11" s="19">
        <f t="shared" si="8"/>
        <v>4.8069450000000025</v>
      </c>
      <c r="G11" s="19">
        <f t="shared" si="8"/>
        <v>1.9501560000000016</v>
      </c>
      <c r="H11" s="19">
        <f t="shared" si="8"/>
        <v>1.9501560000000011</v>
      </c>
      <c r="I11" s="19">
        <f t="shared" si="8"/>
        <v>1.9501560000000007</v>
      </c>
      <c r="J11" s="19">
        <f t="shared" si="8"/>
        <v>5.8501170000000018</v>
      </c>
      <c r="K11" s="19">
        <f t="shared" si="8"/>
        <v>25.847289000000004</v>
      </c>
      <c r="L11" s="19">
        <f t="shared" si="8"/>
        <v>7.7999219999999987</v>
      </c>
      <c r="M11" s="19">
        <f t="shared" si="8"/>
        <v>7.7999219999999987</v>
      </c>
      <c r="N11" s="19">
        <f t="shared" si="8"/>
        <v>7.799922000000004</v>
      </c>
      <c r="O11" s="19">
        <f t="shared" si="8"/>
        <v>7.7999220000000014</v>
      </c>
      <c r="P11" s="19">
        <f t="shared" si="8"/>
        <v>3.8999610000000011</v>
      </c>
      <c r="Q11" s="19">
        <f t="shared" si="8"/>
        <v>1.9501560000000011</v>
      </c>
      <c r="R11" s="19">
        <f t="shared" si="8"/>
        <v>1.6542630000000009</v>
      </c>
      <c r="S11" s="19">
        <f t="shared" si="8"/>
        <v>3.8939940000000024</v>
      </c>
      <c r="T11" s="19">
        <f t="shared" si="8"/>
        <v>4.143906000000003</v>
      </c>
      <c r="U11" s="19">
        <f t="shared" si="8"/>
        <v>3.7244610000000038</v>
      </c>
      <c r="V11" s="19">
        <f t="shared" si="8"/>
        <v>4.2060330000000006</v>
      </c>
      <c r="W11" s="19">
        <f t="shared" si="8"/>
        <v>1.0765170000000004</v>
      </c>
      <c r="X11" s="19">
        <f t="shared" si="8"/>
        <v>1.2481560000000003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2.8567890000000014</v>
      </c>
      <c r="G12" s="8">
        <v>0</v>
      </c>
      <c r="H12" s="8">
        <v>0</v>
      </c>
      <c r="I12" s="8">
        <v>0</v>
      </c>
      <c r="J12" s="8">
        <v>0</v>
      </c>
      <c r="K12" s="8">
        <v>19.997172000000003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1.9501560000000009</v>
      </c>
      <c r="E16" s="8">
        <v>1.9501560000000016</v>
      </c>
      <c r="F16" s="8">
        <v>1.9501560000000011</v>
      </c>
      <c r="G16" s="8">
        <v>1.9501560000000016</v>
      </c>
      <c r="H16" s="8">
        <v>1.9501560000000011</v>
      </c>
      <c r="I16" s="8">
        <v>1.9501560000000007</v>
      </c>
      <c r="J16" s="8">
        <v>5.8501170000000018</v>
      </c>
      <c r="K16" s="8">
        <v>5.8501170000000009</v>
      </c>
      <c r="L16" s="8">
        <v>7.7999219999999987</v>
      </c>
      <c r="M16" s="8">
        <v>7.7999219999999987</v>
      </c>
      <c r="N16" s="8">
        <v>7.799922000000004</v>
      </c>
      <c r="O16" s="8">
        <v>7.7999220000000014</v>
      </c>
      <c r="P16" s="8">
        <v>3.8999610000000011</v>
      </c>
      <c r="Q16" s="8">
        <v>1.9501560000000011</v>
      </c>
      <c r="R16" s="8">
        <v>1.6542630000000009</v>
      </c>
      <c r="S16" s="8">
        <v>3.8939940000000024</v>
      </c>
      <c r="T16" s="8">
        <v>4.143906000000003</v>
      </c>
      <c r="U16" s="8">
        <v>3.7244610000000038</v>
      </c>
      <c r="V16" s="8">
        <v>4.2060330000000006</v>
      </c>
      <c r="W16" s="8">
        <v>1.0765170000000004</v>
      </c>
      <c r="X16" s="8">
        <v>1.2481560000000003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221.28876539999996</v>
      </c>
      <c r="D26" s="27">
        <f t="shared" si="11"/>
        <v>205.07292036000001</v>
      </c>
      <c r="E26" s="27">
        <f t="shared" si="11"/>
        <v>183.15380087999998</v>
      </c>
      <c r="F26" s="27">
        <f t="shared" si="11"/>
        <v>164.08644803999999</v>
      </c>
      <c r="G26" s="27">
        <f t="shared" si="11"/>
        <v>144.92427695999999</v>
      </c>
      <c r="H26" s="27">
        <f t="shared" si="11"/>
        <v>125.85692411999999</v>
      </c>
      <c r="I26" s="27">
        <f t="shared" si="11"/>
        <v>115.34509836000004</v>
      </c>
      <c r="J26" s="27">
        <f t="shared" si="11"/>
        <v>112.49333172000006</v>
      </c>
      <c r="K26" s="27">
        <f t="shared" si="11"/>
        <v>118.24884360000001</v>
      </c>
      <c r="L26" s="27">
        <f t="shared" si="11"/>
        <v>118.24884359999999</v>
      </c>
      <c r="M26" s="27">
        <f t="shared" si="11"/>
        <v>129.65613732000003</v>
      </c>
      <c r="N26" s="27">
        <f t="shared" si="11"/>
        <v>109.44599184000005</v>
      </c>
      <c r="O26" s="27">
        <f t="shared" si="11"/>
        <v>115.14975227999997</v>
      </c>
      <c r="P26" s="27">
        <f t="shared" si="11"/>
        <v>120.85328555999996</v>
      </c>
      <c r="Q26" s="27">
        <f t="shared" si="11"/>
        <v>103.74223140000002</v>
      </c>
      <c r="R26" s="27">
        <f t="shared" si="11"/>
        <v>102.56348952000005</v>
      </c>
      <c r="S26" s="27">
        <f t="shared" si="11"/>
        <v>101.92270104000008</v>
      </c>
      <c r="T26" s="27">
        <f t="shared" si="11"/>
        <v>101.65686624</v>
      </c>
      <c r="U26" s="27">
        <f t="shared" si="11"/>
        <v>101.28171672000008</v>
      </c>
      <c r="V26" s="27">
        <f t="shared" si="11"/>
        <v>100.80873828</v>
      </c>
      <c r="W26" s="27">
        <f t="shared" si="11"/>
        <v>100.41372252000008</v>
      </c>
      <c r="X26" s="27">
        <f t="shared" si="11"/>
        <v>100.08912096000012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221.28876539999996</v>
      </c>
      <c r="D33" s="19">
        <f t="shared" si="13"/>
        <v>205.07292036000001</v>
      </c>
      <c r="E33" s="19">
        <f t="shared" si="13"/>
        <v>183.15380087999998</v>
      </c>
      <c r="F33" s="19">
        <f t="shared" si="13"/>
        <v>164.08644803999999</v>
      </c>
      <c r="G33" s="19">
        <f t="shared" si="13"/>
        <v>144.92427695999999</v>
      </c>
      <c r="H33" s="19">
        <f t="shared" si="13"/>
        <v>125.85692411999999</v>
      </c>
      <c r="I33" s="19">
        <f t="shared" si="13"/>
        <v>115.34509836000004</v>
      </c>
      <c r="J33" s="19">
        <f t="shared" si="13"/>
        <v>112.49333172000006</v>
      </c>
      <c r="K33" s="19">
        <f t="shared" si="13"/>
        <v>118.24884360000001</v>
      </c>
      <c r="L33" s="19">
        <f t="shared" si="13"/>
        <v>118.24884359999999</v>
      </c>
      <c r="M33" s="19">
        <f t="shared" si="13"/>
        <v>129.65613732000003</v>
      </c>
      <c r="N33" s="19">
        <f t="shared" si="13"/>
        <v>109.44599184000005</v>
      </c>
      <c r="O33" s="19">
        <f t="shared" si="13"/>
        <v>115.14975227999997</v>
      </c>
      <c r="P33" s="19">
        <f t="shared" si="13"/>
        <v>120.85328555999996</v>
      </c>
      <c r="Q33" s="19">
        <f t="shared" si="13"/>
        <v>103.74223140000002</v>
      </c>
      <c r="R33" s="19">
        <f t="shared" si="13"/>
        <v>102.56348952000005</v>
      </c>
      <c r="S33" s="19">
        <f t="shared" si="13"/>
        <v>101.92270104000008</v>
      </c>
      <c r="T33" s="19">
        <f t="shared" si="13"/>
        <v>101.65686624</v>
      </c>
      <c r="U33" s="19">
        <f t="shared" si="13"/>
        <v>101.28171672000008</v>
      </c>
      <c r="V33" s="19">
        <f t="shared" si="13"/>
        <v>100.80873828</v>
      </c>
      <c r="W33" s="19">
        <f t="shared" si="13"/>
        <v>100.41372252000008</v>
      </c>
      <c r="X33" s="19">
        <f t="shared" si="13"/>
        <v>100.08912096000012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62.741137679999994</v>
      </c>
      <c r="D36" s="8">
        <v>65.592904319999988</v>
      </c>
      <c r="E36" s="8">
        <v>62.741137679999987</v>
      </c>
      <c r="F36" s="8">
        <v>62.741137679999994</v>
      </c>
      <c r="G36" s="8">
        <v>62.741137679999994</v>
      </c>
      <c r="H36" s="8">
        <v>62.741137679999994</v>
      </c>
      <c r="I36" s="8">
        <v>71.296664760000027</v>
      </c>
      <c r="J36" s="8">
        <v>68.444898120000047</v>
      </c>
      <c r="K36" s="8">
        <v>74.148658560000001</v>
      </c>
      <c r="L36" s="8">
        <v>74.148658559999987</v>
      </c>
      <c r="M36" s="8">
        <v>85.555952280000028</v>
      </c>
      <c r="N36" s="8">
        <v>68.444898120000033</v>
      </c>
      <c r="O36" s="8">
        <v>74.148658559999987</v>
      </c>
      <c r="P36" s="8">
        <v>79.852191839999975</v>
      </c>
      <c r="Q36" s="8">
        <v>62.741137680000001</v>
      </c>
      <c r="R36" s="8">
        <v>61.300716120000018</v>
      </c>
      <c r="S36" s="8">
        <v>61.321160520000042</v>
      </c>
      <c r="T36" s="8">
        <v>61.315481519999999</v>
      </c>
      <c r="U36" s="8">
        <v>61.326839520000043</v>
      </c>
      <c r="V36" s="8">
        <v>61.326839519999986</v>
      </c>
      <c r="W36" s="8">
        <v>61.32683952000005</v>
      </c>
      <c r="X36" s="8">
        <v>61.326839520000107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37.186766279999993</v>
      </c>
      <c r="D41" s="8">
        <v>34.087674960000001</v>
      </c>
      <c r="E41" s="8">
        <v>30.988842479999988</v>
      </c>
      <c r="F41" s="8">
        <v>27.890010000000004</v>
      </c>
      <c r="G41" s="8">
        <v>27.890010000000004</v>
      </c>
      <c r="H41" s="8">
        <v>24.791177520000005</v>
      </c>
      <c r="I41" s="8">
        <v>21.692345040000003</v>
      </c>
      <c r="J41" s="8">
        <v>21.692345040000003</v>
      </c>
      <c r="K41" s="8">
        <v>21.692345040000003</v>
      </c>
      <c r="L41" s="8">
        <v>21.692345040000003</v>
      </c>
      <c r="M41" s="8">
        <v>21.692345039999996</v>
      </c>
      <c r="N41" s="8">
        <v>18.593253720000007</v>
      </c>
      <c r="O41" s="8">
        <v>18.593253719999989</v>
      </c>
      <c r="P41" s="8">
        <v>18.593253719999989</v>
      </c>
      <c r="Q41" s="8">
        <v>18.593253720000011</v>
      </c>
      <c r="R41" s="8">
        <v>18.689542200000016</v>
      </c>
      <c r="S41" s="8">
        <v>18.050983920000007</v>
      </c>
      <c r="T41" s="8">
        <v>17.756682840000003</v>
      </c>
      <c r="U41" s="8">
        <v>17.276275800000011</v>
      </c>
      <c r="V41" s="8">
        <v>16.910534880000004</v>
      </c>
      <c r="W41" s="8">
        <v>16.551264960000015</v>
      </c>
      <c r="X41" s="8">
        <v>16.20105444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121.36086143999998</v>
      </c>
      <c r="D43" s="8">
        <v>105.39234108000004</v>
      </c>
      <c r="E43" s="8">
        <v>89.423820720000009</v>
      </c>
      <c r="F43" s="8">
        <v>73.455300359999981</v>
      </c>
      <c r="G43" s="8">
        <v>54.293129279999981</v>
      </c>
      <c r="H43" s="8">
        <v>38.324608919999989</v>
      </c>
      <c r="I43" s="8">
        <v>22.35608856</v>
      </c>
      <c r="J43" s="8">
        <v>22.35608856</v>
      </c>
      <c r="K43" s="8">
        <v>22.40784</v>
      </c>
      <c r="L43" s="8">
        <v>22.40784</v>
      </c>
      <c r="M43" s="8">
        <v>22.407839999999997</v>
      </c>
      <c r="N43" s="8">
        <v>22.407840000000007</v>
      </c>
      <c r="O43" s="8">
        <v>22.407839999999986</v>
      </c>
      <c r="P43" s="8">
        <v>22.407839999999986</v>
      </c>
      <c r="Q43" s="8">
        <v>22.407840000000011</v>
      </c>
      <c r="R43" s="8">
        <v>22.573231200000013</v>
      </c>
      <c r="S43" s="8">
        <v>22.550556600000014</v>
      </c>
      <c r="T43" s="8">
        <v>22.584701880000004</v>
      </c>
      <c r="U43" s="8">
        <v>22.678601400000012</v>
      </c>
      <c r="V43" s="8">
        <v>22.571363880000003</v>
      </c>
      <c r="W43" s="8">
        <v>22.535618040000017</v>
      </c>
      <c r="X43" s="8">
        <v>22.561226999999999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17682.24630073936</v>
      </c>
      <c r="D51" s="27">
        <v>18867.186866547912</v>
      </c>
      <c r="E51" s="27">
        <v>17958.894111417172</v>
      </c>
      <c r="F51" s="27">
        <v>18394.208247675309</v>
      </c>
      <c r="G51" s="27">
        <v>17551.998241599013</v>
      </c>
      <c r="H51" s="27">
        <v>16824.98399696028</v>
      </c>
      <c r="I51" s="27">
        <v>16945.536509995742</v>
      </c>
      <c r="J51" s="27">
        <v>15012.792744075012</v>
      </c>
      <c r="K51" s="27">
        <v>17231.369627032109</v>
      </c>
      <c r="L51" s="27">
        <v>17144.180944693286</v>
      </c>
      <c r="M51" s="27">
        <v>19915.049080440804</v>
      </c>
      <c r="N51" s="27">
        <v>15464.073021008984</v>
      </c>
      <c r="O51" s="27">
        <v>16628.537924115331</v>
      </c>
      <c r="P51" s="27">
        <v>17633.61331361968</v>
      </c>
      <c r="Q51" s="27">
        <v>12949.493094788339</v>
      </c>
      <c r="R51" s="27">
        <v>13580.694169936265</v>
      </c>
      <c r="S51" s="27">
        <v>14174.413412283577</v>
      </c>
      <c r="T51" s="27">
        <v>13798.950335842937</v>
      </c>
      <c r="U51" s="27">
        <v>13792.879500553054</v>
      </c>
      <c r="V51" s="27">
        <v>13421.054272930402</v>
      </c>
      <c r="W51" s="27">
        <v>12989.114071769594</v>
      </c>
      <c r="X51" s="27">
        <v>14923.032399111262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1570.9752576000001</v>
      </c>
      <c r="D61" s="49">
        <f t="shared" si="15"/>
        <v>1561.0956479999998</v>
      </c>
      <c r="E61" s="49">
        <f t="shared" si="15"/>
        <v>1551.8833343999995</v>
      </c>
      <c r="F61" s="49">
        <f t="shared" si="15"/>
        <v>1588.8652415999998</v>
      </c>
      <c r="G61" s="49">
        <f t="shared" si="15"/>
        <v>1668.8605248000001</v>
      </c>
      <c r="H61" s="49">
        <f t="shared" si="15"/>
        <v>1754.3683583999996</v>
      </c>
      <c r="I61" s="49">
        <f t="shared" si="15"/>
        <v>1836.1107071999995</v>
      </c>
      <c r="J61" s="49">
        <f t="shared" si="15"/>
        <v>1834.2785663999996</v>
      </c>
      <c r="K61" s="49">
        <f t="shared" si="15"/>
        <v>1850.4138239999991</v>
      </c>
      <c r="L61" s="49">
        <f t="shared" si="15"/>
        <v>1877.4657215999991</v>
      </c>
      <c r="M61" s="49">
        <f t="shared" si="15"/>
        <v>1915.085894399999</v>
      </c>
      <c r="N61" s="49">
        <f t="shared" si="15"/>
        <v>1950.3279935999992</v>
      </c>
      <c r="O61" s="49">
        <f t="shared" si="15"/>
        <v>1897.0967231999996</v>
      </c>
      <c r="P61" s="49">
        <f t="shared" si="15"/>
        <v>1905.3478080000007</v>
      </c>
      <c r="Q61" s="49">
        <f t="shared" si="15"/>
        <v>1892.5421760000002</v>
      </c>
      <c r="R61" s="49">
        <f t="shared" si="15"/>
        <v>1875.2336063999999</v>
      </c>
      <c r="S61" s="49">
        <f t="shared" si="15"/>
        <v>1855.7284032000009</v>
      </c>
      <c r="T61" s="49">
        <f t="shared" si="15"/>
        <v>1840.3757567999978</v>
      </c>
      <c r="U61" s="49">
        <f t="shared" si="15"/>
        <v>1841.9389631999998</v>
      </c>
      <c r="V61" s="49">
        <f t="shared" si="15"/>
        <v>1823.1772607999987</v>
      </c>
      <c r="W61" s="49">
        <f t="shared" si="15"/>
        <v>1810.8336960000006</v>
      </c>
      <c r="X61" s="49">
        <f t="shared" si="15"/>
        <v>1813.1287103999996</v>
      </c>
    </row>
    <row r="62" spans="1:24" ht="11.25" customHeight="1" x14ac:dyDescent="0.2">
      <c r="A62" s="50" t="s">
        <v>92</v>
      </c>
      <c r="B62" s="51" t="s">
        <v>93</v>
      </c>
      <c r="C62" s="52">
        <v>1540.7352576000001</v>
      </c>
      <c r="D62" s="52">
        <v>1530.8556479999997</v>
      </c>
      <c r="E62" s="52">
        <v>1521.6433343999995</v>
      </c>
      <c r="F62" s="52">
        <v>1558.6252415999998</v>
      </c>
      <c r="G62" s="52">
        <v>1638.6205248000001</v>
      </c>
      <c r="H62" s="52">
        <v>1724.1283583999996</v>
      </c>
      <c r="I62" s="52">
        <v>1805.8707071999995</v>
      </c>
      <c r="J62" s="52">
        <v>1804.0385663999996</v>
      </c>
      <c r="K62" s="52">
        <v>1820.1738239999991</v>
      </c>
      <c r="L62" s="52">
        <v>1847.2257215999991</v>
      </c>
      <c r="M62" s="52">
        <v>1884.845894399999</v>
      </c>
      <c r="N62" s="52">
        <v>1920.0879935999992</v>
      </c>
      <c r="O62" s="52">
        <v>1866.8567231999996</v>
      </c>
      <c r="P62" s="52">
        <v>1875.1078080000007</v>
      </c>
      <c r="Q62" s="52">
        <v>1862.3021760000001</v>
      </c>
      <c r="R62" s="52">
        <v>1844.9936063999999</v>
      </c>
      <c r="S62" s="52">
        <v>1825.4884032000009</v>
      </c>
      <c r="T62" s="52">
        <v>1810.1357567999978</v>
      </c>
      <c r="U62" s="52">
        <v>1811.6989631999998</v>
      </c>
      <c r="V62" s="52">
        <v>1792.9372607999987</v>
      </c>
      <c r="W62" s="52">
        <v>1780.5936960000006</v>
      </c>
      <c r="X62" s="52">
        <v>1782.8887103999996</v>
      </c>
    </row>
    <row r="63" spans="1:24" ht="11.25" customHeight="1" x14ac:dyDescent="0.2">
      <c r="A63" s="50" t="s">
        <v>94</v>
      </c>
      <c r="B63" s="51" t="s">
        <v>95</v>
      </c>
      <c r="C63" s="52">
        <v>30.24</v>
      </c>
      <c r="D63" s="52">
        <v>30.24</v>
      </c>
      <c r="E63" s="52">
        <v>30.239999999999991</v>
      </c>
      <c r="F63" s="52">
        <v>30.24</v>
      </c>
      <c r="G63" s="52">
        <v>30.24</v>
      </c>
      <c r="H63" s="52">
        <v>30.24</v>
      </c>
      <c r="I63" s="52">
        <v>30.239999999999995</v>
      </c>
      <c r="J63" s="52">
        <v>30.239999999999991</v>
      </c>
      <c r="K63" s="52">
        <v>30.239999999999991</v>
      </c>
      <c r="L63" s="52">
        <v>30.239999999999991</v>
      </c>
      <c r="M63" s="52">
        <v>30.239999999999988</v>
      </c>
      <c r="N63" s="52">
        <v>30.239999999999995</v>
      </c>
      <c r="O63" s="52">
        <v>30.239999999999991</v>
      </c>
      <c r="P63" s="52">
        <v>30.24000000000002</v>
      </c>
      <c r="Q63" s="52">
        <v>30.24</v>
      </c>
      <c r="R63" s="52">
        <v>30.24</v>
      </c>
      <c r="S63" s="52">
        <v>30.240000000000013</v>
      </c>
      <c r="T63" s="52">
        <v>30.239999999999966</v>
      </c>
      <c r="U63" s="52">
        <v>30.239999999999995</v>
      </c>
      <c r="V63" s="52">
        <v>30.239999999999981</v>
      </c>
      <c r="W63" s="52">
        <v>30.240000000000013</v>
      </c>
      <c r="X63" s="52">
        <v>30.24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2040.0205340457333</v>
      </c>
      <c r="D2" s="21">
        <f t="shared" ref="D2:X2" si="0">SUM(D3,D17,D22,D25,D26,D51,D52)</f>
        <v>2088.4227187723077</v>
      </c>
      <c r="E2" s="21">
        <f t="shared" si="0"/>
        <v>2252.9632586485932</v>
      </c>
      <c r="F2" s="21">
        <f t="shared" si="0"/>
        <v>2309.8806092288692</v>
      </c>
      <c r="G2" s="21">
        <f t="shared" si="0"/>
        <v>2220.3306980270841</v>
      </c>
      <c r="H2" s="21">
        <f t="shared" si="0"/>
        <v>2175.3569585286136</v>
      </c>
      <c r="I2" s="21">
        <f t="shared" si="0"/>
        <v>2175.0656258838439</v>
      </c>
      <c r="J2" s="21">
        <f t="shared" si="0"/>
        <v>2055.9125633258004</v>
      </c>
      <c r="K2" s="21">
        <f t="shared" si="0"/>
        <v>2129.650017596095</v>
      </c>
      <c r="L2" s="21">
        <f t="shared" si="0"/>
        <v>2161.2644099675608</v>
      </c>
      <c r="M2" s="21">
        <f t="shared" si="0"/>
        <v>2526.7036406391999</v>
      </c>
      <c r="N2" s="21">
        <f t="shared" si="0"/>
        <v>1907.2384147110165</v>
      </c>
      <c r="O2" s="21">
        <f t="shared" si="0"/>
        <v>1978.2345274046788</v>
      </c>
      <c r="P2" s="21">
        <f t="shared" si="0"/>
        <v>2159.8975056603299</v>
      </c>
      <c r="Q2" s="21">
        <f t="shared" si="0"/>
        <v>1731.2994791316719</v>
      </c>
      <c r="R2" s="21">
        <f t="shared" si="0"/>
        <v>2091.8882170637444</v>
      </c>
      <c r="S2" s="21">
        <f t="shared" si="0"/>
        <v>2174.85877619643</v>
      </c>
      <c r="T2" s="21">
        <f t="shared" si="0"/>
        <v>2053.0014114370624</v>
      </c>
      <c r="U2" s="21">
        <f t="shared" si="0"/>
        <v>1957.2831949669426</v>
      </c>
      <c r="V2" s="21">
        <f t="shared" si="0"/>
        <v>1782.3667537096119</v>
      </c>
      <c r="W2" s="21">
        <f t="shared" si="0"/>
        <v>1557.0685268704044</v>
      </c>
      <c r="X2" s="21">
        <f t="shared" si="0"/>
        <v>1631.4436708887552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2040.0205340457333</v>
      </c>
      <c r="D51" s="27">
        <v>2088.4227187723077</v>
      </c>
      <c r="E51" s="27">
        <v>2252.9632586485932</v>
      </c>
      <c r="F51" s="27">
        <v>2309.8806092288692</v>
      </c>
      <c r="G51" s="27">
        <v>2220.3306980270841</v>
      </c>
      <c r="H51" s="27">
        <v>2175.3569585286136</v>
      </c>
      <c r="I51" s="27">
        <v>2175.0656258838439</v>
      </c>
      <c r="J51" s="27">
        <v>2055.9125633258004</v>
      </c>
      <c r="K51" s="27">
        <v>2129.650017596095</v>
      </c>
      <c r="L51" s="27">
        <v>2161.2644099675608</v>
      </c>
      <c r="M51" s="27">
        <v>2526.7036406391999</v>
      </c>
      <c r="N51" s="27">
        <v>1907.2384147110165</v>
      </c>
      <c r="O51" s="27">
        <v>1978.2345274046788</v>
      </c>
      <c r="P51" s="27">
        <v>2159.8975056603299</v>
      </c>
      <c r="Q51" s="27">
        <v>1731.2994791316719</v>
      </c>
      <c r="R51" s="27">
        <v>2091.8882170637444</v>
      </c>
      <c r="S51" s="27">
        <v>2174.85877619643</v>
      </c>
      <c r="T51" s="27">
        <v>2053.0014114370624</v>
      </c>
      <c r="U51" s="27">
        <v>1957.2831949669426</v>
      </c>
      <c r="V51" s="27">
        <v>1782.3667537096119</v>
      </c>
      <c r="W51" s="27">
        <v>1557.0685268704044</v>
      </c>
      <c r="X51" s="27">
        <v>1631.4436708887552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262.6688084149061</v>
      </c>
      <c r="D2" s="21">
        <f t="shared" ref="D2:X2" si="0">SUM(D3,D17,D22,D25,D26,D51,D52)</f>
        <v>285.10909671978322</v>
      </c>
      <c r="E2" s="21">
        <f t="shared" si="0"/>
        <v>284.84329745423332</v>
      </c>
      <c r="F2" s="21">
        <f t="shared" si="0"/>
        <v>287.51317493581831</v>
      </c>
      <c r="G2" s="21">
        <f t="shared" si="0"/>
        <v>293.69344161389552</v>
      </c>
      <c r="H2" s="21">
        <f t="shared" si="0"/>
        <v>294.14636123110495</v>
      </c>
      <c r="I2" s="21">
        <f t="shared" si="0"/>
        <v>327.37417496041218</v>
      </c>
      <c r="J2" s="21">
        <f t="shared" si="0"/>
        <v>298.02958007919125</v>
      </c>
      <c r="K2" s="21">
        <f t="shared" si="0"/>
        <v>315.47359837180818</v>
      </c>
      <c r="L2" s="21">
        <f t="shared" si="0"/>
        <v>288.85057225915614</v>
      </c>
      <c r="M2" s="21">
        <f t="shared" si="0"/>
        <v>376.41978000000017</v>
      </c>
      <c r="N2" s="21">
        <f t="shared" si="0"/>
        <v>355.11300000000006</v>
      </c>
      <c r="O2" s="21">
        <f t="shared" si="0"/>
        <v>349.78630499999997</v>
      </c>
      <c r="P2" s="21">
        <f t="shared" si="0"/>
        <v>344.45961000000011</v>
      </c>
      <c r="Q2" s="21">
        <f t="shared" si="0"/>
        <v>337.35735</v>
      </c>
      <c r="R2" s="21">
        <f t="shared" si="0"/>
        <v>332.03065500000002</v>
      </c>
      <c r="S2" s="21">
        <f t="shared" si="0"/>
        <v>326.70396000000005</v>
      </c>
      <c r="T2" s="21">
        <f t="shared" si="0"/>
        <v>321.37726500000002</v>
      </c>
      <c r="U2" s="21">
        <f t="shared" si="0"/>
        <v>316.05056999999999</v>
      </c>
      <c r="V2" s="21">
        <f t="shared" si="0"/>
        <v>310.72387499999996</v>
      </c>
      <c r="W2" s="21">
        <f t="shared" si="0"/>
        <v>305.39718000000005</v>
      </c>
      <c r="X2" s="21">
        <f t="shared" si="0"/>
        <v>300.07048499999991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262.6688084149061</v>
      </c>
      <c r="D51" s="27">
        <v>285.10909671978322</v>
      </c>
      <c r="E51" s="27">
        <v>284.84329745423332</v>
      </c>
      <c r="F51" s="27">
        <v>287.51317493581831</v>
      </c>
      <c r="G51" s="27">
        <v>293.69344161389552</v>
      </c>
      <c r="H51" s="27">
        <v>294.14636123110495</v>
      </c>
      <c r="I51" s="27">
        <v>327.37417496041218</v>
      </c>
      <c r="J51" s="27">
        <v>298.02958007919125</v>
      </c>
      <c r="K51" s="27">
        <v>315.47359837180818</v>
      </c>
      <c r="L51" s="27">
        <v>288.85057225915614</v>
      </c>
      <c r="M51" s="27">
        <v>376.41978000000017</v>
      </c>
      <c r="N51" s="27">
        <v>355.11300000000006</v>
      </c>
      <c r="O51" s="27">
        <v>349.78630499999997</v>
      </c>
      <c r="P51" s="27">
        <v>344.45961000000011</v>
      </c>
      <c r="Q51" s="27">
        <v>337.35735</v>
      </c>
      <c r="R51" s="27">
        <v>332.03065500000002</v>
      </c>
      <c r="S51" s="27">
        <v>326.70396000000005</v>
      </c>
      <c r="T51" s="27">
        <v>321.37726500000002</v>
      </c>
      <c r="U51" s="27">
        <v>316.05056999999999</v>
      </c>
      <c r="V51" s="27">
        <v>310.72387499999996</v>
      </c>
      <c r="W51" s="27">
        <v>305.39718000000005</v>
      </c>
      <c r="X51" s="27">
        <v>300.07048499999991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9502.1266787999994</v>
      </c>
      <c r="D2" s="21">
        <f t="shared" ref="D2:X2" si="0">SUM(D3,D17,D22,D25,D26,D51,D52)</f>
        <v>9283.6432267199998</v>
      </c>
      <c r="E2" s="21">
        <f t="shared" si="0"/>
        <v>8544.0415348799997</v>
      </c>
      <c r="F2" s="21">
        <f t="shared" si="0"/>
        <v>8461.7305182</v>
      </c>
      <c r="G2" s="21">
        <f t="shared" si="0"/>
        <v>8488.8504820800008</v>
      </c>
      <c r="H2" s="21">
        <f t="shared" si="0"/>
        <v>8594.996182920002</v>
      </c>
      <c r="I2" s="21">
        <f t="shared" si="0"/>
        <v>7510.9575952799996</v>
      </c>
      <c r="J2" s="21">
        <f t="shared" si="0"/>
        <v>7408.87566264</v>
      </c>
      <c r="K2" s="21">
        <f t="shared" si="0"/>
        <v>7448.6732061599987</v>
      </c>
      <c r="L2" s="21">
        <f t="shared" si="0"/>
        <v>7321.9467938400012</v>
      </c>
      <c r="M2" s="21">
        <f t="shared" si="0"/>
        <v>8513.3831565600012</v>
      </c>
      <c r="N2" s="21">
        <f t="shared" si="0"/>
        <v>7456.4002519200003</v>
      </c>
      <c r="O2" s="21">
        <f t="shared" si="0"/>
        <v>7407.2658056399996</v>
      </c>
      <c r="P2" s="21">
        <f t="shared" si="0"/>
        <v>7398.1268128800002</v>
      </c>
      <c r="Q2" s="21">
        <f t="shared" si="0"/>
        <v>6713.7015942000007</v>
      </c>
      <c r="R2" s="21">
        <f t="shared" si="0"/>
        <v>6985.697090040002</v>
      </c>
      <c r="S2" s="21">
        <f t="shared" si="0"/>
        <v>7020.0556592400008</v>
      </c>
      <c r="T2" s="21">
        <f t="shared" si="0"/>
        <v>6791.4466585200025</v>
      </c>
      <c r="U2" s="21">
        <f t="shared" si="0"/>
        <v>7117.6081086000013</v>
      </c>
      <c r="V2" s="21">
        <f t="shared" si="0"/>
        <v>6831.5675493600002</v>
      </c>
      <c r="W2" s="21">
        <f t="shared" si="0"/>
        <v>6716.5515061199985</v>
      </c>
      <c r="X2" s="21">
        <f t="shared" si="0"/>
        <v>6564.35856384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2558.3106941999999</v>
      </c>
      <c r="D26" s="27">
        <f t="shared" si="11"/>
        <v>2535.0712642800004</v>
      </c>
      <c r="E26" s="27">
        <f t="shared" si="11"/>
        <v>2265.2776087200004</v>
      </c>
      <c r="F26" s="27">
        <f t="shared" si="11"/>
        <v>2164.4872520399999</v>
      </c>
      <c r="G26" s="27">
        <f t="shared" si="11"/>
        <v>2074.4203298399998</v>
      </c>
      <c r="H26" s="27">
        <f t="shared" si="11"/>
        <v>2097.45969264</v>
      </c>
      <c r="I26" s="27">
        <f t="shared" si="11"/>
        <v>2036.7994816800003</v>
      </c>
      <c r="J26" s="27">
        <f t="shared" si="11"/>
        <v>1941.0287990400004</v>
      </c>
      <c r="K26" s="27">
        <f t="shared" si="11"/>
        <v>1881.1594864799999</v>
      </c>
      <c r="L26" s="27">
        <f t="shared" si="11"/>
        <v>1817.6968422</v>
      </c>
      <c r="M26" s="27">
        <f t="shared" si="11"/>
        <v>1893.4593101999999</v>
      </c>
      <c r="N26" s="27">
        <f t="shared" si="11"/>
        <v>1797.6008142000001</v>
      </c>
      <c r="O26" s="27">
        <f t="shared" si="11"/>
        <v>1632.4407518399998</v>
      </c>
      <c r="P26" s="27">
        <f t="shared" si="11"/>
        <v>1768.7630451599996</v>
      </c>
      <c r="Q26" s="27">
        <f t="shared" si="11"/>
        <v>1848.400371</v>
      </c>
      <c r="R26" s="27">
        <f t="shared" si="11"/>
        <v>1941.7588135200003</v>
      </c>
      <c r="S26" s="27">
        <f t="shared" si="11"/>
        <v>1859.3083638000001</v>
      </c>
      <c r="T26" s="27">
        <f t="shared" si="11"/>
        <v>1749.9807763200001</v>
      </c>
      <c r="U26" s="27">
        <f t="shared" si="11"/>
        <v>1868.0715226799998</v>
      </c>
      <c r="V26" s="27">
        <f t="shared" si="11"/>
        <v>1804.3685254799996</v>
      </c>
      <c r="W26" s="27">
        <f t="shared" si="11"/>
        <v>1914.6814757999996</v>
      </c>
      <c r="X26" s="27">
        <f t="shared" si="11"/>
        <v>1725.2725564799998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2558.3106941999999</v>
      </c>
      <c r="D33" s="19">
        <f t="shared" si="13"/>
        <v>2535.0712642800004</v>
      </c>
      <c r="E33" s="19">
        <f t="shared" si="13"/>
        <v>2265.2776087200004</v>
      </c>
      <c r="F33" s="19">
        <f t="shared" si="13"/>
        <v>2164.4872520399999</v>
      </c>
      <c r="G33" s="19">
        <f t="shared" si="13"/>
        <v>2074.4203298399998</v>
      </c>
      <c r="H33" s="19">
        <f t="shared" si="13"/>
        <v>2097.45969264</v>
      </c>
      <c r="I33" s="19">
        <f t="shared" si="13"/>
        <v>2036.7994816800003</v>
      </c>
      <c r="J33" s="19">
        <f t="shared" si="13"/>
        <v>1941.0287990400004</v>
      </c>
      <c r="K33" s="19">
        <f t="shared" si="13"/>
        <v>1881.1594864799999</v>
      </c>
      <c r="L33" s="19">
        <f t="shared" si="13"/>
        <v>1817.6968422</v>
      </c>
      <c r="M33" s="19">
        <f t="shared" si="13"/>
        <v>1893.4593101999999</v>
      </c>
      <c r="N33" s="19">
        <f t="shared" si="13"/>
        <v>1797.6008142000001</v>
      </c>
      <c r="O33" s="19">
        <f t="shared" si="13"/>
        <v>1632.4407518399998</v>
      </c>
      <c r="P33" s="19">
        <f t="shared" si="13"/>
        <v>1768.7630451599996</v>
      </c>
      <c r="Q33" s="19">
        <f t="shared" si="13"/>
        <v>1848.400371</v>
      </c>
      <c r="R33" s="19">
        <f t="shared" si="13"/>
        <v>1941.7588135200003</v>
      </c>
      <c r="S33" s="19">
        <f t="shared" si="13"/>
        <v>1859.3083638000001</v>
      </c>
      <c r="T33" s="19">
        <f t="shared" si="13"/>
        <v>1749.9807763200001</v>
      </c>
      <c r="U33" s="19">
        <f t="shared" si="13"/>
        <v>1868.0715226799998</v>
      </c>
      <c r="V33" s="19">
        <f t="shared" si="13"/>
        <v>1804.3685254799996</v>
      </c>
      <c r="W33" s="19">
        <f t="shared" si="13"/>
        <v>1914.6814757999996</v>
      </c>
      <c r="X33" s="19">
        <f t="shared" si="13"/>
        <v>1725.2725564799998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119.77851492000002</v>
      </c>
      <c r="D36" s="8">
        <v>128.33404200000001</v>
      </c>
      <c r="E36" s="8">
        <v>116.92652111999999</v>
      </c>
      <c r="F36" s="8">
        <v>105.51900024000001</v>
      </c>
      <c r="G36" s="8">
        <v>111.22276067999998</v>
      </c>
      <c r="H36" s="8">
        <v>105.51900024000001</v>
      </c>
      <c r="I36" s="8">
        <v>105.51900024000001</v>
      </c>
      <c r="J36" s="8">
        <v>105.51900024000001</v>
      </c>
      <c r="K36" s="8">
        <v>102.6672336</v>
      </c>
      <c r="L36" s="8">
        <v>96.963473160000035</v>
      </c>
      <c r="M36" s="8">
        <v>108.37099404000001</v>
      </c>
      <c r="N36" s="8">
        <v>85.555952280000014</v>
      </c>
      <c r="O36" s="8">
        <v>79.852191840000017</v>
      </c>
      <c r="P36" s="8">
        <v>85.555952280000014</v>
      </c>
      <c r="Q36" s="8">
        <v>59.889143880000013</v>
      </c>
      <c r="R36" s="8">
        <v>88.306405560000002</v>
      </c>
      <c r="S36" s="8">
        <v>82.028611800000007</v>
      </c>
      <c r="T36" s="8">
        <v>77.71643352000001</v>
      </c>
      <c r="U36" s="8">
        <v>82.028611800000007</v>
      </c>
      <c r="V36" s="8">
        <v>86.320800000000006</v>
      </c>
      <c r="W36" s="8">
        <v>88.97016708000001</v>
      </c>
      <c r="X36" s="8">
        <v>112.31835335999999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2210.0473792799999</v>
      </c>
      <c r="D43" s="8">
        <v>2200.4661603600002</v>
      </c>
      <c r="E43" s="8">
        <v>1989.6812114400002</v>
      </c>
      <c r="F43" s="8">
        <v>1906.6449589200001</v>
      </c>
      <c r="G43" s="8">
        <v>1817.2211381999998</v>
      </c>
      <c r="H43" s="8">
        <v>1845.96426144</v>
      </c>
      <c r="I43" s="8">
        <v>1788.4774814400002</v>
      </c>
      <c r="J43" s="8">
        <v>1699.0536607200004</v>
      </c>
      <c r="K43" s="8">
        <v>1626.16896</v>
      </c>
      <c r="L43" s="8">
        <v>1552.5431999999998</v>
      </c>
      <c r="M43" s="8">
        <v>1654.9790399999999</v>
      </c>
      <c r="N43" s="8">
        <v>1648.5768</v>
      </c>
      <c r="O43" s="8">
        <v>1507.7275199999999</v>
      </c>
      <c r="P43" s="8">
        <v>1616.5655999999997</v>
      </c>
      <c r="Q43" s="8">
        <v>1683.7891199999999</v>
      </c>
      <c r="R43" s="8">
        <v>1777.2909008400002</v>
      </c>
      <c r="S43" s="8">
        <v>1716.3503791200001</v>
      </c>
      <c r="T43" s="8">
        <v>1611.33496992</v>
      </c>
      <c r="U43" s="8">
        <v>1728.9217108799999</v>
      </c>
      <c r="V43" s="8">
        <v>1695.1992454799995</v>
      </c>
      <c r="W43" s="8">
        <v>1825.7113087199996</v>
      </c>
      <c r="X43" s="8">
        <v>1612.9542031199999</v>
      </c>
    </row>
    <row r="44" spans="1:24" ht="11.25" customHeight="1" x14ac:dyDescent="0.2">
      <c r="A44" s="28" t="s">
        <v>74</v>
      </c>
      <c r="B44" s="7" t="s">
        <v>75</v>
      </c>
      <c r="C44" s="8">
        <v>228.48480000000001</v>
      </c>
      <c r="D44" s="8">
        <v>206.27106192000005</v>
      </c>
      <c r="E44" s="8">
        <v>158.66987616</v>
      </c>
      <c r="F44" s="8">
        <v>152.32329288</v>
      </c>
      <c r="G44" s="8">
        <v>145.97643096000002</v>
      </c>
      <c r="H44" s="8">
        <v>145.97643096000002</v>
      </c>
      <c r="I44" s="8">
        <v>142.80300000000003</v>
      </c>
      <c r="J44" s="8">
        <v>136.45613808000002</v>
      </c>
      <c r="K44" s="8">
        <v>152.32329288</v>
      </c>
      <c r="L44" s="8">
        <v>168.19016904</v>
      </c>
      <c r="M44" s="8">
        <v>130.10927616000001</v>
      </c>
      <c r="N44" s="8">
        <v>63.468061920000018</v>
      </c>
      <c r="O44" s="8">
        <v>44.861039999999988</v>
      </c>
      <c r="P44" s="8">
        <v>66.641492879999987</v>
      </c>
      <c r="Q44" s="8">
        <v>104.72210711999999</v>
      </c>
      <c r="R44" s="8">
        <v>76.161507120000024</v>
      </c>
      <c r="S44" s="8">
        <v>60.929372879999995</v>
      </c>
      <c r="T44" s="8">
        <v>60.929372879999995</v>
      </c>
      <c r="U44" s="8">
        <v>57.121200000000002</v>
      </c>
      <c r="V44" s="8">
        <v>22.848480000000002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6943.815984599999</v>
      </c>
      <c r="D51" s="27">
        <v>6748.5719624399999</v>
      </c>
      <c r="E51" s="27">
        <v>6278.7639261599998</v>
      </c>
      <c r="F51" s="27">
        <v>6297.2432661600005</v>
      </c>
      <c r="G51" s="27">
        <v>6414.4301522400001</v>
      </c>
      <c r="H51" s="27">
        <v>6497.536490280002</v>
      </c>
      <c r="I51" s="27">
        <v>5474.1581135999995</v>
      </c>
      <c r="J51" s="27">
        <v>5467.8468635999998</v>
      </c>
      <c r="K51" s="27">
        <v>5567.5137196799988</v>
      </c>
      <c r="L51" s="27">
        <v>5504.2499516400012</v>
      </c>
      <c r="M51" s="27">
        <v>6619.9238463600022</v>
      </c>
      <c r="N51" s="27">
        <v>5658.7994377200002</v>
      </c>
      <c r="O51" s="27">
        <v>5774.8250538000002</v>
      </c>
      <c r="P51" s="27">
        <v>5629.3637677200004</v>
      </c>
      <c r="Q51" s="27">
        <v>4865.301223200001</v>
      </c>
      <c r="R51" s="27">
        <v>5043.9382765200016</v>
      </c>
      <c r="S51" s="27">
        <v>5160.7472954400009</v>
      </c>
      <c r="T51" s="27">
        <v>5041.4658822000019</v>
      </c>
      <c r="U51" s="27">
        <v>5249.536585920001</v>
      </c>
      <c r="V51" s="27">
        <v>5027.1990238800008</v>
      </c>
      <c r="W51" s="27">
        <v>4801.8700303199994</v>
      </c>
      <c r="X51" s="27">
        <v>4839.0860073600006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10.4158656</v>
      </c>
      <c r="D61" s="49">
        <f t="shared" si="15"/>
        <v>10.304179199999998</v>
      </c>
      <c r="E61" s="49">
        <f t="shared" si="15"/>
        <v>10.192089599999999</v>
      </c>
      <c r="F61" s="49">
        <f t="shared" si="15"/>
        <v>10.192089599999999</v>
      </c>
      <c r="G61" s="49">
        <f t="shared" si="15"/>
        <v>10.079999999999998</v>
      </c>
      <c r="H61" s="49">
        <f t="shared" si="15"/>
        <v>30.102710399999999</v>
      </c>
      <c r="I61" s="49">
        <f t="shared" si="15"/>
        <v>94.105156319999992</v>
      </c>
      <c r="J61" s="49">
        <f t="shared" si="15"/>
        <v>149.05653335999995</v>
      </c>
      <c r="K61" s="49">
        <f t="shared" si="15"/>
        <v>194.28220224</v>
      </c>
      <c r="L61" s="49">
        <f t="shared" si="15"/>
        <v>236.30582304000001</v>
      </c>
      <c r="M61" s="49">
        <f t="shared" si="15"/>
        <v>267.32584367999999</v>
      </c>
      <c r="N61" s="49">
        <f t="shared" si="15"/>
        <v>280.85415623999995</v>
      </c>
      <c r="O61" s="49">
        <f t="shared" si="15"/>
        <v>346.15236095999995</v>
      </c>
      <c r="P61" s="49">
        <f t="shared" si="15"/>
        <v>384.13851552</v>
      </c>
      <c r="Q61" s="49">
        <f t="shared" si="15"/>
        <v>413.98292015999999</v>
      </c>
      <c r="R61" s="49">
        <f t="shared" si="15"/>
        <v>467.25589223999998</v>
      </c>
      <c r="S61" s="49">
        <f t="shared" si="15"/>
        <v>489.40293744000002</v>
      </c>
      <c r="T61" s="49">
        <f t="shared" si="15"/>
        <v>571.48387848000004</v>
      </c>
      <c r="U61" s="49">
        <f t="shared" si="15"/>
        <v>719.13055391999967</v>
      </c>
      <c r="V61" s="49">
        <f t="shared" si="15"/>
        <v>817.95657240000003</v>
      </c>
      <c r="W61" s="49">
        <f t="shared" si="15"/>
        <v>909.57315959999994</v>
      </c>
      <c r="X61" s="49">
        <f t="shared" si="15"/>
        <v>1001.74099968</v>
      </c>
    </row>
    <row r="62" spans="1:24" ht="11.25" customHeight="1" x14ac:dyDescent="0.2">
      <c r="A62" s="50" t="s">
        <v>92</v>
      </c>
      <c r="B62" s="51" t="s">
        <v>93</v>
      </c>
      <c r="C62" s="52">
        <v>10.4158656</v>
      </c>
      <c r="D62" s="52">
        <v>10.304179199999998</v>
      </c>
      <c r="E62" s="52">
        <v>10.192089599999999</v>
      </c>
      <c r="F62" s="52">
        <v>10.192089599999999</v>
      </c>
      <c r="G62" s="52">
        <v>10.079999999999998</v>
      </c>
      <c r="H62" s="52">
        <v>29.119910399999998</v>
      </c>
      <c r="I62" s="52">
        <v>90.719999999999985</v>
      </c>
      <c r="J62" s="52">
        <v>137.53595519999996</v>
      </c>
      <c r="K62" s="52">
        <v>164.41608959999999</v>
      </c>
      <c r="L62" s="52">
        <v>183.3439104</v>
      </c>
      <c r="M62" s="52">
        <v>194.54399999999998</v>
      </c>
      <c r="N62" s="52">
        <v>209.32813439999995</v>
      </c>
      <c r="O62" s="52">
        <v>222.88008959999999</v>
      </c>
      <c r="P62" s="52">
        <v>257.15208960000001</v>
      </c>
      <c r="Q62" s="52">
        <v>267.34417919999999</v>
      </c>
      <c r="R62" s="52">
        <v>304.40632319999997</v>
      </c>
      <c r="S62" s="52">
        <v>336.42725760000002</v>
      </c>
      <c r="T62" s="52">
        <v>411.17973119999999</v>
      </c>
      <c r="U62" s="52">
        <v>523.48947839999971</v>
      </c>
      <c r="V62" s="52">
        <v>608.96908800000006</v>
      </c>
      <c r="W62" s="52">
        <v>701.49784319999992</v>
      </c>
      <c r="X62" s="52">
        <v>777.42040320000001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0.98280000000000012</v>
      </c>
      <c r="I64" s="52">
        <v>3.3851563200000014</v>
      </c>
      <c r="J64" s="52">
        <v>11.520578159999998</v>
      </c>
      <c r="K64" s="52">
        <v>29.866112640000008</v>
      </c>
      <c r="L64" s="52">
        <v>52.961912640000016</v>
      </c>
      <c r="M64" s="52">
        <v>72.781843680000009</v>
      </c>
      <c r="N64" s="52">
        <v>71.526021839999999</v>
      </c>
      <c r="O64" s="52">
        <v>91.837156320000005</v>
      </c>
      <c r="P64" s="52">
        <v>98.170712640000005</v>
      </c>
      <c r="Q64" s="52">
        <v>109.96431264000002</v>
      </c>
      <c r="R64" s="52">
        <v>126.98463960000001</v>
      </c>
      <c r="S64" s="52">
        <v>127.14129792</v>
      </c>
      <c r="T64" s="52">
        <v>123.57746856000003</v>
      </c>
      <c r="U64" s="52">
        <v>119.67791472</v>
      </c>
      <c r="V64" s="52">
        <v>114.21570888000002</v>
      </c>
      <c r="W64" s="52">
        <v>125.19751608000001</v>
      </c>
      <c r="X64" s="52">
        <v>131.96763216000002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31.435115039999989</v>
      </c>
      <c r="P69" s="52">
        <v>28.815713279999997</v>
      </c>
      <c r="Q69" s="52">
        <v>36.674428320000018</v>
      </c>
      <c r="R69" s="52">
        <v>35.864929439999997</v>
      </c>
      <c r="S69" s="52">
        <v>25.834381919999998</v>
      </c>
      <c r="T69" s="52">
        <v>36.726678719999988</v>
      </c>
      <c r="U69" s="52">
        <v>75.963160799999997</v>
      </c>
      <c r="V69" s="52">
        <v>94.77177552000002</v>
      </c>
      <c r="W69" s="52">
        <v>82.877800320000006</v>
      </c>
      <c r="X69" s="52">
        <v>92.352964319999998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2024-05-20T16:54:25Z</dcterms:created>
  <dcterms:modified xsi:type="dcterms:W3CDTF">2024-05-20T16:54:26Z</dcterms:modified>
</cp:coreProperties>
</file>