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E:\Metaverse\Updated Data Extraction Files\"/>
    </mc:Choice>
  </mc:AlternateContent>
  <xr:revisionPtr revIDLastSave="0" documentId="13_ncr:1_{F0908906-6060-4FE8-86C2-E94B515ED2C8}" xr6:coauthVersionLast="47" xr6:coauthVersionMax="47" xr10:uidLastSave="{00000000-0000-0000-0000-000000000000}"/>
  <bookViews>
    <workbookView xWindow="-108" yWindow="-108" windowWidth="23256" windowHeight="12456" firstSheet="6" activeTab="9" xr2:uid="{00000000-000D-0000-FFFF-FFFF00000000}"/>
  </bookViews>
  <sheets>
    <sheet name="Database Extraction" sheetId="4" r:id="rId1"/>
    <sheet name="ACM Data Extract" sheetId="1" r:id="rId2"/>
    <sheet name="Scopus Data Extract" sheetId="2" r:id="rId3"/>
    <sheet name="IEEE Explore Data Extract" sheetId="3" r:id="rId4"/>
    <sheet name="WOS Data Extract" sheetId="5" r:id="rId5"/>
    <sheet name="Data Joining " sheetId="6" r:id="rId6"/>
    <sheet name="Inclusion-Exclusion" sheetId="9" r:id="rId7"/>
    <sheet name="Good Title" sheetId="11" r:id="rId8"/>
    <sheet name="Sheet1" sheetId="14" r:id="rId9"/>
    <sheet name="Quality Assessment Question" sheetId="15" r:id="rId10"/>
    <sheet name="Sheet2" sheetId="16" r:id="rId11"/>
    <sheet name="Sheet4" sheetId="18" r:id="rId12"/>
  </sheets>
  <definedNames>
    <definedName name="_xlnm._FilterDatabase" localSheetId="1" hidden="1">'ACM Data Extract'!$A$1:$I$243</definedName>
    <definedName name="_xlnm._FilterDatabase" localSheetId="5" hidden="1">'Data Joining '!$A$1:$H$788</definedName>
    <definedName name="_xlnm._FilterDatabase" localSheetId="7" hidden="1">'Good Title'!$A$1:$N$256</definedName>
    <definedName name="_xlnm._FilterDatabase" localSheetId="3" hidden="1">'IEEE Explore Data Extract'!$A$1:$M$208</definedName>
    <definedName name="_xlnm._FilterDatabase" localSheetId="6" hidden="1">'Inclusion-Exclusion'!$A$1:$L$417</definedName>
    <definedName name="_xlnm._FilterDatabase" localSheetId="9" hidden="1">'Quality Assessment Question'!$A$1:$N$513</definedName>
    <definedName name="_xlnm._FilterDatabase" localSheetId="2" hidden="1">'Scopus Data Extract'!$A$1:$Q$51</definedName>
    <definedName name="_xlnm._FilterDatabase" localSheetId="10" hidden="1">Sheet2!$A$1:$N$623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6" l="1"/>
  <c r="F3" i="16"/>
  <c r="G3" i="16"/>
  <c r="E4" i="16"/>
  <c r="F4" i="16"/>
  <c r="G4" i="16"/>
  <c r="E5" i="16"/>
  <c r="F5" i="16"/>
  <c r="G5" i="16"/>
  <c r="E6" i="16"/>
  <c r="F6" i="16"/>
  <c r="G6" i="16"/>
  <c r="E7" i="16"/>
  <c r="F7" i="16"/>
  <c r="G7" i="16"/>
  <c r="E8" i="16"/>
  <c r="F8" i="16"/>
  <c r="G8" i="16"/>
  <c r="E9" i="16"/>
  <c r="F9" i="16"/>
  <c r="G9" i="16"/>
  <c r="E10" i="16"/>
  <c r="F10" i="16"/>
  <c r="G10" i="16"/>
  <c r="E11" i="16"/>
  <c r="F11" i="16"/>
  <c r="G11" i="16"/>
  <c r="E12" i="16"/>
  <c r="F12" i="16"/>
  <c r="G12" i="16"/>
  <c r="E13" i="16"/>
  <c r="F13" i="16"/>
  <c r="G13" i="16"/>
  <c r="E14" i="16"/>
  <c r="F14" i="16"/>
  <c r="G14" i="16"/>
  <c r="E15" i="16"/>
  <c r="F15" i="16"/>
  <c r="G15" i="16"/>
  <c r="E16" i="16"/>
  <c r="F16" i="16"/>
  <c r="G16" i="16"/>
  <c r="E17" i="16"/>
  <c r="F17" i="16"/>
  <c r="G17" i="16"/>
  <c r="E18" i="16"/>
  <c r="F18" i="16"/>
  <c r="G18" i="16"/>
  <c r="E19" i="16"/>
  <c r="F19" i="16"/>
  <c r="G19" i="16"/>
  <c r="E20" i="16"/>
  <c r="F20" i="16"/>
  <c r="G20" i="16"/>
  <c r="E21" i="16"/>
  <c r="F21" i="16"/>
  <c r="G21" i="16"/>
  <c r="E22" i="16"/>
  <c r="F22" i="16"/>
  <c r="G22" i="16"/>
  <c r="E23" i="16"/>
  <c r="F23" i="16"/>
  <c r="G23" i="16"/>
  <c r="E24" i="16"/>
  <c r="H24" i="16" s="1"/>
  <c r="F24" i="16"/>
  <c r="G24" i="16"/>
  <c r="E25" i="16"/>
  <c r="F25" i="16"/>
  <c r="G25" i="16"/>
  <c r="E26" i="16"/>
  <c r="F26" i="16"/>
  <c r="G26" i="16"/>
  <c r="E27" i="16"/>
  <c r="F27" i="16"/>
  <c r="G27" i="16"/>
  <c r="E28" i="16"/>
  <c r="F28" i="16"/>
  <c r="G28" i="16"/>
  <c r="E29" i="16"/>
  <c r="F29" i="16"/>
  <c r="G29" i="16"/>
  <c r="E30" i="16"/>
  <c r="F30" i="16"/>
  <c r="G30" i="16"/>
  <c r="E31" i="16"/>
  <c r="F31" i="16"/>
  <c r="G31" i="16"/>
  <c r="E32" i="16"/>
  <c r="F32" i="16"/>
  <c r="G32" i="16"/>
  <c r="E33" i="16"/>
  <c r="F33" i="16"/>
  <c r="G33" i="16"/>
  <c r="E34" i="16"/>
  <c r="F34" i="16"/>
  <c r="G34" i="16"/>
  <c r="E35" i="16"/>
  <c r="F35" i="16"/>
  <c r="G35" i="16"/>
  <c r="E36" i="16"/>
  <c r="F36" i="16"/>
  <c r="G36" i="16"/>
  <c r="E37" i="16"/>
  <c r="F37" i="16"/>
  <c r="G37" i="16"/>
  <c r="E38" i="16"/>
  <c r="F38" i="16"/>
  <c r="G38" i="16"/>
  <c r="E39" i="16"/>
  <c r="F39" i="16"/>
  <c r="G39" i="16"/>
  <c r="E40" i="16"/>
  <c r="H40" i="16" s="1"/>
  <c r="F40" i="16"/>
  <c r="G40" i="16"/>
  <c r="E41" i="16"/>
  <c r="F41" i="16"/>
  <c r="G41" i="16"/>
  <c r="E42" i="16"/>
  <c r="F42" i="16"/>
  <c r="G42" i="16"/>
  <c r="E43" i="16"/>
  <c r="F43" i="16"/>
  <c r="G43" i="16"/>
  <c r="E44" i="16"/>
  <c r="F44" i="16"/>
  <c r="G44" i="16"/>
  <c r="E45" i="16"/>
  <c r="F45" i="16"/>
  <c r="G45" i="16"/>
  <c r="E46" i="16"/>
  <c r="F46" i="16"/>
  <c r="G46" i="16"/>
  <c r="E47" i="16"/>
  <c r="F47" i="16"/>
  <c r="G47" i="16"/>
  <c r="E48" i="16"/>
  <c r="H48" i="16" s="1"/>
  <c r="F48" i="16"/>
  <c r="G48" i="16"/>
  <c r="E49" i="16"/>
  <c r="F49" i="16"/>
  <c r="G49" i="16"/>
  <c r="E50" i="16"/>
  <c r="F50" i="16"/>
  <c r="G50" i="16"/>
  <c r="E51" i="16"/>
  <c r="F51" i="16"/>
  <c r="G51" i="16"/>
  <c r="E52" i="16"/>
  <c r="F52" i="16"/>
  <c r="G52" i="16"/>
  <c r="E53" i="16"/>
  <c r="F53" i="16"/>
  <c r="G53" i="16"/>
  <c r="E54" i="16"/>
  <c r="F54" i="16"/>
  <c r="G54" i="16"/>
  <c r="E55" i="16"/>
  <c r="F55" i="16"/>
  <c r="G55" i="16"/>
  <c r="E56" i="16"/>
  <c r="F56" i="16"/>
  <c r="G56" i="16"/>
  <c r="E57" i="16"/>
  <c r="F57" i="16"/>
  <c r="G57" i="16"/>
  <c r="E58" i="16"/>
  <c r="F58" i="16"/>
  <c r="G58" i="16"/>
  <c r="E59" i="16"/>
  <c r="F59" i="16"/>
  <c r="G59" i="16"/>
  <c r="E60" i="16"/>
  <c r="F60" i="16"/>
  <c r="G60" i="16"/>
  <c r="E61" i="16"/>
  <c r="F61" i="16"/>
  <c r="G61" i="16"/>
  <c r="E62" i="16"/>
  <c r="F62" i="16"/>
  <c r="G62" i="16"/>
  <c r="E63" i="16"/>
  <c r="F63" i="16"/>
  <c r="G63" i="16"/>
  <c r="E64" i="16"/>
  <c r="F64" i="16"/>
  <c r="G64" i="16"/>
  <c r="E65" i="16"/>
  <c r="F65" i="16"/>
  <c r="G65" i="16"/>
  <c r="E66" i="16"/>
  <c r="F66" i="16"/>
  <c r="G66" i="16"/>
  <c r="E67" i="16"/>
  <c r="F67" i="16"/>
  <c r="G67" i="16"/>
  <c r="E68" i="16"/>
  <c r="F68" i="16"/>
  <c r="G68" i="16"/>
  <c r="E69" i="16"/>
  <c r="F69" i="16"/>
  <c r="G69" i="16"/>
  <c r="E70" i="16"/>
  <c r="F70" i="16"/>
  <c r="G70" i="16"/>
  <c r="E71" i="16"/>
  <c r="F71" i="16"/>
  <c r="G71" i="16"/>
  <c r="E72" i="16"/>
  <c r="F72" i="16"/>
  <c r="G72" i="16"/>
  <c r="E73" i="16"/>
  <c r="F73" i="16"/>
  <c r="G73" i="16"/>
  <c r="E74" i="16"/>
  <c r="F74" i="16"/>
  <c r="G74" i="16"/>
  <c r="E75" i="16"/>
  <c r="F75" i="16"/>
  <c r="G75" i="16"/>
  <c r="E76" i="16"/>
  <c r="F76" i="16"/>
  <c r="G76" i="16"/>
  <c r="E77" i="16"/>
  <c r="F77" i="16"/>
  <c r="G77" i="16"/>
  <c r="E78" i="16"/>
  <c r="F78" i="16"/>
  <c r="G78" i="16"/>
  <c r="E79" i="16"/>
  <c r="F79" i="16"/>
  <c r="G79" i="16"/>
  <c r="E80" i="16"/>
  <c r="F80" i="16"/>
  <c r="G80" i="16"/>
  <c r="E81" i="16"/>
  <c r="F81" i="16"/>
  <c r="G81" i="16"/>
  <c r="E82" i="16"/>
  <c r="F82" i="16"/>
  <c r="G82" i="16"/>
  <c r="E83" i="16"/>
  <c r="F83" i="16"/>
  <c r="G83" i="16"/>
  <c r="E84" i="16"/>
  <c r="F84" i="16"/>
  <c r="G84" i="16"/>
  <c r="E85" i="16"/>
  <c r="F85" i="16"/>
  <c r="G85" i="16"/>
  <c r="E86" i="16"/>
  <c r="F86" i="16"/>
  <c r="G86" i="16"/>
  <c r="E87" i="16"/>
  <c r="F87" i="16"/>
  <c r="G87" i="16"/>
  <c r="E88" i="16"/>
  <c r="F88" i="16"/>
  <c r="G88" i="16"/>
  <c r="E89" i="16"/>
  <c r="F89" i="16"/>
  <c r="G89" i="16"/>
  <c r="E90" i="16"/>
  <c r="F90" i="16"/>
  <c r="G90" i="16"/>
  <c r="E91" i="16"/>
  <c r="F91" i="16"/>
  <c r="G91" i="16"/>
  <c r="E92" i="16"/>
  <c r="F92" i="16"/>
  <c r="G92" i="16"/>
  <c r="E93" i="16"/>
  <c r="F93" i="16"/>
  <c r="G93" i="16"/>
  <c r="E94" i="16"/>
  <c r="F94" i="16"/>
  <c r="G94" i="16"/>
  <c r="E95" i="16"/>
  <c r="F95" i="16"/>
  <c r="G95" i="16"/>
  <c r="E96" i="16"/>
  <c r="F96" i="16"/>
  <c r="G96" i="16"/>
  <c r="E97" i="16"/>
  <c r="F97" i="16"/>
  <c r="G97" i="16"/>
  <c r="E98" i="16"/>
  <c r="F98" i="16"/>
  <c r="G98" i="16"/>
  <c r="E99" i="16"/>
  <c r="F99" i="16"/>
  <c r="G99" i="16"/>
  <c r="E100" i="16"/>
  <c r="F100" i="16"/>
  <c r="G100" i="16"/>
  <c r="E101" i="16"/>
  <c r="F101" i="16"/>
  <c r="G101" i="16"/>
  <c r="E102" i="16"/>
  <c r="F102" i="16"/>
  <c r="G102" i="16"/>
  <c r="E103" i="16"/>
  <c r="F103" i="16"/>
  <c r="G103" i="16"/>
  <c r="E104" i="16"/>
  <c r="F104" i="16"/>
  <c r="G104" i="16"/>
  <c r="E105" i="16"/>
  <c r="F105" i="16"/>
  <c r="G105" i="16"/>
  <c r="E106" i="16"/>
  <c r="F106" i="16"/>
  <c r="G106" i="16"/>
  <c r="E107" i="16"/>
  <c r="F107" i="16"/>
  <c r="G107" i="16"/>
  <c r="E108" i="16"/>
  <c r="F108" i="16"/>
  <c r="G108" i="16"/>
  <c r="E109" i="16"/>
  <c r="F109" i="16"/>
  <c r="G109" i="16"/>
  <c r="E110" i="16"/>
  <c r="F110" i="16"/>
  <c r="G110" i="16"/>
  <c r="E111" i="16"/>
  <c r="F111" i="16"/>
  <c r="G111" i="16"/>
  <c r="E112" i="16"/>
  <c r="F112" i="16"/>
  <c r="G112" i="16"/>
  <c r="E113" i="16"/>
  <c r="F113" i="16"/>
  <c r="G113" i="16"/>
  <c r="E114" i="16"/>
  <c r="F114" i="16"/>
  <c r="G114" i="16"/>
  <c r="E115" i="16"/>
  <c r="F115" i="16"/>
  <c r="G115" i="16"/>
  <c r="E116" i="16"/>
  <c r="F116" i="16"/>
  <c r="G116" i="16"/>
  <c r="E117" i="16"/>
  <c r="F117" i="16"/>
  <c r="G117" i="16"/>
  <c r="E118" i="16"/>
  <c r="F118" i="16"/>
  <c r="G118" i="16"/>
  <c r="E119" i="16"/>
  <c r="F119" i="16"/>
  <c r="G119" i="16"/>
  <c r="E120" i="16"/>
  <c r="F120" i="16"/>
  <c r="G120" i="16"/>
  <c r="E121" i="16"/>
  <c r="F121" i="16"/>
  <c r="G121" i="16"/>
  <c r="E122" i="16"/>
  <c r="F122" i="16"/>
  <c r="G122" i="16"/>
  <c r="E123" i="16"/>
  <c r="F123" i="16"/>
  <c r="G123" i="16"/>
  <c r="E124" i="16"/>
  <c r="F124" i="16"/>
  <c r="G124" i="16"/>
  <c r="E125" i="16"/>
  <c r="F125" i="16"/>
  <c r="G125" i="16"/>
  <c r="E126" i="16"/>
  <c r="F126" i="16"/>
  <c r="G126" i="16"/>
  <c r="E127" i="16"/>
  <c r="F127" i="16"/>
  <c r="G127" i="16"/>
  <c r="E128" i="16"/>
  <c r="F128" i="16"/>
  <c r="G128" i="16"/>
  <c r="E129" i="16"/>
  <c r="F129" i="16"/>
  <c r="G129" i="16"/>
  <c r="E130" i="16"/>
  <c r="F130" i="16"/>
  <c r="G130" i="16"/>
  <c r="E131" i="16"/>
  <c r="F131" i="16"/>
  <c r="G131" i="16"/>
  <c r="E132" i="16"/>
  <c r="F132" i="16"/>
  <c r="G132" i="16"/>
  <c r="E133" i="16"/>
  <c r="F133" i="16"/>
  <c r="G133" i="16"/>
  <c r="E134" i="16"/>
  <c r="F134" i="16"/>
  <c r="G134" i="16"/>
  <c r="E135" i="16"/>
  <c r="F135" i="16"/>
  <c r="G135" i="16"/>
  <c r="E136" i="16"/>
  <c r="F136" i="16"/>
  <c r="G136" i="16"/>
  <c r="E137" i="16"/>
  <c r="F137" i="16"/>
  <c r="G137" i="16"/>
  <c r="E138" i="16"/>
  <c r="F138" i="16"/>
  <c r="G138" i="16"/>
  <c r="E139" i="16"/>
  <c r="F139" i="16"/>
  <c r="G139" i="16"/>
  <c r="E140" i="16"/>
  <c r="F140" i="16"/>
  <c r="G140" i="16"/>
  <c r="E141" i="16"/>
  <c r="F141" i="16"/>
  <c r="G141" i="16"/>
  <c r="E142" i="16"/>
  <c r="F142" i="16"/>
  <c r="G142" i="16"/>
  <c r="E143" i="16"/>
  <c r="F143" i="16"/>
  <c r="G143" i="16"/>
  <c r="E144" i="16"/>
  <c r="F144" i="16"/>
  <c r="G144" i="16"/>
  <c r="E145" i="16"/>
  <c r="F145" i="16"/>
  <c r="G145" i="16"/>
  <c r="E146" i="16"/>
  <c r="F146" i="16"/>
  <c r="G146" i="16"/>
  <c r="E147" i="16"/>
  <c r="F147" i="16"/>
  <c r="G147" i="16"/>
  <c r="E148" i="16"/>
  <c r="F148" i="16"/>
  <c r="G148" i="16"/>
  <c r="E149" i="16"/>
  <c r="F149" i="16"/>
  <c r="G149" i="16"/>
  <c r="E150" i="16"/>
  <c r="F150" i="16"/>
  <c r="G150" i="16"/>
  <c r="E151" i="16"/>
  <c r="F151" i="16"/>
  <c r="G151" i="16"/>
  <c r="E152" i="16"/>
  <c r="F152" i="16"/>
  <c r="G152" i="16"/>
  <c r="E153" i="16"/>
  <c r="F153" i="16"/>
  <c r="G153" i="16"/>
  <c r="E154" i="16"/>
  <c r="F154" i="16"/>
  <c r="G154" i="16"/>
  <c r="E155" i="16"/>
  <c r="F155" i="16"/>
  <c r="G155" i="16"/>
  <c r="E156" i="16"/>
  <c r="F156" i="16"/>
  <c r="G156" i="16"/>
  <c r="E157" i="16"/>
  <c r="F157" i="16"/>
  <c r="G157" i="16"/>
  <c r="E158" i="16"/>
  <c r="F158" i="16"/>
  <c r="G158" i="16"/>
  <c r="E159" i="16"/>
  <c r="F159" i="16"/>
  <c r="G159" i="16"/>
  <c r="E160" i="16"/>
  <c r="F160" i="16"/>
  <c r="G160" i="16"/>
  <c r="E161" i="16"/>
  <c r="F161" i="16"/>
  <c r="G161" i="16"/>
  <c r="E162" i="16"/>
  <c r="F162" i="16"/>
  <c r="G162" i="16"/>
  <c r="E163" i="16"/>
  <c r="F163" i="16"/>
  <c r="G163" i="16"/>
  <c r="E164" i="16"/>
  <c r="F164" i="16"/>
  <c r="G164" i="16"/>
  <c r="E165" i="16"/>
  <c r="F165" i="16"/>
  <c r="G165" i="16"/>
  <c r="E166" i="16"/>
  <c r="F166" i="16"/>
  <c r="G166" i="16"/>
  <c r="E167" i="16"/>
  <c r="F167" i="16"/>
  <c r="G167" i="16"/>
  <c r="E168" i="16"/>
  <c r="F168" i="16"/>
  <c r="G168" i="16"/>
  <c r="E169" i="16"/>
  <c r="F169" i="16"/>
  <c r="G169" i="16"/>
  <c r="E170" i="16"/>
  <c r="F170" i="16"/>
  <c r="G170" i="16"/>
  <c r="E171" i="16"/>
  <c r="F171" i="16"/>
  <c r="G171" i="16"/>
  <c r="E172" i="16"/>
  <c r="F172" i="16"/>
  <c r="G172" i="16"/>
  <c r="E173" i="16"/>
  <c r="F173" i="16"/>
  <c r="G173" i="16"/>
  <c r="E174" i="16"/>
  <c r="F174" i="16"/>
  <c r="G174" i="16"/>
  <c r="E175" i="16"/>
  <c r="F175" i="16"/>
  <c r="G175" i="16"/>
  <c r="E176" i="16"/>
  <c r="F176" i="16"/>
  <c r="G176" i="16"/>
  <c r="E177" i="16"/>
  <c r="F177" i="16"/>
  <c r="G177" i="16"/>
  <c r="E178" i="16"/>
  <c r="F178" i="16"/>
  <c r="G178" i="16"/>
  <c r="E179" i="16"/>
  <c r="F179" i="16"/>
  <c r="G179" i="16"/>
  <c r="E180" i="16"/>
  <c r="F180" i="16"/>
  <c r="G180" i="16"/>
  <c r="E181" i="16"/>
  <c r="F181" i="16"/>
  <c r="G181" i="16"/>
  <c r="E182" i="16"/>
  <c r="F182" i="16"/>
  <c r="G182" i="16"/>
  <c r="E183" i="16"/>
  <c r="F183" i="16"/>
  <c r="G183" i="16"/>
  <c r="E184" i="16"/>
  <c r="F184" i="16"/>
  <c r="G184" i="16"/>
  <c r="E185" i="16"/>
  <c r="F185" i="16"/>
  <c r="G185" i="16"/>
  <c r="E186" i="16"/>
  <c r="F186" i="16"/>
  <c r="G186" i="16"/>
  <c r="E187" i="16"/>
  <c r="F187" i="16"/>
  <c r="G187" i="16"/>
  <c r="E188" i="16"/>
  <c r="F188" i="16"/>
  <c r="G188" i="16"/>
  <c r="E189" i="16"/>
  <c r="F189" i="16"/>
  <c r="G189" i="16"/>
  <c r="E190" i="16"/>
  <c r="F190" i="16"/>
  <c r="G190" i="16"/>
  <c r="E191" i="16"/>
  <c r="F191" i="16"/>
  <c r="G191" i="16"/>
  <c r="E192" i="16"/>
  <c r="F192" i="16"/>
  <c r="G192" i="16"/>
  <c r="E193" i="16"/>
  <c r="F193" i="16"/>
  <c r="G193" i="16"/>
  <c r="E194" i="16"/>
  <c r="F194" i="16"/>
  <c r="G194" i="16"/>
  <c r="E195" i="16"/>
  <c r="F195" i="16"/>
  <c r="G195" i="16"/>
  <c r="E196" i="16"/>
  <c r="F196" i="16"/>
  <c r="G196" i="16"/>
  <c r="E197" i="16"/>
  <c r="F197" i="16"/>
  <c r="G197" i="16"/>
  <c r="E198" i="16"/>
  <c r="F198" i="16"/>
  <c r="G198" i="16"/>
  <c r="E199" i="16"/>
  <c r="F199" i="16"/>
  <c r="G199" i="16"/>
  <c r="E200" i="16"/>
  <c r="F200" i="16"/>
  <c r="G200" i="16"/>
  <c r="E201" i="16"/>
  <c r="F201" i="16"/>
  <c r="G201" i="16"/>
  <c r="E202" i="16"/>
  <c r="F202" i="16"/>
  <c r="G202" i="16"/>
  <c r="E203" i="16"/>
  <c r="F203" i="16"/>
  <c r="G203" i="16"/>
  <c r="E204" i="16"/>
  <c r="F204" i="16"/>
  <c r="G204" i="16"/>
  <c r="E205" i="16"/>
  <c r="F205" i="16"/>
  <c r="G205" i="16"/>
  <c r="E206" i="16"/>
  <c r="F206" i="16"/>
  <c r="G206" i="16"/>
  <c r="E207" i="16"/>
  <c r="F207" i="16"/>
  <c r="G207" i="16"/>
  <c r="E208" i="16"/>
  <c r="F208" i="16"/>
  <c r="G208" i="16"/>
  <c r="E209" i="16"/>
  <c r="F209" i="16"/>
  <c r="G209" i="16"/>
  <c r="E210" i="16"/>
  <c r="F210" i="16"/>
  <c r="G210" i="16"/>
  <c r="E211" i="16"/>
  <c r="F211" i="16"/>
  <c r="G211" i="16"/>
  <c r="E212" i="16"/>
  <c r="F212" i="16"/>
  <c r="G212" i="16"/>
  <c r="E213" i="16"/>
  <c r="F213" i="16"/>
  <c r="G213" i="16"/>
  <c r="E214" i="16"/>
  <c r="F214" i="16"/>
  <c r="G214" i="16"/>
  <c r="E215" i="16"/>
  <c r="F215" i="16"/>
  <c r="G215" i="16"/>
  <c r="E216" i="16"/>
  <c r="F216" i="16"/>
  <c r="G216" i="16"/>
  <c r="E217" i="16"/>
  <c r="F217" i="16"/>
  <c r="G217" i="16"/>
  <c r="E218" i="16"/>
  <c r="F218" i="16"/>
  <c r="G218" i="16"/>
  <c r="E219" i="16"/>
  <c r="F219" i="16"/>
  <c r="G219" i="16"/>
  <c r="E220" i="16"/>
  <c r="F220" i="16"/>
  <c r="G220" i="16"/>
  <c r="E221" i="16"/>
  <c r="F221" i="16"/>
  <c r="G221" i="16"/>
  <c r="E222" i="16"/>
  <c r="F222" i="16"/>
  <c r="G222" i="16"/>
  <c r="E223" i="16"/>
  <c r="F223" i="16"/>
  <c r="G223" i="16"/>
  <c r="E224" i="16"/>
  <c r="F224" i="16"/>
  <c r="G224" i="16"/>
  <c r="E225" i="16"/>
  <c r="F225" i="16"/>
  <c r="G225" i="16"/>
  <c r="E226" i="16"/>
  <c r="F226" i="16"/>
  <c r="G226" i="16"/>
  <c r="E227" i="16"/>
  <c r="F227" i="16"/>
  <c r="G227" i="16"/>
  <c r="E228" i="16"/>
  <c r="F228" i="16"/>
  <c r="G228" i="16"/>
  <c r="E229" i="16"/>
  <c r="F229" i="16"/>
  <c r="G229" i="16"/>
  <c r="E230" i="16"/>
  <c r="F230" i="16"/>
  <c r="G230" i="16"/>
  <c r="E231" i="16"/>
  <c r="F231" i="16"/>
  <c r="G231" i="16"/>
  <c r="E232" i="16"/>
  <c r="F232" i="16"/>
  <c r="G232" i="16"/>
  <c r="E233" i="16"/>
  <c r="F233" i="16"/>
  <c r="G233" i="16"/>
  <c r="E234" i="16"/>
  <c r="F234" i="16"/>
  <c r="G234" i="16"/>
  <c r="E235" i="16"/>
  <c r="F235" i="16"/>
  <c r="G235" i="16"/>
  <c r="E236" i="16"/>
  <c r="F236" i="16"/>
  <c r="G236" i="16"/>
  <c r="E237" i="16"/>
  <c r="F237" i="16"/>
  <c r="G237" i="16"/>
  <c r="E238" i="16"/>
  <c r="F238" i="16"/>
  <c r="G238" i="16"/>
  <c r="E239" i="16"/>
  <c r="F239" i="16"/>
  <c r="G239" i="16"/>
  <c r="E240" i="16"/>
  <c r="F240" i="16"/>
  <c r="G240" i="16"/>
  <c r="E241" i="16"/>
  <c r="F241" i="16"/>
  <c r="G241" i="16"/>
  <c r="E242" i="16"/>
  <c r="F242" i="16"/>
  <c r="G242" i="16"/>
  <c r="E243" i="16"/>
  <c r="F243" i="16"/>
  <c r="G243" i="16"/>
  <c r="E244" i="16"/>
  <c r="F244" i="16"/>
  <c r="G244" i="16"/>
  <c r="E245" i="16"/>
  <c r="F245" i="16"/>
  <c r="G245" i="16"/>
  <c r="E246" i="16"/>
  <c r="F246" i="16"/>
  <c r="G246" i="16"/>
  <c r="E247" i="16"/>
  <c r="F247" i="16"/>
  <c r="G247" i="16"/>
  <c r="E248" i="16"/>
  <c r="F248" i="16"/>
  <c r="G248" i="16"/>
  <c r="E249" i="16"/>
  <c r="F249" i="16"/>
  <c r="G249" i="16"/>
  <c r="E250" i="16"/>
  <c r="F250" i="16"/>
  <c r="G250" i="16"/>
  <c r="E251" i="16"/>
  <c r="F251" i="16"/>
  <c r="G251" i="16"/>
  <c r="E252" i="16"/>
  <c r="F252" i="16"/>
  <c r="G252" i="16"/>
  <c r="E253" i="16"/>
  <c r="F253" i="16"/>
  <c r="G253" i="16"/>
  <c r="E254" i="16"/>
  <c r="F254" i="16"/>
  <c r="G254" i="16"/>
  <c r="E255" i="16"/>
  <c r="F255" i="16"/>
  <c r="G255" i="16"/>
  <c r="E256" i="16"/>
  <c r="F256" i="16"/>
  <c r="H256" i="16" s="1"/>
  <c r="G256" i="16"/>
  <c r="E257" i="16"/>
  <c r="F257" i="16"/>
  <c r="G257" i="16"/>
  <c r="E258" i="16"/>
  <c r="F258" i="16"/>
  <c r="G258" i="16"/>
  <c r="E259" i="16"/>
  <c r="F259" i="16"/>
  <c r="G259" i="16"/>
  <c r="E260" i="16"/>
  <c r="F260" i="16"/>
  <c r="G260" i="16"/>
  <c r="E261" i="16"/>
  <c r="F261" i="16"/>
  <c r="G261" i="16"/>
  <c r="E262" i="16"/>
  <c r="F262" i="16"/>
  <c r="G262" i="16"/>
  <c r="E263" i="16"/>
  <c r="F263" i="16"/>
  <c r="G263" i="16"/>
  <c r="E264" i="16"/>
  <c r="F264" i="16"/>
  <c r="G264" i="16"/>
  <c r="E265" i="16"/>
  <c r="F265" i="16"/>
  <c r="G265" i="16"/>
  <c r="E266" i="16"/>
  <c r="F266" i="16"/>
  <c r="G266" i="16"/>
  <c r="E267" i="16"/>
  <c r="F267" i="16"/>
  <c r="G267" i="16"/>
  <c r="E268" i="16"/>
  <c r="F268" i="16"/>
  <c r="G268" i="16"/>
  <c r="E269" i="16"/>
  <c r="F269" i="16"/>
  <c r="G269" i="16"/>
  <c r="E270" i="16"/>
  <c r="F270" i="16"/>
  <c r="G270" i="16"/>
  <c r="E271" i="16"/>
  <c r="F271" i="16"/>
  <c r="G271" i="16"/>
  <c r="E272" i="16"/>
  <c r="F272" i="16"/>
  <c r="G272" i="16"/>
  <c r="E273" i="16"/>
  <c r="F273" i="16"/>
  <c r="G273" i="16"/>
  <c r="E274" i="16"/>
  <c r="F274" i="16"/>
  <c r="G274" i="16"/>
  <c r="E275" i="16"/>
  <c r="F275" i="16"/>
  <c r="G275" i="16"/>
  <c r="E276" i="16"/>
  <c r="F276" i="16"/>
  <c r="G276" i="16"/>
  <c r="E277" i="16"/>
  <c r="F277" i="16"/>
  <c r="G277" i="16"/>
  <c r="E278" i="16"/>
  <c r="F278" i="16"/>
  <c r="G278" i="16"/>
  <c r="E279" i="16"/>
  <c r="F279" i="16"/>
  <c r="G279" i="16"/>
  <c r="E280" i="16"/>
  <c r="F280" i="16"/>
  <c r="G280" i="16"/>
  <c r="E281" i="16"/>
  <c r="F281" i="16"/>
  <c r="G281" i="16"/>
  <c r="E282" i="16"/>
  <c r="F282" i="16"/>
  <c r="G282" i="16"/>
  <c r="E283" i="16"/>
  <c r="F283" i="16"/>
  <c r="G283" i="16"/>
  <c r="E284" i="16"/>
  <c r="F284" i="16"/>
  <c r="G284" i="16"/>
  <c r="E285" i="16"/>
  <c r="F285" i="16"/>
  <c r="G285" i="16"/>
  <c r="E286" i="16"/>
  <c r="F286" i="16"/>
  <c r="G286" i="16"/>
  <c r="E287" i="16"/>
  <c r="F287" i="16"/>
  <c r="G287" i="16"/>
  <c r="E288" i="16"/>
  <c r="F288" i="16"/>
  <c r="G288" i="16"/>
  <c r="E289" i="16"/>
  <c r="F289" i="16"/>
  <c r="G289" i="16"/>
  <c r="E290" i="16"/>
  <c r="F290" i="16"/>
  <c r="G290" i="16"/>
  <c r="E291" i="16"/>
  <c r="F291" i="16"/>
  <c r="G291" i="16"/>
  <c r="E292" i="16"/>
  <c r="F292" i="16"/>
  <c r="G292" i="16"/>
  <c r="E293" i="16"/>
  <c r="F293" i="16"/>
  <c r="G293" i="16"/>
  <c r="E294" i="16"/>
  <c r="F294" i="16"/>
  <c r="G294" i="16"/>
  <c r="E295" i="16"/>
  <c r="F295" i="16"/>
  <c r="G295" i="16"/>
  <c r="E296" i="16"/>
  <c r="F296" i="16"/>
  <c r="G296" i="16"/>
  <c r="E297" i="16"/>
  <c r="F297" i="16"/>
  <c r="G297" i="16"/>
  <c r="E298" i="16"/>
  <c r="F298" i="16"/>
  <c r="G298" i="16"/>
  <c r="E299" i="16"/>
  <c r="F299" i="16"/>
  <c r="G299" i="16"/>
  <c r="E300" i="16"/>
  <c r="F300" i="16"/>
  <c r="G300" i="16"/>
  <c r="E301" i="16"/>
  <c r="F301" i="16"/>
  <c r="G301" i="16"/>
  <c r="E302" i="16"/>
  <c r="F302" i="16"/>
  <c r="G302" i="16"/>
  <c r="E303" i="16"/>
  <c r="F303" i="16"/>
  <c r="G303" i="16"/>
  <c r="E304" i="16"/>
  <c r="F304" i="16"/>
  <c r="G304" i="16"/>
  <c r="E305" i="16"/>
  <c r="F305" i="16"/>
  <c r="G305" i="16"/>
  <c r="E306" i="16"/>
  <c r="F306" i="16"/>
  <c r="G306" i="16"/>
  <c r="E307" i="16"/>
  <c r="F307" i="16"/>
  <c r="G307" i="16"/>
  <c r="E308" i="16"/>
  <c r="F308" i="16"/>
  <c r="G308" i="16"/>
  <c r="E309" i="16"/>
  <c r="F309" i="16"/>
  <c r="G309" i="16"/>
  <c r="E310" i="16"/>
  <c r="F310" i="16"/>
  <c r="G310" i="16"/>
  <c r="E311" i="16"/>
  <c r="F311" i="16"/>
  <c r="G311" i="16"/>
  <c r="E312" i="16"/>
  <c r="F312" i="16"/>
  <c r="G312" i="16"/>
  <c r="E313" i="16"/>
  <c r="F313" i="16"/>
  <c r="G313" i="16"/>
  <c r="E314" i="16"/>
  <c r="F314" i="16"/>
  <c r="G314" i="16"/>
  <c r="E315" i="16"/>
  <c r="F315" i="16"/>
  <c r="G315" i="16"/>
  <c r="E316" i="16"/>
  <c r="F316" i="16"/>
  <c r="G316" i="16"/>
  <c r="E317" i="16"/>
  <c r="F317" i="16"/>
  <c r="G317" i="16"/>
  <c r="E318" i="16"/>
  <c r="F318" i="16"/>
  <c r="G318" i="16"/>
  <c r="E319" i="16"/>
  <c r="F319" i="16"/>
  <c r="G319" i="16"/>
  <c r="E320" i="16"/>
  <c r="F320" i="16"/>
  <c r="G320" i="16"/>
  <c r="E321" i="16"/>
  <c r="F321" i="16"/>
  <c r="G321" i="16"/>
  <c r="E322" i="16"/>
  <c r="F322" i="16"/>
  <c r="G322" i="16"/>
  <c r="E323" i="16"/>
  <c r="F323" i="16"/>
  <c r="G323" i="16"/>
  <c r="E324" i="16"/>
  <c r="F324" i="16"/>
  <c r="G324" i="16"/>
  <c r="E325" i="16"/>
  <c r="F325" i="16"/>
  <c r="G325" i="16"/>
  <c r="E326" i="16"/>
  <c r="F326" i="16"/>
  <c r="G326" i="16"/>
  <c r="E327" i="16"/>
  <c r="F327" i="16"/>
  <c r="G327" i="16"/>
  <c r="E328" i="16"/>
  <c r="F328" i="16"/>
  <c r="G328" i="16"/>
  <c r="E329" i="16"/>
  <c r="F329" i="16"/>
  <c r="G329" i="16"/>
  <c r="E330" i="16"/>
  <c r="F330" i="16"/>
  <c r="G330" i="16"/>
  <c r="E331" i="16"/>
  <c r="F331" i="16"/>
  <c r="G331" i="16"/>
  <c r="E332" i="16"/>
  <c r="F332" i="16"/>
  <c r="G332" i="16"/>
  <c r="E333" i="16"/>
  <c r="F333" i="16"/>
  <c r="G333" i="16"/>
  <c r="E334" i="16"/>
  <c r="F334" i="16"/>
  <c r="G334" i="16"/>
  <c r="E335" i="16"/>
  <c r="F335" i="16"/>
  <c r="G335" i="16"/>
  <c r="E336" i="16"/>
  <c r="F336" i="16"/>
  <c r="G336" i="16"/>
  <c r="E337" i="16"/>
  <c r="F337" i="16"/>
  <c r="G337" i="16"/>
  <c r="E338" i="16"/>
  <c r="F338" i="16"/>
  <c r="G338" i="16"/>
  <c r="E339" i="16"/>
  <c r="F339" i="16"/>
  <c r="G339" i="16"/>
  <c r="E340" i="16"/>
  <c r="F340" i="16"/>
  <c r="G340" i="16"/>
  <c r="E341" i="16"/>
  <c r="F341" i="16"/>
  <c r="G341" i="16"/>
  <c r="E342" i="16"/>
  <c r="F342" i="16"/>
  <c r="G342" i="16"/>
  <c r="E343" i="16"/>
  <c r="F343" i="16"/>
  <c r="G343" i="16"/>
  <c r="E344" i="16"/>
  <c r="F344" i="16"/>
  <c r="G344" i="16"/>
  <c r="E345" i="16"/>
  <c r="F345" i="16"/>
  <c r="G345" i="16"/>
  <c r="E346" i="16"/>
  <c r="F346" i="16"/>
  <c r="G346" i="16"/>
  <c r="E347" i="16"/>
  <c r="F347" i="16"/>
  <c r="G347" i="16"/>
  <c r="E348" i="16"/>
  <c r="F348" i="16"/>
  <c r="G348" i="16"/>
  <c r="E349" i="16"/>
  <c r="F349" i="16"/>
  <c r="G349" i="16"/>
  <c r="E350" i="16"/>
  <c r="F350" i="16"/>
  <c r="G350" i="16"/>
  <c r="E351" i="16"/>
  <c r="F351" i="16"/>
  <c r="G351" i="16"/>
  <c r="E352" i="16"/>
  <c r="F352" i="16"/>
  <c r="G352" i="16"/>
  <c r="E353" i="16"/>
  <c r="F353" i="16"/>
  <c r="G353" i="16"/>
  <c r="E354" i="16"/>
  <c r="F354" i="16"/>
  <c r="G354" i="16"/>
  <c r="E355" i="16"/>
  <c r="F355" i="16"/>
  <c r="G355" i="16"/>
  <c r="E356" i="16"/>
  <c r="F356" i="16"/>
  <c r="G356" i="16"/>
  <c r="E357" i="16"/>
  <c r="F357" i="16"/>
  <c r="G357" i="16"/>
  <c r="E358" i="16"/>
  <c r="F358" i="16"/>
  <c r="G358" i="16"/>
  <c r="E359" i="16"/>
  <c r="F359" i="16"/>
  <c r="G359" i="16"/>
  <c r="E360" i="16"/>
  <c r="F360" i="16"/>
  <c r="G360" i="16"/>
  <c r="E361" i="16"/>
  <c r="F361" i="16"/>
  <c r="G361" i="16"/>
  <c r="E362" i="16"/>
  <c r="F362" i="16"/>
  <c r="G362" i="16"/>
  <c r="E363" i="16"/>
  <c r="F363" i="16"/>
  <c r="G363" i="16"/>
  <c r="E364" i="16"/>
  <c r="F364" i="16"/>
  <c r="G364" i="16"/>
  <c r="E365" i="16"/>
  <c r="F365" i="16"/>
  <c r="G365" i="16"/>
  <c r="E366" i="16"/>
  <c r="F366" i="16"/>
  <c r="G366" i="16"/>
  <c r="E367" i="16"/>
  <c r="F367" i="16"/>
  <c r="G367" i="16"/>
  <c r="E368" i="16"/>
  <c r="F368" i="16"/>
  <c r="G368" i="16"/>
  <c r="E369" i="16"/>
  <c r="F369" i="16"/>
  <c r="G369" i="16"/>
  <c r="E370" i="16"/>
  <c r="F370" i="16"/>
  <c r="G370" i="16"/>
  <c r="E371" i="16"/>
  <c r="F371" i="16"/>
  <c r="G371" i="16"/>
  <c r="E372" i="16"/>
  <c r="F372" i="16"/>
  <c r="G372" i="16"/>
  <c r="E373" i="16"/>
  <c r="F373" i="16"/>
  <c r="G373" i="16"/>
  <c r="E374" i="16"/>
  <c r="F374" i="16"/>
  <c r="G374" i="16"/>
  <c r="E375" i="16"/>
  <c r="F375" i="16"/>
  <c r="G375" i="16"/>
  <c r="E376" i="16"/>
  <c r="F376" i="16"/>
  <c r="G376" i="16"/>
  <c r="E377" i="16"/>
  <c r="F377" i="16"/>
  <c r="G377" i="16"/>
  <c r="E378" i="16"/>
  <c r="F378" i="16"/>
  <c r="G378" i="16"/>
  <c r="E379" i="16"/>
  <c r="F379" i="16"/>
  <c r="G379" i="16"/>
  <c r="E380" i="16"/>
  <c r="F380" i="16"/>
  <c r="G380" i="16"/>
  <c r="E381" i="16"/>
  <c r="F381" i="16"/>
  <c r="G381" i="16"/>
  <c r="E382" i="16"/>
  <c r="F382" i="16"/>
  <c r="G382" i="16"/>
  <c r="E383" i="16"/>
  <c r="F383" i="16"/>
  <c r="G383" i="16"/>
  <c r="E384" i="16"/>
  <c r="F384" i="16"/>
  <c r="G384" i="16"/>
  <c r="E385" i="16"/>
  <c r="F385" i="16"/>
  <c r="G385" i="16"/>
  <c r="E386" i="16"/>
  <c r="F386" i="16"/>
  <c r="G386" i="16"/>
  <c r="E387" i="16"/>
  <c r="F387" i="16"/>
  <c r="G387" i="16"/>
  <c r="E388" i="16"/>
  <c r="F388" i="16"/>
  <c r="G388" i="16"/>
  <c r="E389" i="16"/>
  <c r="F389" i="16"/>
  <c r="G389" i="16"/>
  <c r="E390" i="16"/>
  <c r="F390" i="16"/>
  <c r="G390" i="16"/>
  <c r="E391" i="16"/>
  <c r="F391" i="16"/>
  <c r="G391" i="16"/>
  <c r="E392" i="16"/>
  <c r="F392" i="16"/>
  <c r="G392" i="16"/>
  <c r="E393" i="16"/>
  <c r="F393" i="16"/>
  <c r="G393" i="16"/>
  <c r="E394" i="16"/>
  <c r="F394" i="16"/>
  <c r="G394" i="16"/>
  <c r="E395" i="16"/>
  <c r="F395" i="16"/>
  <c r="G395" i="16"/>
  <c r="E396" i="16"/>
  <c r="F396" i="16"/>
  <c r="G396" i="16"/>
  <c r="E397" i="16"/>
  <c r="F397" i="16"/>
  <c r="G397" i="16"/>
  <c r="E398" i="16"/>
  <c r="F398" i="16"/>
  <c r="G398" i="16"/>
  <c r="E399" i="16"/>
  <c r="F399" i="16"/>
  <c r="G399" i="16"/>
  <c r="E400" i="16"/>
  <c r="F400" i="16"/>
  <c r="G400" i="16"/>
  <c r="E401" i="16"/>
  <c r="F401" i="16"/>
  <c r="G401" i="16"/>
  <c r="E402" i="16"/>
  <c r="F402" i="16"/>
  <c r="G402" i="16"/>
  <c r="E403" i="16"/>
  <c r="F403" i="16"/>
  <c r="G403" i="16"/>
  <c r="E404" i="16"/>
  <c r="F404" i="16"/>
  <c r="G404" i="16"/>
  <c r="E405" i="16"/>
  <c r="F405" i="16"/>
  <c r="G405" i="16"/>
  <c r="E406" i="16"/>
  <c r="F406" i="16"/>
  <c r="G406" i="16"/>
  <c r="E407" i="16"/>
  <c r="F407" i="16"/>
  <c r="G407" i="16"/>
  <c r="E408" i="16"/>
  <c r="F408" i="16"/>
  <c r="G408" i="16"/>
  <c r="E409" i="16"/>
  <c r="F409" i="16"/>
  <c r="G409" i="16"/>
  <c r="E410" i="16"/>
  <c r="F410" i="16"/>
  <c r="G410" i="16"/>
  <c r="E411" i="16"/>
  <c r="F411" i="16"/>
  <c r="G411" i="16"/>
  <c r="E412" i="16"/>
  <c r="F412" i="16"/>
  <c r="G412" i="16"/>
  <c r="E413" i="16"/>
  <c r="F413" i="16"/>
  <c r="G413" i="16"/>
  <c r="E414" i="16"/>
  <c r="F414" i="16"/>
  <c r="G414" i="16"/>
  <c r="E415" i="16"/>
  <c r="F415" i="16"/>
  <c r="G415" i="16"/>
  <c r="E416" i="16"/>
  <c r="F416" i="16"/>
  <c r="G416" i="16"/>
  <c r="E417" i="16"/>
  <c r="F417" i="16"/>
  <c r="G417" i="16"/>
  <c r="E418" i="16"/>
  <c r="F418" i="16"/>
  <c r="G418" i="16"/>
  <c r="E419" i="16"/>
  <c r="F419" i="16"/>
  <c r="G419" i="16"/>
  <c r="E420" i="16"/>
  <c r="F420" i="16"/>
  <c r="G420" i="16"/>
  <c r="E421" i="16"/>
  <c r="F421" i="16"/>
  <c r="G421" i="16"/>
  <c r="E422" i="16"/>
  <c r="F422" i="16"/>
  <c r="G422" i="16"/>
  <c r="E423" i="16"/>
  <c r="F423" i="16"/>
  <c r="G423" i="16"/>
  <c r="E424" i="16"/>
  <c r="F424" i="16"/>
  <c r="G424" i="16"/>
  <c r="E425" i="16"/>
  <c r="F425" i="16"/>
  <c r="G425" i="16"/>
  <c r="E426" i="16"/>
  <c r="F426" i="16"/>
  <c r="G426" i="16"/>
  <c r="E427" i="16"/>
  <c r="F427" i="16"/>
  <c r="G427" i="16"/>
  <c r="E428" i="16"/>
  <c r="F428" i="16"/>
  <c r="G428" i="16"/>
  <c r="E429" i="16"/>
  <c r="F429" i="16"/>
  <c r="G429" i="16"/>
  <c r="E430" i="16"/>
  <c r="F430" i="16"/>
  <c r="G430" i="16"/>
  <c r="E431" i="16"/>
  <c r="F431" i="16"/>
  <c r="G431" i="16"/>
  <c r="E432" i="16"/>
  <c r="F432" i="16"/>
  <c r="G432" i="16"/>
  <c r="E433" i="16"/>
  <c r="F433" i="16"/>
  <c r="G433" i="16"/>
  <c r="E434" i="16"/>
  <c r="F434" i="16"/>
  <c r="G434" i="16"/>
  <c r="E435" i="16"/>
  <c r="F435" i="16"/>
  <c r="G435" i="16"/>
  <c r="E436" i="16"/>
  <c r="F436" i="16"/>
  <c r="G436" i="16"/>
  <c r="E437" i="16"/>
  <c r="F437" i="16"/>
  <c r="G437" i="16"/>
  <c r="E438" i="16"/>
  <c r="F438" i="16"/>
  <c r="G438" i="16"/>
  <c r="E439" i="16"/>
  <c r="F439" i="16"/>
  <c r="G439" i="16"/>
  <c r="E440" i="16"/>
  <c r="F440" i="16"/>
  <c r="G440" i="16"/>
  <c r="E441" i="16"/>
  <c r="F441" i="16"/>
  <c r="G441" i="16"/>
  <c r="E442" i="16"/>
  <c r="F442" i="16"/>
  <c r="G442" i="16"/>
  <c r="E443" i="16"/>
  <c r="F443" i="16"/>
  <c r="G443" i="16"/>
  <c r="E444" i="16"/>
  <c r="F444" i="16"/>
  <c r="G444" i="16"/>
  <c r="E445" i="16"/>
  <c r="F445" i="16"/>
  <c r="G445" i="16"/>
  <c r="E446" i="16"/>
  <c r="F446" i="16"/>
  <c r="G446" i="16"/>
  <c r="E447" i="16"/>
  <c r="F447" i="16"/>
  <c r="G447" i="16"/>
  <c r="E448" i="16"/>
  <c r="F448" i="16"/>
  <c r="G448" i="16"/>
  <c r="E449" i="16"/>
  <c r="F449" i="16"/>
  <c r="G449" i="16"/>
  <c r="E450" i="16"/>
  <c r="F450" i="16"/>
  <c r="G450" i="16"/>
  <c r="E451" i="16"/>
  <c r="F451" i="16"/>
  <c r="G451" i="16"/>
  <c r="E452" i="16"/>
  <c r="F452" i="16"/>
  <c r="G452" i="16"/>
  <c r="E453" i="16"/>
  <c r="F453" i="16"/>
  <c r="G453" i="16"/>
  <c r="E454" i="16"/>
  <c r="F454" i="16"/>
  <c r="G454" i="16"/>
  <c r="E455" i="16"/>
  <c r="F455" i="16"/>
  <c r="G455" i="16"/>
  <c r="E456" i="16"/>
  <c r="F456" i="16"/>
  <c r="G456" i="16"/>
  <c r="E457" i="16"/>
  <c r="F457" i="16"/>
  <c r="G457" i="16"/>
  <c r="E458" i="16"/>
  <c r="F458" i="16"/>
  <c r="G458" i="16"/>
  <c r="E459" i="16"/>
  <c r="F459" i="16"/>
  <c r="G459" i="16"/>
  <c r="E460" i="16"/>
  <c r="F460" i="16"/>
  <c r="G460" i="16"/>
  <c r="E461" i="16"/>
  <c r="F461" i="16"/>
  <c r="G461" i="16"/>
  <c r="E462" i="16"/>
  <c r="F462" i="16"/>
  <c r="G462" i="16"/>
  <c r="E463" i="16"/>
  <c r="F463" i="16"/>
  <c r="G463" i="16"/>
  <c r="E464" i="16"/>
  <c r="F464" i="16"/>
  <c r="G464" i="16"/>
  <c r="E465" i="16"/>
  <c r="F465" i="16"/>
  <c r="G465" i="16"/>
  <c r="E466" i="16"/>
  <c r="F466" i="16"/>
  <c r="G466" i="16"/>
  <c r="E467" i="16"/>
  <c r="F467" i="16"/>
  <c r="G467" i="16"/>
  <c r="E468" i="16"/>
  <c r="F468" i="16"/>
  <c r="G468" i="16"/>
  <c r="E469" i="16"/>
  <c r="F469" i="16"/>
  <c r="G469" i="16"/>
  <c r="E470" i="16"/>
  <c r="F470" i="16"/>
  <c r="G470" i="16"/>
  <c r="E471" i="16"/>
  <c r="F471" i="16"/>
  <c r="G471" i="16"/>
  <c r="E472" i="16"/>
  <c r="F472" i="16"/>
  <c r="G472" i="16"/>
  <c r="E473" i="16"/>
  <c r="F473" i="16"/>
  <c r="G473" i="16"/>
  <c r="E474" i="16"/>
  <c r="F474" i="16"/>
  <c r="G474" i="16"/>
  <c r="E475" i="16"/>
  <c r="F475" i="16"/>
  <c r="G475" i="16"/>
  <c r="E476" i="16"/>
  <c r="F476" i="16"/>
  <c r="G476" i="16"/>
  <c r="E477" i="16"/>
  <c r="F477" i="16"/>
  <c r="G477" i="16"/>
  <c r="E478" i="16"/>
  <c r="F478" i="16"/>
  <c r="G478" i="16"/>
  <c r="E479" i="16"/>
  <c r="F479" i="16"/>
  <c r="G479" i="16"/>
  <c r="E480" i="16"/>
  <c r="F480" i="16"/>
  <c r="G480" i="16"/>
  <c r="E481" i="16"/>
  <c r="F481" i="16"/>
  <c r="G481" i="16"/>
  <c r="E482" i="16"/>
  <c r="F482" i="16"/>
  <c r="G482" i="16"/>
  <c r="E483" i="16"/>
  <c r="F483" i="16"/>
  <c r="G483" i="16"/>
  <c r="E484" i="16"/>
  <c r="F484" i="16"/>
  <c r="G484" i="16"/>
  <c r="E485" i="16"/>
  <c r="F485" i="16"/>
  <c r="G485" i="16"/>
  <c r="E486" i="16"/>
  <c r="F486" i="16"/>
  <c r="G486" i="16"/>
  <c r="E487" i="16"/>
  <c r="F487" i="16"/>
  <c r="G487" i="16"/>
  <c r="E488" i="16"/>
  <c r="F488" i="16"/>
  <c r="G488" i="16"/>
  <c r="E489" i="16"/>
  <c r="F489" i="16"/>
  <c r="G489" i="16"/>
  <c r="E490" i="16"/>
  <c r="F490" i="16"/>
  <c r="G490" i="16"/>
  <c r="E491" i="16"/>
  <c r="F491" i="16"/>
  <c r="G491" i="16"/>
  <c r="E492" i="16"/>
  <c r="F492" i="16"/>
  <c r="G492" i="16"/>
  <c r="E493" i="16"/>
  <c r="F493" i="16"/>
  <c r="G493" i="16"/>
  <c r="E494" i="16"/>
  <c r="F494" i="16"/>
  <c r="G494" i="16"/>
  <c r="E495" i="16"/>
  <c r="F495" i="16"/>
  <c r="G495" i="16"/>
  <c r="E496" i="16"/>
  <c r="F496" i="16"/>
  <c r="G496" i="16"/>
  <c r="E497" i="16"/>
  <c r="F497" i="16"/>
  <c r="G497" i="16"/>
  <c r="E498" i="16"/>
  <c r="F498" i="16"/>
  <c r="G498" i="16"/>
  <c r="E499" i="16"/>
  <c r="F499" i="16"/>
  <c r="G499" i="16"/>
  <c r="E500" i="16"/>
  <c r="F500" i="16"/>
  <c r="G500" i="16"/>
  <c r="E501" i="16"/>
  <c r="F501" i="16"/>
  <c r="G501" i="16"/>
  <c r="E502" i="16"/>
  <c r="F502" i="16"/>
  <c r="G502" i="16"/>
  <c r="E503" i="16"/>
  <c r="F503" i="16"/>
  <c r="G503" i="16"/>
  <c r="E504" i="16"/>
  <c r="F504" i="16"/>
  <c r="G504" i="16"/>
  <c r="E505" i="16"/>
  <c r="F505" i="16"/>
  <c r="G505" i="16"/>
  <c r="E506" i="16"/>
  <c r="F506" i="16"/>
  <c r="G506" i="16"/>
  <c r="E507" i="16"/>
  <c r="F507" i="16"/>
  <c r="G507" i="16"/>
  <c r="E508" i="16"/>
  <c r="F508" i="16"/>
  <c r="G508" i="16"/>
  <c r="E509" i="16"/>
  <c r="F509" i="16"/>
  <c r="G509" i="16"/>
  <c r="E510" i="16"/>
  <c r="F510" i="16"/>
  <c r="G510" i="16"/>
  <c r="E511" i="16"/>
  <c r="F511" i="16"/>
  <c r="G511" i="16"/>
  <c r="E512" i="16"/>
  <c r="F512" i="16"/>
  <c r="G512" i="16"/>
  <c r="E513" i="16"/>
  <c r="F513" i="16"/>
  <c r="G513" i="16"/>
  <c r="E514" i="16"/>
  <c r="F514" i="16"/>
  <c r="G514" i="16"/>
  <c r="E515" i="16"/>
  <c r="F515" i="16"/>
  <c r="G515" i="16"/>
  <c r="E516" i="16"/>
  <c r="F516" i="16"/>
  <c r="G516" i="16"/>
  <c r="E517" i="16"/>
  <c r="F517" i="16"/>
  <c r="G517" i="16"/>
  <c r="E518" i="16"/>
  <c r="F518" i="16"/>
  <c r="G518" i="16"/>
  <c r="E519" i="16"/>
  <c r="F519" i="16"/>
  <c r="G519" i="16"/>
  <c r="E520" i="16"/>
  <c r="F520" i="16"/>
  <c r="G520" i="16"/>
  <c r="E521" i="16"/>
  <c r="F521" i="16"/>
  <c r="G521" i="16"/>
  <c r="E522" i="16"/>
  <c r="F522" i="16"/>
  <c r="G522" i="16"/>
  <c r="E523" i="16"/>
  <c r="F523" i="16"/>
  <c r="G523" i="16"/>
  <c r="E524" i="16"/>
  <c r="F524" i="16"/>
  <c r="G524" i="16"/>
  <c r="E525" i="16"/>
  <c r="F525" i="16"/>
  <c r="G525" i="16"/>
  <c r="E526" i="16"/>
  <c r="F526" i="16"/>
  <c r="H526" i="16" s="1"/>
  <c r="G526" i="16"/>
  <c r="E527" i="16"/>
  <c r="F527" i="16"/>
  <c r="G527" i="16"/>
  <c r="E528" i="16"/>
  <c r="F528" i="16"/>
  <c r="G528" i="16"/>
  <c r="E529" i="16"/>
  <c r="F529" i="16"/>
  <c r="G529" i="16"/>
  <c r="E530" i="16"/>
  <c r="F530" i="16"/>
  <c r="G530" i="16"/>
  <c r="E531" i="16"/>
  <c r="F531" i="16"/>
  <c r="G531" i="16"/>
  <c r="E532" i="16"/>
  <c r="F532" i="16"/>
  <c r="G532" i="16"/>
  <c r="E533" i="16"/>
  <c r="F533" i="16"/>
  <c r="G533" i="16"/>
  <c r="E534" i="16"/>
  <c r="F534" i="16"/>
  <c r="G534" i="16"/>
  <c r="E535" i="16"/>
  <c r="F535" i="16"/>
  <c r="G535" i="16"/>
  <c r="E536" i="16"/>
  <c r="F536" i="16"/>
  <c r="G536" i="16"/>
  <c r="E537" i="16"/>
  <c r="F537" i="16"/>
  <c r="G537" i="16"/>
  <c r="E538" i="16"/>
  <c r="F538" i="16"/>
  <c r="G538" i="16"/>
  <c r="E539" i="16"/>
  <c r="F539" i="16"/>
  <c r="G539" i="16"/>
  <c r="E540" i="16"/>
  <c r="F540" i="16"/>
  <c r="G540" i="16"/>
  <c r="E541" i="16"/>
  <c r="F541" i="16"/>
  <c r="G541" i="16"/>
  <c r="E542" i="16"/>
  <c r="F542" i="16"/>
  <c r="G542" i="16"/>
  <c r="E543" i="16"/>
  <c r="F543" i="16"/>
  <c r="G543" i="16"/>
  <c r="E544" i="16"/>
  <c r="F544" i="16"/>
  <c r="G544" i="16"/>
  <c r="E545" i="16"/>
  <c r="F545" i="16"/>
  <c r="G545" i="16"/>
  <c r="E546" i="16"/>
  <c r="F546" i="16"/>
  <c r="G546" i="16"/>
  <c r="E547" i="16"/>
  <c r="F547" i="16"/>
  <c r="G547" i="16"/>
  <c r="E548" i="16"/>
  <c r="F548" i="16"/>
  <c r="G548" i="16"/>
  <c r="E549" i="16"/>
  <c r="F549" i="16"/>
  <c r="G549" i="16"/>
  <c r="E550" i="16"/>
  <c r="F550" i="16"/>
  <c r="G550" i="16"/>
  <c r="E551" i="16"/>
  <c r="F551" i="16"/>
  <c r="G551" i="16"/>
  <c r="E552" i="16"/>
  <c r="F552" i="16"/>
  <c r="G552" i="16"/>
  <c r="E553" i="16"/>
  <c r="F553" i="16"/>
  <c r="G553" i="16"/>
  <c r="E554" i="16"/>
  <c r="F554" i="16"/>
  <c r="G554" i="16"/>
  <c r="E555" i="16"/>
  <c r="F555" i="16"/>
  <c r="G555" i="16"/>
  <c r="E556" i="16"/>
  <c r="F556" i="16"/>
  <c r="G556" i="16"/>
  <c r="E557" i="16"/>
  <c r="F557" i="16"/>
  <c r="G557" i="16"/>
  <c r="E558" i="16"/>
  <c r="F558" i="16"/>
  <c r="G558" i="16"/>
  <c r="E559" i="16"/>
  <c r="F559" i="16"/>
  <c r="G559" i="16"/>
  <c r="E560" i="16"/>
  <c r="F560" i="16"/>
  <c r="G560" i="16"/>
  <c r="E561" i="16"/>
  <c r="F561" i="16"/>
  <c r="G561" i="16"/>
  <c r="E562" i="16"/>
  <c r="F562" i="16"/>
  <c r="G562" i="16"/>
  <c r="E563" i="16"/>
  <c r="F563" i="16"/>
  <c r="G563" i="16"/>
  <c r="E564" i="16"/>
  <c r="F564" i="16"/>
  <c r="G564" i="16"/>
  <c r="E565" i="16"/>
  <c r="F565" i="16"/>
  <c r="G565" i="16"/>
  <c r="E566" i="16"/>
  <c r="F566" i="16"/>
  <c r="G566" i="16"/>
  <c r="E567" i="16"/>
  <c r="F567" i="16"/>
  <c r="G567" i="16"/>
  <c r="E568" i="16"/>
  <c r="F568" i="16"/>
  <c r="G568" i="16"/>
  <c r="E569" i="16"/>
  <c r="F569" i="16"/>
  <c r="G569" i="16"/>
  <c r="E570" i="16"/>
  <c r="F570" i="16"/>
  <c r="G570" i="16"/>
  <c r="E571" i="16"/>
  <c r="F571" i="16"/>
  <c r="G571" i="16"/>
  <c r="E572" i="16"/>
  <c r="F572" i="16"/>
  <c r="G572" i="16"/>
  <c r="E573" i="16"/>
  <c r="F573" i="16"/>
  <c r="G573" i="16"/>
  <c r="E574" i="16"/>
  <c r="F574" i="16"/>
  <c r="G574" i="16"/>
  <c r="E575" i="16"/>
  <c r="F575" i="16"/>
  <c r="G575" i="16"/>
  <c r="E576" i="16"/>
  <c r="F576" i="16"/>
  <c r="G576" i="16"/>
  <c r="E577" i="16"/>
  <c r="F577" i="16"/>
  <c r="G577" i="16"/>
  <c r="E578" i="16"/>
  <c r="F578" i="16"/>
  <c r="G578" i="16"/>
  <c r="E579" i="16"/>
  <c r="F579" i="16"/>
  <c r="G579" i="16"/>
  <c r="E580" i="16"/>
  <c r="F580" i="16"/>
  <c r="G580" i="16"/>
  <c r="E581" i="16"/>
  <c r="F581" i="16"/>
  <c r="G581" i="16"/>
  <c r="E582" i="16"/>
  <c r="F582" i="16"/>
  <c r="G582" i="16"/>
  <c r="E583" i="16"/>
  <c r="F583" i="16"/>
  <c r="G583" i="16"/>
  <c r="E584" i="16"/>
  <c r="F584" i="16"/>
  <c r="G584" i="16"/>
  <c r="E585" i="16"/>
  <c r="F585" i="16"/>
  <c r="G585" i="16"/>
  <c r="E586" i="16"/>
  <c r="F586" i="16"/>
  <c r="G586" i="16"/>
  <c r="E587" i="16"/>
  <c r="F587" i="16"/>
  <c r="G587" i="16"/>
  <c r="E588" i="16"/>
  <c r="F588" i="16"/>
  <c r="G588" i="16"/>
  <c r="E589" i="16"/>
  <c r="F589" i="16"/>
  <c r="G589" i="16"/>
  <c r="E590" i="16"/>
  <c r="F590" i="16"/>
  <c r="G590" i="16"/>
  <c r="E591" i="16"/>
  <c r="F591" i="16"/>
  <c r="G591" i="16"/>
  <c r="E592" i="16"/>
  <c r="F592" i="16"/>
  <c r="G592" i="16"/>
  <c r="E593" i="16"/>
  <c r="F593" i="16"/>
  <c r="G593" i="16"/>
  <c r="E594" i="16"/>
  <c r="F594" i="16"/>
  <c r="G594" i="16"/>
  <c r="E595" i="16"/>
  <c r="F595" i="16"/>
  <c r="G595" i="16"/>
  <c r="E596" i="16"/>
  <c r="F596" i="16"/>
  <c r="G596" i="16"/>
  <c r="E597" i="16"/>
  <c r="F597" i="16"/>
  <c r="G597" i="16"/>
  <c r="E598" i="16"/>
  <c r="F598" i="16"/>
  <c r="G598" i="16"/>
  <c r="E599" i="16"/>
  <c r="F599" i="16"/>
  <c r="G599" i="16"/>
  <c r="E600" i="16"/>
  <c r="F600" i="16"/>
  <c r="G600" i="16"/>
  <c r="E601" i="16"/>
  <c r="F601" i="16"/>
  <c r="G601" i="16"/>
  <c r="E602" i="16"/>
  <c r="F602" i="16"/>
  <c r="G602" i="16"/>
  <c r="E603" i="16"/>
  <c r="F603" i="16"/>
  <c r="G603" i="16"/>
  <c r="E604" i="16"/>
  <c r="F604" i="16"/>
  <c r="G604" i="16"/>
  <c r="E605" i="16"/>
  <c r="F605" i="16"/>
  <c r="G605" i="16"/>
  <c r="E606" i="16"/>
  <c r="F606" i="16"/>
  <c r="G606" i="16"/>
  <c r="E607" i="16"/>
  <c r="F607" i="16"/>
  <c r="G607" i="16"/>
  <c r="E608" i="16"/>
  <c r="F608" i="16"/>
  <c r="G608" i="16"/>
  <c r="E609" i="16"/>
  <c r="F609" i="16"/>
  <c r="G609" i="16"/>
  <c r="E610" i="16"/>
  <c r="F610" i="16"/>
  <c r="G610" i="16"/>
  <c r="E611" i="16"/>
  <c r="F611" i="16"/>
  <c r="G611" i="16"/>
  <c r="E612" i="16"/>
  <c r="F612" i="16"/>
  <c r="G612" i="16"/>
  <c r="E613" i="16"/>
  <c r="F613" i="16"/>
  <c r="G613" i="16"/>
  <c r="E614" i="16"/>
  <c r="F614" i="16"/>
  <c r="G614" i="16"/>
  <c r="E615" i="16"/>
  <c r="F615" i="16"/>
  <c r="G615" i="16"/>
  <c r="E616" i="16"/>
  <c r="F616" i="16"/>
  <c r="G616" i="16"/>
  <c r="E617" i="16"/>
  <c r="F617" i="16"/>
  <c r="G617" i="16"/>
  <c r="E618" i="16"/>
  <c r="F618" i="16"/>
  <c r="G618" i="16"/>
  <c r="E619" i="16"/>
  <c r="F619" i="16"/>
  <c r="G619" i="16"/>
  <c r="E620" i="16"/>
  <c r="F620" i="16"/>
  <c r="G620" i="16"/>
  <c r="E621" i="16"/>
  <c r="F621" i="16"/>
  <c r="G621" i="16"/>
  <c r="E622" i="16"/>
  <c r="F622" i="16"/>
  <c r="G622" i="16"/>
  <c r="E623" i="16"/>
  <c r="F623" i="16"/>
  <c r="G623" i="16"/>
  <c r="H2" i="9"/>
  <c r="G2" i="16"/>
  <c r="G2" i="9"/>
  <c r="F2" i="16"/>
  <c r="F2" i="9"/>
  <c r="E2" i="9"/>
  <c r="E2" i="16"/>
  <c r="L82" i="16"/>
  <c r="L81" i="16"/>
  <c r="L80" i="16"/>
  <c r="L79" i="16"/>
  <c r="L78" i="16"/>
  <c r="L77" i="16"/>
  <c r="L76" i="16"/>
  <c r="L75" i="16"/>
  <c r="L74" i="16"/>
  <c r="L73" i="16"/>
  <c r="L72" i="16"/>
  <c r="L71" i="16"/>
  <c r="L70" i="16"/>
  <c r="L69" i="16"/>
  <c r="L68" i="16"/>
  <c r="L67" i="16"/>
  <c r="L66" i="16"/>
  <c r="L65" i="16"/>
  <c r="L64" i="16"/>
  <c r="L63" i="16"/>
  <c r="L62" i="16"/>
  <c r="L61" i="16"/>
  <c r="L60" i="16"/>
  <c r="L59" i="16"/>
  <c r="L58" i="16"/>
  <c r="L57" i="16"/>
  <c r="L56" i="16"/>
  <c r="L55" i="16"/>
  <c r="L54" i="16"/>
  <c r="L53" i="16"/>
  <c r="L52" i="16"/>
  <c r="L51" i="16"/>
  <c r="L50" i="16"/>
  <c r="L49" i="16"/>
  <c r="L48" i="16"/>
  <c r="L47" i="16"/>
  <c r="L46" i="16"/>
  <c r="L45" i="16"/>
  <c r="L44" i="16"/>
  <c r="L43" i="16"/>
  <c r="L42" i="16"/>
  <c r="L41" i="16"/>
  <c r="L40" i="16"/>
  <c r="L39" i="16"/>
  <c r="L38" i="16"/>
  <c r="L37" i="16"/>
  <c r="L36" i="16"/>
  <c r="L35" i="16"/>
  <c r="L34" i="16"/>
  <c r="L33" i="16"/>
  <c r="L32" i="16"/>
  <c r="L31" i="16"/>
  <c r="L30" i="16"/>
  <c r="L29" i="16"/>
  <c r="L28" i="16"/>
  <c r="L27" i="16"/>
  <c r="L26" i="16"/>
  <c r="L25" i="16"/>
  <c r="L24" i="16"/>
  <c r="L23" i="16"/>
  <c r="L22" i="16"/>
  <c r="L21" i="16"/>
  <c r="L20" i="16"/>
  <c r="L19" i="16"/>
  <c r="L18" i="16"/>
  <c r="L17" i="16"/>
  <c r="L16" i="16"/>
  <c r="L15" i="16"/>
  <c r="L14" i="16"/>
  <c r="L13" i="16"/>
  <c r="L12" i="16"/>
  <c r="L11" i="16"/>
  <c r="L10" i="16"/>
  <c r="L9" i="16"/>
  <c r="L8" i="16"/>
  <c r="L6" i="16"/>
  <c r="L5" i="16"/>
  <c r="L4" i="16"/>
  <c r="L3" i="16"/>
  <c r="L2" i="16"/>
  <c r="L7" i="4"/>
  <c r="G74" i="9"/>
  <c r="G135" i="9"/>
  <c r="G218" i="9"/>
  <c r="G45" i="9"/>
  <c r="G164" i="9"/>
  <c r="G112" i="9"/>
  <c r="G80" i="9"/>
  <c r="G330" i="9"/>
  <c r="G357" i="9"/>
  <c r="G368" i="9"/>
  <c r="G379" i="9"/>
  <c r="G388" i="9"/>
  <c r="G141" i="9"/>
  <c r="G261" i="9"/>
  <c r="G352" i="9"/>
  <c r="G369" i="9"/>
  <c r="G29" i="9"/>
  <c r="G358" i="9"/>
  <c r="G131" i="9"/>
  <c r="G126" i="9"/>
  <c r="G252" i="9"/>
  <c r="G125" i="9"/>
  <c r="G174" i="9"/>
  <c r="G30" i="9"/>
  <c r="G406" i="9"/>
  <c r="G169" i="9"/>
  <c r="G96" i="9"/>
  <c r="G408" i="9"/>
  <c r="G201" i="9"/>
  <c r="G42" i="9"/>
  <c r="G355" i="9"/>
  <c r="G224" i="9"/>
  <c r="G329" i="9"/>
  <c r="G23" i="9"/>
  <c r="G41" i="9"/>
  <c r="G110" i="9"/>
  <c r="G231" i="9"/>
  <c r="G81" i="9"/>
  <c r="G417" i="9"/>
  <c r="G245" i="9"/>
  <c r="G40" i="9"/>
  <c r="G220" i="9"/>
  <c r="G176" i="9"/>
  <c r="G361" i="9"/>
  <c r="G90" i="9"/>
  <c r="G410" i="9"/>
  <c r="G69" i="9"/>
  <c r="G234" i="9"/>
  <c r="G86" i="9"/>
  <c r="G415" i="9"/>
  <c r="G106" i="9"/>
  <c r="G286" i="9"/>
  <c r="G180" i="9"/>
  <c r="G50" i="9"/>
  <c r="G13" i="9"/>
  <c r="G82" i="9"/>
  <c r="G145" i="9"/>
  <c r="G19" i="9"/>
  <c r="G239" i="9"/>
  <c r="G17" i="9"/>
  <c r="G177" i="9"/>
  <c r="G67" i="9"/>
  <c r="G102" i="9"/>
  <c r="G346" i="9"/>
  <c r="G321" i="9"/>
  <c r="G273" i="9"/>
  <c r="G28" i="9"/>
  <c r="G367" i="9"/>
  <c r="G11" i="9"/>
  <c r="G240" i="9"/>
  <c r="G348" i="9"/>
  <c r="G247" i="9"/>
  <c r="G344" i="9"/>
  <c r="G24" i="9"/>
  <c r="G189" i="9"/>
  <c r="G365" i="9"/>
  <c r="G395" i="9"/>
  <c r="G168" i="9"/>
  <c r="G284" i="9"/>
  <c r="G223" i="9"/>
  <c r="G64" i="9"/>
  <c r="G193" i="9"/>
  <c r="G149" i="9"/>
  <c r="G204" i="9"/>
  <c r="G133" i="9"/>
  <c r="G335" i="9"/>
  <c r="G194" i="9"/>
  <c r="G157" i="9"/>
  <c r="G84" i="9"/>
  <c r="G227" i="9"/>
  <c r="G147" i="9"/>
  <c r="G373" i="9"/>
  <c r="G288" i="9"/>
  <c r="G205" i="9"/>
  <c r="G202" i="9"/>
  <c r="G137" i="9"/>
  <c r="G83" i="9"/>
  <c r="G332" i="9"/>
  <c r="G331" i="9"/>
  <c r="G412" i="9"/>
  <c r="G249" i="9"/>
  <c r="G98" i="9"/>
  <c r="G296" i="9"/>
  <c r="G87" i="9"/>
  <c r="G156" i="9"/>
  <c r="G403" i="9"/>
  <c r="G222" i="9"/>
  <c r="G196" i="9"/>
  <c r="G274" i="9"/>
  <c r="G278" i="9"/>
  <c r="G401" i="9"/>
  <c r="G111" i="9"/>
  <c r="G279" i="9"/>
  <c r="G407" i="9"/>
  <c r="G315" i="9"/>
  <c r="G184" i="9"/>
  <c r="G264" i="9"/>
  <c r="G386" i="9"/>
  <c r="G325" i="9"/>
  <c r="G295" i="9"/>
  <c r="G166" i="9"/>
  <c r="G155" i="9"/>
  <c r="G33" i="9"/>
  <c r="G366" i="9"/>
  <c r="G399" i="9"/>
  <c r="G317" i="9"/>
  <c r="G389" i="9"/>
  <c r="G150" i="9"/>
  <c r="G302" i="9"/>
  <c r="G154" i="9"/>
  <c r="G277" i="9"/>
  <c r="G108" i="9"/>
  <c r="G115" i="9"/>
  <c r="G310" i="9"/>
  <c r="G32" i="9"/>
  <c r="G314" i="9"/>
  <c r="G139" i="9"/>
  <c r="G290" i="9"/>
  <c r="G340" i="9"/>
  <c r="G328" i="9"/>
  <c r="G72" i="9"/>
  <c r="G175" i="9"/>
  <c r="G172" i="9"/>
  <c r="G253" i="9"/>
  <c r="G206" i="9"/>
  <c r="G211" i="9"/>
  <c r="G387" i="9"/>
  <c r="G326" i="9"/>
  <c r="G21" i="9"/>
  <c r="G113" i="9"/>
  <c r="G99" i="9"/>
  <c r="G380" i="9"/>
  <c r="G393" i="9"/>
  <c r="G128" i="9"/>
  <c r="G256" i="9"/>
  <c r="G10" i="9"/>
  <c r="G8" i="9"/>
  <c r="G161" i="9"/>
  <c r="G248" i="9"/>
  <c r="G34" i="9"/>
  <c r="G364" i="9"/>
  <c r="G120" i="9"/>
  <c r="G360" i="9"/>
  <c r="G165" i="9"/>
  <c r="G266" i="9"/>
  <c r="G9" i="9"/>
  <c r="G121" i="9"/>
  <c r="G377" i="9"/>
  <c r="G347" i="9"/>
  <c r="G119" i="9"/>
  <c r="G254" i="9"/>
  <c r="G217" i="9"/>
  <c r="G130" i="9"/>
  <c r="G132" i="9"/>
  <c r="G73" i="9"/>
  <c r="G337" i="9"/>
  <c r="G280" i="9"/>
  <c r="G39" i="9"/>
  <c r="G385" i="9"/>
  <c r="G269" i="9"/>
  <c r="G378" i="9"/>
  <c r="G146" i="9"/>
  <c r="G235" i="9"/>
  <c r="G268" i="9"/>
  <c r="G320" i="9"/>
  <c r="G260" i="9"/>
  <c r="G151" i="9"/>
  <c r="G210" i="9"/>
  <c r="G200" i="9"/>
  <c r="G405" i="9"/>
  <c r="G338" i="9"/>
  <c r="G20" i="9"/>
  <c r="G301" i="9"/>
  <c r="G258" i="9"/>
  <c r="G228" i="9"/>
  <c r="G116" i="9"/>
  <c r="G65" i="9"/>
  <c r="G104" i="9"/>
  <c r="G55" i="9"/>
  <c r="G374" i="9"/>
  <c r="G59" i="9"/>
  <c r="G97" i="9"/>
  <c r="G25" i="9"/>
  <c r="G319" i="9"/>
  <c r="G339" i="9"/>
  <c r="G372" i="9"/>
  <c r="G270" i="9"/>
  <c r="G343" i="9"/>
  <c r="G167" i="9"/>
  <c r="G124" i="9"/>
  <c r="G182" i="9"/>
  <c r="G397" i="9"/>
  <c r="G404" i="9"/>
  <c r="G382" i="9"/>
  <c r="G58" i="9"/>
  <c r="G5" i="9"/>
  <c r="G375" i="9"/>
  <c r="G334" i="9"/>
  <c r="G383" i="9"/>
  <c r="G411" i="9"/>
  <c r="G381" i="9"/>
  <c r="G107" i="9"/>
  <c r="G282" i="9"/>
  <c r="G136" i="9"/>
  <c r="G190" i="9"/>
  <c r="G188" i="9"/>
  <c r="G197" i="9"/>
  <c r="G362" i="9"/>
  <c r="G221" i="9"/>
  <c r="G186" i="9"/>
  <c r="G316" i="9"/>
  <c r="G237" i="9"/>
  <c r="G416" i="9"/>
  <c r="G392" i="9"/>
  <c r="G300" i="9"/>
  <c r="G394" i="9"/>
  <c r="G391" i="9"/>
  <c r="G225" i="9"/>
  <c r="G181" i="9"/>
  <c r="G215" i="9"/>
  <c r="G192" i="9"/>
  <c r="G213" i="9"/>
  <c r="G384" i="9"/>
  <c r="G345" i="9"/>
  <c r="G207" i="9"/>
  <c r="G230" i="9"/>
  <c r="G88" i="9"/>
  <c r="G292" i="9"/>
  <c r="G60" i="9"/>
  <c r="G363" i="9"/>
  <c r="G89" i="9"/>
  <c r="G327" i="9"/>
  <c r="G398" i="9"/>
  <c r="G250" i="9"/>
  <c r="G37" i="9"/>
  <c r="G57" i="9"/>
  <c r="G243" i="9"/>
  <c r="G134" i="9"/>
  <c r="G236" i="9"/>
  <c r="G26" i="9"/>
  <c r="G298" i="9"/>
  <c r="G244" i="9"/>
  <c r="G49" i="9"/>
  <c r="G91" i="9"/>
  <c r="G414" i="9"/>
  <c r="G396" i="9"/>
  <c r="G173" i="9"/>
  <c r="G68" i="9"/>
  <c r="G3" i="9"/>
  <c r="G402" i="9"/>
  <c r="G187" i="9"/>
  <c r="G305" i="9"/>
  <c r="G101" i="9"/>
  <c r="G70" i="9"/>
  <c r="G275" i="9"/>
  <c r="G159" i="9"/>
  <c r="G208" i="9"/>
  <c r="G265" i="9"/>
  <c r="G209" i="9"/>
  <c r="G219" i="9"/>
  <c r="G409" i="9"/>
  <c r="G142" i="9"/>
  <c r="G6" i="9"/>
  <c r="G356" i="9"/>
  <c r="G354" i="9"/>
  <c r="G313" i="9"/>
  <c r="G144" i="9"/>
  <c r="G299" i="9"/>
  <c r="G216" i="9"/>
  <c r="G94" i="9"/>
  <c r="G297" i="9"/>
  <c r="G31" i="9"/>
  <c r="G105" i="9"/>
  <c r="G160" i="9"/>
  <c r="G336" i="9"/>
  <c r="G66" i="9"/>
  <c r="G276" i="9"/>
  <c r="G44" i="9"/>
  <c r="G54" i="9"/>
  <c r="G52" i="9"/>
  <c r="G100" i="9"/>
  <c r="G183" i="9"/>
  <c r="G291" i="9"/>
  <c r="G229" i="9"/>
  <c r="G289" i="9"/>
  <c r="G76" i="9"/>
  <c r="G311" i="9"/>
  <c r="G350" i="9"/>
  <c r="G371" i="9"/>
  <c r="G214" i="9"/>
  <c r="G309" i="9"/>
  <c r="G294" i="9"/>
  <c r="G318" i="9"/>
  <c r="G233" i="9"/>
  <c r="G285" i="9"/>
  <c r="G15" i="9"/>
  <c r="G312" i="9"/>
  <c r="G62" i="9"/>
  <c r="G351" i="9"/>
  <c r="G306" i="9"/>
  <c r="G195" i="9"/>
  <c r="G48" i="9"/>
  <c r="G259" i="9"/>
  <c r="G262" i="9"/>
  <c r="G158" i="9"/>
  <c r="G293" i="9"/>
  <c r="G349" i="9"/>
  <c r="G71" i="9"/>
  <c r="G370" i="9"/>
  <c r="G171" i="9"/>
  <c r="G27" i="9"/>
  <c r="G129" i="9"/>
  <c r="G257" i="9"/>
  <c r="G199" i="9"/>
  <c r="G138" i="9"/>
  <c r="G140" i="9"/>
  <c r="G185" i="9"/>
  <c r="G38" i="9"/>
  <c r="G118" i="9"/>
  <c r="G4" i="9"/>
  <c r="G7" i="9"/>
  <c r="G267" i="9"/>
  <c r="G18" i="9"/>
  <c r="G413" i="9"/>
  <c r="G123" i="9"/>
  <c r="G322" i="9"/>
  <c r="G78" i="9"/>
  <c r="G170" i="9"/>
  <c r="G85" i="9"/>
  <c r="G117" i="9"/>
  <c r="G281" i="9"/>
  <c r="G114" i="9"/>
  <c r="G271" i="9"/>
  <c r="G93" i="9"/>
  <c r="G341" i="9"/>
  <c r="G77" i="9"/>
  <c r="G232" i="9"/>
  <c r="G56" i="9"/>
  <c r="G109" i="9"/>
  <c r="G376" i="9"/>
  <c r="G333" i="9"/>
  <c r="G92" i="9"/>
  <c r="G53" i="9"/>
  <c r="G359" i="9"/>
  <c r="G191" i="9"/>
  <c r="G127" i="9"/>
  <c r="G255" i="9"/>
  <c r="G47" i="9"/>
  <c r="G122" i="9"/>
  <c r="G203" i="9"/>
  <c r="G63" i="9"/>
  <c r="G287" i="9"/>
  <c r="G61" i="9"/>
  <c r="G14" i="9"/>
  <c r="G390" i="9"/>
  <c r="G342" i="9"/>
  <c r="G226" i="9"/>
  <c r="G251" i="9"/>
  <c r="G22" i="9"/>
  <c r="G308" i="9"/>
  <c r="G307" i="9"/>
  <c r="G46" i="9"/>
  <c r="G178" i="9"/>
  <c r="G153" i="9"/>
  <c r="G400" i="9"/>
  <c r="G35" i="9"/>
  <c r="G212" i="9"/>
  <c r="G152" i="9"/>
  <c r="G179" i="9"/>
  <c r="G304" i="9"/>
  <c r="G51" i="9"/>
  <c r="G241" i="9"/>
  <c r="G79" i="9"/>
  <c r="G242" i="9"/>
  <c r="G263" i="9"/>
  <c r="G353" i="9"/>
  <c r="G283" i="9"/>
  <c r="G16" i="9"/>
  <c r="G148" i="9"/>
  <c r="G163" i="9"/>
  <c r="G303" i="9"/>
  <c r="G324" i="9"/>
  <c r="G12" i="9"/>
  <c r="G143" i="9"/>
  <c r="G323" i="9"/>
  <c r="G238" i="9"/>
  <c r="G103" i="9"/>
  <c r="G36" i="9"/>
  <c r="G272" i="9"/>
  <c r="G198" i="9"/>
  <c r="G246" i="9"/>
  <c r="G95" i="9"/>
  <c r="G162" i="9"/>
  <c r="G43" i="9"/>
  <c r="G75" i="9"/>
  <c r="F74" i="9"/>
  <c r="F135" i="9"/>
  <c r="F218" i="9"/>
  <c r="F45" i="9"/>
  <c r="F164" i="9"/>
  <c r="F112" i="9"/>
  <c r="F80" i="9"/>
  <c r="F330" i="9"/>
  <c r="F357" i="9"/>
  <c r="F368" i="9"/>
  <c r="F379" i="9"/>
  <c r="F388" i="9"/>
  <c r="F141" i="9"/>
  <c r="F261" i="9"/>
  <c r="F352" i="9"/>
  <c r="F369" i="9"/>
  <c r="F29" i="9"/>
  <c r="F358" i="9"/>
  <c r="F131" i="9"/>
  <c r="F126" i="9"/>
  <c r="F252" i="9"/>
  <c r="F125" i="9"/>
  <c r="F174" i="9"/>
  <c r="F30" i="9"/>
  <c r="F406" i="9"/>
  <c r="F169" i="9"/>
  <c r="F96" i="9"/>
  <c r="F408" i="9"/>
  <c r="F201" i="9"/>
  <c r="F42" i="9"/>
  <c r="F355" i="9"/>
  <c r="F224" i="9"/>
  <c r="F329" i="9"/>
  <c r="F23" i="9"/>
  <c r="F41" i="9"/>
  <c r="F110" i="9"/>
  <c r="F231" i="9"/>
  <c r="F81" i="9"/>
  <c r="F417" i="9"/>
  <c r="F245" i="9"/>
  <c r="F40" i="9"/>
  <c r="F220" i="9"/>
  <c r="F176" i="9"/>
  <c r="F361" i="9"/>
  <c r="F90" i="9"/>
  <c r="F410" i="9"/>
  <c r="F69" i="9"/>
  <c r="F234" i="9"/>
  <c r="F86" i="9"/>
  <c r="F415" i="9"/>
  <c r="F106" i="9"/>
  <c r="F286" i="9"/>
  <c r="F180" i="9"/>
  <c r="F50" i="9"/>
  <c r="F13" i="9"/>
  <c r="F82" i="9"/>
  <c r="F145" i="9"/>
  <c r="F19" i="9"/>
  <c r="F239" i="9"/>
  <c r="F17" i="9"/>
  <c r="F177" i="9"/>
  <c r="F67" i="9"/>
  <c r="F102" i="9"/>
  <c r="F346" i="9"/>
  <c r="F321" i="9"/>
  <c r="F273" i="9"/>
  <c r="F28" i="9"/>
  <c r="F367" i="9"/>
  <c r="F11" i="9"/>
  <c r="F240" i="9"/>
  <c r="F348" i="9"/>
  <c r="F247" i="9"/>
  <c r="F344" i="9"/>
  <c r="F24" i="9"/>
  <c r="F189" i="9"/>
  <c r="F365" i="9"/>
  <c r="F395" i="9"/>
  <c r="F168" i="9"/>
  <c r="F284" i="9"/>
  <c r="F223" i="9"/>
  <c r="F64" i="9"/>
  <c r="F193" i="9"/>
  <c r="F149" i="9"/>
  <c r="F204" i="9"/>
  <c r="F133" i="9"/>
  <c r="F335" i="9"/>
  <c r="F194" i="9"/>
  <c r="F157" i="9"/>
  <c r="F84" i="9"/>
  <c r="F227" i="9"/>
  <c r="F147" i="9"/>
  <c r="F373" i="9"/>
  <c r="F288" i="9"/>
  <c r="F205" i="9"/>
  <c r="F202" i="9"/>
  <c r="F137" i="9"/>
  <c r="F83" i="9"/>
  <c r="F332" i="9"/>
  <c r="F331" i="9"/>
  <c r="F412" i="9"/>
  <c r="F249" i="9"/>
  <c r="F98" i="9"/>
  <c r="F296" i="9"/>
  <c r="F87" i="9"/>
  <c r="F156" i="9"/>
  <c r="F403" i="9"/>
  <c r="F222" i="9"/>
  <c r="F196" i="9"/>
  <c r="F274" i="9"/>
  <c r="F278" i="9"/>
  <c r="F401" i="9"/>
  <c r="F111" i="9"/>
  <c r="F279" i="9"/>
  <c r="F407" i="9"/>
  <c r="F315" i="9"/>
  <c r="F184" i="9"/>
  <c r="F264" i="9"/>
  <c r="F386" i="9"/>
  <c r="F325" i="9"/>
  <c r="F295" i="9"/>
  <c r="F166" i="9"/>
  <c r="F155" i="9"/>
  <c r="F33" i="9"/>
  <c r="F366" i="9"/>
  <c r="F399" i="9"/>
  <c r="F317" i="9"/>
  <c r="F389" i="9"/>
  <c r="F150" i="9"/>
  <c r="F302" i="9"/>
  <c r="F154" i="9"/>
  <c r="F277" i="9"/>
  <c r="F108" i="9"/>
  <c r="F115" i="9"/>
  <c r="F310" i="9"/>
  <c r="F32" i="9"/>
  <c r="F314" i="9"/>
  <c r="F139" i="9"/>
  <c r="F290" i="9"/>
  <c r="F340" i="9"/>
  <c r="F328" i="9"/>
  <c r="F72" i="9"/>
  <c r="F175" i="9"/>
  <c r="F172" i="9"/>
  <c r="F253" i="9"/>
  <c r="F206" i="9"/>
  <c r="F211" i="9"/>
  <c r="F387" i="9"/>
  <c r="F326" i="9"/>
  <c r="F21" i="9"/>
  <c r="F113" i="9"/>
  <c r="F99" i="9"/>
  <c r="F380" i="9"/>
  <c r="F393" i="9"/>
  <c r="F128" i="9"/>
  <c r="F256" i="9"/>
  <c r="F10" i="9"/>
  <c r="F8" i="9"/>
  <c r="F161" i="9"/>
  <c r="F248" i="9"/>
  <c r="F34" i="9"/>
  <c r="F364" i="9"/>
  <c r="F120" i="9"/>
  <c r="F360" i="9"/>
  <c r="F165" i="9"/>
  <c r="F266" i="9"/>
  <c r="F9" i="9"/>
  <c r="F121" i="9"/>
  <c r="F377" i="9"/>
  <c r="F347" i="9"/>
  <c r="F119" i="9"/>
  <c r="F254" i="9"/>
  <c r="F217" i="9"/>
  <c r="F130" i="9"/>
  <c r="F132" i="9"/>
  <c r="F73" i="9"/>
  <c r="F337" i="9"/>
  <c r="F280" i="9"/>
  <c r="F39" i="9"/>
  <c r="F385" i="9"/>
  <c r="F269" i="9"/>
  <c r="F378" i="9"/>
  <c r="F146" i="9"/>
  <c r="F235" i="9"/>
  <c r="F268" i="9"/>
  <c r="F320" i="9"/>
  <c r="F260" i="9"/>
  <c r="F151" i="9"/>
  <c r="F210" i="9"/>
  <c r="F200" i="9"/>
  <c r="F405" i="9"/>
  <c r="F338" i="9"/>
  <c r="F20" i="9"/>
  <c r="F301" i="9"/>
  <c r="F258" i="9"/>
  <c r="F228" i="9"/>
  <c r="F116" i="9"/>
  <c r="F65" i="9"/>
  <c r="F104" i="9"/>
  <c r="F55" i="9"/>
  <c r="F374" i="9"/>
  <c r="F59" i="9"/>
  <c r="F97" i="9"/>
  <c r="F25" i="9"/>
  <c r="F319" i="9"/>
  <c r="F339" i="9"/>
  <c r="F372" i="9"/>
  <c r="F270" i="9"/>
  <c r="F343" i="9"/>
  <c r="F167" i="9"/>
  <c r="F124" i="9"/>
  <c r="F182" i="9"/>
  <c r="F397" i="9"/>
  <c r="F404" i="9"/>
  <c r="F382" i="9"/>
  <c r="F58" i="9"/>
  <c r="F5" i="9"/>
  <c r="F375" i="9"/>
  <c r="F334" i="9"/>
  <c r="F383" i="9"/>
  <c r="F411" i="9"/>
  <c r="F381" i="9"/>
  <c r="F107" i="9"/>
  <c r="F282" i="9"/>
  <c r="F136" i="9"/>
  <c r="F190" i="9"/>
  <c r="F188" i="9"/>
  <c r="F197" i="9"/>
  <c r="F362" i="9"/>
  <c r="F221" i="9"/>
  <c r="F186" i="9"/>
  <c r="F316" i="9"/>
  <c r="F237" i="9"/>
  <c r="F416" i="9"/>
  <c r="F392" i="9"/>
  <c r="F300" i="9"/>
  <c r="F394" i="9"/>
  <c r="F391" i="9"/>
  <c r="F225" i="9"/>
  <c r="F181" i="9"/>
  <c r="F215" i="9"/>
  <c r="F192" i="9"/>
  <c r="F213" i="9"/>
  <c r="F384" i="9"/>
  <c r="F345" i="9"/>
  <c r="F207" i="9"/>
  <c r="F230" i="9"/>
  <c r="F88" i="9"/>
  <c r="F292" i="9"/>
  <c r="F60" i="9"/>
  <c r="F363" i="9"/>
  <c r="F89" i="9"/>
  <c r="F327" i="9"/>
  <c r="F398" i="9"/>
  <c r="F250" i="9"/>
  <c r="F37" i="9"/>
  <c r="F57" i="9"/>
  <c r="F243" i="9"/>
  <c r="F134" i="9"/>
  <c r="F236" i="9"/>
  <c r="F26" i="9"/>
  <c r="F298" i="9"/>
  <c r="F244" i="9"/>
  <c r="F49" i="9"/>
  <c r="F91" i="9"/>
  <c r="F414" i="9"/>
  <c r="F396" i="9"/>
  <c r="F173" i="9"/>
  <c r="F68" i="9"/>
  <c r="F3" i="9"/>
  <c r="F402" i="9"/>
  <c r="F187" i="9"/>
  <c r="F305" i="9"/>
  <c r="F101" i="9"/>
  <c r="F70" i="9"/>
  <c r="F275" i="9"/>
  <c r="F159" i="9"/>
  <c r="F208" i="9"/>
  <c r="F265" i="9"/>
  <c r="F209" i="9"/>
  <c r="F219" i="9"/>
  <c r="F409" i="9"/>
  <c r="F142" i="9"/>
  <c r="F6" i="9"/>
  <c r="F356" i="9"/>
  <c r="F354" i="9"/>
  <c r="F313" i="9"/>
  <c r="F144" i="9"/>
  <c r="F299" i="9"/>
  <c r="F216" i="9"/>
  <c r="F94" i="9"/>
  <c r="F297" i="9"/>
  <c r="F31" i="9"/>
  <c r="F105" i="9"/>
  <c r="F160" i="9"/>
  <c r="F336" i="9"/>
  <c r="F66" i="9"/>
  <c r="F276" i="9"/>
  <c r="F44" i="9"/>
  <c r="F54" i="9"/>
  <c r="F52" i="9"/>
  <c r="F100" i="9"/>
  <c r="F183" i="9"/>
  <c r="F291" i="9"/>
  <c r="F229" i="9"/>
  <c r="F289" i="9"/>
  <c r="F76" i="9"/>
  <c r="F311" i="9"/>
  <c r="F350" i="9"/>
  <c r="F371" i="9"/>
  <c r="F214" i="9"/>
  <c r="F309" i="9"/>
  <c r="F294" i="9"/>
  <c r="F318" i="9"/>
  <c r="F233" i="9"/>
  <c r="F285" i="9"/>
  <c r="F15" i="9"/>
  <c r="F312" i="9"/>
  <c r="F62" i="9"/>
  <c r="F351" i="9"/>
  <c r="F306" i="9"/>
  <c r="F195" i="9"/>
  <c r="F48" i="9"/>
  <c r="F259" i="9"/>
  <c r="F262" i="9"/>
  <c r="F158" i="9"/>
  <c r="F293" i="9"/>
  <c r="F349" i="9"/>
  <c r="F71" i="9"/>
  <c r="F370" i="9"/>
  <c r="F171" i="9"/>
  <c r="F27" i="9"/>
  <c r="F129" i="9"/>
  <c r="F257" i="9"/>
  <c r="F199" i="9"/>
  <c r="F138" i="9"/>
  <c r="F140" i="9"/>
  <c r="F185" i="9"/>
  <c r="F38" i="9"/>
  <c r="F118" i="9"/>
  <c r="F4" i="9"/>
  <c r="F7" i="9"/>
  <c r="F267" i="9"/>
  <c r="F18" i="9"/>
  <c r="F413" i="9"/>
  <c r="F123" i="9"/>
  <c r="F322" i="9"/>
  <c r="F78" i="9"/>
  <c r="F170" i="9"/>
  <c r="F85" i="9"/>
  <c r="F117" i="9"/>
  <c r="F281" i="9"/>
  <c r="F114" i="9"/>
  <c r="F271" i="9"/>
  <c r="F93" i="9"/>
  <c r="F341" i="9"/>
  <c r="F77" i="9"/>
  <c r="F232" i="9"/>
  <c r="F56" i="9"/>
  <c r="F109" i="9"/>
  <c r="F376" i="9"/>
  <c r="F333" i="9"/>
  <c r="F92" i="9"/>
  <c r="F53" i="9"/>
  <c r="F359" i="9"/>
  <c r="F191" i="9"/>
  <c r="F127" i="9"/>
  <c r="F255" i="9"/>
  <c r="F47" i="9"/>
  <c r="F122" i="9"/>
  <c r="F203" i="9"/>
  <c r="F63" i="9"/>
  <c r="F287" i="9"/>
  <c r="F61" i="9"/>
  <c r="F14" i="9"/>
  <c r="F390" i="9"/>
  <c r="F342" i="9"/>
  <c r="F226" i="9"/>
  <c r="F251" i="9"/>
  <c r="F22" i="9"/>
  <c r="F308" i="9"/>
  <c r="F307" i="9"/>
  <c r="F46" i="9"/>
  <c r="F178" i="9"/>
  <c r="F153" i="9"/>
  <c r="F400" i="9"/>
  <c r="F35" i="9"/>
  <c r="F212" i="9"/>
  <c r="F152" i="9"/>
  <c r="F179" i="9"/>
  <c r="F304" i="9"/>
  <c r="F51" i="9"/>
  <c r="F241" i="9"/>
  <c r="F79" i="9"/>
  <c r="F242" i="9"/>
  <c r="F263" i="9"/>
  <c r="F353" i="9"/>
  <c r="F283" i="9"/>
  <c r="F16" i="9"/>
  <c r="F148" i="9"/>
  <c r="F163" i="9"/>
  <c r="F303" i="9"/>
  <c r="F324" i="9"/>
  <c r="F12" i="9"/>
  <c r="F143" i="9"/>
  <c r="F323" i="9"/>
  <c r="F238" i="9"/>
  <c r="F103" i="9"/>
  <c r="F36" i="9"/>
  <c r="F272" i="9"/>
  <c r="F198" i="9"/>
  <c r="F246" i="9"/>
  <c r="F95" i="9"/>
  <c r="F162" i="9"/>
  <c r="F43" i="9"/>
  <c r="F75" i="9"/>
  <c r="E74" i="9"/>
  <c r="H74" i="9" s="1"/>
  <c r="E135" i="9"/>
  <c r="H135" i="9" s="1"/>
  <c r="E218" i="9"/>
  <c r="H218" i="9" s="1"/>
  <c r="E45" i="9"/>
  <c r="H45" i="9" s="1"/>
  <c r="E164" i="9"/>
  <c r="H164" i="9" s="1"/>
  <c r="E112" i="9"/>
  <c r="H112" i="9" s="1"/>
  <c r="E80" i="9"/>
  <c r="H80" i="9" s="1"/>
  <c r="E330" i="9"/>
  <c r="H330" i="9" s="1"/>
  <c r="E357" i="9"/>
  <c r="H357" i="9" s="1"/>
  <c r="E368" i="9"/>
  <c r="H368" i="9" s="1"/>
  <c r="E379" i="9"/>
  <c r="H379" i="9" s="1"/>
  <c r="E388" i="9"/>
  <c r="H388" i="9" s="1"/>
  <c r="E141" i="9"/>
  <c r="H141" i="9" s="1"/>
  <c r="E261" i="9"/>
  <c r="H261" i="9" s="1"/>
  <c r="E352" i="9"/>
  <c r="H352" i="9" s="1"/>
  <c r="E369" i="9"/>
  <c r="H369" i="9" s="1"/>
  <c r="E29" i="9"/>
  <c r="H29" i="9" s="1"/>
  <c r="E358" i="9"/>
  <c r="H358" i="9" s="1"/>
  <c r="E131" i="9"/>
  <c r="H131" i="9" s="1"/>
  <c r="E126" i="9"/>
  <c r="H126" i="9" s="1"/>
  <c r="E252" i="9"/>
  <c r="H252" i="9" s="1"/>
  <c r="E125" i="9"/>
  <c r="H125" i="9" s="1"/>
  <c r="E174" i="9"/>
  <c r="H174" i="9" s="1"/>
  <c r="E30" i="9"/>
  <c r="H30" i="9" s="1"/>
  <c r="E406" i="9"/>
  <c r="H406" i="9" s="1"/>
  <c r="E169" i="9"/>
  <c r="H169" i="9" s="1"/>
  <c r="E96" i="9"/>
  <c r="H96" i="9" s="1"/>
  <c r="E408" i="9"/>
  <c r="H408" i="9" s="1"/>
  <c r="E201" i="9"/>
  <c r="H201" i="9" s="1"/>
  <c r="E42" i="9"/>
  <c r="H42" i="9" s="1"/>
  <c r="E355" i="9"/>
  <c r="H355" i="9" s="1"/>
  <c r="E224" i="9"/>
  <c r="H224" i="9" s="1"/>
  <c r="E329" i="9"/>
  <c r="H329" i="9" s="1"/>
  <c r="E23" i="9"/>
  <c r="H23" i="9" s="1"/>
  <c r="E41" i="9"/>
  <c r="H41" i="9" s="1"/>
  <c r="E110" i="9"/>
  <c r="H110" i="9" s="1"/>
  <c r="E231" i="9"/>
  <c r="H231" i="9" s="1"/>
  <c r="E81" i="9"/>
  <c r="H81" i="9" s="1"/>
  <c r="E417" i="9"/>
  <c r="H417" i="9" s="1"/>
  <c r="E245" i="9"/>
  <c r="H245" i="9" s="1"/>
  <c r="E40" i="9"/>
  <c r="H40" i="9" s="1"/>
  <c r="E220" i="9"/>
  <c r="H220" i="9" s="1"/>
  <c r="E176" i="9"/>
  <c r="H176" i="9" s="1"/>
  <c r="E361" i="9"/>
  <c r="H361" i="9" s="1"/>
  <c r="E90" i="9"/>
  <c r="H90" i="9" s="1"/>
  <c r="E410" i="9"/>
  <c r="H410" i="9" s="1"/>
  <c r="E69" i="9"/>
  <c r="H69" i="9" s="1"/>
  <c r="E234" i="9"/>
  <c r="H234" i="9" s="1"/>
  <c r="E86" i="9"/>
  <c r="H86" i="9" s="1"/>
  <c r="E415" i="9"/>
  <c r="H415" i="9" s="1"/>
  <c r="E106" i="9"/>
  <c r="H106" i="9" s="1"/>
  <c r="E286" i="9"/>
  <c r="H286" i="9" s="1"/>
  <c r="E180" i="9"/>
  <c r="H180" i="9" s="1"/>
  <c r="E50" i="9"/>
  <c r="H50" i="9" s="1"/>
  <c r="E13" i="9"/>
  <c r="H13" i="9" s="1"/>
  <c r="E82" i="9"/>
  <c r="H82" i="9" s="1"/>
  <c r="E145" i="9"/>
  <c r="H145" i="9" s="1"/>
  <c r="E19" i="9"/>
  <c r="H19" i="9" s="1"/>
  <c r="E239" i="9"/>
  <c r="H239" i="9" s="1"/>
  <c r="E17" i="9"/>
  <c r="H17" i="9" s="1"/>
  <c r="E177" i="9"/>
  <c r="H177" i="9" s="1"/>
  <c r="E67" i="9"/>
  <c r="H67" i="9" s="1"/>
  <c r="E102" i="9"/>
  <c r="H102" i="9" s="1"/>
  <c r="E346" i="9"/>
  <c r="H346" i="9" s="1"/>
  <c r="E321" i="9"/>
  <c r="H321" i="9" s="1"/>
  <c r="E273" i="9"/>
  <c r="H273" i="9" s="1"/>
  <c r="E28" i="9"/>
  <c r="H28" i="9" s="1"/>
  <c r="E367" i="9"/>
  <c r="H367" i="9" s="1"/>
  <c r="E11" i="9"/>
  <c r="H11" i="9" s="1"/>
  <c r="E240" i="9"/>
  <c r="H240" i="9" s="1"/>
  <c r="E348" i="9"/>
  <c r="H348" i="9" s="1"/>
  <c r="E247" i="9"/>
  <c r="H247" i="9" s="1"/>
  <c r="E344" i="9"/>
  <c r="H344" i="9" s="1"/>
  <c r="E24" i="9"/>
  <c r="H24" i="9" s="1"/>
  <c r="E189" i="9"/>
  <c r="H189" i="9" s="1"/>
  <c r="E365" i="9"/>
  <c r="H365" i="9" s="1"/>
  <c r="E395" i="9"/>
  <c r="H395" i="9" s="1"/>
  <c r="E168" i="9"/>
  <c r="H168" i="9" s="1"/>
  <c r="E284" i="9"/>
  <c r="H284" i="9" s="1"/>
  <c r="E223" i="9"/>
  <c r="H223" i="9" s="1"/>
  <c r="E64" i="9"/>
  <c r="H64" i="9" s="1"/>
  <c r="E193" i="9"/>
  <c r="H193" i="9" s="1"/>
  <c r="E149" i="9"/>
  <c r="H149" i="9" s="1"/>
  <c r="E204" i="9"/>
  <c r="H204" i="9" s="1"/>
  <c r="E133" i="9"/>
  <c r="H133" i="9" s="1"/>
  <c r="E335" i="9"/>
  <c r="H335" i="9" s="1"/>
  <c r="E194" i="9"/>
  <c r="H194" i="9" s="1"/>
  <c r="E157" i="9"/>
  <c r="H157" i="9" s="1"/>
  <c r="E84" i="9"/>
  <c r="H84" i="9" s="1"/>
  <c r="E227" i="9"/>
  <c r="H227" i="9" s="1"/>
  <c r="E147" i="9"/>
  <c r="H147" i="9" s="1"/>
  <c r="E373" i="9"/>
  <c r="H373" i="9" s="1"/>
  <c r="E288" i="9"/>
  <c r="H288" i="9" s="1"/>
  <c r="E205" i="9"/>
  <c r="H205" i="9" s="1"/>
  <c r="E202" i="9"/>
  <c r="H202" i="9" s="1"/>
  <c r="E137" i="9"/>
  <c r="H137" i="9" s="1"/>
  <c r="E83" i="9"/>
  <c r="H83" i="9" s="1"/>
  <c r="E332" i="9"/>
  <c r="H332" i="9" s="1"/>
  <c r="E331" i="9"/>
  <c r="H331" i="9" s="1"/>
  <c r="E412" i="9"/>
  <c r="H412" i="9" s="1"/>
  <c r="E249" i="9"/>
  <c r="H249" i="9" s="1"/>
  <c r="E98" i="9"/>
  <c r="H98" i="9" s="1"/>
  <c r="E296" i="9"/>
  <c r="H296" i="9" s="1"/>
  <c r="E87" i="9"/>
  <c r="H87" i="9" s="1"/>
  <c r="E156" i="9"/>
  <c r="H156" i="9" s="1"/>
  <c r="E403" i="9"/>
  <c r="H403" i="9" s="1"/>
  <c r="E222" i="9"/>
  <c r="H222" i="9" s="1"/>
  <c r="E196" i="9"/>
  <c r="H196" i="9" s="1"/>
  <c r="E274" i="9"/>
  <c r="H274" i="9" s="1"/>
  <c r="E278" i="9"/>
  <c r="H278" i="9" s="1"/>
  <c r="E401" i="9"/>
  <c r="H401" i="9" s="1"/>
  <c r="E111" i="9"/>
  <c r="H111" i="9" s="1"/>
  <c r="E279" i="9"/>
  <c r="H279" i="9" s="1"/>
  <c r="E407" i="9"/>
  <c r="H407" i="9" s="1"/>
  <c r="E315" i="9"/>
  <c r="H315" i="9" s="1"/>
  <c r="E184" i="9"/>
  <c r="H184" i="9" s="1"/>
  <c r="E264" i="9"/>
  <c r="H264" i="9" s="1"/>
  <c r="E386" i="9"/>
  <c r="H386" i="9" s="1"/>
  <c r="E325" i="9"/>
  <c r="H325" i="9" s="1"/>
  <c r="E295" i="9"/>
  <c r="H295" i="9" s="1"/>
  <c r="E166" i="9"/>
  <c r="H166" i="9" s="1"/>
  <c r="E155" i="9"/>
  <c r="H155" i="9" s="1"/>
  <c r="E33" i="9"/>
  <c r="H33" i="9" s="1"/>
  <c r="E366" i="9"/>
  <c r="H366" i="9" s="1"/>
  <c r="E399" i="9"/>
  <c r="H399" i="9" s="1"/>
  <c r="E317" i="9"/>
  <c r="H317" i="9" s="1"/>
  <c r="E389" i="9"/>
  <c r="H389" i="9" s="1"/>
  <c r="E150" i="9"/>
  <c r="H150" i="9" s="1"/>
  <c r="E302" i="9"/>
  <c r="H302" i="9" s="1"/>
  <c r="E154" i="9"/>
  <c r="H154" i="9" s="1"/>
  <c r="E277" i="9"/>
  <c r="H277" i="9" s="1"/>
  <c r="E108" i="9"/>
  <c r="H108" i="9" s="1"/>
  <c r="E115" i="9"/>
  <c r="H115" i="9" s="1"/>
  <c r="E310" i="9"/>
  <c r="H310" i="9" s="1"/>
  <c r="E32" i="9"/>
  <c r="H32" i="9" s="1"/>
  <c r="E314" i="9"/>
  <c r="H314" i="9" s="1"/>
  <c r="E139" i="9"/>
  <c r="H139" i="9" s="1"/>
  <c r="E290" i="9"/>
  <c r="H290" i="9" s="1"/>
  <c r="E340" i="9"/>
  <c r="H340" i="9" s="1"/>
  <c r="E328" i="9"/>
  <c r="H328" i="9" s="1"/>
  <c r="E72" i="9"/>
  <c r="H72" i="9" s="1"/>
  <c r="E175" i="9"/>
  <c r="H175" i="9" s="1"/>
  <c r="E172" i="9"/>
  <c r="H172" i="9" s="1"/>
  <c r="E253" i="9"/>
  <c r="H253" i="9" s="1"/>
  <c r="E206" i="9"/>
  <c r="H206" i="9" s="1"/>
  <c r="E211" i="9"/>
  <c r="H211" i="9" s="1"/>
  <c r="E387" i="9"/>
  <c r="H387" i="9" s="1"/>
  <c r="E326" i="9"/>
  <c r="H326" i="9" s="1"/>
  <c r="E21" i="9"/>
  <c r="H21" i="9" s="1"/>
  <c r="E113" i="9"/>
  <c r="H113" i="9" s="1"/>
  <c r="E99" i="9"/>
  <c r="H99" i="9" s="1"/>
  <c r="E380" i="9"/>
  <c r="H380" i="9" s="1"/>
  <c r="E393" i="9"/>
  <c r="H393" i="9" s="1"/>
  <c r="E128" i="9"/>
  <c r="H128" i="9" s="1"/>
  <c r="E256" i="9"/>
  <c r="H256" i="9" s="1"/>
  <c r="E10" i="9"/>
  <c r="H10" i="9" s="1"/>
  <c r="E8" i="9"/>
  <c r="H8" i="9" s="1"/>
  <c r="E161" i="9"/>
  <c r="H161" i="9" s="1"/>
  <c r="E248" i="9"/>
  <c r="H248" i="9" s="1"/>
  <c r="E34" i="9"/>
  <c r="H34" i="9" s="1"/>
  <c r="E364" i="9"/>
  <c r="H364" i="9" s="1"/>
  <c r="E120" i="9"/>
  <c r="H120" i="9" s="1"/>
  <c r="E360" i="9"/>
  <c r="H360" i="9" s="1"/>
  <c r="E165" i="9"/>
  <c r="H165" i="9" s="1"/>
  <c r="E266" i="9"/>
  <c r="H266" i="9" s="1"/>
  <c r="E9" i="9"/>
  <c r="H9" i="9" s="1"/>
  <c r="E121" i="9"/>
  <c r="H121" i="9" s="1"/>
  <c r="E377" i="9"/>
  <c r="H377" i="9" s="1"/>
  <c r="E347" i="9"/>
  <c r="H347" i="9" s="1"/>
  <c r="E119" i="9"/>
  <c r="H119" i="9" s="1"/>
  <c r="E254" i="9"/>
  <c r="H254" i="9" s="1"/>
  <c r="E217" i="9"/>
  <c r="H217" i="9" s="1"/>
  <c r="E130" i="9"/>
  <c r="H130" i="9" s="1"/>
  <c r="E132" i="9"/>
  <c r="H132" i="9" s="1"/>
  <c r="E73" i="9"/>
  <c r="H73" i="9" s="1"/>
  <c r="E337" i="9"/>
  <c r="H337" i="9" s="1"/>
  <c r="E280" i="9"/>
  <c r="H280" i="9" s="1"/>
  <c r="E39" i="9"/>
  <c r="H39" i="9" s="1"/>
  <c r="E385" i="9"/>
  <c r="H385" i="9" s="1"/>
  <c r="E269" i="9"/>
  <c r="H269" i="9" s="1"/>
  <c r="E378" i="9"/>
  <c r="H378" i="9" s="1"/>
  <c r="E146" i="9"/>
  <c r="H146" i="9" s="1"/>
  <c r="E235" i="9"/>
  <c r="H235" i="9" s="1"/>
  <c r="E268" i="9"/>
  <c r="H268" i="9" s="1"/>
  <c r="E320" i="9"/>
  <c r="H320" i="9" s="1"/>
  <c r="E260" i="9"/>
  <c r="H260" i="9" s="1"/>
  <c r="E151" i="9"/>
  <c r="H151" i="9" s="1"/>
  <c r="E210" i="9"/>
  <c r="H210" i="9" s="1"/>
  <c r="E200" i="9"/>
  <c r="H200" i="9" s="1"/>
  <c r="E405" i="9"/>
  <c r="H405" i="9" s="1"/>
  <c r="E338" i="9"/>
  <c r="H338" i="9" s="1"/>
  <c r="E20" i="9"/>
  <c r="H20" i="9" s="1"/>
  <c r="E301" i="9"/>
  <c r="H301" i="9" s="1"/>
  <c r="E258" i="9"/>
  <c r="H258" i="9" s="1"/>
  <c r="E228" i="9"/>
  <c r="H228" i="9" s="1"/>
  <c r="E116" i="9"/>
  <c r="H116" i="9" s="1"/>
  <c r="E65" i="9"/>
  <c r="H65" i="9" s="1"/>
  <c r="E104" i="9"/>
  <c r="H104" i="9" s="1"/>
  <c r="E55" i="9"/>
  <c r="H55" i="9" s="1"/>
  <c r="E374" i="9"/>
  <c r="H374" i="9" s="1"/>
  <c r="E59" i="9"/>
  <c r="H59" i="9" s="1"/>
  <c r="E97" i="9"/>
  <c r="H97" i="9" s="1"/>
  <c r="E25" i="9"/>
  <c r="H25" i="9" s="1"/>
  <c r="E319" i="9"/>
  <c r="H319" i="9" s="1"/>
  <c r="E339" i="9"/>
  <c r="H339" i="9" s="1"/>
  <c r="E372" i="9"/>
  <c r="H372" i="9" s="1"/>
  <c r="E270" i="9"/>
  <c r="H270" i="9" s="1"/>
  <c r="E343" i="9"/>
  <c r="H343" i="9" s="1"/>
  <c r="E167" i="9"/>
  <c r="H167" i="9" s="1"/>
  <c r="E124" i="9"/>
  <c r="H124" i="9" s="1"/>
  <c r="E182" i="9"/>
  <c r="E397" i="9"/>
  <c r="H397" i="9" s="1"/>
  <c r="E404" i="9"/>
  <c r="H404" i="9" s="1"/>
  <c r="E382" i="9"/>
  <c r="H382" i="9" s="1"/>
  <c r="E58" i="9"/>
  <c r="H58" i="9" s="1"/>
  <c r="E5" i="9"/>
  <c r="E375" i="9"/>
  <c r="H375" i="9" s="1"/>
  <c r="E334" i="9"/>
  <c r="H334" i="9" s="1"/>
  <c r="E383" i="9"/>
  <c r="E411" i="9"/>
  <c r="H411" i="9" s="1"/>
  <c r="E381" i="9"/>
  <c r="E107" i="9"/>
  <c r="H107" i="9" s="1"/>
  <c r="E282" i="9"/>
  <c r="H282" i="9" s="1"/>
  <c r="E136" i="9"/>
  <c r="H136" i="9" s="1"/>
  <c r="E190" i="9"/>
  <c r="H190" i="9" s="1"/>
  <c r="E188" i="9"/>
  <c r="E197" i="9"/>
  <c r="H197" i="9" s="1"/>
  <c r="E362" i="9"/>
  <c r="E221" i="9"/>
  <c r="H221" i="9" s="1"/>
  <c r="E186" i="9"/>
  <c r="H186" i="9" s="1"/>
  <c r="E316" i="9"/>
  <c r="E237" i="9"/>
  <c r="H237" i="9" s="1"/>
  <c r="E416" i="9"/>
  <c r="H416" i="9" s="1"/>
  <c r="E392" i="9"/>
  <c r="E300" i="9"/>
  <c r="H300" i="9" s="1"/>
  <c r="E394" i="9"/>
  <c r="E391" i="9"/>
  <c r="H391" i="9" s="1"/>
  <c r="E225" i="9"/>
  <c r="H225" i="9" s="1"/>
  <c r="E181" i="9"/>
  <c r="E215" i="9"/>
  <c r="H215" i="9" s="1"/>
  <c r="E192" i="9"/>
  <c r="H192" i="9" s="1"/>
  <c r="E213" i="9"/>
  <c r="E384" i="9"/>
  <c r="H384" i="9" s="1"/>
  <c r="E345" i="9"/>
  <c r="E207" i="9"/>
  <c r="H207" i="9" s="1"/>
  <c r="E230" i="9"/>
  <c r="H230" i="9" s="1"/>
  <c r="E88" i="9"/>
  <c r="E292" i="9"/>
  <c r="E60" i="9"/>
  <c r="H60" i="9" s="1"/>
  <c r="E363" i="9"/>
  <c r="E89" i="9"/>
  <c r="H89" i="9" s="1"/>
  <c r="E327" i="9"/>
  <c r="E398" i="9"/>
  <c r="H398" i="9" s="1"/>
  <c r="E250" i="9"/>
  <c r="H250" i="9" s="1"/>
  <c r="E37" i="9"/>
  <c r="E57" i="9"/>
  <c r="E243" i="9"/>
  <c r="H243" i="9" s="1"/>
  <c r="E134" i="9"/>
  <c r="E236" i="9"/>
  <c r="H236" i="9" s="1"/>
  <c r="E26" i="9"/>
  <c r="E298" i="9"/>
  <c r="E244" i="9"/>
  <c r="H244" i="9" s="1"/>
  <c r="E49" i="9"/>
  <c r="E91" i="9"/>
  <c r="E414" i="9"/>
  <c r="H414" i="9" s="1"/>
  <c r="E396" i="9"/>
  <c r="E173" i="9"/>
  <c r="H173" i="9" s="1"/>
  <c r="E68" i="9"/>
  <c r="E3" i="9"/>
  <c r="E402" i="9"/>
  <c r="H402" i="9" s="1"/>
  <c r="E187" i="9"/>
  <c r="E305" i="9"/>
  <c r="E101" i="9"/>
  <c r="E70" i="9"/>
  <c r="E275" i="9"/>
  <c r="H275" i="9" s="1"/>
  <c r="E159" i="9"/>
  <c r="E208" i="9"/>
  <c r="E265" i="9"/>
  <c r="E209" i="9"/>
  <c r="E219" i="9"/>
  <c r="E409" i="9"/>
  <c r="E142" i="9"/>
  <c r="E6" i="9"/>
  <c r="H6" i="9" s="1"/>
  <c r="E356" i="9"/>
  <c r="E354" i="9"/>
  <c r="E313" i="9"/>
  <c r="E144" i="9"/>
  <c r="E299" i="9"/>
  <c r="E216" i="9"/>
  <c r="E94" i="9"/>
  <c r="E297" i="9"/>
  <c r="H297" i="9" s="1"/>
  <c r="E31" i="9"/>
  <c r="E105" i="9"/>
  <c r="E160" i="9"/>
  <c r="E336" i="9"/>
  <c r="E66" i="9"/>
  <c r="E276" i="9"/>
  <c r="E44" i="9"/>
  <c r="E54" i="9"/>
  <c r="E52" i="9"/>
  <c r="E100" i="9"/>
  <c r="E183" i="9"/>
  <c r="E291" i="9"/>
  <c r="E229" i="9"/>
  <c r="E289" i="9"/>
  <c r="E76" i="9"/>
  <c r="E311" i="9"/>
  <c r="E350" i="9"/>
  <c r="E371" i="9"/>
  <c r="E214" i="9"/>
  <c r="E309" i="9"/>
  <c r="E294" i="9"/>
  <c r="E318" i="9"/>
  <c r="E233" i="9"/>
  <c r="E285" i="9"/>
  <c r="E15" i="9"/>
  <c r="E312" i="9"/>
  <c r="E62" i="9"/>
  <c r="E351" i="9"/>
  <c r="E306" i="9"/>
  <c r="E195" i="9"/>
  <c r="E48" i="9"/>
  <c r="E259" i="9"/>
  <c r="E262" i="9"/>
  <c r="E158" i="9"/>
  <c r="E293" i="9"/>
  <c r="E349" i="9"/>
  <c r="E71" i="9"/>
  <c r="E370" i="9"/>
  <c r="E171" i="9"/>
  <c r="E27" i="9"/>
  <c r="E129" i="9"/>
  <c r="E257" i="9"/>
  <c r="E199" i="9"/>
  <c r="E138" i="9"/>
  <c r="E140" i="9"/>
  <c r="E185" i="9"/>
  <c r="E38" i="9"/>
  <c r="E118" i="9"/>
  <c r="E4" i="9"/>
  <c r="E7" i="9"/>
  <c r="E267" i="9"/>
  <c r="E18" i="9"/>
  <c r="E413" i="9"/>
  <c r="E123" i="9"/>
  <c r="E322" i="9"/>
  <c r="E78" i="9"/>
  <c r="E170" i="9"/>
  <c r="E85" i="9"/>
  <c r="E117" i="9"/>
  <c r="E281" i="9"/>
  <c r="E114" i="9"/>
  <c r="E271" i="9"/>
  <c r="E93" i="9"/>
  <c r="E341" i="9"/>
  <c r="E77" i="9"/>
  <c r="E232" i="9"/>
  <c r="E56" i="9"/>
  <c r="E109" i="9"/>
  <c r="E376" i="9"/>
  <c r="E333" i="9"/>
  <c r="E92" i="9"/>
  <c r="E53" i="9"/>
  <c r="E359" i="9"/>
  <c r="E191" i="9"/>
  <c r="E127" i="9"/>
  <c r="E255" i="9"/>
  <c r="E47" i="9"/>
  <c r="E122" i="9"/>
  <c r="E203" i="9"/>
  <c r="E63" i="9"/>
  <c r="E287" i="9"/>
  <c r="E61" i="9"/>
  <c r="E14" i="9"/>
  <c r="E390" i="9"/>
  <c r="E342" i="9"/>
  <c r="E226" i="9"/>
  <c r="E251" i="9"/>
  <c r="E22" i="9"/>
  <c r="E308" i="9"/>
  <c r="E307" i="9"/>
  <c r="E46" i="9"/>
  <c r="E178" i="9"/>
  <c r="E153" i="9"/>
  <c r="E400" i="9"/>
  <c r="E35" i="9"/>
  <c r="E212" i="9"/>
  <c r="E152" i="9"/>
  <c r="E179" i="9"/>
  <c r="E304" i="9"/>
  <c r="E51" i="9"/>
  <c r="E241" i="9"/>
  <c r="E79" i="9"/>
  <c r="E242" i="9"/>
  <c r="E263" i="9"/>
  <c r="E353" i="9"/>
  <c r="E283" i="9"/>
  <c r="E16" i="9"/>
  <c r="E148" i="9"/>
  <c r="E163" i="9"/>
  <c r="E303" i="9"/>
  <c r="E324" i="9"/>
  <c r="E12" i="9"/>
  <c r="E143" i="9"/>
  <c r="E323" i="9"/>
  <c r="E238" i="9"/>
  <c r="E103" i="9"/>
  <c r="E36" i="9"/>
  <c r="E272" i="9"/>
  <c r="E198" i="9"/>
  <c r="E246" i="9"/>
  <c r="E95" i="9"/>
  <c r="E162" i="9"/>
  <c r="E43" i="9"/>
  <c r="E75" i="9"/>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K4" i="5"/>
  <c r="K3" i="5"/>
  <c r="K2" i="5"/>
  <c r="H8" i="16" l="1"/>
  <c r="H533" i="16"/>
  <c r="H517" i="16"/>
  <c r="H421" i="16"/>
  <c r="H393" i="16"/>
  <c r="H260" i="16"/>
  <c r="H91" i="16"/>
  <c r="H83" i="16"/>
  <c r="H357" i="16"/>
  <c r="H341" i="16"/>
  <c r="H333" i="16"/>
  <c r="H136" i="16"/>
  <c r="H120" i="16"/>
  <c r="H104" i="16"/>
  <c r="H72" i="16"/>
  <c r="H500" i="16"/>
  <c r="H327" i="16"/>
  <c r="H253" i="16"/>
  <c r="H250" i="16"/>
  <c r="H242" i="16"/>
  <c r="H226" i="16"/>
  <c r="H178" i="16"/>
  <c r="H173" i="16"/>
  <c r="H310" i="16"/>
  <c r="H236" i="16"/>
  <c r="H228" i="16"/>
  <c r="H425" i="16"/>
  <c r="H332" i="16"/>
  <c r="H308" i="16"/>
  <c r="H303" i="16"/>
  <c r="H300" i="16"/>
  <c r="H69" i="16"/>
  <c r="H66" i="16"/>
  <c r="H34" i="16"/>
  <c r="H329" i="16"/>
  <c r="H196" i="16"/>
  <c r="H82" i="16"/>
  <c r="H74" i="16"/>
  <c r="H564" i="16"/>
  <c r="H361" i="16"/>
  <c r="H353" i="16"/>
  <c r="H116" i="16"/>
  <c r="H52" i="16"/>
  <c r="H4" i="16"/>
  <c r="H548" i="16"/>
  <c r="H403" i="16"/>
  <c r="H270" i="16"/>
  <c r="H262" i="16"/>
  <c r="H254" i="16"/>
  <c r="H92" i="16"/>
  <c r="H488" i="16"/>
  <c r="H472" i="16"/>
  <c r="H315" i="16"/>
  <c r="H312" i="16"/>
  <c r="H304" i="16"/>
  <c r="H299" i="16"/>
  <c r="H174" i="16"/>
  <c r="H166" i="16"/>
  <c r="H150" i="16"/>
  <c r="H144" i="16"/>
  <c r="H562" i="16"/>
  <c r="H514" i="16"/>
  <c r="H407" i="16"/>
  <c r="H570" i="16"/>
  <c r="H622" i="16"/>
  <c r="H578" i="16"/>
  <c r="H623" i="16"/>
  <c r="H615" i="16"/>
  <c r="H607" i="16"/>
  <c r="H599" i="16"/>
  <c r="H591" i="16"/>
  <c r="H580" i="16"/>
  <c r="H546" i="16"/>
  <c r="H538" i="16"/>
  <c r="H530" i="16"/>
  <c r="H498" i="16"/>
  <c r="H490" i="16"/>
  <c r="H482" i="16"/>
  <c r="H429" i="16"/>
  <c r="H408" i="16"/>
  <c r="H405" i="16"/>
  <c r="H371" i="16"/>
  <c r="H326" i="16"/>
  <c r="H318" i="16"/>
  <c r="H292" i="16"/>
  <c r="H279" i="16"/>
  <c r="H276" i="16"/>
  <c r="H194" i="16"/>
  <c r="H184" i="16"/>
  <c r="H155" i="16"/>
  <c r="H112" i="16"/>
  <c r="H60" i="16"/>
  <c r="H413" i="16"/>
  <c r="H376" i="16"/>
  <c r="H349" i="16"/>
  <c r="H313" i="16"/>
  <c r="H210" i="16"/>
  <c r="H152" i="16"/>
  <c r="H115" i="16"/>
  <c r="H86" i="16"/>
  <c r="H80" i="16"/>
  <c r="H54" i="16"/>
  <c r="H18" i="16"/>
  <c r="H556" i="16"/>
  <c r="H508" i="16"/>
  <c r="H468" i="16"/>
  <c r="H423" i="16"/>
  <c r="H389" i="16"/>
  <c r="H381" i="16"/>
  <c r="H375" i="16"/>
  <c r="H373" i="16"/>
  <c r="H320" i="16"/>
  <c r="H614" i="16"/>
  <c r="H598" i="16"/>
  <c r="H590" i="16"/>
  <c r="H399" i="16"/>
  <c r="H162" i="16"/>
  <c r="H146" i="16"/>
  <c r="H138" i="16"/>
  <c r="H133" i="16"/>
  <c r="H130" i="16"/>
  <c r="H98" i="16"/>
  <c r="H88" i="16"/>
  <c r="H51" i="16"/>
  <c r="H12" i="16"/>
  <c r="H606" i="16"/>
  <c r="H582" i="16"/>
  <c r="H574" i="16"/>
  <c r="H566" i="16"/>
  <c r="H2" i="16"/>
  <c r="H603" i="16"/>
  <c r="H595" i="16"/>
  <c r="H584" i="16"/>
  <c r="H534" i="16"/>
  <c r="H502" i="16"/>
  <c r="H496" i="16"/>
  <c r="H449" i="16"/>
  <c r="H427" i="16"/>
  <c r="H367" i="16"/>
  <c r="H359" i="16"/>
  <c r="H322" i="16"/>
  <c r="H288" i="16"/>
  <c r="H209" i="16"/>
  <c r="H188" i="16"/>
  <c r="H180" i="16"/>
  <c r="H148" i="16"/>
  <c r="H114" i="16"/>
  <c r="H106" i="16"/>
  <c r="H101" i="16"/>
  <c r="H56" i="16"/>
  <c r="H35" i="16"/>
  <c r="H22" i="16"/>
  <c r="H507" i="16"/>
  <c r="H454" i="16"/>
  <c r="H411" i="16"/>
  <c r="H409" i="16"/>
  <c r="H351" i="16"/>
  <c r="H345" i="16"/>
  <c r="H343" i="16"/>
  <c r="H301" i="16"/>
  <c r="H296" i="16"/>
  <c r="H158" i="16"/>
  <c r="H552" i="16"/>
  <c r="H504" i="16"/>
  <c r="H464" i="16"/>
  <c r="H456" i="16"/>
  <c r="H385" i="16"/>
  <c r="H377" i="16"/>
  <c r="H337" i="16"/>
  <c r="H282" i="16"/>
  <c r="H232" i="16"/>
  <c r="H224" i="16"/>
  <c r="H161" i="16"/>
  <c r="H145" i="16"/>
  <c r="H124" i="16"/>
  <c r="H100" i="16"/>
  <c r="H84" i="16"/>
  <c r="H50" i="16"/>
  <c r="H619" i="16"/>
  <c r="H611" i="16"/>
  <c r="H616" i="16"/>
  <c r="H600" i="16"/>
  <c r="H592" i="16"/>
  <c r="H576" i="16"/>
  <c r="H568" i="16"/>
  <c r="H532" i="16"/>
  <c r="H522" i="16"/>
  <c r="H491" i="16"/>
  <c r="H486" i="16"/>
  <c r="H478" i="16"/>
  <c r="H460" i="16"/>
  <c r="H452" i="16"/>
  <c r="H442" i="16"/>
  <c r="H424" i="16"/>
  <c r="H328" i="16"/>
  <c r="H323" i="16"/>
  <c r="H305" i="16"/>
  <c r="H298" i="16"/>
  <c r="H293" i="16"/>
  <c r="H290" i="16"/>
  <c r="H280" i="16"/>
  <c r="H272" i="16"/>
  <c r="H246" i="16"/>
  <c r="H238" i="16"/>
  <c r="H220" i="16"/>
  <c r="H212" i="16"/>
  <c r="H189" i="16"/>
  <c r="H186" i="16"/>
  <c r="H176" i="16"/>
  <c r="H171" i="16"/>
  <c r="H160" i="16"/>
  <c r="H107" i="16"/>
  <c r="H102" i="16"/>
  <c r="H97" i="16"/>
  <c r="H94" i="16"/>
  <c r="H46" i="16"/>
  <c r="H38" i="16"/>
  <c r="H28" i="16"/>
  <c r="H20" i="16"/>
  <c r="H10" i="16"/>
  <c r="H5" i="16"/>
  <c r="H605" i="16"/>
  <c r="H597" i="16"/>
  <c r="H581" i="16"/>
  <c r="H558" i="16"/>
  <c r="H540" i="16"/>
  <c r="H516" i="16"/>
  <c r="H506" i="16"/>
  <c r="H501" i="16"/>
  <c r="H480" i="16"/>
  <c r="H462" i="16"/>
  <c r="H447" i="16"/>
  <c r="H439" i="16"/>
  <c r="H431" i="16"/>
  <c r="H401" i="16"/>
  <c r="H383" i="16"/>
  <c r="H365" i="16"/>
  <c r="H360" i="16"/>
  <c r="H335" i="16"/>
  <c r="H330" i="16"/>
  <c r="H325" i="16"/>
  <c r="H317" i="16"/>
  <c r="H285" i="16"/>
  <c r="H274" i="16"/>
  <c r="H264" i="16"/>
  <c r="H230" i="16"/>
  <c r="H225" i="16"/>
  <c r="H222" i="16"/>
  <c r="H214" i="16"/>
  <c r="H204" i="16"/>
  <c r="H168" i="16"/>
  <c r="H140" i="16"/>
  <c r="H132" i="16"/>
  <c r="H122" i="16"/>
  <c r="H117" i="16"/>
  <c r="H99" i="16"/>
  <c r="H96" i="16"/>
  <c r="H76" i="16"/>
  <c r="H68" i="16"/>
  <c r="H58" i="16"/>
  <c r="H43" i="16"/>
  <c r="H30" i="16"/>
  <c r="H608" i="16"/>
  <c r="H621" i="16"/>
  <c r="H613" i="16"/>
  <c r="H618" i="16"/>
  <c r="H610" i="16"/>
  <c r="H602" i="16"/>
  <c r="H594" i="16"/>
  <c r="H586" i="16"/>
  <c r="H565" i="16"/>
  <c r="H560" i="16"/>
  <c r="H550" i="16"/>
  <c r="H542" i="16"/>
  <c r="H524" i="16"/>
  <c r="H475" i="16"/>
  <c r="H470" i="16"/>
  <c r="H441" i="16"/>
  <c r="H433" i="16"/>
  <c r="H395" i="16"/>
  <c r="H370" i="16"/>
  <c r="H355" i="16"/>
  <c r="H347" i="16"/>
  <c r="H340" i="16"/>
  <c r="H307" i="16"/>
  <c r="H302" i="16"/>
  <c r="H295" i="16"/>
  <c r="H269" i="16"/>
  <c r="H266" i="16"/>
  <c r="H258" i="16"/>
  <c r="H248" i="16"/>
  <c r="H240" i="16"/>
  <c r="H206" i="16"/>
  <c r="H198" i="16"/>
  <c r="H170" i="16"/>
  <c r="H142" i="16"/>
  <c r="H78" i="16"/>
  <c r="H70" i="16"/>
  <c r="H32" i="16"/>
  <c r="H27" i="16"/>
  <c r="H604" i="16"/>
  <c r="H596" i="16"/>
  <c r="H544" i="16"/>
  <c r="H539" i="16"/>
  <c r="H536" i="16"/>
  <c r="H518" i="16"/>
  <c r="H510" i="16"/>
  <c r="H415" i="16"/>
  <c r="H397" i="16"/>
  <c r="H379" i="16"/>
  <c r="H344" i="16"/>
  <c r="H334" i="16"/>
  <c r="H319" i="16"/>
  <c r="H314" i="16"/>
  <c r="H309" i="16"/>
  <c r="H294" i="16"/>
  <c r="H284" i="16"/>
  <c r="H263" i="16"/>
  <c r="H237" i="16"/>
  <c r="H234" i="16"/>
  <c r="H216" i="16"/>
  <c r="H208" i="16"/>
  <c r="H193" i="16"/>
  <c r="H190" i="16"/>
  <c r="H182" i="16"/>
  <c r="H139" i="16"/>
  <c r="H134" i="16"/>
  <c r="H129" i="16"/>
  <c r="H126" i="16"/>
  <c r="H75" i="16"/>
  <c r="H42" i="16"/>
  <c r="H19" i="16"/>
  <c r="H16" i="16"/>
  <c r="H14" i="16"/>
  <c r="H6" i="16"/>
  <c r="H620" i="16"/>
  <c r="H612" i="16"/>
  <c r="H588" i="16"/>
  <c r="H617" i="16"/>
  <c r="H609" i="16"/>
  <c r="H601" i="16"/>
  <c r="H593" i="16"/>
  <c r="H572" i="16"/>
  <c r="H554" i="16"/>
  <c r="H549" i="16"/>
  <c r="H528" i="16"/>
  <c r="H520" i="16"/>
  <c r="H492" i="16"/>
  <c r="H484" i="16"/>
  <c r="H474" i="16"/>
  <c r="H443" i="16"/>
  <c r="H435" i="16"/>
  <c r="H417" i="16"/>
  <c r="H392" i="16"/>
  <c r="H387" i="16"/>
  <c r="H369" i="16"/>
  <c r="H354" i="16"/>
  <c r="H346" i="16"/>
  <c r="H339" i="16"/>
  <c r="H331" i="16"/>
  <c r="H324" i="16"/>
  <c r="H316" i="16"/>
  <c r="H311" i="16"/>
  <c r="H306" i="16"/>
  <c r="H268" i="16"/>
  <c r="H221" i="16"/>
  <c r="H218" i="16"/>
  <c r="H200" i="16"/>
  <c r="H177" i="16"/>
  <c r="H172" i="16"/>
  <c r="H154" i="16"/>
  <c r="H149" i="16"/>
  <c r="H128" i="16"/>
  <c r="H108" i="16"/>
  <c r="H90" i="16"/>
  <c r="H85" i="16"/>
  <c r="H67" i="16"/>
  <c r="H64" i="16"/>
  <c r="H62" i="16"/>
  <c r="H512" i="16"/>
  <c r="H494" i="16"/>
  <c r="H476" i="16"/>
  <c r="H466" i="16"/>
  <c r="H458" i="16"/>
  <c r="H448" i="16"/>
  <c r="H445" i="16"/>
  <c r="H437" i="16"/>
  <c r="H391" i="16"/>
  <c r="H363" i="16"/>
  <c r="H321" i="16"/>
  <c r="H286" i="16"/>
  <c r="H278" i="16"/>
  <c r="H252" i="16"/>
  <c r="H244" i="16"/>
  <c r="H205" i="16"/>
  <c r="H202" i="16"/>
  <c r="H192" i="16"/>
  <c r="H123" i="16"/>
  <c r="H118" i="16"/>
  <c r="H113" i="16"/>
  <c r="H110" i="16"/>
  <c r="H59" i="16"/>
  <c r="H44" i="16"/>
  <c r="H36" i="16"/>
  <c r="H26" i="16"/>
  <c r="H21" i="16"/>
  <c r="H3" i="16"/>
  <c r="H485" i="16"/>
  <c r="H469" i="16"/>
  <c r="H453" i="16"/>
  <c r="H446" i="16"/>
  <c r="H567" i="16"/>
  <c r="H551" i="16"/>
  <c r="H535" i="16"/>
  <c r="H519" i="16"/>
  <c r="H503" i="16"/>
  <c r="H487" i="16"/>
  <c r="H471" i="16"/>
  <c r="H455" i="16"/>
  <c r="H419" i="16"/>
  <c r="H583" i="16"/>
  <c r="H585" i="16"/>
  <c r="H569" i="16"/>
  <c r="H553" i="16"/>
  <c r="H537" i="16"/>
  <c r="H521" i="16"/>
  <c r="H505" i="16"/>
  <c r="H489" i="16"/>
  <c r="H473" i="16"/>
  <c r="H457" i="16"/>
  <c r="H450" i="16"/>
  <c r="H587" i="16"/>
  <c r="H571" i="16"/>
  <c r="H555" i="16"/>
  <c r="H523" i="16"/>
  <c r="H459" i="16"/>
  <c r="H589" i="16"/>
  <c r="H573" i="16"/>
  <c r="H557" i="16"/>
  <c r="H541" i="16"/>
  <c r="H525" i="16"/>
  <c r="H509" i="16"/>
  <c r="H493" i="16"/>
  <c r="H477" i="16"/>
  <c r="H461" i="16"/>
  <c r="H575" i="16"/>
  <c r="H559" i="16"/>
  <c r="H543" i="16"/>
  <c r="H527" i="16"/>
  <c r="H511" i="16"/>
  <c r="H495" i="16"/>
  <c r="H479" i="16"/>
  <c r="H463" i="16"/>
  <c r="H440" i="16"/>
  <c r="H577" i="16"/>
  <c r="H561" i="16"/>
  <c r="H545" i="16"/>
  <c r="H529" i="16"/>
  <c r="H513" i="16"/>
  <c r="H497" i="16"/>
  <c r="H481" i="16"/>
  <c r="H465" i="16"/>
  <c r="H579" i="16"/>
  <c r="H563" i="16"/>
  <c r="H547" i="16"/>
  <c r="H531" i="16"/>
  <c r="H515" i="16"/>
  <c r="H499" i="16"/>
  <c r="H483" i="16"/>
  <c r="H467" i="16"/>
  <c r="H451" i="16"/>
  <c r="H444" i="16"/>
  <c r="H438" i="16"/>
  <c r="H422" i="16"/>
  <c r="H406" i="16"/>
  <c r="H390" i="16"/>
  <c r="H374" i="16"/>
  <c r="H358" i="16"/>
  <c r="H426" i="16"/>
  <c r="H410" i="16"/>
  <c r="H394" i="16"/>
  <c r="H378" i="16"/>
  <c r="H362" i="16"/>
  <c r="H348" i="16"/>
  <c r="H428" i="16"/>
  <c r="H412" i="16"/>
  <c r="H396" i="16"/>
  <c r="H380" i="16"/>
  <c r="H364" i="16"/>
  <c r="H350" i="16"/>
  <c r="H430" i="16"/>
  <c r="H414" i="16"/>
  <c r="H398" i="16"/>
  <c r="H382" i="16"/>
  <c r="H366" i="16"/>
  <c r="H336" i="16"/>
  <c r="H432" i="16"/>
  <c r="H416" i="16"/>
  <c r="H400" i="16"/>
  <c r="H384" i="16"/>
  <c r="H368" i="16"/>
  <c r="H352" i="16"/>
  <c r="H338" i="16"/>
  <c r="H434" i="16"/>
  <c r="H418" i="16"/>
  <c r="H402" i="16"/>
  <c r="H386" i="16"/>
  <c r="H436" i="16"/>
  <c r="H420" i="16"/>
  <c r="H404" i="16"/>
  <c r="H388" i="16"/>
  <c r="H372" i="16"/>
  <c r="H356" i="16"/>
  <c r="H342" i="16"/>
  <c r="H287" i="16"/>
  <c r="H271" i="16"/>
  <c r="H255" i="16"/>
  <c r="H239" i="16"/>
  <c r="H223" i="16"/>
  <c r="H207" i="16"/>
  <c r="H191" i="16"/>
  <c r="H175" i="16"/>
  <c r="H163" i="16"/>
  <c r="H156" i="16"/>
  <c r="H289" i="16"/>
  <c r="H273" i="16"/>
  <c r="H257" i="16"/>
  <c r="H241" i="16"/>
  <c r="H291" i="16"/>
  <c r="H275" i="16"/>
  <c r="H259" i="16"/>
  <c r="H243" i="16"/>
  <c r="H227" i="16"/>
  <c r="H211" i="16"/>
  <c r="H195" i="16"/>
  <c r="H179" i="16"/>
  <c r="H165" i="16"/>
  <c r="H277" i="16"/>
  <c r="H261" i="16"/>
  <c r="H245" i="16"/>
  <c r="H229" i="16"/>
  <c r="H213" i="16"/>
  <c r="H197" i="16"/>
  <c r="H181" i="16"/>
  <c r="H247" i="16"/>
  <c r="H231" i="16"/>
  <c r="H215" i="16"/>
  <c r="H199" i="16"/>
  <c r="H183" i="16"/>
  <c r="H297" i="16"/>
  <c r="H281" i="16"/>
  <c r="H265" i="16"/>
  <c r="H249" i="16"/>
  <c r="H233" i="16"/>
  <c r="H217" i="16"/>
  <c r="H201" i="16"/>
  <c r="H185" i="16"/>
  <c r="H164" i="16"/>
  <c r="H283" i="16"/>
  <c r="H267" i="16"/>
  <c r="H251" i="16"/>
  <c r="H235" i="16"/>
  <c r="H219" i="16"/>
  <c r="H203" i="16"/>
  <c r="H187" i="16"/>
  <c r="H53" i="16"/>
  <c r="H37" i="16"/>
  <c r="H167" i="16"/>
  <c r="H151" i="16"/>
  <c r="H135" i="16"/>
  <c r="H119" i="16"/>
  <c r="H103" i="16"/>
  <c r="H87" i="16"/>
  <c r="H71" i="16"/>
  <c r="H55" i="16"/>
  <c r="H39" i="16"/>
  <c r="H23" i="16"/>
  <c r="H7" i="16"/>
  <c r="H169" i="16"/>
  <c r="H153" i="16"/>
  <c r="H137" i="16"/>
  <c r="H121" i="16"/>
  <c r="H105" i="16"/>
  <c r="H89" i="16"/>
  <c r="H73" i="16"/>
  <c r="H57" i="16"/>
  <c r="H41" i="16"/>
  <c r="H25" i="16"/>
  <c r="H9" i="16"/>
  <c r="H11" i="16"/>
  <c r="H157" i="16"/>
  <c r="H141" i="16"/>
  <c r="H125" i="16"/>
  <c r="H109" i="16"/>
  <c r="H93" i="16"/>
  <c r="H77" i="16"/>
  <c r="H61" i="16"/>
  <c r="H45" i="16"/>
  <c r="H29" i="16"/>
  <c r="H13" i="16"/>
  <c r="H159" i="16"/>
  <c r="H143" i="16"/>
  <c r="H127" i="16"/>
  <c r="H111" i="16"/>
  <c r="H95" i="16"/>
  <c r="H79" i="16"/>
  <c r="H63" i="16"/>
  <c r="H47" i="16"/>
  <c r="H31" i="16"/>
  <c r="H15" i="16"/>
  <c r="H81" i="16"/>
  <c r="H65" i="16"/>
  <c r="H49" i="16"/>
  <c r="H33" i="16"/>
  <c r="H17" i="16"/>
  <c r="H147" i="16"/>
  <c r="H131" i="16"/>
  <c r="H409" i="9"/>
  <c r="H101" i="9"/>
  <c r="H31" i="9"/>
  <c r="H356" i="9"/>
  <c r="H159" i="9"/>
  <c r="H68" i="9"/>
  <c r="H26" i="9"/>
  <c r="H327" i="9"/>
  <c r="H345" i="9"/>
  <c r="H394" i="9"/>
  <c r="H362" i="9"/>
  <c r="H381" i="9"/>
  <c r="H76" i="9"/>
  <c r="H54" i="9"/>
  <c r="H294" i="9"/>
  <c r="H292" i="9"/>
  <c r="H44" i="9"/>
  <c r="H313" i="9"/>
  <c r="H265" i="9"/>
  <c r="H57" i="9"/>
  <c r="H138" i="9"/>
  <c r="H349" i="9"/>
  <c r="H351" i="9"/>
  <c r="H91" i="9"/>
  <c r="H305" i="9"/>
  <c r="H219" i="9"/>
  <c r="H181" i="9"/>
  <c r="H37" i="9"/>
  <c r="H316" i="9"/>
  <c r="H5" i="9"/>
  <c r="H88" i="9"/>
  <c r="H152" i="9"/>
  <c r="H15" i="9"/>
  <c r="H251" i="9"/>
  <c r="H203" i="9"/>
  <c r="H92" i="9"/>
  <c r="H291" i="9"/>
  <c r="H18" i="9"/>
  <c r="H199" i="9"/>
  <c r="H293" i="9"/>
  <c r="H62" i="9"/>
  <c r="H309" i="9"/>
  <c r="H289" i="9"/>
  <c r="H308" i="9"/>
  <c r="H216" i="9"/>
  <c r="H353" i="9"/>
  <c r="H66" i="9"/>
  <c r="H299" i="9"/>
  <c r="H318" i="9"/>
  <c r="H350" i="9"/>
  <c r="H100" i="9"/>
  <c r="H160" i="9"/>
  <c r="H392" i="9"/>
  <c r="H188" i="9"/>
  <c r="H383" i="9"/>
  <c r="H182" i="9"/>
  <c r="H255" i="9"/>
  <c r="H56" i="9"/>
  <c r="H109" i="9"/>
  <c r="H127" i="9"/>
  <c r="H7" i="9"/>
  <c r="H257" i="9"/>
  <c r="H158" i="9"/>
  <c r="H312" i="9"/>
  <c r="H229" i="9"/>
  <c r="H276" i="9"/>
  <c r="H94" i="9"/>
  <c r="H142" i="9"/>
  <c r="H70" i="9"/>
  <c r="H396" i="9"/>
  <c r="H134" i="9"/>
  <c r="H363" i="9"/>
  <c r="H213" i="9"/>
  <c r="H281" i="9"/>
  <c r="H140" i="9"/>
  <c r="H306" i="9"/>
  <c r="H52" i="9"/>
  <c r="H208" i="9"/>
  <c r="H298" i="9"/>
  <c r="H114" i="9"/>
  <c r="H413" i="9"/>
  <c r="H311" i="9"/>
  <c r="H354" i="9"/>
  <c r="H390" i="9"/>
  <c r="H71" i="9"/>
  <c r="H105" i="9"/>
  <c r="H3" i="9"/>
  <c r="H46" i="9"/>
  <c r="H14" i="9"/>
  <c r="H341" i="9"/>
  <c r="H78" i="9"/>
  <c r="H118" i="9"/>
  <c r="H27" i="9"/>
  <c r="H259" i="9"/>
  <c r="H285" i="9"/>
  <c r="H304" i="9"/>
  <c r="H179" i="9"/>
  <c r="H307" i="9"/>
  <c r="H61" i="9"/>
  <c r="H191" i="9"/>
  <c r="H117" i="9"/>
  <c r="H267" i="9"/>
  <c r="H400" i="9"/>
  <c r="H226" i="9"/>
  <c r="H122" i="9"/>
  <c r="H333" i="9"/>
  <c r="H93" i="9"/>
  <c r="H322" i="9"/>
  <c r="H38" i="9"/>
  <c r="H171" i="9"/>
  <c r="H48" i="9"/>
  <c r="H214" i="9"/>
  <c r="H36" i="9"/>
  <c r="H153" i="9"/>
  <c r="H187" i="9"/>
  <c r="H49" i="9"/>
  <c r="H324" i="9"/>
  <c r="H35" i="9"/>
  <c r="H53" i="9"/>
  <c r="H77" i="9"/>
  <c r="H4" i="9"/>
  <c r="H262" i="9"/>
  <c r="H12" i="9"/>
  <c r="H85" i="9"/>
  <c r="H22" i="9"/>
  <c r="H63" i="9"/>
  <c r="H170" i="9"/>
  <c r="H129" i="9"/>
  <c r="H371" i="9"/>
  <c r="H336" i="9"/>
  <c r="H148" i="9"/>
  <c r="H51" i="9"/>
  <c r="H183" i="9"/>
  <c r="H144" i="9"/>
  <c r="H209" i="9"/>
  <c r="H263" i="9"/>
  <c r="H242" i="9"/>
  <c r="H163" i="9"/>
  <c r="H162" i="9"/>
  <c r="H238" i="9"/>
  <c r="H16" i="9"/>
  <c r="H241" i="9"/>
  <c r="H212" i="9"/>
  <c r="H359" i="9"/>
  <c r="H198" i="9"/>
  <c r="H95" i="9"/>
  <c r="H283" i="9"/>
  <c r="H287" i="9"/>
  <c r="H143" i="9"/>
  <c r="H272" i="9"/>
  <c r="H323" i="9"/>
  <c r="H103" i="9"/>
  <c r="H342" i="9"/>
  <c r="H376" i="9"/>
  <c r="H123" i="9"/>
  <c r="H370" i="9"/>
  <c r="H75" i="9"/>
  <c r="H303" i="9"/>
  <c r="H178" i="9"/>
  <c r="H47" i="9"/>
  <c r="H271" i="9"/>
  <c r="H185" i="9"/>
  <c r="H195" i="9"/>
  <c r="H233" i="9"/>
  <c r="H43" i="9"/>
  <c r="H79" i="9"/>
  <c r="H232" i="9"/>
  <c r="H246" i="9"/>
</calcChain>
</file>

<file path=xl/sharedStrings.xml><?xml version="1.0" encoding="utf-8"?>
<sst xmlns="http://schemas.openxmlformats.org/spreadsheetml/2006/main" count="24983" uniqueCount="8547">
  <si>
    <t>Authors</t>
  </si>
  <si>
    <t>Title</t>
  </si>
  <si>
    <t>Publication year</t>
  </si>
  <si>
    <t>Pages</t>
  </si>
  <si>
    <t>Page Count</t>
  </si>
  <si>
    <t>ISBN</t>
  </si>
  <si>
    <t>URLs</t>
  </si>
  <si>
    <t>Abstract</t>
  </si>
  <si>
    <t>Keywords</t>
  </si>
  <si>
    <t>Warin C,Reinhardt D</t>
  </si>
  <si>
    <t>Vision: Usable Privacy for XR in the Era of the Metaverse</t>
  </si>
  <si>
    <t>2022</t>
  </si>
  <si>
    <t>111–116</t>
  </si>
  <si>
    <t>9781450397001</t>
  </si>
  <si>
    <t>https://doi.org/10.1145/3549015.3554212</t>
  </si>
  <si>
    <t>Extended Reality (XR) — an umbrella term for Augmented Reality (AR), Virtual Reality (VR) and Mixed Reality (MR) — has penetrated the consumer market and is prone to increasingly impact our lives in the near future. Various devices, e.g., MR glasses, AR smartphones apps, or VR headsets, are becoming more affordable, and leader tech companies are heavily investing for a more immersive, realistic, and connected future. Lately, this vision of an interconnected virtual space for people to work, learn, play and share experiences with others has been formulated as the so-called “Metaverse”. This expected paradigm shift will heavily rely on XR, and hence implies an unprecedented amount of sensible data being collected about the users. Indeed, XR devices collect large amounts of sensitive data, including biometric data (e.g., eye gaze and body movement data) that are primarily used as Natural User Interfaces (NUIs) or for the proper functioning of technologies and services. However, research has identified a number of privacy and security threats rooting from this pervasive data collection, as well as privacy threats regarding XR inputs, outputs, user interactions and devices themselves. Still, further efforts must be made to guarantee the privacy and safety of users in a usable fashion in the future, and XR must be considered as a whole rather than as the sum of its parts to match the vision of the Metaverse. In this context, we propose to analyse the gap between user privacy perceptions in XR as a whole, and their concrete behaviour. The goal of this research is to understand the differences and similarities between AR, MR and VR in terms of user privacy perceptions. This will help us to better understand the relationships between XR variants, which, we argue, is an important requirement to approach the future evolution of these technologies, and to consider usable privacy aspects that match the entire XR spectrum. Adopting this vision early on will be beneficial for future work, and will be the foundation for the implementation of a usable privacy-preserving solution in order to raise awareness and empower users by giving them more control over their privacy in the context of these new and future technologies.</t>
  </si>
  <si>
    <t/>
  </si>
  <si>
    <t>Gaebel E,Zhang N,Lou W,Hou YT</t>
  </si>
  <si>
    <t>Looks Good To Me: Authentication for Augmented Reality</t>
  </si>
  <si>
    <t>2016</t>
  </si>
  <si>
    <t>57–67</t>
  </si>
  <si>
    <t>9781450345675</t>
  </si>
  <si>
    <t>https://doi.org/10.1145/2995289.2995295</t>
  </si>
  <si>
    <t>Augmented reality is poised to become a dominant computing paradigm over the next decade. With promises of three-dimensional graphics and interactive interfaces, augmented reality experiences will rival the very best science fiction novels. This breakthrough also brings in unique challenges on how users can authenticate one another to share rich content between augmented reality headsets. Traditional authentication protocols fall short when there is no common central entity or when access to the central authentication server is not available or desirable. Looks Good To Me (LGTM) is an authentication protocol that leverages the unique hardware and context provided with augmented reality headsets to bring innate human trust mechanisms into the digital world to solve authentication in a usable and secure way. LGTM works over point to point wireless communication so users can authenticate one another in a variety of circumstances and is designed with usability at its core, requiring users to perform only two actions: one to initiate and one to confirm. Users intuitively authenticate one another, using seemingly only each other's faces, but under the hood LGTM uses a combination of facial recognition and wireless localization to bootstrap trust from a wireless signal, to a location, to a face, for secure and usable authentication.</t>
  </si>
  <si>
    <t>usable security, usability, device pairing, augmented reality, wireless localization</t>
  </si>
  <si>
    <t>Sluganovic I,Liskij M,Derek A,Martinovic I</t>
  </si>
  <si>
    <t>Tap-Pair: Using Spatial Secrets for Single-Tap Device Pairing of Augmented Reality Headsets</t>
  </si>
  <si>
    <t>2020</t>
  </si>
  <si>
    <t>61–72</t>
  </si>
  <si>
    <t>9781450371070</t>
  </si>
  <si>
    <t>https://doi.org/10.1145/3374664.3375740</t>
  </si>
  <si>
    <t>Augmented Reality (AR) headsets, which allow for a realistic integration between the physical environment and virtual objects, are rapidly coming to customer and enterprise markets. This is largely because they enable a broad range of multi-user applications in which all participants experience the same augmentation of their natural surrounding. However, despite their increasing expansion, there currently exist no implemented methods for secure ad-hoc device pairing of multiple AR headsets. Given the importance of multi-user experiences for future applications of this technology, in this paper we propose two distinct ways to establish secure ad-hoc connections that rely only on typical user interactions in AR: gazing and tapping either at the location of a shared point on the wall or towards the user with whom one wants to connect. To show the feasibility and deployability of the proposed system to existing technology, we build a prototype of Tap-Pair, a system for ad-hoc pairing of AR headsets that is based on Password Authenticated Key Exchange protocols, requires only user interactions that are common in AR, and can be extended to more than two users. The experimental evaluation of the Tap-Pair prototype in a series of measurements at three different locations confirms the feasibility of our proposal, showing that the system built with currently available augmented reality headsets indeed achieves successful pairing in more than 90% of attempts, while keeping the probability of the attacker's success lower than 1e-3.</t>
  </si>
  <si>
    <t>device pairing, augmented reality, mixed reality, authentication, ar, ar headset, microsoft hololens</t>
  </si>
  <si>
    <t>Shi C,Xu X,Zhang T,Walker P,Wu Y,Liu J,Saxena N,Chen Y,Yu J</t>
  </si>
  <si>
    <t>Face-Mic: Inferring Live Speech and Speaker Identity via Subtle Facial Dynamics Captured by AR/VR Motion Sensors</t>
  </si>
  <si>
    <t>2021</t>
  </si>
  <si>
    <t>478–490</t>
  </si>
  <si>
    <t>9781450383424</t>
  </si>
  <si>
    <t>https://doi.org/10.1145/3447993.3483272</t>
  </si>
  <si>
    <t>Augmented reality/virtual reality (AR/VR) has extended beyond 3D immersive gaming to a broader array of applications, such as shopping, tourism, education. And recently there has been a large shift from handheld-controller dominated interactions to headset-dominated interactions via voice interfaces. In this work, we show a serious privacy risk of using voice interfaces while the user is wearing the face-mounted AR/VR devices. Specifically, we design an eavesdropping attack, Face-Mic, which leverages speech-associated subtle facial dynamics captured by zero-permission motion sensors in AR/VR headsets to infer highly sensitive information from live human speech, including speaker gender, identity, and speech content. Face-Mic is grounded on a key insight that AR/VR headsets are closely mounted on the user's face, allowing a potentially malicious app on the headset to capture underlying facial dynamics as the wearer speaks, including movements of facial muscles and bone-borne vibrations, which encode private biometrics and speech characteristics. To mitigate the impacts of body movements, we develop a signal source separation technique to identify and separate the speech-associated facial dynamics from other types of body movements. We further extract representative features with respect to the two types of facial dynamics. We successfully demonstrate the privacy leakage through AR/VR headsets by deriving the user's gender/identity and extracting speech information via the development of a deep learning-based framework. Extensive experiments using four mainstream VR headsets validate the generalizability, effectiveness, and high accuracy of Face-Mic.</t>
  </si>
  <si>
    <t>AR/VR headsets, facial dynamics, speech and speaker privacy</t>
  </si>
  <si>
    <t>Olade I,Liang HN,Fleming C,Champion C</t>
  </si>
  <si>
    <t>Exploring the Vulnerabilities and Advantages of SWIPE or Pattern Authentication in Virtual Reality (VR)</t>
  </si>
  <si>
    <t>45–52</t>
  </si>
  <si>
    <t>9781450376945</t>
  </si>
  <si>
    <t>https://doi.org/10.1145/3385378.3385385</t>
  </si>
  <si>
    <t>Virtual reality applications are carving out a new niche within the entertainment and business user-sphere, therefore reliable security and usability are essential to achieving consumer confidence. In this paper, we are exploring (1) the suitability of porting the popular SWIPE mobile device authentication system for use within virtual reality (VR) by observing the advantages and vulnerabilities. (2) The effects of the interaction devices such as the hand-held-controller (HHC), the LeapMotion sensor, EyeTracker and the head-mounted-display (HMD). Our study is in three-folds, a web study (N=219) to collect and analyze possible SWIPE password patterns, then a mobile device study (N=15) and a VR study (N = 15) to evaluate the speed, login errors, usability of the SWIPE authentication system in both environment for comparison. We are also interested in the effectiveness of shoulder-surfing within VR as it is known to be a weakness in mobile devices.</t>
  </si>
  <si>
    <t>PIN, Pattern, Security, Swipe, Virtual reality, Authentication, Mobile devices</t>
  </si>
  <si>
    <t>McPherson R,Jana S,Shmatikov V</t>
  </si>
  <si>
    <t>No Escape From Reality: Security and Privacy of Augmented Reality Browsers</t>
  </si>
  <si>
    <t>2015</t>
  </si>
  <si>
    <t>743–753</t>
  </si>
  <si>
    <t>9781450334693</t>
  </si>
  <si>
    <t>https://doi.org/10.1145/2736277.2741657</t>
  </si>
  <si>
    <t>Augmented reality (AR) browsers are an emerging category of mobile applications that add interactive virtual objects to the user's view of the physical world. This paper gives the first system-level evaluation of their security and privacy properties.We start by analyzing the functional requirements that AR browsers must support in order to present AR content. We then investigate the security architecture of Junaio, Layar, and Wikitude browsers, which are running today on over 30 million mobile devices, and identify new categories of security and privacy vulnerabilities unique to AR browsers. Finally, we provide the first engineering guidelines for securely implementing AR functionality.</t>
  </si>
  <si>
    <t>augmented reality, mobile security, privacy, web security</t>
  </si>
  <si>
    <t>Khan H,Hengartner U,Vogel D</t>
  </si>
  <si>
    <t>Mimicry Attacks on Smartphone Keystroke Authentication</t>
  </si>
  <si>
    <t>https://doi.org/10.1145/3372420</t>
  </si>
  <si>
    <t>Keystroke behaviour-based authentication employs the unique typing behaviour of users to authenticate them. Recent such proposals for virtual keyboards on smartphones employ diverse temporal, contact, and spatial features to achieve over 95% accuracy. Consequently, they have been suggested as a second line of defense with text-based password authentication. We show that a state-of-the-art keystroke behaviour-based authentication scheme is highly vulnerable against mimicry attacks. While previous research used training interfaces to attack physical keyboards, we show that this approach has limited effectiveness against virtual keyboards. This is mainly due to the large number of diverse features that the attacker needs to mimic for virtual keyboards. We address this challenge by developing an augmented reality-based app that resides on the attacker’s smartphone and leverages computer vision and keystroke data to provide real-time guidance during password entry on the victim’s phone. In addition, we propose an audiovisual attack in which the attacker overlays transparent film printed with spatial pointers on the victim’s device and uses audio cues to match the temporal behaviour of the victim. Both attacks require neither tampering or installing software on the victim’s device nor specialized hardware. We conduct experiments with 30 users to mount over 400 mimicry attacks. We show that our methods enable an attacker to mimic keystroke behaviour on virtual keyboards with little effort. We also demonstrate the extensibility of our augmented reality-based technique by successfully mounting mimicry attacks on a swiping behaviour-based continuous authentication system.</t>
  </si>
  <si>
    <t>behavioural biometrics, Mimicry attacks, authentication, augmented reality, spoofing attacks</t>
  </si>
  <si>
    <t>Düzgün R,Noah N,Mayer P,Das S,Volkamer M</t>
  </si>
  <si>
    <t>SoK: A Systematic Literature Review of Knowledge-Based Authentication on Augmented Reality Head-Mounted Displays</t>
  </si>
  <si>
    <t>9781450396707</t>
  </si>
  <si>
    <t>https://doi.org/10.1145/3538969.3539011</t>
  </si>
  <si>
    <t>The adoption of Augmented Reality (AR) technology has increased over the years. AR enhances various activities for consumers and businesses, particularly in industrial contexts. The three-dimensional virtual experience is realized by the usage of Head-Mounted Displays (HMD). These devices provide access to sensitive data and services. Thus, secure and usable authentication schemes are essential to control access to the HMD and the stored data as well as schemes to authenticate to the services one wants to use with the AR device. We conducted a systematic literature review on knowledge-based authentication schemes for AR HMD. 31 different schemes were identified. These schemes were assessed regarding various aspects including the type of AR HMD, the type of secret, how users input their secret, as well as usability and security aspects. We discuss gaps for future work.</t>
  </si>
  <si>
    <t>Head-Mounted Display, Authentication, Password Entry, Literature Review, Augmented Reality</t>
  </si>
  <si>
    <t>Men L,Zhao D</t>
  </si>
  <si>
    <t>Designing Privacy for Collaborative Music Making in Virtual Reality</t>
  </si>
  <si>
    <t>93–100</t>
  </si>
  <si>
    <t>9781450385695</t>
  </si>
  <si>
    <t>https://doi.org/10.1145/3478384.3478392</t>
  </si>
  <si>
    <t>Privacy is needed to schedule personal activities and social interaction, and to prepare and create wonderful things before confidently sharing with others. How to build privacy in virtual reality remains an open question, though it is potentially as important as it is in reality. This paper presents two studies to build privacy in VR with a focus on providing sonic privacy to aid collaborative music making (CMM). The first study uses soundproof walls to provide sonic privacy, the second study applies augmented sound attenuation as a way to produce sonic privacy to aid collaborative music making. Results show privacy is needed and both ways can produce sonic privacy. Privacy provided in the first study is binary and discrete, whilst privacy provided in the latter is continuous, step-less and adjustable. By comparing and discussing between these two approaches, we propose a methodological approach to build privacy to aid collaboration in shared virtual reality. In particular, three channels for building privacy have been identified and three implications have been proposed for designing privacy for collaborative tasks in shared virtual environments, collaborative music making in particular.</t>
  </si>
  <si>
    <t>Interaction Design, HCI, Audio Attenuation, Virtual Reality Musical Instruments, Virtual Reality, Sonic Interaction, Virtual Environment, Sonic Privacy, Music Computing</t>
  </si>
  <si>
    <t>Düzgün R,Mayer P,Volkamer M</t>
  </si>
  <si>
    <t>Shoulder-Surfing Resistant Authentication for Augmented Reality</t>
  </si>
  <si>
    <t>9781450396998</t>
  </si>
  <si>
    <t>https://doi.org/10.1145/3546155.3546663</t>
  </si>
  <si>
    <t>Augmented Reality (AR) Head-Mounted Displays (HMD) are increasingly used in industry to digitize processes and enhance user experience by enabling real-time interaction with both physical and virtual objects. In this context, HMD provide access to sensitive data and applications which demand authenticating users before granting access. Furthermore, these devices are often used in shared spaces. Thus, shoulder-surfing attacks need to be addressed. As users can remember pictures more easily than text, we applied the recognition-based graphical password scheme “Things” from previous work on an AR HMD while placing the pictures for each authentication attempt in a random order. We implemented this scheme for the HMD Microsoft HoloLens and conducted a user study evaluating Things’s usability. All participants could be successfully authenticated and the System Usability Scale (SUS) score is with 74 categorized as above average. We discuss as future work how to improve the SUS scores, e.g., by using different grid designs and input methods.</t>
  </si>
  <si>
    <t>authentication, graphical passwords, Augmented Reality, Head-Mounted Displays, usability evaluation</t>
  </si>
  <si>
    <t>Lebeck K,Kohno T,Roesner F</t>
  </si>
  <si>
    <t>Enabling Multiple Applications to Simultaneously Augment Reality: Challenges and Directions</t>
  </si>
  <si>
    <t>2019</t>
  </si>
  <si>
    <t>81–86</t>
  </si>
  <si>
    <t>9781450362733</t>
  </si>
  <si>
    <t>https://doi.org/10.1145/3301293.3302362</t>
  </si>
  <si>
    <t>Augmented reality (AR) platforms are evolving to support immersive 3D experiences. Most modern AR platforms support only a single immersive app at a time, but users may also benefit from the ability to engage with multiple apps at once. The ability of different apps to simultaneously augment a user's world raises critical questions: how might apps visually conflict with each other, and how can we design AR platforms to support rich behaviors while mediating conflicts? In this work, we pose and explore these questions, identifying means of visual conflict as well as platform design strategies to mediate conflicts. We then analyze state-of-the-art AR platforms (HoloLens, Magic Leap One, and Meta 2) to understand their trade-offs and identify unexplored gaps in the broader design space. Our exploration reveals key guidelines and lessons to inform future multi-app AR efforts.</t>
  </si>
  <si>
    <t>security, augmented reality</t>
  </si>
  <si>
    <t>Dudley JJ,Jacques JT,Kristensson PO</t>
  </si>
  <si>
    <t>Crowdsourcing Design Guidance for Contextual Adaptation of Text Content in Augmented Reality</t>
  </si>
  <si>
    <t>9781450380966</t>
  </si>
  <si>
    <t>https://doi.org/10.1145/3411764.3445493</t>
  </si>
  <si>
    <t>Augmented Reality (AR) can deliver engaging user experiences that seamlessly meld virtual content with the physical environment. However, building such experiences is challenging due to the developer’s inability to assess how uncontrolled deployment contexts may influence the user experience. To address this issue, we demonstrate a method for rapidly conducting AR experiments and real-world data collection in the user’s own physical environment using a privacy-conscious mobile web application. The approach leverages the large number of distinct user contexts accessible through crowdsourcing to efficiently source diverse context and perceptual preference data. The insights gathered through this method complement emerging design guidance and sample-limited lab-based studies. The utility of the method is illustrated by re-examining the design challenge of adapting AR text content to the user’s environment. Finally, we demonstrate how gathered design insight can be operationalized to provide adaptive text content functionality in an AR headset.</t>
  </si>
  <si>
    <t>Privacy, Crowdsourcing, Augmented Reality</t>
  </si>
  <si>
    <t>Mathis F,Vaniea K,Khamis M</t>
  </si>
  <si>
    <t>RepliCueAuth: Validating the Use of a Lab-Based Virtual Reality Setup for Evaluating Authentication Systems</t>
  </si>
  <si>
    <t>https://doi.org/10.1145/3411764.3445478</t>
  </si>
  <si>
    <t>Evaluating novel authentication systems is often costly and time-consuming. In this work, we assess the suitability of using Virtual Reality (VR) to evaluate the usability and security of real-world authentication systems. To this end, we conducted a replication study and built a virtual replica of CueAuth [52], a recently introduced authentication scheme, and report on results from: (1) a lab-based in-VR usability study (N=20) evaluating user performance; (2) an online security study (N=22) evaluating system’s observation resistance through virtual avatars; and (3) a comparison between our results and those previously reported in the real-world evaluation. Our analysis indicates that VR can serve as a suitable test-bed for human-centred evaluations of real-world authentication schemes, but the used VR technology can have an impact on the evaluation. Our work is a first step towards augmenting the design and evaluation spectrum of authentication systems and offers ground work for more research to follow.</t>
  </si>
  <si>
    <t>Research Method, Authentication, Virtual Reality, Usable Security</t>
  </si>
  <si>
    <t>Abdelrahman Y,Mathis F,Knierim P,Kettler A,Alt F,Khamis M</t>
  </si>
  <si>
    <t>CueVR: Studying the Usability of Cue-Based Authentication for Virtual Reality</t>
  </si>
  <si>
    <t>9781450397193</t>
  </si>
  <si>
    <t>https://doi.org/10.1145/3531073.3531092</t>
  </si>
  <si>
    <t>Existing virtual reality (VR) authentication schemes are either slow or prone to observation attacks. We propose CueVR, a cue-based authentication scheme that is resilient against observation attacks by design since vital cues are randomly generated and only visible to the user experiencing the VR environment. We investigate three different input modalities through an in-depth usability study (N=20) and show that while authentication using CueVR is slower than the less secure baseline, it is faster than existing observation resilient cue-based schemes and VR schemes (4.151 s – 7.025 s to enter a 4-digit PIN). Our results also indicate that using the controllers’ trackpad significantly outperforms input using mid-air gestures. We conclude by discussing how visual cues can enhance the security of VR authentication while maintaining high usability. Furthermore, we show how existing real-world authentication schemes combined with VR’s unique characteristics can advance future VR authentication procedures.</t>
  </si>
  <si>
    <t>Authentication, Virtual Reality, Usable Security</t>
  </si>
  <si>
    <t>How to Safely Augment Reality: Challenges and Directions</t>
  </si>
  <si>
    <t>45–50</t>
  </si>
  <si>
    <t>9781450341455</t>
  </si>
  <si>
    <t>https://doi.org/10.1145/2873587.2873595</t>
  </si>
  <si>
    <t>Augmented reality (AR) technologies, such as those in head-mounted displays like Microsoft HoloLens or in automotive windshields, are poised to change how people interact with their devices and the physical world. Though researchers have begun considering the security, privacy, and safety issues raised by these technologies, to date such efforts have focused on input, i.e., how to limit the amount of private information to which AR applications receive access. In this work, we focus on the challenge of output management: how can an AR operating system allow multiple concurrently running applications to safely augment the user's view of the world? That is, how can the OS prevent apps from (for example) interfering with content displayed by other apps or the user's perception of critical real-world context, while still allowing them sufficient flexibility to implement rich, immersive AR scenarios? We explore the design space for the management of visual AR output, propose a design that balances OS control with application flexibility, and lay out the research directions raised and enabled by this proposal.</t>
  </si>
  <si>
    <t>augmented reality, security</t>
  </si>
  <si>
    <t>O'Hagan J,Saeghe P,Gugenheimer J,Medeiros D,Marky K,Khamis M,McGill M</t>
  </si>
  <si>
    <t>Privacy-Enhancing Technology and Everyday Augmented Reality: Understanding Bystanders' Varying Needs for Awareness and Consent</t>
  </si>
  <si>
    <t>2023</t>
  </si>
  <si>
    <t>https://doi.org/10.1145/3569501</t>
  </si>
  <si>
    <t>Fundamental to Augmented Reality (AR) headsets is their capacity to visually and aurally sense the world around them, necessary to drive the positional tracking that makes rendering 3D spatial content possible. This requisite sensing also opens the door for more advanced AR-driven activities, such as augmented perception, volumetric capture and biometric identification - activities with the potential to expose bystanders to significant privacy risks. Existing Privacy-Enhancing Technologies (PETs) often safeguard against these risks at a low level e.g., instituting camera access controls. However, we argue that such PETs are incompatible with the need for always-on sensing given AR headsets' intended everyday use. Through an online survey (N=102), we examine bystanders' awareness of, and concerns regarding, potentially privacy infringing AR activities; the extent to which bystanders' consent should be sought; and the level of granularity of information necessary to provide awareness of AR activities to bystanders. Our findings suggest that PETs should take into account the AR activity type, and relationship to bystanders, selectively facilitating awareness and consent. In this way, we can ensure bystanders feel their privacy is respected by everyday AR headsets, and avoid unnecessary rejection of these powerful devices by society.</t>
  </si>
  <si>
    <t>Biometrics, Privacy, Extended Perception, Augmented Reality, Altered Reality, Bystanders</t>
  </si>
  <si>
    <t>Liebers J,Abdelaziz M,Mecke L,Saad A,Auda J,Gruenefeld U,Alt F,Schneegass S</t>
  </si>
  <si>
    <t>Understanding User Identification in Virtual Reality Through Behavioral Biometrics and the Effect of Body Normalization</t>
  </si>
  <si>
    <t>https://doi.org/10.1145/3411764.3445528</t>
  </si>
  <si>
    <t>Virtual Reality (VR) is becoming increasingly popular both in the entertainment and professional domains. Behavioral biometrics have recently been investigated as a means to continuously and implicitly identify users in VR. Applications in VR can specifically benefit from this, for example, to adapt virtual environments and user interfaces as well as to authenticate users. In this work, we conduct a lab study (N = 16) to explore how accurately users can be identified during two task-driven scenarios based on their spatial movement. We show that an identification accuracy of up to 90% is possible across sessions recorded on different days. Moreover, we investigate the role of users’ physiology in behavioral biometrics by virtually altering and normalizing their body proportions. We find that body normalization in general increases the identification rate, in some cases by up to 38%; hence, it improves the performance of identification systems.</t>
  </si>
  <si>
    <t>usable security, virtual reality, task-driven biometrics, identification</t>
  </si>
  <si>
    <t>Poretski L,Lanir J,Arazy O</t>
  </si>
  <si>
    <t>Normative Tensions in Shared Augmented Reality</t>
  </si>
  <si>
    <t>2018</t>
  </si>
  <si>
    <t>https://doi.org/10.1145/3274411</t>
  </si>
  <si>
    <t>Novel collaborative technologies afford new modes of behavior, which are often not regulated by established social norms. In particular, shared augmented reality (AR) - where multiple users can create, attach, and interact with the same virtual elements embedded into the physical environment - has the potential to interrupt current social norms of behavior. The objective of our study is to shed light on the ways in which shared AR challenges existing behavioral expectations. Using a simulated lab experimental design, we performed a study of users' interactions in a shared AR setting. Content analysis of participants' interviews reveals users' concerns over the preservation of their self- and social identity, as well as concerns related to personal space and the sense of psychological ownership over one's body and belongings. Our findings also point to the need for regulation of shared AR spaces and design of the technology's control mechanisms.</t>
  </si>
  <si>
    <t>augmented reality, shared ar, identity, norms, psychological ownership</t>
  </si>
  <si>
    <t>Alqahtani H,Kavakli-Thorne M</t>
  </si>
  <si>
    <t>Exploring Factors Affecting User's Cybersecurity Behaviour by Using Mobile Augmented Reality App (CybAR)</t>
  </si>
  <si>
    <t>129–135</t>
  </si>
  <si>
    <t>9781450376785</t>
  </si>
  <si>
    <t>https://doi.org/10.1145/3384613.3384629</t>
  </si>
  <si>
    <t>In the field of cybersecurity, human behaviour is considered as the weakest link. Augmented Reality (AR) is one of top technologies that enhances users' experience by overlaying computational information into their reality. In spite of wide range of AR applications in different fields, there exists no AR application that helps to educate users and raise their awareness in cybersecurity aspects.In this paper, authors explore and apply gamification techniques to educate the users with the aim of raising overall cybersecurity awareness by developing a game based on AR techniques as an Android app called named CybAR. This work contributes in identification of the key elements that must be addressed in the AR game for helping the users to prevent cybersecurity attacks using Technology Threat Avoidance Theory (TTAT). TTAT enables the explanation of the engagement of individual users in threat avoidance behaviours and provides a framework at the user level. The paper also highlights the individual' differences that affect cybersecurity avoidance motivation and avoidance behaviour.</t>
  </si>
  <si>
    <t>Gamification, Cyber security, Augmented Reality</t>
  </si>
  <si>
    <t>Ahn S,Gorlatova M,Naghizadeh P,Chiang M</t>
  </si>
  <si>
    <t>Personalized Augmented Reality via Fog-Based Imitation Learning</t>
  </si>
  <si>
    <t>11–15</t>
  </si>
  <si>
    <t>9781450366984</t>
  </si>
  <si>
    <t>https://doi.org/10.1145/3313150.3313219</t>
  </si>
  <si>
    <t>Augmented reality (AR) technologies are rapidly gaining momentum in society and are expected to play a critical role in the future of cities and transportation. In such dynamic settings with a heterogeneous population of AR users, it is important for holograms to be placed in the surrounding environment with regard to the users' preferences. However, the area of AR personalization remains largely unexplored. This paper proposes to use behavioral cloning, an algorithm for imitation learning, as a means of automatically generating policies that capture user preferences of hologram positioning. We argue in favor of employing the fog computing paradigm to minimize the volume of data sent to the cloud, and thereby preserve user privacy and increase both communication efficiency and learning efficiency. Through preliminary results obtained with a custom, Unity-based AR simulator, we demonstrate that user-specific policies can be learned quickly and accurately.</t>
  </si>
  <si>
    <t>augmented reality, fog computing use cases, behavioral cloning, ML at the edge, privacy</t>
  </si>
  <si>
    <t>Augmented Reality-Based Mimicry Attacks on Behaviour-Based Smartphone Authentication</t>
  </si>
  <si>
    <t>41–53</t>
  </si>
  <si>
    <t>9781450357203</t>
  </si>
  <si>
    <t>https://doi.org/10.1145/3210240.3210317</t>
  </si>
  <si>
    <t>We develop an augmented reality-based app that resides on the attacker's smartphone and leverages computer vision and raw input data to provide real-time mimicry attack guidance on the victim's phone. Our approach does not require tampering or installing software on the victim's device, or specialized hardware. The app is demonstrated by attacking keystroke dynamics, a method leveraging the unique typing behaviour of users to authenticate them on a smartphone, which was previously thought to be hard to mimic. In addition, we propose a low-tech AR-like audiovisual method based on spatial pointers on a transparent film and audio cues. We conduct experiments with 31 participants and mount over 400 attacks to show that our methods enable attackers to successfully bypass keystroke dynamics for 87% of the attacks after an average mimicry training of four minutes. Our AR-based method can be extended to attack other input behaviour-based biometrics. While the particular attack we describe is relatively narrow, it is a good example of using AR guidance to enable successful mimicry of user behaviour---an approach of increasing concern as AR functionality becomes more commonplace.</t>
  </si>
  <si>
    <t>Authentication, Behavioural biometrics, Mimicry attacks, Augmented reality</t>
  </si>
  <si>
    <t>Bermejo Fernandez C,Nurmi P,Hui P</t>
  </si>
  <si>
    <t>Seeing is Believing? Effects of Visualization on Smart Device Privacy Perceptions</t>
  </si>
  <si>
    <t>4183–4192</t>
  </si>
  <si>
    <t>9781450386517</t>
  </si>
  <si>
    <t>https://doi.org/10.1145/3474085.3475552</t>
  </si>
  <si>
    <t>Research on smart device privacy has consistently highlighted how privacy is an important concern for users, but they fail to act on their concerns. While this discrepancy between user perceptions and actions has been consistently reported, currently there is a limited understanding of why this is the case or how the situation can be ameliorated. This paper systematically studies how visualizations in privacy assistants can improve the situation, reporting on two studies that explore the users' privacy perceptions in smart device ecosystems. The first study shows that displaying device location and data type reduces the users' privacy perceptions. Participants also weigh the use of media such as online news as a source to inform users about the possible inferences. The second study analyzes participants' preferences to visualize smart device information and privacy policies using augmented reality. Through these two studies, we derive insights and guidelines on how to design effective privacy assistants and to improve user's knowledge of risks associated with data disclosure in smart home scenarios.</t>
  </si>
  <si>
    <t>smart devices, privacy, privacy assistants, augmented reality, graphical user interfaces</t>
  </si>
  <si>
    <t>Eghtebas C,Kiss F,Koelle M,Woźniak P</t>
  </si>
  <si>
    <t>Advantage and Misuse of Vision Augmentation – Exploring User Perceptions and Attitudes Using a Zoom Prototype</t>
  </si>
  <si>
    <t>77–85</t>
  </si>
  <si>
    <t>9781450384285</t>
  </si>
  <si>
    <t>https://doi.org/10.1145/3458709.3458984</t>
  </si>
  <si>
    <t>Consequences that deter adoption, such as asymmetrical encounters between wearers and bystanders, need to be explored in order to make Ubiquitous Augmented Reality (UAR) acceptable. In our work we outline how social perception is based on a Head Mounted Displays (HMD) capability, appearance, and the role of the wearer. We fixed the device capability to zooming in AR and explored the privacy implications in 12 interviews through a prototype with the mocked ability to ”super humanly” zoom in on targets. Next, we used the resulting themes to survey 100 participants to deeper explore augmented zoom while we permutate on the device appearance housed in three form-factors: contact lenses, glasses, and helmet and role of wearer based on level of involvement in an abstracted scenario transpiring in a public space. Our results showed that explicit visibility of an AR system provides social translucence as it is rated least likely to cause misuse but also perceived as least likely to have an advantage.</t>
  </si>
  <si>
    <t>Augmented Reality, Mixed Method, Privacy Implications, Zoom Interaction</t>
  </si>
  <si>
    <t>Ahn S,Gorlatova M,Naghizadeh P,Chiang M,Mittal P</t>
  </si>
  <si>
    <t>Adaptive Fog-Based Output Security for Augmented Reality</t>
  </si>
  <si>
    <t>1–6</t>
  </si>
  <si>
    <t>9781450359139</t>
  </si>
  <si>
    <t>https://doi.org/10.1145/3229625.3229626</t>
  </si>
  <si>
    <t>Augmented reality (AR) technologies are rapidly being adopted across multiple sectors, but little work has been done to ensure the security of such systems against potentially harmful or distracting visual output produced by malicious or bug-ridden applications. Past research has proposed to incorporate manually specified policies into AR devices to constrain their visual output. However, these policies can be cumbersome to specify and implement, and may not generalize well to complex and unpredictable environmental conditions. We propose a method for generating adaptive policies to secure visual output in AR systems using deep reinforcement learning. This approach utilizes a local fog computing node, which runs training simulations to automatically learn an appropriate policy for filtering potentially malicious or distracting content produced by an application. Through empirical evaluations, we show that these policies are able to intelligently displace AR content to reduce obstruction of real-world objects, while maintaining a favorable user experience.</t>
  </si>
  <si>
    <t>reinforcement learning, policy optimization, Augmented reality, visual output security, fog computing, edge computing</t>
  </si>
  <si>
    <t>Bhalla A,Sluganovic I,Krawiecka K,Martinovic I</t>
  </si>
  <si>
    <t>MoveAR: Continuous Biometric Authentication for Augmented Reality Headsets</t>
  </si>
  <si>
    <t>41–52</t>
  </si>
  <si>
    <t>9781450384025</t>
  </si>
  <si>
    <t>https://doi.org/10.1145/3457339.3457983</t>
  </si>
  <si>
    <t>Augmented Reality (AR) headsets are rapidly coming to consumer and professional markets. The lack of traditional input interfaces for these devices motivates the need to research novel methods of achieving security primitives such as user authentication. Given the various inertial sensors that the headsets use to position users in their environment, we propose, investigate, and evaluate the potential for a continuous biometric authentication system based on the distinct ways in which people move their heads and interact with their virtual environments. We collect samples of the spatial and behavioural patterns from a group of users wearing an AR headset. Using this data, we propose a multitude of novel models and machine learning pipelines that learn the unique signature of AR users as they interact with the virtual environment and AR objects. We evaluate multiple supervised machine learning algorithms, including k-Nearest Neighbours, Random Forest, Support Vector Machine (SVM), and Bag of Symbolic-Fourier-Approximation Symbols (BOSS) for two different sets of input data and parameters. We achieve a balanced accuracy score of 92.675% and an EER of 11% using an Adaptive Boost Random Forest classifier together with our proposed series of novel, AR-specific preprocessing methods used on our current dataset. This demonstrates that it is indeed possible to profile and authenticate AR head-mounted display users based on their head movements and gestures.</t>
  </si>
  <si>
    <t>mixed-reality biometric authentication, AR authentication, gesture-based biometric authentication</t>
  </si>
  <si>
    <t>Lehman SM,Alrumayh AS,Kolhe K,Ling H,Tan CC</t>
  </si>
  <si>
    <t>Hidden in Plain Sight: Exploring Privacy Risks of Mobile Augmented Reality Applications</t>
  </si>
  <si>
    <t>https://doi.org/10.1145/3524020</t>
  </si>
  <si>
    <t>Mobile augmented reality systems are becoming increasingly common and powerful, with applications in such domains as healthcare, manufacturing, education, and more. This rise in popularity is thanks in part to the functionalities offered by commercially available vision libraries such as ARCore, Vuforia, and Google’s ML Kit; however, these libraries also give rise to the possibility of a hidden operations threat, that is, the ability of a malicious or incompetent application developer to conduct additional vision operations behind the scenes of an otherwise honest AR application without alerting the end-user. In this article, we present the privacy risks associated with the hidden operations threat and propose a framework for application development and runtime permissions targeted specifically at preventing the execution of hidden operations. We follow this with a set of experimental results, exploring the feasibility and utility of our system in differentiating between user-expectation-compliant and non-compliant AR applications during runtime testing, for which preliminary results demonstrate accuracy of up to 71%. We conclude with a discussion of open problems in the areas of software testing and privacy standards in mobile AR systems.</t>
  </si>
  <si>
    <t>Augmented reality, user privacy, mobile system security</t>
  </si>
  <si>
    <t>Mathis F,O'Hagan J,Vaniea K,Khamis M</t>
  </si>
  <si>
    <t>Stay Home! Conducting Remote Usability Evaluations of Novel Real-World Authentication Systems Using Virtual Reality</t>
  </si>
  <si>
    <t>https://doi.org/10.1145/3531073.3531087</t>
  </si>
  <si>
    <t>Evaluating interactive systems often requires researchers to invite user study participants to the lab. However, corresponding evaluations often lack realism and participants are usually recruited from a local area only. In this work, we propose Remote Virtual Reality for simulating Real-world Research (RVR3) to evaluate novel real-world authentication prototypes. A user study (N=25) demonstrates the feasibility of using VR for remote usability research on simulated real-world prototypes. Our remote VR user study provides a glimpse into the usability and social acceptability of two novel authentication systems: Hand Menu and Tap. We build on prior research in this space and discuss the impact RVR3 studies have on the range of possible studies. In summary, our remote VR research method to design, implement, and evaluate interactive real-world prototypes is a next step towards moving human-centred research out of the lab and potentially reaching a more diverse and larger participant sample over time.</t>
  </si>
  <si>
    <t>Virtual Reality, Remote Research, Usability, Authentication</t>
  </si>
  <si>
    <t>Mathis F,Williamson JH,Vaniea K,Khamis M</t>
  </si>
  <si>
    <t>Fast and Secure Authentication in Virtual Reality Using Coordinated 3D Manipulation and Pointing</t>
  </si>
  <si>
    <t>https://doi.org/10.1145/3428121</t>
  </si>
  <si>
    <t>There is a growing need for usable and secure authentication in immersive virtual reality (VR). Established concepts (e.g., 2D authentication schemes) are vulnerable to observation attacks, and most alternatives are relatively slow. We present RubikAuth, an authentication scheme for VR where users authenticate quickly and secure by selecting digits from a virtual 3D cube that leverages coordinated 3D manipulation and pointing. We report on results from three studies comparing how pointing using eye gaze, head pose, and controller tapping impact RubikAuth’s usability, memorability, and observation resistance under three realistic threat models. We found that entering a four-symbol RubikAuth password is fast: 1.69–3.5 s using controller tapping, 2.35–4.68 s using head pose and 2.39 –4.92 s using eye gaze, and highly resilient to observations: 96–99.55% of observation attacks were unsuccessful. RubikAuth also has a large theoretical password space: 45n for an n-symbols password. Our work underlines the importance of considering novel but realistic threat models beyond standard one-time attacks to fully assess the observation-resistance of authentication schemes. We conclude with an in-depth discussion of authentication systems for VR and outline five learned lessons for designing and evaluating authentication schemes.</t>
  </si>
  <si>
    <t>Authentication, head-mounted displays, threat modeling, virtual reality, observation, usable security</t>
  </si>
  <si>
    <t>Guzman JA,Seneviratne A,Thilakarathna K</t>
  </si>
  <si>
    <t>Unravelling Spatial Privacy Risks of Mobile Mixed Reality Data</t>
  </si>
  <si>
    <t>https://doi.org/10.1145/3448103</t>
  </si>
  <si>
    <t>Previously, 3D data---particularly, spatial data---have primarily been utilized in the field of geo-spatial analyses, or robot navigation (e.g. self-automated cars) as 3D representations of geographical or terrain data (usually extracted from lidar). Now, with the increasing user adoption of augmented, mixed, and virtual reality (AR/MR/VR; we collectively refer to as MR) technology on user mobile devices, spatial data has become more ubiquitous. However, this ubiquity also opens up a new threat vector for adversaries: aside from the traditional forms of mobile media such as images and video, spatial data poses additional and, potentially, latent risks to users of AR/MR/VR. Thus, in this work, we analyse MR spatial data using various spatial complexity metrics---including a cosine similarity-based, and a Euclidean distance-based metric---as heuristic or empirical measures that can signify the inference risk a captured space has. To demonstrate the risk, we utilise 3D shape recognition and classification algorithms for spatial inference attacks over various 3D spatial data captured using mobile MR platforms: i.e. Microsoft HoloLens, and Android with Google ARCore. Our experimental evaluation and investigation shows that the cosine similarity-based metric is a good spatial complexity measure of captured 3D spatial maps and can be utilised as an indicator of spatial inference risk.</t>
  </si>
  <si>
    <t>object detection, privacy, and resource sharing, mixed or augmented reality</t>
  </si>
  <si>
    <t>Mustafa T,Matovu R,Serwadda A,Muirhead N</t>
  </si>
  <si>
    <t>Unsure How to Authenticate on Your VR Headset? Come on, Use Your Head!</t>
  </si>
  <si>
    <t>23–30</t>
  </si>
  <si>
    <t>9781450356343</t>
  </si>
  <si>
    <t>https://doi.org/10.1145/3180445.3180450</t>
  </si>
  <si>
    <t>For security-sensitive Virtual Reality (VR) applications that require the end-user to enter authenticatioan credentials within the virtual space, a VR user's inability to see (potentially malicious entities in) the physical world can be discomforting, and in the worst case could potentially expose the VR user to visual attacks. In this paper, we show that the head, hand and (or) body movement patterns exhibited by a user freely interacting with a VR application contain user-specific information that can be leveraged for user authentication. For security-sensitive VR applications, we argue that such functionality can be used as an added layer of security that minimizes the need for entering the PIN. Based on a dataset of 23 users who interacted with our VR application for two sessions over a period of one month, we obtained mean equal error rates as low as 7% when we authenticated users based on their head and body movement patterns.</t>
  </si>
  <si>
    <t>head movement patterns, behavioral biometrics, continuous authentication, virtual reality</t>
  </si>
  <si>
    <t>Liebers J,Horn P,Burschik C,Gruenefeld U,Schneegass S</t>
  </si>
  <si>
    <t>Using Gaze Behavior and Head Orientation for Implicit Identification in Virtual Reality</t>
  </si>
  <si>
    <t>9781450390927</t>
  </si>
  <si>
    <t>https://doi.org/10.1145/3489849.3489880</t>
  </si>
  <si>
    <t>Identifying users of a Virtual Reality (VR) headset provides designers of VR content with the opportunity to adapt the user interface, set user-specific preferences, or adjust the level of difficulty either for games or training applications. While most identification methods currently rely on explicit input, implicit user identification is less disruptive and does not impact the immersion of the users. In this work, we introduce a biometric identification system that employs the user’s gaze behavior as a unique, individual characteristic. In particular, we focus on the user’s gaze behavior and head orientation while following a moving stimulus. We verify our approach in a user study. A hybrid post-hoc analysis results in an identification accuracy of up to 75 % for an explainable machine learning algorithm and up to 100 % for a deep learning approach. We conclude with discussing application scenarios in which our approach can be used to implicitly identify users.</t>
  </si>
  <si>
    <t>virtual reality, eye tracking, gaze-based authentication, implicit identification</t>
  </si>
  <si>
    <t>Norouzi N,Erickson A,Kim K,Schubert R,LaViola J,Bruder G,Welch G</t>
  </si>
  <si>
    <t>Effects of Shared Gaze Parameters on Visual Target Identification Task Performance in Augmented Reality</t>
  </si>
  <si>
    <t>9781450369756</t>
  </si>
  <si>
    <t>https://doi.org/10.1145/3357251.3357587</t>
  </si>
  <si>
    <t>Augmented reality (AR) technologies provide a shared platform for users to collaborate in a physical context involving both real and virtual content. To enhance the quality of interaction between AR users, researchers have proposed augmenting users’ interpersonal space with embodied cues such as their gaze direction. While beneficial in achieving improved interpersonal spatial communication, such shared gaze environments suffer from multiple types of errors related to eye tracking and networking, that can reduce objective performance and subjective experience. In this paper, we conducted a human-subject study to understand the impact of accuracy, precision, latency, and dropout based errors on users’ performance when using shared gaze cues to identify a target among a crowd of people. We simulated varying amounts of errors and the target distances and measured participants’ objective performance through their response time and error rate, and their subjective experience and cognitive load through questionnaires. We found some significant differences suggesting that the simulated error levels had stronger effects on participants’ performance than target distance with accuracy and latency having a high impact on participants’ error rate. We also observed that participants assessed their own performance as lower than it objectively was, and we discuss implications for practical shared gaze applications.</t>
  </si>
  <si>
    <t>Shared Gaze, Target Identification, Augmented Reality, Eye Tracking</t>
  </si>
  <si>
    <t>Salimian MH,Reilly D,Brooks S,MacKay B</t>
  </si>
  <si>
    <t>Physical-Digital Privacy Interfaces for Mixed Reality Collaboration: An Exploratory Study</t>
  </si>
  <si>
    <t>261–270</t>
  </si>
  <si>
    <t>9781450342483</t>
  </si>
  <si>
    <t>https://doi.org/10.1145/2992154.2992167</t>
  </si>
  <si>
    <t>We present a study exploring privacy behaviours in mixed reality collaborative environments. We consider two scenarios involving hiding and sharing blended physical-virtual documents around a tabletop, under two vertical display conditions: a solo display showing the remote collaborator as an avatar, and circumambient displays showing the rest of the connected virtual environment. We explore four types of cues (interactive, communication-based, ambient, and infrastructure) and their impact on how collaborators hide and share blended physical-virtual documents. Many participants did not obviously develop a sense that the physical and virtual surroundings were fused; as a result, certain physical privacy behaviours (e.g., orienting one's body to shield documents from the remote collaborator) were less apparent in the study. However, the circumambient displays generated curiosity about how the spaces were connected, and episodes where breaches were enacted or the spatial correlation was otherwise suggested led some participants to trust the environment less. On the table, the presence of fiducial markers and digital document shadows served to cue participants about the impact of hiding and sharing physical documents, however accidental breaches usually went unnoticed.</t>
  </si>
  <si>
    <t>mixed reality, user study, human factors, tabletop, privacy and security, collaborative environments</t>
  </si>
  <si>
    <t>Factors Affecting Acceptance of a Mobile Augmented Reality Application for Cybersecurity Awareness</t>
  </si>
  <si>
    <t>18–26</t>
  </si>
  <si>
    <t>https://doi.org/10.1145/3385378.3385382</t>
  </si>
  <si>
    <t>Human behavior is considered to be the weakest link in the field of cybersecurity. Despite the development of a wide range of Augmented Reality (AR) applications in various domains, no AR application is available to educate users and increase their awareness of cybersecurity issues. Thus, we developed a game based on AR techniques as an Android app called CybAR. Since there have been few acceptance studies in the field of AR, it was particularly important to identify the factors that affect user acceptance of AR technology. Technology acceptance studies typically predict behavioral adoption by investigating the relationship between attitudes and intentions, even though intention may not be the best predictor of actual behavior. Personality constructs and dimensions of cultural difference have recently been found to explain even more variance in behavior and provide insights into user behavior. The objective of this study is to identify the personality traits that affect users' acceptance of CybAR and increase their cybersecurity awareness. The study also aims to identify cultural factors that influence acceptance of CybAR by comparing Saudi Arabian and Australian users according to Hofstede's cultural value dimensions. Thus the potential predictors of CybAR app usage were derived from the extended unified theory of acceptance and usage of technology (UTAUT2), personality traits, and cultural moderators.</t>
  </si>
  <si>
    <t>Cyber security, Augmented reality, Gamification</t>
  </si>
  <si>
    <t>Hu J,Iosifescu A,LiKamWa R</t>
  </si>
  <si>
    <t>LensCap: Split-Process Framework for Fine-Grained Visual Privacy Control for Augmented Reality Apps</t>
  </si>
  <si>
    <t>14–27</t>
  </si>
  <si>
    <t>9781450384438</t>
  </si>
  <si>
    <t>https://doi.org/10.1145/3458864.3467676</t>
  </si>
  <si>
    <t>Augmented Reality (AR) enables smartphone users to interact with virtual content spatially overlaid on a continuously captured physical world. Under the current permission enforcement model in popular operating systems, AR apps are given Internet permission at installation time, and request camera permission and external storage write permission at runtime through a user's approval. With these permissions granted, any Internet-enabled AR app could silently collect camera frames and derived visual information for malicious intent without a user's awareness. This raises serious concerns about the disclosure of private user data in their living environments.To give users more control over application usage of their camera frames and the information derived from them, we introduce LensCap, a split-process app design framework, in which the app is split into a camera-handling visual process and a connectivity-handling network process. At runtime, LensCap manages secured communications between split processes, enacting fine-grained data usage monitoring. LensCap also allows both processes to present interactive user interfaces. With LensCap, users can decide what forms of visual data can be transmitted to the network, while still allowing visual data to be used for AR purposes on device. We prototype LensCap as an Android library and demonstrate its usability as a plugin in Unreal Engine. Performance evaluation results on five AR apps confirm that visual privacy can be preserved with an insignificant latency penalty (&lt; 1.3 ms) at 60 FPS.</t>
  </si>
  <si>
    <t>split-process control, visual privacy, unreal engine, augmented reality security, AR application development</t>
  </si>
  <si>
    <t>Gordon JR,Curran MT,Chuang J,Cheshire C</t>
  </si>
  <si>
    <t>Covert Embodied Choice: Decision-Making and the Limits of Privacy Under Biometric Surveillance</t>
  </si>
  <si>
    <t>https://doi.org/10.1145/3411764.3445309</t>
  </si>
  <si>
    <t>Algorithms engineered to leverage rich behavioral and biometric data to predict individual attributes and actions continue to permeate public and private life. A fundamental risk may emerge from misconceptions about the sensitivity of such data, as well as the agency of individuals to protect their privacy when fine-grained (and possibly involuntary) behavior is tracked. In this work, we examine how individuals adjust their behavior when incentivized to avoid the algorithmic prediction of their intent. We present results from a virtual reality task in which gaze, movement, and other physiological signals are tracked. Participants are asked to decide which card to select without an algorithmic adversary anticipating their choice. We find that while participants use a variety of strategies, data collected remains highly predictive of choice (80% accuracy). Additionally, a significant portion of participants became more predictable despite efforts to obfuscate, possibly indicating mistaken priors about the dynamics of algorithmic prediction.</t>
  </si>
  <si>
    <t>privacy, virtual reality, biometrics, surveillance, prediction</t>
  </si>
  <si>
    <t>Freeman G,Acena D</t>
  </si>
  <si>
    <t>Acting Out Queer Identity: The Embodied Visibility in Social Virtual Reality</t>
  </si>
  <si>
    <t>https://doi.org/10.1145/3555153</t>
  </si>
  <si>
    <t>This paper focuses on embodied visibility emerging in social Virtual Reality (VR) as a new lens to explore how queer users build and experience visibility in nuanced ways. Drawing on 29 queer social VR users' experiences across various countries and cultures, we identify three main strategies for building and experiencing embodied visibility in social VR, limitations of each strategy, and impacts of such visibility on queer users' identity practices online and offline. We broaden current studies on queer visibility online and expand the traditional lens of selective visibility by highlighting how embodiment both supports and challenges the multidimensional online presentations of queer identity. We also propose potential design considerations to further support diverse queer users' visibility in social VR and inform future directions for creating inclusive online social experiences.</t>
  </si>
  <si>
    <t>embodiment, online visibility, selective visibility, queer identity, social, virtual reality</t>
  </si>
  <si>
    <t>Choudhury RR</t>
  </si>
  <si>
    <t>Earable Computing: A New Area to Think About</t>
  </si>
  <si>
    <t>147–153</t>
  </si>
  <si>
    <t>9781450383233</t>
  </si>
  <si>
    <t>https://doi.org/10.1145/3446382.3450216</t>
  </si>
  <si>
    <t>This position paper argues that earphones hold the potential for major disruptions in mobile, wearable computing. The early signs are positive and the industrial wheels are in motion. However, whether earphones truly become a disruptive new platform, or stop at being a useful accessory, could depend on whether we -- the mobile computing researchers -- deliver. If we do, tomorrow's earphones will run augmented reality via 3D sound, will have Alexa and Siri whisper just-in-time information, will track our motion and health, will make authentications seamless, and much more. The leap from today's earphones to earables could mimic the transformation we saw from basic-phones to smart phones. On the other hand, if we are unable to provide some of the disruptive building blocks, tomorrow's earphones may saturate in its capabilities. We believe this is an important juncture in time where the mobile computing research community has an opportunity to shape the future. This paper aims to discuss this landscape, including some challenges, opportunities, and applications.</t>
  </si>
  <si>
    <t>localization, sensing, security, earphones, acoustics, Hearables, AR/VR, wearable, signal processing, healthcare, embedded systems</t>
  </si>
  <si>
    <t>Maloney D,Zamanifard S,Freeman G</t>
  </si>
  <si>
    <t>Anonymity vs. Familiarity: Self-Disclosure and Privacy in Social Virtual Reality</t>
  </si>
  <si>
    <t>9781450376198</t>
  </si>
  <si>
    <t>https://doi.org/10.1145/3385956.3418967</t>
  </si>
  <si>
    <t>Understanding how and why users reveal information about their self in online social spaces and what they perceive as privacy online is a central research agenda in HCI. Drawing on 30 in-depth interviews, in this paper we focus on what type of information users disclose, to whom they reveal information, and concerns they had regarding self-disclosure in social Virtual Reality (VR) - where multiple users can interact with one another through VR head-mounted displays in 3D virtual spaces. Our findings show that overall, users felt comfortable to disclose their emotions, personal experience, and personal information in social VR. However, they also acknowledged that disclosing personal information in social VR was an inevitable trade-off: giving up bio-metric information in order to better use the system. We contribute to existing literature on self-disclosure and privacy online by focusing on social VR as an emerging novel online social space. We also explicate implications for designing and developing future social VR applications.</t>
  </si>
  <si>
    <t>digital privacy, online social interaction, self-disclosure, social virtual reality</t>
  </si>
  <si>
    <t>Katsis C,Singla A,Bertino E</t>
  </si>
  <si>
    <t>Real-Time Digital Signatures for Named Data Networking</t>
  </si>
  <si>
    <t>149–151</t>
  </si>
  <si>
    <t>9781450380409</t>
  </si>
  <si>
    <t>https://doi.org/10.1145/3405656.3420227</t>
  </si>
  <si>
    <t>Digital signatures are a fundamental building block for ensuring integrity and authenticity of contents delivered by the Named Data Networking (NDN) systems. However, current digital signature schemes adopted by NDN open source libraries have a high computational and communication overhead making them unsuitable for high throughput applications like video streaming and virtual reality gaming. In this poster, we propose a real-time digital signature mechanism for NDN based on the offline-online signature framework known as Structure-free and Compact Real-time Authentication scheme (SCRA). Our signature mechanism significantly reduces the signing and verification costs and provides different variants to optimize for the specific requirements of applications (i.e. signing overhead, verification overhead or communication cost). Our experiments results show that SCRA is a suitable framework for latency-sensitive NDN applications.</t>
  </si>
  <si>
    <t>Time-critical applications, Digital signatures, Named data networks, Real-time authentication, Signature aggregation</t>
  </si>
  <si>
    <t>Tseng WJ,Bonnail E,McGill M,Khamis M,Lecolinet E,Huron S,Gugenheimer J</t>
  </si>
  <si>
    <t>The Dark Side of Perceptual Manipulations in Virtual Reality</t>
  </si>
  <si>
    <t>9781450391573</t>
  </si>
  <si>
    <t>https://doi.org/10.1145/3491102.3517728</t>
  </si>
  <si>
    <t>“Virtual-Physical Perceptual Manipulations” (VPPMs) such as redirected walking and haptics expand the user’s capacity to interact with Virtual Reality (VR) beyond what would ordinarily physically be possible. VPPMs leverage knowledge of the limits of human perception to effect changes in the user’s physical movements, becoming able to (perceptibly and imperceptibly) nudge their physical actions to enhance interactivity in VR. We explore the risks posed by the malicious use of VPPMs. First, we define, conceptualize and demonstrate the existence of VPPMs. Next, using speculative design workshops, we explore and characterize the threats/risks posed, proposing mitigations and preventative recommendations against the malicious use of VPPMs. Finally, we implement two sample applications to demonstrate how existing VPPMs could be trivially subverted to create the potential for physical harm. This paper aims to raise awareness that the current way we apply and publish VPPMs can lead to malicious exploits of our perceptual vulnerabilities.</t>
  </si>
  <si>
    <t>physical harm, virtual-physical perceptual manipulation, VR security, VPPM</t>
  </si>
  <si>
    <t>Ahuja K,Islam R,Parashar V,Dey K,Harrison C,Goel M</t>
  </si>
  <si>
    <t>EyeSpyVR: Interactive Eye Sensing Using Off-the-Shelf, Smartphone-Based VR Headsets</t>
  </si>
  <si>
    <t>https://doi.org/10.1145/3214260</t>
  </si>
  <si>
    <t>Low cost virtual reality (VR) headsets powered by smartphones are becoming ubiquitous. Their unique position on the user's face opens interesting opportunities for interactive sensing. In this paper, we describe EyeSpyVR, a software-only eye sensing approach for smartphone-based VR, which uses a phone's front facing camera as a sensor and its display as a passive illuminator. Our proof-of-concept system, using a commodity Apple iPhone, enables four sensing modalities: detecting when the VR head set is worn, detecting blinks, recognizing the wearer's identity, and coarse gaze tracking - features typically found in high-end or specialty VR headsets. We demonstrate the utility and accuracy of EyeSpyVR in a series of studies with 70 participants, finding a worn detection of 100%, blink detection rate of 95.3%, family user identification accuracy of 81.4%, and mean gaze tracking error of 10.8° when calibrated to the wearer (12.9° without calibration). These sensing abilities can be used by developers to enable new interactive features and more immersive VR experiences on existing, off-the-shelf hardware.</t>
  </si>
  <si>
    <t>VR, gaze tracking, blink detection, user identification, periocular biometrics, eye tracking, personalized service delivery on VR</t>
  </si>
  <si>
    <t>Freeman G,Maloney D</t>
  </si>
  <si>
    <t>Body, Avatar, and Me: The Presentation and Perception of Self in Social Virtual Reality</t>
  </si>
  <si>
    <t>https://doi.org/10.1145/3432938</t>
  </si>
  <si>
    <t>Self-presentation in online digital social spaces has been a long standing research interest in HCI and CSCW. As online social spaces evolve towards more embodied digital representations, it is important to understand how users construct and experience their self and interact with others' self in new and more complicated ways, as it may introduce new opportunities and unseen social consequences. Using findings of an interview study (N=30), in this paper we report an in-depth empirical investigation of the presentation and perception of self in Social Virtual Reality (VR) - 3D virtual spaces where multiple users can interact with one another through VR head-mounted displays and full-body tracked avatars. This study contributes to the growing body of CSCW literature on social VR by offering empirical evidence of how social VR platforms afford new phenomena and approaches of novel identity practices and by providing potential design implications to further support such practices. We also expand the existing research agenda in CSCW on the increasing complexity of people's self-presentation in emerging novel sociotechnical systems.</t>
  </si>
  <si>
    <t>online interaction, online identity, self-presentation, social virtual reality</t>
  </si>
  <si>
    <t>Tourani R,Bos A,Misra S,Esposito F</t>
  </si>
  <si>
    <t>Towards Security-as-a-Service in Multi-Access Edge</t>
  </si>
  <si>
    <t>358–363</t>
  </si>
  <si>
    <t>9781450367332</t>
  </si>
  <si>
    <t>https://doi.org/10.1145/3318216.3363335</t>
  </si>
  <si>
    <t>The prevailing network security measures are often implemented on proprietary appliances that are deployed at fixed network locations with constant capacity. Such a rigid deployment is sometimes necessary, but undermines the flexibility of security services in meeting the demands of emerging applications, such as augmented/virtual reality, autonomous driving, and 5G for industry 4.0, which are provoked by the evolution of connected and smart devices, their heterogeneity, and integration with cloud and edge computing infrastructures.To loosen these rigid security deployments, in this paper, we propose a data-centric SECurity-as-a-Service (SECaaS) framework for elastic deployment and provisioning of security services at the Multi-Access Edge Computing (MEC) infrastructure. In particular, we discuss three security services that are suitable for edge deployment: (i) an intrusion detection and prevention system (IDPS), (ii) an access control enforcement system (ACE), and (iii) a communication anonymization service (CA). We benchmark the common security microservices along with the design and implementation of a proof of concept communication anonymization application.</t>
  </si>
  <si>
    <t>NDN, virtualization, security, microservice, edge computing</t>
  </si>
  <si>
    <t>Handoko BL,Melisa M,Reinaldy N</t>
  </si>
  <si>
    <t>External Auditors’ Perception of Use of Virtual Reality in Financial Statement Auditing Process</t>
  </si>
  <si>
    <t>21–27</t>
  </si>
  <si>
    <t>https://doi.org/10.1145/3578997.3579002</t>
  </si>
  <si>
    <t>Virtual Reality (VR) has become one of the most promising digital platforms in industry 4.0 because it offers an interactive yet effective service. We examine that VR has great potential to support the audit process. In the auditing field, VR strongly supports the implementation of remote audit because VR can simulate as if the audit process was done face-to-face. However, despite the various conveniences and effectiveness offered, VR still has many limitations in terms of human resources, cost, and security. Thus, our quantitative research tries to examine what are the auditor's perceptions that affect the auditor's intention to adopt VR in the financial statements auditing process. We gathered primary data from external auditors through questionnaire to obtain empirical data that can verify our research model. As the results, we found that audit judgement and IT risk significantly affect auditor's intention to adopt VR. While computer literacy, client's level of technology, and knowledge in VR do not significantly affect auditor's intention to adopt VR. We suggest that future researchers dig deeper into other independent variables that might affect the auditor's intention to adopt VR.</t>
  </si>
  <si>
    <t>Audit Judgement, VR Technology, Auditing, Adoption, IT Risk</t>
  </si>
  <si>
    <t>Zhu H,Jin W,Xiao M,Murali S,Li M</t>
  </si>
  <si>
    <t>BlinKey: A Two-Factor User Authentication Method for Virtual Reality Devices</t>
  </si>
  <si>
    <t>https://doi.org/10.1145/3432217</t>
  </si>
  <si>
    <t>Virtual Reality (VR) has shown promising potentials in many applications, such as e-business, healthcare, and social networking. Rich information regarding user's activities and their online accounts is stored in VR devices. If it is carelessly unattended, then attackers, including insiders, can make use of the stored information to, for example, perform in-app purchases at the legitimate owner's expenses. Current solutions, mostly following schemes designed for general personal devices, have been proved vulnerable to shoulder-surfing attacks due to the sight blocking caused by the headset. Although there have been efforts trying to fill this gap, they either rely on some highly advanced equipment, such as electrodes to read brainwaves, or introduce heavy cognitive load that has users perform a series of cumbersome authentication tasks. Therefore, an authentication method for VR devices that is robust and convenient is in dire need.In this paper, we present the design, implementation, and evaluation of a two-factor user authentication scheme, BlinKey, for VR devices that are equipped with an eye tracker. A user's secret passcode is a set of recorded rhythms when he/she blinks, together with the unique pupil size variation pattern. We call this passcode as a blinkey, which can be jointly characterized by knowledge-based and biometric features. To examine the performances, BlinKey is implemented on an HTC Vive Pro with a Pupil Labs eye tracker. Through extensive experimental evaluations with 52 participants, we show that our scheme can achieve the average EER as low as 4.0% with only 6 training samples. Besides, it is robust against various types of attacks. BlinKey also exhibits satisfactory usability in terms of login attempts, memorability, and impact of user motions. We also carry out questionnaire-based pre-/post-studies. The survey result indicates that BlinKey is well accepted as a user authentication scheme for VR devices.</t>
  </si>
  <si>
    <t>VR device, pupil size variation, Two-factor authentication, blinking rhythm</t>
  </si>
  <si>
    <t>Abraham M,Saeghe P,Mcgill M,Khamis M</t>
  </si>
  <si>
    <t>Implications of XR on Privacy, Security and Behaviour: Insights from Experts</t>
  </si>
  <si>
    <t>https://doi.org/10.1145/3546155.3546691</t>
  </si>
  <si>
    <t>Extended-Reality (XR) devices are packed with sensors that allow tracking of users (e.g., behaviour, actions, eye-gaze) and their surroundings (e.g., people, places, objects). As a consequence, XR devices pose significant risks to privacy, security, and our ability to understand and influence the behaviour of users - risks that will be amplified by ever-increasing adoption. This necessitates addressing these concerns before XR becomes ubiquitous. We conducted three focus groups with thirteen XR experts from industry and academia interested in XR, security, and privacy, to investigate current and emerging issues relating to security, privacy, and influencing behaviour. We identified issues such as virtual threats leading to physical harm, missing opting-out methods, and amplifying bias through perceptual filters. From the results we establish a collection of prescient challenges relating to security, privacy and behavioural manipulation within XR and present recommendations working towards developing future XR devices that better support security and privacy by default.</t>
  </si>
  <si>
    <t>Virtual Reality, User-centered security, Mixed Reality, Augmented Reality</t>
  </si>
  <si>
    <t>Mhaidli AH,Schaub F</t>
  </si>
  <si>
    <t>Identifying Manipulative Advertising Techniques in XR Through Scenario Construction</t>
  </si>
  <si>
    <t>https://doi.org/10.1145/3411764.3445253</t>
  </si>
  <si>
    <t>As Extended Reality (XR) devices and applications become more mainstream, so too will XR advertising — advertising that takes place in XR mediums. Due to the defining features of XR devices, such as the immersivity of the medium and the ability of XR devices to simulate reality, there are fears that these features could be exploited to create manipulative XR ads that trick consumers into buying products they do not need or might harm them. Using scenario construction, we investigate potential future incarnations of manipulative XR advertising and their harms. We identify five key mechanisms of manipulative XR advertising: misleading experience marketing; inducing artificial emotions in consumers; sensing and targeting people when they are vulnerable; emotional manipulation through hyperpersonalization; and distortion of reality. We discuss research challenges and questions in order to address and mitigate manipulative XR advertising risks.</t>
  </si>
  <si>
    <t>virtual reality, mixed reality, augmented reality, advertising, privacy, computer ethics., scenario construction, Extended reality</t>
  </si>
  <si>
    <t>Kumar A,Lee LH,Chauhan J,Su X,Hoque MA,Pirttikangas S,Tarkoma S,Hui P</t>
  </si>
  <si>
    <t>PassWalk: Spatial Authentication Leveraging Lateral Shift and Gaze on Mobile Headsets</t>
  </si>
  <si>
    <t>952–960</t>
  </si>
  <si>
    <t>9781450392037</t>
  </si>
  <si>
    <t>https://doi.org/10.1145/3503161.3548252</t>
  </si>
  <si>
    <t>Secure and usable user authentication on mobile headsets is a challenging problem. The miniature-sized touchpad on such devices becomes a hurdle to user interactions that impact usability. However, the most common authentication methods, i.e., the standard QWERTY virtual keyboard or mid-air inputs to enter passwords are highly vulnerable to shoulder surfing attacks. In this paper, we present PassWalk, a keyboard-less authentication system leveraging multi-modal inputs on mobile headsets. PassWalk demonstrates the feasibility of user authentication driven by the user's gaze and lateral shifts (i.e., footsteps) simultaneously. The keyboard-less authentication interface in PassWalk enables users to accomplish highly mobile inputs of graphical passwords, containing digital overlays and physical objects. We conduct an evaluation with 22 recruited participants (15 legitimate users and 7 attackers). Our results show that PassWalk provides high security (only 1.1% observation attacks were successful) with a mean authentication time of 8.028s, which outperforms the commercial method of using the QWERTY virtual keyboard (21.5% successful attacks) and a research prototype LookUnLock (5.5% successful attacks). Additionally, PassWalk entails a significantly smaller workload on the user than the current commercial methods.</t>
  </si>
  <si>
    <t>mobile headsets, metaverse, immersive reality, authentication, AR/VR</t>
  </si>
  <si>
    <t>Bermejo Fernandez C,Lee LH,Nurmi P,Hui P</t>
  </si>
  <si>
    <t>PARA: Privacy Management and Control in Emerging IoT Ecosystems Using Augmented Reality</t>
  </si>
  <si>
    <t>478–486</t>
  </si>
  <si>
    <t>9781450384810</t>
  </si>
  <si>
    <t>https://doi.org/10.1145/3462244.3479885</t>
  </si>
  <si>
    <t>The ubiquity of smart devices, combined with a lack of information about data garnered by them, make privacy a significant challenge for adopting smart devices. Ensuring users can safeguard their privacy without compromising the devices’ functionality requires effective yet intuitive ways to manage personal privacy preferences. Current solutions for privacy management are severely lacking as they are ineffective in making users aware of potential privacy risks or how to mitigate them and as they offer limited support for interaction. As our first contribution, we develop a novel AR privacy management interface (PARA) that uses AR visualization to contextualize data disclosure and improve user’s perceptions of privacy threats. Besides offering support for enhancing user’s privacy perceptions, our interface supports privacy control on compatible devices through privacy-enhancing technologies. As our second contribution, we systematically study factors affecting privacy perceptions and privacy control for two device classes (smart camera and smart speaker) through a user study with N = 32 participants. Our results show that PARA’s contextualization and visualization of privacy disclosure strongly affect the participants’ privacy perceptions. For privacy control, we demonstrate that our prototype improves the participant’s capability to identify risks and provides an effective and easy-to-use mechanism for controlling privacy disclosure, in contrast to existing state-of-the-art privacy management interfaces.</t>
  </si>
  <si>
    <t>augmented reality, AR-IoT interaction., graphical user interfaces, control, management, mixed reality, smart devices, privacy</t>
  </si>
  <si>
    <t>Koulouris J,Jeffery Z,Best J,O'Neill E,Lutteroth C</t>
  </si>
  <si>
    <t>Me vs. Super(Wo)Man: Effects of Customization and Identification in a VR Exergame</t>
  </si>
  <si>
    <t>1–17</t>
  </si>
  <si>
    <t>9781450367080</t>
  </si>
  <si>
    <t>https://doi.org/10.1145/3313831.3376661</t>
  </si>
  <si>
    <t>Customised avatars are a powerful tool to increase identification, engagement and intrinsic motivation in digital games. We investigated the effects of customisation in a self-competitive VR exergame by modelling players and their previous performance in the game with customised avatars. In a first study we found that, similar to non-exertion games, customisation significantly increased identification and intrinsic motivation, as well as physical performance in the exergame. In a second study we identified a more complex relationship with the customisation style: idealised avatars increased wishful identification but decreased exergame performance compared to realistic avatars. In a third study, we found that 'enhancing' realistic avatars with idealised characteristics increased wishful identification, but did not have any adverse effects. We discuss the findings based on feedforward and self-determination theory, proposing notions of intrinsic identification (fostering a sense of self) and extrinsic identification (drawing away from the self) to explain the results.</t>
  </si>
  <si>
    <t>feedforward, exergaming, avatar customisation, virtual reality, identification</t>
  </si>
  <si>
    <t>Kumar A,Braud T,Lee LH,Hui P</t>
  </si>
  <si>
    <t>Theophany: Multimodal Speech Augmentation in Instantaneous Privacy Channels</t>
  </si>
  <si>
    <t>2056–2064</t>
  </si>
  <si>
    <t>https://doi.org/10.1145/3474085.3475507</t>
  </si>
  <si>
    <t>Many factors affect speech intelligibility in face-to-face conversations. These factors lead conversation participants to speak louder and more distinctively, exposing the content to potential eavesdroppers. To address these issues, we introduce Theophany, a privacy-preserving framework for augmenting speech. Theophany establishes ad-hoc social networks between conversation participants to exchange contextual information, improving speech intelligibility in real-time. At the core of Theophany, we develop the first privacy perception model that assesses the privacy risk of a face-to-face conversation based on its topic, location, and participants. This framework allows to develop any privacy-preserving application for face-to-face conversation. We implement the framework within a prototype system that augments the speaker's speech with real-life subtitles to overcome the loss of contextual cues brought by mask-wearing and social distancing during the COVID-19 pandemic. We evaluate Theophany through a user survey and a user study on 53 and 17 participants, respectively. Theophany's privacy predictions match the participants' privacy preferences with an accuracy of 71.26%. Users considered Theophany to be useful to protect their privacy (3.88/5), easy to use (4.71/5), and enjoyable to use (4.24/5). We also raise the question of demographic and individual differences in the design of privacy-preserving solutions.</t>
  </si>
  <si>
    <t>augmented reality, speech intelligibility, human augmentation, assistive technology, user privacy, multi-modal speech augmentation</t>
  </si>
  <si>
    <t>Grammatikakis MD,Piperaki V,Papagrigoriou A</t>
  </si>
  <si>
    <t>Multilayer NoC Firewall Services: Case-Study on e-Health</t>
  </si>
  <si>
    <t>75–81</t>
  </si>
  <si>
    <t>9781450390835</t>
  </si>
  <si>
    <t>https://doi.org/10.1145/3479876.3481598</t>
  </si>
  <si>
    <t>Network-on-Chip (NoC) Firewall provides memory protection and process isolation. In this paper, we design, implement and validate hierarchical Linux security primitives on top of a custom NoC Firewall module embedded on the ARM-based Xilinx Zedboard FPGA. Our open-source, multi-layer security protocols aim to protect the privacy of application keys stored in non-cacheable BRAM. Experimental results derived from integrating security within a soft real-time electrocardiogram monitoring, analysis, and visualization application allow evaluating the software overhead of the proposed security primitives. Preliminary results indicate that the performance overhead for supporting data privacy is acceptable for one-time authentication schemes. However, relative to the processing requirements of the E-Health application, security overheads are large, and cannot sustain continuous authentication schemes.</t>
  </si>
  <si>
    <t>NoC firewall, linux driver, data privacy, ECG analysis, security, FPGA memory protection, soft real-time</t>
  </si>
  <si>
    <t>Prange S,Shams A,Piening R,Abdelrahman Y,Alt F</t>
  </si>
  <si>
    <t>PriView– Exploring Visualisations to Support Users’ Privacy Awareness</t>
  </si>
  <si>
    <t>https://doi.org/10.1145/3411764.3445067</t>
  </si>
  <si>
    <t>We present PriView, a concept that allows privacy-invasive devices in the users’ vicinity to be visualised. PriView is motivated by an ever-increasing number of sensors in our environments tracking potentially sensitive data (e.g., audio and video). At the same time, users are oftentimes unaware of this, which violates their privacy. Knowledge about potential recording would enable users to avoid accessing such areas or not to disclose certain information. We built two prototypes: a) a mobile application capable of detecting smart devices in the environment using a thermal camera, and b) VR mockups of six scenarios where PriView might be useful (e.g., a rental apartment). In both, we included several types of visualisation. Results of our lab study (N=24) indicate that users prefer simple, permanent indicators while wishing for detailed visualisations on demand. Our exploration is meant to support future designs of privacy visualisations for varying smart environments.</t>
  </si>
  <si>
    <t>Smart Environments, Smart Home, IoT, Mobile Application, Smart Devices, AR, Privacy, VR, Thermal Camera, Visualisation</t>
  </si>
  <si>
    <t>Zhao Y,Wei S,Guo T</t>
  </si>
  <si>
    <t>Privacy-Preserving Reflection Rendering for Augmented Reality</t>
  </si>
  <si>
    <t>2909–2918</t>
  </si>
  <si>
    <t>https://doi.org/10.1145/3503161.3548386</t>
  </si>
  <si>
    <t>When the virtual objects consist of reflective materials, the required lighting information to render such objects can consist of privacy-sensitive information outside the current camera view. In this paper, we show, for the first time, that accuracy-driven multi-view environment lighting can reveal out-of-camera scene information and compromise privacy. We present a simple yet effective privacy attack that extracts sensitive scene information such as human faces and text from rendered objects under several application scenarios.To defend against such attacks, we develop a novel IPC2S defense and a conditional R2 defense. Our IPC2S defense, combined with a generic lighting reconstruction method, preserves the scene geometry while obfuscating the privacy-sensitive information. As a proof-of-concept, we leverage existing OCR and face detection models to identify text and human faces from past camera observations and blur the color pixels associated with detected regions. We evaluate the visual quality impact of our defense by comparing rendered virtual objects to ones rendered with a generic multi-lighting reconstruction technique, ARKit, and R2 defense. Our visual and quantitative results demonstrate that our defense leads to structurally similar reflections with up to 0.98 SSIM score across various rendering scenarios while preserving sensitive information by reducing the automatic extraction success rate to at most 8.8%.</t>
  </si>
  <si>
    <t>visual privacy, photorealistic rendering, augmented reality</t>
  </si>
  <si>
    <t>Son B,Park J</t>
  </si>
  <si>
    <t>Tactile Sensitivity to Distributed Patterns in a Palm</t>
  </si>
  <si>
    <t>486–491</t>
  </si>
  <si>
    <t>9781450356923</t>
  </si>
  <si>
    <t>https://doi.org/10.1145/3242969.3243030</t>
  </si>
  <si>
    <t>Tactile information in a palm is a necessary component in manipulating and perceiving large or heavy objects. Noting this, we investigate human sensitivity to tactile haptic feedback in a palm for an improved user interface design. To provide distributed tactile pattern, we propose an ungrounded haptic interface, which can stimulate multiple locations in a palm, independently. Two experiments were conducted to evaluate human sensitivity to distributed tactile patterns. The first experiment tested participants' sensitivity to tactile patterns by sub-sections in a palm, and a significant effect of the sub-section on the sensitivity was observed. In the second experiment, participants identified pressure distribution patterns in the palm collected from real-life objects with the percent correct of 71.4 % and IT (information transfer) was 1.58 bits.</t>
  </si>
  <si>
    <t>haptics, pattern identification., tactile feedback, virtual reality</t>
  </si>
  <si>
    <t>Lesi V,Jovanov I,Pajic M</t>
  </si>
  <si>
    <t>Integrating Security in Resource-Constrained Cyber-Physical Systems</t>
  </si>
  <si>
    <t>https://doi.org/10.1145/3380866</t>
  </si>
  <si>
    <t>Defense mechanisms against network-level attacks are commonly based on the use of cryptographic techniques, such as lengthy message authentication codes (MAC) that provide data integrity guarantees. However, such mechanisms require significant resources (both computational and network bandwidth), which prevents their continuous use in resource-constrained cyber-physical systems (CPS). Recently, it was shown how physical properties of controlled systems can be exploited to relax these stringent requirements for systems where sensor measurements and actuator commands are transmitted over a potentially compromised network; specifically, that merely intermittent use of data authentication (i.e., at occasional time points during system execution), can still provide strong Quality-of-Control (QoC) guarantees even in the presence of false-data injection attacks, such as Man-in-the-Middle (MitM) attacks. Consequently, in this work, we focus on integrating security into existing resource-constrained CPS, in order to protect against MitM attacks on a system where a set of control tasks communicates over a real-time network with system sensors and actuators. We introduce a design-time methodology that incorporates requirements for QoC in the presence of attacks into end-to-end timing constraints for real-time control transactions, which include data acquisition and authentication, real-time network messages, and control tasks. This allows us to formulate a mixed integer linear programming-based method for direct synthesis of schedulable tasks and message parameters (i.e., deadlines and offsets) that do not violate timing requirements for the already deployed controllers, while adding a sufficient level of protection against network-based attacks; specifically, the synthesis method also provides suitable intermittent authentication policies that ensure the desired QoC levels under attack. To additionally reduce the security-related bandwidth overhead, we propose the use of cumulative message authentication at time instances when the integrity of messages from subsets of sensors should be ensured. Furthermore, we introduce a method for the opportunistic use of the remaining resources to further improve the overall QoC guarantees while ensuring system (i.e., task and message) schedulability. Finally, we demonstrate applicability and scalability of our methodology on synthetic automotive systems as well as a real-world automotive case-study.</t>
  </si>
  <si>
    <t>quality-of-control, Cyber-physical systems security, real-time scheduling, mixed integer linear programming</t>
  </si>
  <si>
    <t>Wolf MJ,Grodzinsky F,Miller K</t>
  </si>
  <si>
    <t>Augmented Reality All around Us: Power and Perception at a Crossroads</t>
  </si>
  <si>
    <t>126–131</t>
  </si>
  <si>
    <t>https://doi.org/10.1145/2874239.2874257</t>
  </si>
  <si>
    <t>In this paper we continue to explore the ethics and social impact of augmented visual field devices (AVFDs). Recently, Microsoft announced the pending release of HoloLens, and Magic Leap filed a patent application for technology that will project light directly onto the wearer's retina. Here we explore the notion of deception in relation to the impact these devices have on developers, users, and non-users as they interact via these devices. These sorts of interactions raise questions regarding autonomy and suggest a strong need for informed consent protocols. We identify issues of ownership that arise due to the blending of physical and virtual space and important ways that these devices impact trust. Finally, we explore how these devices impact individual identity and thus raise the question of ownership of the space between an object and someone's eyes. We conclude that developers ought to take time to design and implement a natural and easy to use informed consent system with these devices.</t>
  </si>
  <si>
    <t>deception, human values, identity, augmented reality, informed consent, augmented visual field devices, trust, autonomy</t>
  </si>
  <si>
    <t>Guija D,Siddiqui MS</t>
  </si>
  <si>
    <t>Identity and Access Control for Micro-Services Based 5G NFV Platforms</t>
  </si>
  <si>
    <t>9781450364485</t>
  </si>
  <si>
    <t>https://doi.org/10.1145/3230833.3233255</t>
  </si>
  <si>
    <t>The intrinsic use of SDN/NFV technologies in 5G infrastructures promise to enable the flexibility and programmability of networks to ensure lower cost of network and service provisioning and operation, however it brings new challenges and requirements due to new architectural changes. In terms of security, authentication and authorization functions need to evolve towards the new and emerging 5G virtualization platforms in order to meet the requirements of service providers and infrastructure operators. Over the years, a lot of authentication techniques have been used. Now, a wide range of options arise allowing to extend existing authentication and authorization mechanisms.This paper focuses on proposing and showcasing a 5G platform oriented solution among different approaches to integrate authentication and authorization functionalities, an adapted secure and stateless mechanism, providing identity and permissions management to handle not only users, but also system micro-services, in a network functions virtualization management and orchestration (NFV MANO) system, oriented to deploy virtualized services. The presented solution uses the NFV-based SONATA Service Platform which offers capabilities for a continuous integration and delivery DevOps methodology that allow high levels of programmability and flexibility to manage the entire life cycle of Virtual Network Functions, and enables the perfect scenario to showcase different approaches for authentication and authorization mechanisms for users and micro-services in a 5G platform.</t>
  </si>
  <si>
    <t>virtual network functions, 5G, JSON Web Token, Authorization, network services, Keycloak, micro-services, identity, Authentication, NFV MANO, DevOps</t>
  </si>
  <si>
    <t>Li X,Yan F,Zuo F,Zeng Q,Luo L</t>
  </si>
  <si>
    <t>Touch Well Before Use: Intuitive and Secure Authentication for IoT Devices</t>
  </si>
  <si>
    <t>9781450361699</t>
  </si>
  <si>
    <t>https://doi.org/10.1145/3300061.3345434</t>
  </si>
  <si>
    <t>Internet of Things (IoT) are densely deployed in smart environments, such as homes, factories and laboratories, where many people have physical access to IoT devices. How to authenticate users operating on these devices is thus an important problem. IoT devices usually lack conventional user interfaces, such as keyboards and mice, which makes traditional authentication methods inapplicable. We present a virtual sensing technique that allows IoT devices to virtually sense user 'petting' (in the form of some very simple touches for about 2 seconds) on the devices. Based on this technique, we build a secure and intuitive authentication method that authenticates device users by comparing the petting operations sensed by devices and those captured by the user wristband. The authentication method is highly secure as physical operations are required, rather than based on proximity. It is also intuitive, adopting very simple authentication operations, e.g., clicking buttons, twisting rotary knobs, and swiping touchscreens. Unlike the state-of-the-art methods, our method does not require any hardware modifications of devices, and thus can be applied to commercial off-the-shelf (COTS) devices. We build prototypes and evaluate them comprehensively, demonstrating their high effectiveness, security, usability, and efficiency.</t>
  </si>
  <si>
    <t>authentication, virtual sensing, internet of things</t>
  </si>
  <si>
    <t>Wilson J,McLuskie D,Bayne E</t>
  </si>
  <si>
    <t>Investigation into the Security and Privacy of IOS VPN Applications</t>
  </si>
  <si>
    <t>9781450388337</t>
  </si>
  <si>
    <t>https://doi.org/10.1145/3407023.3407029</t>
  </si>
  <si>
    <t>Due to the increasing number of recommendations for people to use Virtual Private Networks (VPNs) to protect their privacy, more application developers are creating VPN applications and publishing them on the Apple App Store and Google Play Store. In this 'gold rush', applications are being developed quickly and, in turn, not being developed with security in mind.This paper investigated a selection of VPN applications available on the Apple App Store (for iOS devices) and tested the applications for security and privacy issues. This includes testing for any traffic being transmitted over plain HTTP, DNS leakage and transmission of personally identifiable information (such as phone number, International Mobile Equipment Identity (IMEI), email address, MAC address) and evaluating the security of the tunneling protocol used by the VPN.The testing methodology involved installing VPN applications on a test device, simulating network traffic for a pre-defined period of time and capturing the traffic. This allows for all traffic to be analysed to check for anything being sent without encryption. Other issues that often cause de-anonymization with VPN applications such as DNS leakage were also considered.The research found several common security issues with VPN applications tested, with a large majority of applications still using HTTP and not HTTPS for transmitting certain data. A large majority of the VPN applications failed to route additional user data (such as DNS queries) through the VPN tunnel. Furthermore, just fifteen of the tested applications were found to have correctly implemented the best-recommended tunneling protocol for user security.Outside of the regular testing criteria, other security anomalies were observed with specific applications, which included outdated servers with known vulnerabilities, applications giving themselves the ability to perform HTTPS interception and questionable privacy policies.From the documented vulnerabilities, this research proposes a set of recommendations for developers to consider when developing VPN applications.</t>
  </si>
  <si>
    <t>VPN, virtual private network, iOS, mobile, privacy, security</t>
  </si>
  <si>
    <t>Chatterjee U,Chatterjee S,Mukhopadhyay D,Chakraborty RS</t>
  </si>
  <si>
    <t>Machine Learning Assisted PUF Calibration for Trustworthy Proof of Sensor Data in IoT</t>
  </si>
  <si>
    <t>https://doi.org/10.1145/3393628</t>
  </si>
  <si>
    <t>Remote integrity verification plays a paramount role in resource-constraint devices owing to emerging applications such as Internet-of-Things (IoT), smart homes, e-health, and so on. The concept of Virtual Proof of Reality (VPoR) proposed by Rührmair et al. in 2015 has come up with a Sense-Prove-Validate framework for integrity checking of abundant data generated from billions of connected sensors. It leverages the unreliability factor of Physically Unclonable Functions (PUFs) with respect to ambient parameter variations such as temperature, supply voltages, and so on, and claims to prove the authenticity of the sensor data without using any explicit keys. The state-of-the-art authenticated sensing protocols majorly lack in limited authentications and huge storage overhead. These protocols also assume that the behaviour of the PUF instances varies unpredictably for different levels of ambient factors, which in turn makes them hard to go beyond the theoretical concept. We address these issues in this work1 and propose a Machine Learning (ML) assisted PUF calibration scheme to predict the Challenge-Response Pair (CRP) behaviour of a PUF instance in a specific environment, given the CRP behaviour in a pivot environment. Here, we present a new class of authenticated sensing protocols where we leverage the beneficence of ML techniques to validate the authenticity and integrity of sensor data over ambient factor variations. The scheme also reduces the storage complexity of the verifier from O(p * K * l * (c + r)) to O(p * l *(c + r)), where p is the number of PUF instances deployed in the framework, l is the number of challenge-response pairs used for authentication, c is the bit lengths of the challenge, r is the response bits of the PUF, and K is the number of levels of ambient factor variations. The scheme alleviates the issue of limited authentication as well, whereby every CRP is used only once for authentication and then deleted from the database. To validate the proposed protocol through actual experiments on FPGA, we propose 5-4 Double Arbiter PUF, which is an extension of Double Arbiter PUFs (DAPUFs) as this design is more suited for FPGA, and implement it on Xilinx Artix-7 FPGAs. We characterise the proposed PUF instance from −20°C to 80°C and use Random Forest--based ML technique to generate a soft model of the PUF instance. This model is further used by the verifier to authenticate the actual PUF circuit. According to the FPGA-based validation, the proposed protocol with DAPUF can be effectively used to authenticate sensor devices across wide variations of temperature values.</t>
  </si>
  <si>
    <t>double arbiter PUFs, FPGA, Authenticated sensing, reliability, virtual proofs (VPs), physically unclonable functions (PUFs)</t>
  </si>
  <si>
    <t>Security-Aware Scheduling of Embedded Control Tasks</t>
  </si>
  <si>
    <t>2017</t>
  </si>
  <si>
    <t>https://doi.org/10.1145/3126518</t>
  </si>
  <si>
    <t>In this work, we focus on securing cyber-physical systems (CPS) in the presence of network-based attacks, such as Man-in-the-Middle (MitM) attacks, where a stealthy attacker is able to compromise communication between system sensors and controllers. Standard methods for this type of attacks rely on the use of cryptographic mechanisms, such as Message Authentication Codes (MACs) to ensure data integrity. However, this approach incurs significant computation overhead, limiting its use in resource constrained systems. Consequently, we consider the problem of scheduling multiple control tasks on a shared processor while providing a suitable level of security guarantees. Specifically, by security guarantees we refer to control performance, i.e., Quality-of-Control (QoC), in the presence of attacks. We start by mapping requirements for QoC under attack into constraints for security-aware control tasks that, besides standard control operations, intermittently perform data authentication. This allows for the analysis of the impact that security-related computation overhead has on both schedulability of control tasks and QoC. Building on this analysis, we introduce a mixed-integer linear programming-based technique to obtain a schedulable task set with predefined QoC requirements. Also, to facilitate optimal resource allocation, we provide a method to analyze interplay between available computational resources and the overall QoC under attack, and show how to obtain a schedulable task set that maximizes the overall QoC guarantees. Finally, we prove usability of our approach on a case study with multiple automotive control components.</t>
  </si>
  <si>
    <t>CPS security, real-time scheduling, mixed integer linear programming, quality-of-control</t>
  </si>
  <si>
    <t>Nguyen HN,Vomvas M,Vo-Huu T,Noubir G</t>
  </si>
  <si>
    <t>Wideband, Real-Time Spectro-Temporal RF Identification</t>
  </si>
  <si>
    <t>77–86</t>
  </si>
  <si>
    <t>9781450390798</t>
  </si>
  <si>
    <t>https://doi.org/10.1145/3479241.3486688</t>
  </si>
  <si>
    <t>RF emissions' detection, classification, and spectro-temporal localization are crucial not only for tasks relating to understanding, managing, and protecting the RF spectrum, but also for safety and security applications such as detecting intruding drones or jammers. Achieving this goal for wideband spectrum and in real-time is a challenging problem. Existing methods are limited to a small bandwidth, and lack the capability to detect and classify multiple RF emissions in every part of a wide spectrum with a unified detection and classification solution. We present WRIST, a Wideband, Real-time RF Identification system with Spectro-Temporal detection,framework and system. Our resulting deep learning (DL) model is capable to detect, classify, and precisely locate RF emissions in time and frequency using RF samples of 100 MHz spectrum in real-time(over 6Gbps incoming I&amp;Q streams). Such capabilities are made feasible by leveraging a deep learning-based one-stage object detection framework, and transfer learning to a multi-channel visual-based RF signals representation. We also introduce an iterative training approach which leverages synthesized and augmented RF data to efficiently build large labelled datasets of RF emissions. WRIST's detector achieves 90 mean Average Precision even in extremely congested environment in the wild. WRIST model classifies five technologies (Bluetooth, Lightbridge, Wi-Fi, XPD, and ZigBee) and is easily extendable to others.</t>
  </si>
  <si>
    <t>wideband and real-time systems, deep learning, RF identification</t>
  </si>
  <si>
    <t>Li H,Ye M,Du B</t>
  </si>
  <si>
    <t>WePerson: Learning a Generalized Re-Identification Model from All-Weather Virtual Data</t>
  </si>
  <si>
    <t>3115–3123</t>
  </si>
  <si>
    <t>https://doi.org/10.1145/3474085.3475455</t>
  </si>
  <si>
    <t>The aim of person re-identification (Re-ID) is retrieving a person of interest across multiple non-overlapping cameras. Re-ID has gained significantly increased advancement in recent years. However, real data annotation is costly and model generalization ability is hindered by the lack of large-scale and diverse data. To address this problem, we propose a Weather Person pipeline that can generate a synthesized Re-ID dataset with different weather, scenes, and natural lighting conditions automatically. The pipeline is built on the top of a game engine which contains a digital city, weather and lighting simulation system, and various character models with manifold dressing. To train a generalizable Re-ID model from the large-scale virtual WePerson dataset, we design an adaptive sample selection strategy to close the domain gap and avoid redundancy. We also design an informative sampling method for a mini-batch sampler to accelerate the learning process. In addition, an efficient training method is introduced by adopting instance normalization to capture identity invariant components from various appearances. We evaluate our pipeline using direct transfer on 3 widely-used real-world benchmarks, achieving competitive performance without any real-world image training. This dataset starts the attempt to evaluate diverse environmental factors in a controllable virtual engine, which provides important guidance for future generalizable Re-ID model design. Notably, we improve the current state-of-the-art accuracy from 38.5% to 46.4% on the challenging MSMT17 dataset. Dataset and code are available at https://github.com/lihe404/WePerson https://github.com/lihe404/WePerson.</t>
  </si>
  <si>
    <t>synthetic data, person re-identification, virtual to real</t>
  </si>
  <si>
    <t>De Groef W,Subramanian D,Johns M,Piessens F,Desmet L</t>
  </si>
  <si>
    <t>Ensuring Endpoint Authenticity in WebRTC Peer-to-Peer Communication</t>
  </si>
  <si>
    <t>2103–2110</t>
  </si>
  <si>
    <t>9781450337397</t>
  </si>
  <si>
    <t>https://doi.org/10.1145/2851613.2851804</t>
  </si>
  <si>
    <t>WebRTC is one of the latest additions to the ever growing repository of Web browser technologies, which push the envelope of native Web application capabilities. WebRTC allows real-time peer-to-peer audio and video chat, that runs purely in the browser. Unlike existing video chat solutions, such as Skype, that operate in a closed identity ecosystem, WebRTC was designed to be highly flexible, especially in the domains of signaling and identity federation. This flexibility, however, opens avenues for identity fraud. In this paper, we explore the technical underpinnings of WebRTC's identity management architecture. Based on this analysis, we identify three novel attacks against endpoint authenticity. To answer the identified threats, we propose and discuss defensive strategies, including security improvements for the WebRTC specifications and mitigation techniques for the identity and service providers.</t>
  </si>
  <si>
    <t>peer authentication, real-time communication, WebRTC, peer-to-peer communication, web application security</t>
  </si>
  <si>
    <t>Jiang W,Wen L,Jiang K,Zhang X,Pan X,Zhou K</t>
  </si>
  <si>
    <t>System-Level Design to Detect Fault Injection Attacks on Embedded Real-Time Applications</t>
  </si>
  <si>
    <t>https://doi.org/10.1145/2967611</t>
  </si>
  <si>
    <t>Fault injection attack has been a serious threat to security-critical embedded systems for a long time, yet existing research ignores addressing of the problem from a system-level perspective. This article presents an approach to the synthesis of secure real-time applications mapped on distributed embedded systems, which focuses on preventing fault injection attacks of the security protection on processing units. We utilize symmetric cryptographic service to protect confidentiality and deploy fault detection within a confidential algorithm to resist fault injection attacks. Several fault detection schemes are identified, and their fault coverage rates and time overheads are derived and measured. Our synthesis approach makes efforts to determine the best fault detection schemes for the encryption/decryption of messages such that the overall security strength of detecting a fault injection attack is maximized and the deadline constraint of the real-time applications is guaranteed. Due to the complexity of the problem, we propose an efficient algorithm based on the fruit fly optimization algorithm, and we compare it to the simulated annealing approach. Extensive experiments and a real-life application evaluation demonstrate the superiority of our approach.</t>
  </si>
  <si>
    <t>real time, fault injection attack, security, System-level design, fault detection</t>
  </si>
  <si>
    <t>De Lima N</t>
  </si>
  <si>
    <t>Building Secure, Resilient and Compliant Solutions on the IBM Cloud for Financial Services</t>
  </si>
  <si>
    <t>302–304</t>
  </si>
  <si>
    <t>The IBM Cloud for Financial services is an industry specialized public cloud, grounded in enterprise grade security and open technology. It provides the security, compliance and resiliency required by financial institutions to confidently operate mission critical workloads in a public cloud environment. At the core of the IBM Cloud for Financial services is the IBM Cloud Framework for Financial Services. This controls framework defines technical and operational controls that validated IBM Cloud Services comply to. Independent software vendors can then leverage these cloud services to build FS Cloud compliant solutions that also need to comply to the controls of the controls framework. This enables financial institutions, and their technology ecosystem partners, to securely and confidently transact with each other.The purpose of this 90 minute workshop was to provide attendees guidance on how to build and operate secure, resilient, and regulatory compliant solutions by using the IBM Cloud for Financial Services. In this workshop, attendees were introduced to the IBM Cloud for Financial Services and the types of security and compliance controls included in the controls framework. They learned about the IBM Cloud infrastructure and platform services that have been designated as FS validated. Examples of these services include the Virtual Private Cloud compute and related networking and storage options, Hyper Protect Crypto Services, and IBM Cloud databases to name a few. Guidance was provided on how to leverage these validated services and other 3rd party software components to architect secure and resilient solutions on the IBM Cloud for Financial Services. The information provided during the workshop along with useful references that provide detailed information, would enable attendees develop and operate solutions on the IBM Cloud for Financial Services and ensure that they are compliant with the controls framework.</t>
  </si>
  <si>
    <t>privacy, Red Hat OpenShift Kubernetes service, encryption, IBM identity and access management, IBM cloud, hyper protect crypto services, virtual private cloud, security, high availability, VMWare for regulated workloads, financial services</t>
  </si>
  <si>
    <t>Ko H,Jin J,Keoh SL</t>
  </si>
  <si>
    <t>ViotSOC: Controlling Access to Dynamically Virtualized IoT Services Using Service Object Capability</t>
  </si>
  <si>
    <t>69–80</t>
  </si>
  <si>
    <t>9781450349567</t>
  </si>
  <si>
    <t>https://doi.org/10.1145/3055186.3055194</t>
  </si>
  <si>
    <t>Virtualization of Internet of Things(IoT) is a concept of dynamically building customized high-level IoT services which rely on the real time data streams from low-level physical IoT sensors. Security in IoT virtualization is challenging, because with the growing number of available (building block) services, the number of personalizable virtual services grows exponentially. This paper proposes Service Object Capability(SOC) ticket system, a decentralized access control mechanism between servers and clients to efficiently authenticate and authorize each other without using public key cryptography. SOC supports decentralized partial delegation of capabilities specified in each server/client ticket. Unlike PKI certificates, SOC's authentication time and handshake packet overhead stays constant regardless of each capability's delegation hop distance from the root delegator. The paper compares SOC's security benefifits with Kerberos and the experimental results show SOC's authentication incurs significantly less time packet overhead compared against those from other mechanisms based on RSA-PKI and ECC-PKI algorithms. SOC is as secure as, and more efficient and suitable for IoT environments, than existing PKIs and Kerberos.</t>
  </si>
  <si>
    <t>internet of things security, service virtualization</t>
  </si>
  <si>
    <t>Fan L,Gote I</t>
  </si>
  <si>
    <t>A Closer Look: Evaluating Location Privacy Empirically</t>
  </si>
  <si>
    <t>488–499</t>
  </si>
  <si>
    <t>9781450386647</t>
  </si>
  <si>
    <t>https://doi.org/10.1145/3474717.3484219</t>
  </si>
  <si>
    <t>The breach of users' location privacy can be catastrophic. To provide users with privacy protections, numerous location privacy methods have been developed in the last two decades. While several studies surveyed existing location privacy methods, the lack of comparative, empirical evaluations imposes challenges for adopting location privacy by applications and researchers who may not be privacy experts. This study fills the gap by conducting a comparative evaluation among a range of location privacy methods with real-world datasets. To evaluate utility, we consider different types of measures, e.g., distortion and mobility metrics; to evaluate privacy protection, we design two empirical privacy risk measures via inference and re-identification attacks. Furthermore, we study the computational overheads inflicted by location privacy in CPU time and memory requirement. The results are thoroughly examined in our work and show that it is possible to strike a balance between utility and privacy when sharing location data with untrusted servers.</t>
  </si>
  <si>
    <t>Real-World Data, Comparative Evaluation, Location Privacy</t>
  </si>
  <si>
    <t>Hamad M,Hammadeh ZA,Saidi S,Prevelakis V,Ernst R</t>
  </si>
  <si>
    <t>Prediction of Abnormal Temporal Behavior in Real-Time Systems</t>
  </si>
  <si>
    <t>359–367</t>
  </si>
  <si>
    <t>9781450351911</t>
  </si>
  <si>
    <t>https://doi.org/10.1145/3167132.3167172</t>
  </si>
  <si>
    <t>Ensuring security in real-time and safety-critical systems is becoming extremely challenging, in particular due to the increasingly connectivity of these systems, such as in emerging autonomous vehicles that are subject to new and higher number of security attacks. The main characteristics of real-time systems is that they have strict timing constraints. These constraints must be met in order to ensure the correctness of the system. In this paper, we use the temporal properties derived from the timing analysis of the system required for safety, in order to detect the misbehavior of the system and improve its corresponding security features. For this, we define temporal boundaries which are used to detect the temporal off-nominal behavior of running applications. Moreover, we present a prediction scheme which uses the designated configuration in real-time systems.</t>
  </si>
  <si>
    <t>security, RTOS, real-time systems, intrusion prediction</t>
  </si>
  <si>
    <t>Dupuis M,Ebenezer M</t>
  </si>
  <si>
    <t>Help Wanted: Consumer Privacy Behavior and Smart Home Internet of Things (IoT) Devices</t>
  </si>
  <si>
    <t>117–122</t>
  </si>
  <si>
    <t>9781450359542</t>
  </si>
  <si>
    <t>https://doi.org/10.1145/3241815.3241869</t>
  </si>
  <si>
    <t>The infrastructure of smart home IoT devices is complex and the combination of data streams that run throughout it is convoluted. This poses a threat to consumer privacy. However, consumers fall short of adopting privacy protection measures. This study employed two qualitative and one quantitative research methodology in a mixed method research design to examine the role of privacy preferences with respect to home IoT devices. Protection Motivation Theory was used as the theoretical framework. Results suggest that individuals do care about the dangers associated with having one's privacy violated by an IoT device and are more willing to engage in protective measures if they believe they are able to understand the various mechanisms for doing so, but only if the costs are not too high. However, consumers in general have little knowledge related to the privacy issues rampant in smart home IoT devices, but do appear concerned when presented with that information directly.</t>
  </si>
  <si>
    <t>interviews, survey, content analysis, security, protection motivation theory, privacy, consumer iot devices, mixed methods</t>
  </si>
  <si>
    <t>Rani PJ</t>
  </si>
  <si>
    <t>Bernoulli Keyed Hash Function for Authenticating the Data over Virtual Private Network</t>
  </si>
  <si>
    <t>9781450339629</t>
  </si>
  <si>
    <t>https://doi.org/10.1145/2905055.2905132</t>
  </si>
  <si>
    <t>Hashing is used as part of IPSec protocol to ensure that the data being sent has not been tampered or corrupted over the virtual private network(VPN). This can be done using SHA1 or MD5. First 96-bits of the message digest of SHA1 or MD5 are used as an authentication field. This paper shows that the Bernoulli keyed hash function can be used to authenticate the data. Longer length message digest is more resistant to collisions. Here even after truncating the 128-bits of the message digest to extract 96-bits, the Bernoulli keyed hash function is shown be resistant to collisions and possessing strong confusion and diffusion capabilities.</t>
  </si>
  <si>
    <t>keyed hash function, virtual private network, Authentication, chaotic map</t>
  </si>
  <si>
    <t>Jagadeesan L,Mc Bride A,Gurbani VK,Yang J</t>
  </si>
  <si>
    <t>Cognitive Security: Security Analytics and Autonomics for Virtualized Networks</t>
  </si>
  <si>
    <t>43–50</t>
  </si>
  <si>
    <t>9781450339490</t>
  </si>
  <si>
    <t>https://doi.org/10.1145/2843491.2843837</t>
  </si>
  <si>
    <t>Virtualized networks offer the potential to dynamically reconfigure themselves in real-time. Coupled with automated real-time analytics, these capabilities can be leveraged to enable such networks to automatically detect security threats in real-time, dynamically reconfigure themselves to protect against these threats, and automatically immunize themselves against evolving threats. We present an approach that combines real-time analytics with autonomics -- using anomaly detection to identify potential security threats, in combination with autonomics to enable dynamic network reconfigurations to mitigate against these threats. A key challenge is to distinguish good anomalies arising from legitimate increases in network traffic, for example due to natural disasters, flash mobs, or other unexpected events, from bad anomalies arising from potential security attacks, as the autonomic actions may widely vary: e.g., dynamic increase of network resources for increases in legitimate traffic, instantiation of virtual security functions in the face of security attacks. We present a combination of machine learning based detection with temporal logic based analysis that provides a foundation for distinguishing these anomalies and enabling dynamic network autonomics in response. We illustrate our approach through a case study on distributed denial of service attacks on SIP-based virtualized networks.</t>
  </si>
  <si>
    <t>Analytics, Machine learning, Autonomics, Temporal logic, State-based analysis, Security, Virtual networks, SIP, Runtime verification</t>
  </si>
  <si>
    <t>Bexheti A,Langheinrich M,Clinch S</t>
  </si>
  <si>
    <t>Secure Personal Memory-Sharing with Co-Located People and Places</t>
  </si>
  <si>
    <t>73–81</t>
  </si>
  <si>
    <t>9781450348140</t>
  </si>
  <si>
    <t>https://doi.org/10.1145/2991561.2991577</t>
  </si>
  <si>
    <t>The abundance of interconnected devices in the Internet of Things (IoT) offers a powerful vision on how automated capture systems can aid humans remember their lives better. Already today, mobile and wearable devices allow people to create rich logs of their daily experiences in the form of photos, videos, GPS traces, or even physiological data. This activity is often called lifelogging, and has led to the so-called quantified self movement where people capture detailed traces of their everyday lives in order to better understand themselves. An interesting avenue to explore in this context is the possibility of capturing lifelog data for the sake of augmenting one's memory. Contemporary psychology theory suggests that captured experiences of daily events can be used to generate cues (hints) which, when reviewed, can improve subsequent long-term recall of these memories. However, limitations of on-body placement of wearable devices can yield poor quality data and restricts capture to a first-person perspective. The focus of this work is to enable the secure and automatic exchange of one's lifelog streams with both co-located peers and any available capture devices in an IoT infrastructure, in order to construct a more comprehensive representation of a previous experience, which can thus help one to create more effective cues. We present a privacy-aware architecture for this exchange and report on a proof-of-concept prototype implementation.</t>
  </si>
  <si>
    <t>Co-located people, Memory augmentation, Sharing, Lifelogging, Security, Wearables, Infrastructure camera, Privacy</t>
  </si>
  <si>
    <t>Burow N,Burrow R,Khazan R,Shrobe H,Ward BC</t>
  </si>
  <si>
    <t>Moving Target Defense Considerations in Real-Time Safety- and Mission-Critical Systems</t>
  </si>
  <si>
    <t>81–89</t>
  </si>
  <si>
    <t>9781450380850</t>
  </si>
  <si>
    <t>https://doi.org/10.1145/3411496.3421224</t>
  </si>
  <si>
    <t>Moving-target defenses (MTDs) have been widely studied for common general-purpose and enterprise-computing applications. Indeed, such work has produced highly effective, low-overhead defenses that are now commonly deployed in many systems today. One application space that has seen comparatively little focus is that of safety- and mission-critical systems, which are often real-time systems (RTS) with temporal requirements. Furthermore, such systems are increasingly being targeted by attackers, such as in industrial control systems (ICS), including power grids. The strict timing requirements of these systems presents a different design objective than is common in general-purpose applications -- systems should be designed around the worst-case performance, rather than the average case. Perhaps in part due to these alternative design considerations, many real-time systems have not benefited from much of the work on software security that common general-purpose and enterprise applications have, despite the ubiquity of real-time systems that actively control so many applications we as a society have come to rely on, from power generation and distribution, to automotive and avionic applications, and many others.This paper explores the application of moving-target defenses in the context of real-time systems. In particular, the worst-case performance of several address-space randomization defenses are evaluated to study the implications of such designs in real-time applications. These results suggest that current moving-target defenses, while performant in the average case, can exhibit significant tail latencies, which can be problematic in real-time applications, especially if such overheads are not considered in the design and analysis of the system. These results inform future research directions for moving-target defenses in real-time applications.</t>
  </si>
  <si>
    <t>security, real-time, moving-target defenses, moving target defenses, cyber</t>
  </si>
  <si>
    <t>Jarrell M,Ghaiumy Anaraky R,Knijnenburg B,Ash E</t>
  </si>
  <si>
    <t>Using Intersectional Representation &amp; Embodied Identification in Standard Video Game Play to Reduce Societal Biases</t>
  </si>
  <si>
    <t>https://doi.org/10.1145/3411764.3445161</t>
  </si>
  <si>
    <t>While virtual character embodiment has been studied as a mitigator of singular societal biases in fully immersive VR and empathy games, there have been no major studies on representation featuring standard game play or intersectional identities. In our study, participants played a short 2D video game with racial and gender character manipulations. They then rated a LinkedIn profile application to examine interactions of racial and gender biases. White male participants showed bias against black and female applicants, with the black female applicant experiencing both racial and gender bias. However, participants who embodied certain underrepresented characters in the game displayed reduced biases. Participants’ perceived identification with the characters moderated this effect. The study highlights a lack of homogeneity in the prevalence and potential reduction of different societal biases and incorporates intersectionality to illustrate how multiple parts of a player character’s identity can be used to combat biases.</t>
  </si>
  <si>
    <t>representation, identification, virtual characters, racial bias, video games, gender bias, embodiment, intersectionality</t>
  </si>
  <si>
    <t>Liu Q,Wu J,Huang Z,Wang H,Ning Y,Chen M,Chen E,Yi J,Zhou B</t>
  </si>
  <si>
    <t>Federated User Modeling from Hierarchical Information</t>
  </si>
  <si>
    <t>https://doi.org/10.1145/3560485</t>
  </si>
  <si>
    <t>The generation of large amounts of personal data provides data centers with sufficient resources to mine idiosyncrasy from private records. User modeling has long been a fundamental task with the goal of capturing the latent characteristics of users from their behaviors. However, centralized user modeling on collected data has raised concerns about the risk of data misuse and privacy leakage. As a result, federated user modeling has come into favor, since it expects to provide secure multi-client collaboration for user modeling through federated learning. Unfortunately, to the best of our knowledge, existing federated learning methods that ignore the inconsistency among clients cannot be applied directly to practical user modeling scenarios, and moreover, they meet the following critical challenges: 1) Statistical heterogeneity. The distributions of user data in different clients are not always independently identically distributed (IID), which leads to unique clients with needful personalized information; 2) Privacy heterogeneity. User data contains both public and private information, which have different levels of privacy, indicating that we should balance different information shared and protected; 3) Model heterogeneity. The local user models trained with client records are heterogeneous, and thus require a flexible aggregation in the server; 4) Quality heterogeneity. Low-quality information from inconsistent clients poisons the reliability of user models and offsets the benefit from high-quality ones, meaning that we should augment the high-quality information during the process. To address the challenges, in this paper, we first propose a novel client-server architecture framework, namely Hierarchical Personalized Federated Learning (HPFL), with a primary goal of serving federated learning for user modeling in inconsistent clients. More specifically, the client train and deliver the local user model via the hierarchical components containing hierarchical information from privacy heterogeneity to join collaboration in federated learning. Moreover, the client updates the personalized user model with a fine-grained personalized update strategy for statistical heterogeneity. Correspondingly, the server flexibly aggregates hierarchical components from heterogeneous user models in the case of privacy and model heterogeneity with a differentiated component aggregation strategy. In order to augment high-quality information and generate high-quality user models, we expand HPFL to the Augmented-HPFL (AHPFL) framework by incorporating the augmented mechanisms, which filters out low-quality information such as noise, sparse information and redundant information. Specially, we construct two implementations of AHPFL, i.e., AHPFL-SVD and AHPFL-AE, where the augmented mechanisms follow SVD (singular value decomposition) and AE (autoencoder), respectively. Finally, we conduct extensive experiments on real-world datasets, which demonstrate the effectiveness of both HPFL and AHPFL frameworks.</t>
  </si>
  <si>
    <t>Model personalization, Augmented mechanism, User modeling, Federated learning, Privacy heterogeneity</t>
  </si>
  <si>
    <t>Van Bulck J,Noorman J,Mühlberg JT,Piessens F</t>
  </si>
  <si>
    <t>Towards Availability and Real-Time Guarantees for Protected Module Architectures</t>
  </si>
  <si>
    <t>146–151</t>
  </si>
  <si>
    <t>9781450340335</t>
  </si>
  <si>
    <t>https://doi.org/10.1145/2892664.2892693</t>
  </si>
  <si>
    <t>Protected Module Architectures are a new brand of security architectures whose main objective is to support the secure isolated execution of software modules with a minimal Trusted Computing Base (TCB) -- several prototypes for embedded systems (and also the Intel Software Guard eXtensions for higher-end systems) ensure isolation with a hardware-only TCB. However, while these architectures offer strong confidentiality and integrity guarantees for software modules, they offer no availability (let alone real-time) guarantees. This paper reports on our work-in-progress towards extending a protected module architecture for small microprocessors with availability and real-time guarantees. Our objective is to maintain the existing security guarantees with a hardware-only TCB, but to also guarantee availability (and even real-time properties) if one can also trust the scheduler. The scheduler, as any software on the platform, remains untrusted for confidentiality and integrity -- but it is sufficient to trust the scheduler module to get availability guarantees even on a partially compromised platform.</t>
  </si>
  <si>
    <t>trusted computing, Protected module architecture, mixed-criticality, real-time operating system, secure interrupt, secure scheduling</t>
  </si>
  <si>
    <t>Singh A,Auluck N,Rana O,Jones A,Nepal S</t>
  </si>
  <si>
    <t>RT-SANE: Real Time Security Aware Scheduling on the Network Edge</t>
  </si>
  <si>
    <t>131–140</t>
  </si>
  <si>
    <t>9781450351492</t>
  </si>
  <si>
    <t>https://doi.org/10.1145/3147213.3147216</t>
  </si>
  <si>
    <t>Edge computing extends a traditional cloud data centre model often by using a micro data centre (mdc) at the network edge for computation and storage. As these edge devices are in proximity to users, this results in improved application response times and reduces load on the cloud data center (cdc). In this paper, we propose a security and deadline aware scheduling algorithm called RT-SANE (Real-Time Security Aware scheduling on the Network Edge). Applications with stringent privacy requirements are scheduled on an mdc closer to the user, whereas others can be scheduled on a cdc or a remote mdc. We also discuss how application performance and network latency influence the choice of an mdc or cdc. The intuition is that due to a lower communication latency between the user &amp; the mdc, more applications are able to meet their deadlines when run on the mdc. Conversely, applications with loose deadlines may be executed on a cdc. In order to facilitate this, we also propose a distributed orchestration architecture and protocol that is both performance &amp; security aware. Simulation results show that RTSANE offers superior real-time performance compared to a number of other scheduling policies in an Edge computing environment, while meeting application privacy requirements.</t>
  </si>
  <si>
    <t>iot, distributed orchestration, security., cloud data center, edge computing, micro data centers, cloudlets, internet of things, fog computing, real-time, cloud computing</t>
  </si>
  <si>
    <t>Al-Hasnawi A,Lilien L</t>
  </si>
  <si>
    <t>Pushing Data Privacy Control to the Edge in IoT Using Policy Enforcement Fog Module</t>
  </si>
  <si>
    <t>145–150</t>
  </si>
  <si>
    <t>9781450351959</t>
  </si>
  <si>
    <t>https://doi.org/10.1145/3147234.3148124</t>
  </si>
  <si>
    <t>Some IoT data are time-sensitive and cannot be processed in clouds, which are too far away from IoT devices. Fog computing, located as close as possible to data sources at the edge of IoT systems, deals with this problem. Some IoT data are sensitive and require privacy controls. The proposed Policy Enforcement Fog Module (PEFM), running within a single fog, operates close to data sources connected to their fog, and enforces privacy policies for all sensitive IoT data generated by these data sources. PEFM distinguishes two kinds of fog data processing. First, fog nodes process data for local IoT applications, running within the local fog. All real-time data processing must be local to satisfy real-time constraints. Second, fog nodes disseminate data to nodes beyond the local fog (including remote fogs and clouds) for remote (and non-real-time) IoT applications. PEFM has two components for these two kinds of fog data processing. First, Local Policy Enforcement Module (LPEM), performs direct privacy policy enforcement for sensitive data accessed by local IoT applications. Second, Remote Policy Enforcement Module (RPEM), sets up a mechanism for indirectly enforcing privacy policies for sensitive data sent to remote IoT applications. RPEM is based on creating and disseminating Active Data Bundles-software constructs bundling inseparably sensitive data, their privacy policies, and an execution engine able to enforce privacy policies. To prove effectiveness and efficiency of the solution, we developed a proof-of-concept scenario for a smart home IoT application. We investigate privacy threats for sensitive IoT data and show a framework for using PEFM to overcome these threats.</t>
  </si>
  <si>
    <t>cloud computing, fog computing, internet of things, sensitive data, smart home, privacy, real-time processing, active data bundles</t>
  </si>
  <si>
    <t>Balle B,Bell J,Gascón A,Nissim K</t>
  </si>
  <si>
    <t>Private Summation in the Multi-Message Shuffle Model</t>
  </si>
  <si>
    <t>657–676</t>
  </si>
  <si>
    <t>9781450370899</t>
  </si>
  <si>
    <t>https://doi.org/10.1145/3372297.3417242</t>
  </si>
  <si>
    <t>The shuffle model of differential privacy (Erlingsson et al. SODA 2019; Cheu et al. EUROCRYPT 2019) and its close relative encode-shuffle-analyze (Bittau et al. SOSP 2017) provide a fertile middle ground between the well-known local and central models. Similarly to the local model, the shuffle model assumes an untrusted data collector who receives privatized messages from users, but in this case a secure shuffler is used to transmit messages from users to the collector in a way that hides which messages came from which user. An interesting feature of the shuffle model is that increasing the amount of messages sent by each user can lead to protocols with accuracies comparable to the ones achievable in the central model. In particular, for the problem of privately computing the sum of n bounded real values held by n different users, Cheu et al. showed that O(sqrtn ) messages per user suffice to achieve O(1) error (the optimal rate in the central model), while Balle et al. (CRYPTO 2019) recently showed that a single message per user leads to Theta(n^1/3 ) MSE (mean squared error), a rate strictly in-between what is achievable in the local and central models. This paper introduces two new protocols for summation in the shuffle model with improved accuracy and communication trade-offs. Our first contribution is a recursive construction based on the protocol from Balle et al. mentioned above, providing poly(log log n) error with O(log log n) messages per user. The second contribution is a protocol with O(1) error and O(1) messages per user based on a novel analysis of the reduction from secure summation to shuffling introduced by Ishai et al. (FOCS 2006) (the original reduction required O(log n) messages per user). We also provide a numerical evaluation showing that our protocols provide good trade-offs between privacy, accuracy and communication for realistic values of n.</t>
  </si>
  <si>
    <t>differential privacy, secure summation, shuffle model, real summation</t>
  </si>
  <si>
    <t>Wang Y</t>
  </si>
  <si>
    <t>Design of Automatic Russian Language Recognition System</t>
  </si>
  <si>
    <t>124–130</t>
  </si>
  <si>
    <t>9781450398091</t>
  </si>
  <si>
    <t>https://doi.org/10.1145/3568739.3568762</t>
  </si>
  <si>
    <t>Language recognition is also called language recognition. Its purpose is to enable the computer to automatically recognize the language type according to an input speech. Language identification is widely used in the fields of network security, authentication, multilingual information services and so on. Nowadays, the increasingly open international environment and the rapid development of the Internet have brought new challenges to language recognition. Based on the previous research results, this paper designs and implements a language recognition system based on Gaussian mixture model unified background model (GMM UBM), mainly from the feature extraction module, UBM model training module, language model training module and language recognition module.</t>
  </si>
  <si>
    <t>Support Vector Machine, Gaussian Mixture Model, Uniform Background Model, Language Identification</t>
  </si>
  <si>
    <t>Wang W,Zhao H,Zhuang H,Shah N,Padman R</t>
  </si>
  <si>
    <t>DyCRS: Dynamic Interpretable Postoperative Complication Risk Scoring</t>
  </si>
  <si>
    <t>1839–1850</t>
  </si>
  <si>
    <t>9781450370233</t>
  </si>
  <si>
    <t>https://doi.org/10.1145/3366423.3380253</t>
  </si>
  <si>
    <t>Early identification of patients at risk for postoperative complications can facilitate timely workups and treatments and improve health outcomes. Currently, a widely-used surgical risk calculator online web system developed by the American College of Surgeons (ACS) uses patients’ static features, e.g. gender, age, to assess the risk of postoperative complications. However, the most crucial signals that reflect the actual postoperative physical conditions of patients are usually real-time dynamic signals, including the vital signs of patients (e.g., heart rate, blood pressure) collected from postoperative monitoring. In this paper, we develop a dynamic postoperative complication risk scoring framework (DyCRS) to detect the “at-risk” patients in a real-time way based on postoperative sequential vital signs and static features. DyCRS is based on adaptations of the Hidden Markov Model (HMM) that captures hidden states as well as observable states to generate a real-time, probabilistic, complication risk score. Evaluating our model using electronic health record (EHR) on elective Colectomy surgery from a major health system, we show that DyCRS significantly outperforms the state-of-the-art ACS calculator and real-time predictors with 50.16% area under precision-recall curve (AUCPRC) gain on average in terms of detection effectiveness. In terms of earliness, our DyCRS can predict 15hrs55mins earlier on average than clinician’s diagnosis with the recall of 60% and precision of 55%. Furthermore, Our DyCRS can extract interpretable patients’ stages, which are consistent with previous medical postoperative complication studies. We believe that our contributions demonstrate significant promise for developing a more accurate, robust and interpretable postoperative complication risk scoring system, which can benefit more than 50 million annual surgeries in the US by substantially lowering adverse events and healthcare costs.</t>
  </si>
  <si>
    <t>Interpretability, Hidden Markov Model, Real-time risk score, Postoperative complications</t>
  </si>
  <si>
    <t>Tan R,Krishna VB,Yau DK,Kalbarczyk Z</t>
  </si>
  <si>
    <t>Integrity Attacks on Real-Time Pricing in Electric Power Grids</t>
  </si>
  <si>
    <t>https://doi.org/10.1145/2790298</t>
  </si>
  <si>
    <t>Modern information and communication technologies used by electric power grids are subject to cyber-security threats. This article studies the impact of integrity attacks on real-time pricing (RTP), an emerging feature of advanced power grids that can improve system efficiency. Recent studies have shown that RTP creates a closed loop formed by the mutually dependent real-time price signals and price-taking demand. Such a closed loop can be exploited by an adversary whose objective is to destabilize the pricing system. Specifically, small malicious modifications to the price signals can be iteratively amplified by the closed loop, causing highly volatile prices, fluctuating power demand, and increased system operating cost. This article adopts a control-theoretic approach to deriving the fundamental conditions of RTP stability under basic demand, supply, and RTP models that characterize the essential behaviors of consumers, suppliers, and system operators, as well as two broad classes of integrity attacks, namely, the scaling and delay attacks. We show that, under an approximated linear time-invariant formulation, the RTP system is at risk of being destabilized only if the adversary can compromise the price signals advertised to consumers, by either reducing their values in the scaling attack or providing old prices to over half of all consumers in the delay attack. The results provide useful guidelines for system operators to analyze the impact of various attack parameters on system stability so that they may take adequate measures to secure RTP systems.</t>
  </si>
  <si>
    <t>smart grid, real-time pricing, stability, cyber security, electricity market, Power grid, demand response</t>
  </si>
  <si>
    <t>Zhang L,Lu P,Kong F,Chen X,Sokolsky O,Lee I</t>
  </si>
  <si>
    <t>Real-Time Attack-Recovery for Cyber-Physical Systems Using Linear-Quadratic Regulator</t>
  </si>
  <si>
    <t>https://doi.org/10.1145/3477010</t>
  </si>
  <si>
    <t>The increasing autonomy and connectivity in cyber-physical systems (CPS) come with new security vulnerabilities that are easily exploitable by malicious attackers to spoof a system to perform dangerous actions. While the vast majority of existing works focus on attack prevention and detection, the key question is “what to do after detecting an attack?”. This problem attracts fairly rare attention though its significance is emphasized by the need to mitigate or even eliminate attack impacts on a system. In this article, we study this attack response problem and propose novel real-time recovery for securing CPS. First, this work’s core component is a recovery control calculator using a Linear-Quadratic Regulator (LQR) with timing and safety constraints. This component can smoothly steer back a physical system under control to a target state set before a safe deadline and maintain the system state in the set once it is driven to it. We further propose an Alternating Direction Method of Multipliers (ADMM) based algorithm that can fast solve the LQR-based recovery problem. Second, supporting components for the attack recovery computation include a checkpointer, a state reconstructor, and a deadline estimator. To realize these components respectively, we propose (i) a sliding-window-based checkpointing protocol that governs sufficient trustworthy data, (ii) a state reconstruction approach that uses the checkpointed data to estimate the current system state, and (iii) a reachability-based approach to conservatively estimate a safe deadline. Finally, we implement our approach and demonstrate its effectiveness in dealing with totally 15 experimental scenarios which are designed based on 5 CPS simulators and 3 types of sensor attacks.</t>
  </si>
  <si>
    <t>security, real-time, sensor attack, Cyber-physical system, linear-quadratic regulator, recovery</t>
  </si>
  <si>
    <t>Xu L,Ji Z,Zhou XD,Shi Y</t>
  </si>
  <si>
    <t>Prohibited Items Detection on X-Ray Images with Multi-Task Learning</t>
  </si>
  <si>
    <t>558–565</t>
  </si>
  <si>
    <t>9781450396110</t>
  </si>
  <si>
    <t>https://doi.org/10.1145/3532213.3532298</t>
  </si>
  <si>
    <t>Inspection by X-ray has a wide range of applicability in airports, subways, railway stations, bus stations, and shipping ports. However, using X-ray images during security inspections is challenging because the X-ray image containing prohibited items (positive samples) in the real-world security inspection scenario is much smaller than those that do not contain prohibited items (negative samples). This results in low detection efficiency of the auto security inspection and many false detections. Considering this problem, this paper proposes detecting and recognizing prohibited items on X-ray images in real-world security inspections based on multi-task learning (MTL). This method uses an image classification network to filter out most X-ray images that do not contain prohibited items, thus reducing false detections and improving detection efficiency. MTL simultaneously trains the image classification network and the detection network of prohibited items. In addition, the backbone of the MTL network adopts a model sharing method that can reduce model parameters and improve the convergence speed of the model. Based on a dataset of security inspection X-ray images where the ratio of negative samples to positive samples is 100 (SIXray100), we performed data augmentation, estimated the target anchor of the training set, and used the concept of multi-scale training to complete the model training. Compared with the class-balanced hierarchical refinement method (CHR) that proposed a benchmark in detection, our method shows an improvement of 2% to 5%. Moreover, as the number of test images increases, our approach will obtain results that significantly exceed those from previous research. At the same time, this paper’s strategy for detecting prohibited items and its shared neural network framework have significant application value in engineering.</t>
  </si>
  <si>
    <t>X-ray images, Prohibited items detection, Real-world security inspection scenario, Multi-task learning</t>
  </si>
  <si>
    <t>Madi T,Jarraya Y,Alimohammadifar A,Majumdar S,Wang Y,Pourzandi M,Wang L,Debbabi M</t>
  </si>
  <si>
    <t>ISOTOP: Auditing Virtual Networks Isolation Across Cloud Layers in OpenStack</t>
  </si>
  <si>
    <t>https://doi.org/10.1145/3267339</t>
  </si>
  <si>
    <t>Multi-tenancy in the cloud is a double-edged sword. While it enables cost-effective resource sharing, it increases security risks for the hosted applications. Indeed, multiplexing virtual resources belonging to different tenants on the same physical substrate may lead to critical security concerns such as cross-tenants data leakage and denial of service. Particularly, virtual networks isolation failures are among the foremost security concerns in the cloud. To remedy these, automated tools are needed to verify security mechanisms compliance with relevant security policies and standards. However, auditing virtual networks isolation is challenging due to the dynamic and layered nature of the cloud. Particularly, inconsistencies in network isolation mechanisms across cloud-stack layers, namely, the infrastructure management and the implementation layers, may lead to virtual networks isolation breaches that are undetectable at a single layer. In this article, we propose an offline automated framework for auditing consistent isolation between virtual networks in OpenStack-managed cloud spanning over overlay and layer 2 by considering both cloud layers’ views. To capture the semantics of the audited data and its relation to consistent isolation requirement, we devise a multi-layered model for data related to each cloud-stack layer’s view. Furthermore, we integrate our auditing system into OpenStack, and present our experimental results on assessing several properties related to virtual network isolation and consistency. Our results show that our approach can be successfully used to detect virtual network isolation breaches for large OpenStack-based data centers in reasonable time.</t>
  </si>
  <si>
    <t>security, network isolation, Cloud, consistency, compliance verification, virtual infrastructure, openStack</t>
  </si>
  <si>
    <t>Tan CH,Sutanto J,Tan BC</t>
  </si>
  <si>
    <t>Empirical Investigation on Relational Social Capital in a Virtual Community for Website Programming</t>
  </si>
  <si>
    <t>43–60</t>
  </si>
  <si>
    <t>https://doi.org/10.1145/2795618.2795622</t>
  </si>
  <si>
    <t>A virtual community of interest has a specific and narrow topic of discussion. Therefore, these communities attract registered members who are focused on knowledge sharing. The current research examines whether network ties, which are an aspect of structural social capital that can be categorized into strong and weak social ties, can provide a non-trivial explanation for members? trust, reciprocity, and identification in a virtual community for website programming interest. This relationship enables us to examine a context in which members share a common goal of resolving programming problems through knowledge sharing in contrast with other community settings where only general topics are discussed (e.g., societal and emotional issues). Data were collected through a survey of a virtual community for website programming composed of 69 members. Affirming conventional perception, results of the study indicate that weak ties affect the level of generalized trust and facilitate group identification. Remarkably, the number of members? strong ties is not significantly related to the degree of their perceived norms regarding generalized reciprocity. Reciprocity refers to a mutual expectation that a benefit granted at present should be repaid in the future. The results suggest two key points. First, even for a virtual community of interest, weak ties overshadow strong ties in explaining the outcome variables. Second, reciprocity is not guaranteed even in a focused form of discussion with a non-social topic that involves specialized knowledge. Therefore, virtual community members should be cautious even if ties are strong. Overall, results imply that virtual community administrators, particularly those who manage specialized communities, should be attentive to the strong and weak ties that exist among the community members.</t>
  </si>
  <si>
    <t>identification, social ties, virtual community, reciprocity, trust</t>
  </si>
  <si>
    <t>Xu X,Fu Y,Wu J,Wang Y,Huang Z,Fu Z,Yin M</t>
  </si>
  <si>
    <t>Adaptive Weighted Finite Mixture Model: Identifying the Feature-Influence of Real Estate</t>
  </si>
  <si>
    <t>https://doi.org/10.1145/3379560</t>
  </si>
  <si>
    <t>It is significant for real estate investors to understand how the construction environments and building characteristics impact the housing unit price. However, it is challenging for identifying the complex feature-influence from construction environments and building characteristics. It is also hard to alleviate the heterogeneity of real estate. In this article, we propose a framework named Adaptive Weighted Finite Mixture Model to identify the feature-influence and simultaneously alleviate the ill effect of heterogeneity. Applying this framework, we can predict the housing unit price based on the corresponding features. Besides, we discover that the feature-influence exists in the dissimilarity among similar cities. Specifically, we adaptively learn the weights of features to identify the feature-influence, and we model the estimation of the housing unit price with the feature-influence into a finite mixture model. We utilize the Principle Component Analysis algorithm to obtain a low-dimensional representation of housing features. The low-dimensional representation reduces the computational cost of model learning, and it avoids a potential catastrophe of the singular matrix inversion during the process of learning model parameters, which are estimated by the Expectation Maximization algorithm. To avoid the blind search for the latent group number used in the proposed framework, we employ the pre-clustering result as a guide of the searching range of the latent group numbers. We conduct numerous experiments on three real datasets from Shenyang, Changchun, and Harbin, which are the three provincial capital cities that have similar geography, economics, and cultures. The experimental results demonstrate the effectiveness of the proposed framework.</t>
  </si>
  <si>
    <t>finite mixture model, expectation maximization algorithm, Real estate, identify feature influence</t>
  </si>
  <si>
    <t>Rashid H,Batra N,Singh P</t>
  </si>
  <si>
    <t>Rimor: Towards Identifying Anomalous Appliances in Buildings</t>
  </si>
  <si>
    <t>33–42</t>
  </si>
  <si>
    <t>9781450359511</t>
  </si>
  <si>
    <t>https://doi.org/10.1145/3276774.3276797</t>
  </si>
  <si>
    <t>Buildings across the world contribute about one-third of the total energy consumption. Studies report that anomalies in energy consumption caused by faults and abnormal appliance usage waste up to 20% of energy in buildings. Recent works leverage smart meter data to find such anomalies; however, such works do not identify the appliance causing the anomaly. Moreover, most of these works are not real-time and report the anomaly at the end of the day. In this paper, we propose a technique named Rimor that addresses these limitations. Rimor predicts the energy consumption of a home using historical energy data and contextual information and flags an anomaly when the actual energy consumption deviates significantly from the predicted consumption. Further, it identifies anomalous appliance(s) by using easy-to-collect appliance power ratings. We evaluated it on four real-world energy datasets containing 51 homes and found it to be 15% more accurate in detecting anomalies as compared to four other baseline approaches. Rimor reports an appliance identification accuracy of 82%. In addition, we also release an anomaly annotated energy dataset for the research community.</t>
  </si>
  <si>
    <t>smart buildings, smart meter, real-time anomaly detection, anomalous appliance identification</t>
  </si>
  <si>
    <t>Prange S,Mecke L,Stadler M,Balluff M,Khamis M,Alt F</t>
  </si>
  <si>
    <t>Securing Personal Items in Public Space: Stories of Attacks and Threats</t>
  </si>
  <si>
    <t>9781450376242</t>
  </si>
  <si>
    <t>https://doi.org/10.1145/3365610.3365628</t>
  </si>
  <si>
    <t>While we put great effort in protecting digital devices and data, there is a lack of research on usable techniques to secure personal items that we carry in public space. To better understand situations where ubiquitous technologies could help secure personal items, we conducted an online survey (N=101) in which we collected real-world stories from users reporting on personal items, either at risk of, or actually being lost, damaged or stolen. We found that the majority of cases occurred in (semi-)public spaces during afternoon and evening times, when users left their items. From these results, we derived a model of incidents involving personal items in public space as well as a set of properties to describe situations where personal items may be at risk. We discuss reoccurring properties of the scenarios, potential multimedia-based protection mechanisms for securing personal items in public space as well as future research suggestions.</t>
  </si>
  <si>
    <t>online survey, real world stories, everyday life, public space, personal items, usable security</t>
  </si>
  <si>
    <t>Bushouse M,Ahn S,Reeves D</t>
  </si>
  <si>
    <t>Arav: Monitoring a Cloud's Virtual Routers</t>
  </si>
  <si>
    <t>9781450348553</t>
  </si>
  <si>
    <t>https://doi.org/10.1145/3064814.3064829</t>
  </si>
  <si>
    <t>Virtual Routers (VRs) are increasingly common in cloud environments. VRs route traffic between network segments and support network services. Routers, including VRs, have been the target of several recent high-profile attacks, emphasizing the need for more security measures, including security monitoring. However, existing agent-based monitoring systems are incompatible with a VR's temporary nature, stripped-down operating system, and placement in the cloud. As a result, VRs are often not monitored, leading to undetected security incidents.This paper proposes a new security monitoring design that leverages virtualization instead of in-guest agents. Its hypervisor-based system, Arav, scrutinizes VRs by novel application of Virtual Machine Introspection (VMI) breakpoint injection. Arav monitored and addressed security-related events in two common VRs, pfSense and VyOS, and detected four attacks against two popular VR services, Quagga and OpenVPN. Arav's performance overhead is negligible, less than 0.63%, demonstrating VMI's utility in monitoring virtual machines unsuitable for traditional security monitoring.</t>
  </si>
  <si>
    <t>cloud security, virtual routers, virtual machine introspection</t>
  </si>
  <si>
    <t>Ousmane SB,Mbacke BC,Ibrahima N</t>
  </si>
  <si>
    <t>A Game Theoretic Approach for Virtual Machine Allocation Security in Cloud Computing</t>
  </si>
  <si>
    <t>9781450366458</t>
  </si>
  <si>
    <t>https://doi.org/10.1145/3320326.3320379</t>
  </si>
  <si>
    <t>The Virtualization technologies make cloud computing desirable but they also introduce serious security risks like co-resident attack and interdependence between users on the same hypervisor. The previous works on the subject of virtualization security have some limitations: either we can not implement them, no performance evaluation or it increases the workload at servers or haven't quantitative analysis.This paper proposes a new approach to minimize Virtual machine escape attack in which the attacker's goal is to co-locate their VMs with the targets VMs on the same physical server. In order to proliferate his attack on the virtual machines of other users on the same hypervisor.Hence, we model different basic VM allocation policies using a game theoretic approach to get quantitative analysis. In each VM allocation policies, attacker's action is to decide when to start the VMs, how many VMs to start, what is the security level of its VMs. The goal of the defender will be to find a VM allocation policy that minimizes attacker's possibility. We also presented the attack efficiency, cost, coverage, power consumption and workload balance under the VM allocation policies and compute the numerical solution in CloudSim. This solution does not require any changes to the underlying infrastructure. Our results show that the Round Robin policy is the least secure allocation policy against Virtual machine escape attack. In order to minimise the efficiency rates for the attacker, the cloud provider should use a probabilistic VM allocation policy.</t>
  </si>
  <si>
    <t>Cloud Computing, Virtualization, Game Theory, Security</t>
  </si>
  <si>
    <t>Marinussen M,de Rooij A</t>
  </si>
  <si>
    <t>Being Yourself to Be Creative: How Self-Similar Avatars Can Support the Generation of Original Ideas in Virtual Environments</t>
  </si>
  <si>
    <t>285–293</t>
  </si>
  <si>
    <t>9781450359177</t>
  </si>
  <si>
    <t>https://doi.org/10.1145/3325480.3325482</t>
  </si>
  <si>
    <t>Creative idea generation, the generation of original yet effective ideas, can be supported in virtual environments when interactions are facilitated via avatars with an appearance similar to their user, i.e. self-similar avatars. However, it is not known how self-similar avatars support creative idea generation. We propose that self-similarity supports the generation of original ideas, because it (i) increases the identification a user has with its avatar, which (ii) increases positive affect, and (iii) influences the positive affect-original idea generation link. To test this conjecture, an experiment was conducted where people composed their own avatar to be either self-similar or non-self-similar, which they then used to engage in two idea generation tasks presented within a custom virtual environment. The results suggest that using a self-similar rather than a non-self-similar avatar positively influences the generation of original ideas; and that this depends on the influence of self-similarity on the link between identification and positive affect. Thus, this paper contributes a mechanism that explains how self-similar avatars support the generation of original ideas.</t>
  </si>
  <si>
    <t>identification, idea generation, creativity, virtual environments, avatars, self-similarity, affect, originality</t>
  </si>
  <si>
    <t>Cheng K,Hou Y,Wang L</t>
  </si>
  <si>
    <t>Secure Similar Sequence Query on Outsourced Genomic Data</t>
  </si>
  <si>
    <t>237–251</t>
  </si>
  <si>
    <t>9781450355766</t>
  </si>
  <si>
    <t>https://doi.org/10.1145/3196494.3196535</t>
  </si>
  <si>
    <t>The growing availability of genomic data is unlocking research potentials on genomic-data analysis. It is of great importance to outsource the genomic-analysis tasks onto clouds to leverage their powerful computational resources over the large-scale genomic sequences. However, the remote placement of the data raises personal-privacy concerns, and it is challenging to evaluate data-analysis functions on outsourced genomic data securely and efficiently. In this work, we study the secure similar-sequence-query (SSQ) problem over outsourced genomic data, which has not been fully investigated. To address the challenges of security and efficiency, we propose two protocols in the mixed form, which combine two-party secure secret sharing, garbled circuit, and partial homomorphic encryptions together and use them to jointly fulfill the secure SSQ function. In addition, our protocols support multi-user queries over a joint genomic data set collected from multiple data owners, making our solution scalable. We formally prove the security of protocols under the semi-honest adversary model, and theoretically analyze the performance. We use extensive experiments over real-world dataset on a commercial cloud platform to validate the efficacy of our proposed solution, and demonstrate the performance improvements compared with state-of-the-art works.</t>
  </si>
  <si>
    <t>secure similar sequence query, mixed protocols, genomic data outsourcing</t>
  </si>
  <si>
    <t>Berba EM,Palaoag TD</t>
  </si>
  <si>
    <t>Improving Customer Satisfaction on Internet Services in L-NU Using Virtualized AAA Network Architecture</t>
  </si>
  <si>
    <t>178–183</t>
  </si>
  <si>
    <t>9781450361040</t>
  </si>
  <si>
    <t>https://doi.org/10.1145/3323716.3323729</t>
  </si>
  <si>
    <t>This study mainly aims to improve the satisfaction level on internet services in Lyceum-Northwestern University (L-NU). From a traditional network architecture, the researchers made use of a virtualized Authentication, Authorization and Accounting (AAA) network architecture to improve the internet services provided to the students of L-NU. For the methodology of this study, the researchers had to make use of a network lifecycle called Prepare, Plan, Design, Implement, Operate, and Optimize (PPDIOO) and there was also a need to combine both quantitative and qualitative research approach. To make this happen, the researchers had to fulfill the following objectives: a) determine the current network setup of L-NU, b) measure the current satisfaction level of the users, c) design, develop and implement a virtualized AAA network architecture, d) measure the satisfaction level of the users who have used the AAA network setup, and e) compare the measured satisfaction level from the users who used the internet facilities using the traditional network architecture and satisfaction level from users who have used the internet facilities after the implementation of AAA network architecture. As a result, it was found out that the implementation of the new network architecture has significantly improved the internet service level of L-NU which is reflected by a higher customer satisfaction rating. Therefore, the researchers conclude that it is most essential that AAA network architecture be implemented to enterprise type of network setup such as but not limited to education institutions in managing their internet services. Consequently, this kind of network architecture lead to a more effective and more efficient way of managing network resources of an institution or an organization while further improving the satisfaction level. In order to optimize the AAA network architecture and gain more implementation advantages, virtualization technology was used to contain and run numerous operating system instances such as four physical servers into one single physical server which favors to saving resources such as energy, space, money and of which also leads to simplified administration.</t>
  </si>
  <si>
    <t>PPDIOO, authorization, virtualization, AAA, authentication, hypervisor, accounting, customer satisfaction</t>
  </si>
  <si>
    <t>Wang Z,Li J,Wu C,Yang D,Wang Z,Hsu WC,Li B,Guan Y</t>
  </si>
  <si>
    <t>HSPT: Practical Implementation and Efficient Management of Embedded Shadow Page Tables for Cross-ISA System Virtual Machines</t>
  </si>
  <si>
    <t>53–64</t>
  </si>
  <si>
    <t>9781450334501</t>
  </si>
  <si>
    <t>https://doi.org/10.1145/2731186.2731188</t>
  </si>
  <si>
    <t>Cross-ISA (Instruction Set Architecture) system-level virtual machine has a significant research and practical value. For example, several recently announced virtual smart phones for iOS which run smart phone applications on x86 based PCs are deployed on cross-ISA system level virtual machines. Also, for mobile device application development, by emulating the Android/ARM environment on the more powerful x86-64 platform, application development and debugging become more convenient and productive. However, the virtualization layer often incurs high performance overhead. The key overhead comes from memory virtualization where a guest virtual address (GVA) must go through multi-level address translation to become a host physical address (HPA). The Embedded Shadow Page Table (ESPT) approach has been proposed to effectively decrease this address translation cost. ESPT directly maps GVA to HPA, thus avoid the lengthy guest virtual to guest physical, guest physical to host virtual, and host virtual to host physical address translation. However, the original ESPT work has a few drawbacks. For example, its implementation relies on a loadable kernel module (LKM) to manage the shadow page table. Using LKMs is less desirable for system virtual machines due to portability, security and maintainability concerns. Our work proposes a different, yet more practical, implementation to address the shortcomings. Instead of relying on using LKMs, our approach adopts a shared memory mapping scheme to maintain the shadow page table (SPT) using only ''mmap'' system call. Furthermore, this work studies the support of SPT for multi-processing in greater details. It devices three different SPT organizations and evaluates their strength and weakness with standard and real Android applications on the system virtual machine which emulates the Android/ARM platform on x86-64 systems.</t>
  </si>
  <si>
    <t>security, practical implementation, hspt, portability, memory virtualization, embedded shadow page table, hosted shadow page table, loadable kernel module, cross-isa virtualization</t>
  </si>
  <si>
    <t>https://doi.org/10.1145/2817817.2731188</t>
  </si>
  <si>
    <t>cross-isa virtualization, hspt, loadable kernel module, embedded shadow page table, practical implementation, hosted shadow page table, security, memory virtualization, portability</t>
  </si>
  <si>
    <t>Xu H,Qi S,Qi Y,Wei W,Xiong N</t>
  </si>
  <si>
    <t>Secure and Lightweight Blockchain-Based Truthful Data Trading for Real-Time Vehicular Crowdsensing</t>
  </si>
  <si>
    <t>https://doi.org/10.1145/3582008</t>
  </si>
  <si>
    <t>As the number of smart cars grows rapidly, vehicular crowdsensing (VCS) becomes gradually popular. In a VCS infrastructure, sensing devices and computing units hold on smart cars as well as cloud server form an IoT-edge-cloud continuum to perform real-time sensing tasks. In order to encourage the smart cars to participate the real-time VCS process, blockchain technology can be combined with VCS to provide automated incentive for VCS data trading without relying on trusted third parties. However, directly using blockchain to enforce VCS data trading process incurs expensive service fees and participants still can conduct various misbehavior. In this paper, we propose a secure blockchain-based data trading system for VCS named BTT system to address the above issues. In particular, we first integrate the blockchain-based data trading process with a lightweight privacy-preserving truth discovery algorithm to ensure the accuracy of sensing data while preserving data privacy. we then propose a gas-aware optimization mechanism to minimize the gas consumption of the data trading process. Finally, we carefully design a distributed judgment mechanism to regulate all participants to behave correctly in the data trading process. To demonstrate the practicability of our design, we implement a prototype of BTT system deployed on Ethereum test network and conduct extensive simulations.</t>
  </si>
  <si>
    <t>privacy-preserving truth discovery, vehicle crowdsensing, edge computing, blockchain, auction, real-time sensing tasks</t>
  </si>
  <si>
    <t>Roegiest A,Cormack GV</t>
  </si>
  <si>
    <t>An Architecture for Privacy-Preserving and Replicable High-Recall Retrieval Experiments</t>
  </si>
  <si>
    <t>1085–1088</t>
  </si>
  <si>
    <t>9781450340694</t>
  </si>
  <si>
    <t>https://doi.org/10.1145/2911451.2911456</t>
  </si>
  <si>
    <t>We demonstrate the infrastructure used in the TREC 2015 Total Recall track to facilitate controlled simulation of assessor in the loop high-recall retrieval experimentation. The implementation and corresponding design decisions are presented for this platform. This includes the necessary considerations to ensure that experiments are privacy-preserving when using test collections that cannot be distributed. Furthermore, we describe the use of virtual machines as a means of system submission in order to to promote replicable experiments while also ensuring the security of system developers and data providers.</t>
  </si>
  <si>
    <t>virtual machine, rest, privacy, high recall, experimentation</t>
  </si>
  <si>
    <t>Ghesmati S,Fdhila W,Weippl E</t>
  </si>
  <si>
    <t>SoK: How Private is Bitcoin? Classification and Evaluation of Bitcoin Privacy Techniques</t>
  </si>
  <si>
    <t>https://doi.org/10.1145/3538969.3538971</t>
  </si>
  <si>
    <t>Blockchain is a disruptive technology that promises a multitude of benefits, such as transparency, traceability, and immutability. However, this unique bundle of key characteristics has proved to be a double-edged sword that can put users’ privacy at risk. Unlike in traditional systems, Bitcoin transactions are publicly and permanently recorded, and anyone can access the full history of the records. Despite using pseudonymous identities, an adversary can undermine users’ financial privacy and reveal their actual identities by using advanced heuristics and techniques to identify possible links between transactions, senders, receivers, and consumed services (e.g., online purchases). Hence, a multitude of approaches has been proposed to reduce financial transparency and enhance users’ anonymity. These techniques range from mixing services to off-chain transactions that address different privacy issues. In this paper, we particularly focus on comparing and evaluating privacy techniques in the Bitcoin blockchain (which can be applied in (Unspent Transaction Output (UTXO) based blockchains), present their limitations, and highlight new challenges.</t>
  </si>
  <si>
    <t>Deanonymization, Anonymity, Mixing, Blockchain, Distributed Ledger, Privacy, Tumbling, Bitcoin</t>
  </si>
  <si>
    <t>Luan G,Bai Y,Yu C,Zhang X,Wang R,Huo L</t>
  </si>
  <si>
    <t>Multi-Level Virtual Desktop Security Enhancement Technology Based on Docker and X Server</t>
  </si>
  <si>
    <t>163–168</t>
  </si>
  <si>
    <t>9781450364454</t>
  </si>
  <si>
    <t>https://doi.org/10.1145/3220228.3220252</t>
  </si>
  <si>
    <t>With the development of virtualization technology, desktop virtualization is becoming more and more mature. Desktop virtualization can effectively isolate the use of users and the management of the system, but in the access to virtual desktops, its security has become a key factor which can't be ignored. In this paper, we propose a set of technologies that enhance the security of virtual desktops and can effectively secure virtual desktops from multiple levels. We improve the spice protocol and implement the multi-level access mechanism of users and virtual desktops. The Docker technology is used to implement the isolation of the communication, storage and network between the virtual desktop processes. Based on the X server mechanism, we isolate the virtual desktop client from GUI Level. The experimental results have shown the effects from various aspects, as well as differences in performance with the original client.</t>
  </si>
  <si>
    <t>docker, security, virtual desktop, spice, X server</t>
  </si>
  <si>
    <t>Sun D,Zhang J,Fan W,Wang T,Liu C,Huang W</t>
  </si>
  <si>
    <t>SPLM: Security Protection of Live Virtual Machine Migration in Cloud Computing</t>
  </si>
  <si>
    <t>2–9</t>
  </si>
  <si>
    <t>9781450342858</t>
  </si>
  <si>
    <t>https://doi.org/10.1145/2898445.2898446</t>
  </si>
  <si>
    <t>Virtual machine live migration technology, as an important support for cloud computing, has become a central issue in recent years. The virtual machines' runtime environment is migrated from the original physical server to another physical server, maintaining the virtual machines running at the same time. Therefore, it can make load balancing among servers and ensure the quality of service. However, virtual machine migration security issue cannot be ignored due to the immature development of it. This paper we analyze the security threats of the virtual machine migration, and compare the current proposed protection measures. While, these methods either rely on hardware, or lack adequate security and expansibility. In the end, we propose a security model of live virtual machine migration based on security policy transfer and encryption, named as SPLM (Security Protection of Live Migration) and analyze its security and reliability, which proves that SPLM is better than others. This paper can be useful for the researchers to work on this field. The security study of live virtual machine migration in this paper provides a certain reference for the research of virtualization security, and is of great significance.</t>
  </si>
  <si>
    <t>cloud computing, security, virtualization, live migration, virtual machine</t>
  </si>
  <si>
    <t>Liu Q,Ruan H,Li H,Li X,Wang X</t>
  </si>
  <si>
    <t>REAL-GUARD: A Machine Learning Based Real-Time Mechanism for Combining Packet and Flow Features to Mitigating Network Attacks in SDN</t>
  </si>
  <si>
    <t>451–458</t>
  </si>
  <si>
    <t>9781450387828</t>
  </si>
  <si>
    <t>https://doi.org/10.1145/3444370.3444612</t>
  </si>
  <si>
    <t>Software Defined Network (SDN) is a new networking technology with the advantages of separating data forwarding plane from the control plane, and a growing number of traditional network attacks are left to this new network architecture. However, current solutions only concentrate on several special attacks in SDN and bring out a variety of overhead. In this paper, we consider two levels detection in data forwarding plane: packet level and flow level. We proposed an efficient, effective, real-time and machine learning based mechanism, called REAL-GUARD, to detect and defend network security threats with decision tree methods and without any extra devices. The experiments prove that our mechanism can defend scanning attacks and detect flooding attacks effectively with low additional performance overhead.</t>
  </si>
  <si>
    <t>Machine Learning, Software Defined Network, Network Security, Real-time, Detection and Defense</t>
  </si>
  <si>
    <t>Murillo AF,Cómbita LF,Gonzalez AC,Rueda S,Cardenas AA,Quijano N</t>
  </si>
  <si>
    <t>A Virtual Environment for Industrial Control Systems: A Nonlinear Use-Case in Attack Detection, Identification, and Response</t>
  </si>
  <si>
    <t>25–32</t>
  </si>
  <si>
    <t>9781450362207</t>
  </si>
  <si>
    <t>https://doi.org/10.1145/3295453.3295457</t>
  </si>
  <si>
    <t>The integration of modern information technologies with industrial control systems has created an enormous interest in the security of industrial control, however, given the cost, variety, and industry practices, it is hard for researchers to test and deploy security solutions in real-world systems. Industrial control testbeds can be used as tools to test security solutions before they are deployed, and in this paper we extend our previous work to develop open-source virtual industrial control testbeds where computing and networking components are emulated and virtualized, and the physical system is simulated through differential equations. In particular, we implement a nonlinear control system emulating a three-water tank with the associated sensors, PLCs, and actuators that communicate through an emulated network. In addition, we design unknown input observers (UIO) to not only detect that an attack is occurring, but also to identify the source of the malicious false data injections and mitigate its impact. Our system is available through Github to the academic community.</t>
  </si>
  <si>
    <t>Virtual Environment Testbeds, Network Function Virtualization, Industrial Control Systems, Network Security</t>
  </si>
  <si>
    <t>Ahmad A,Haslgrübler M,Ferscha A,Ettinger B,Cho J</t>
  </si>
  <si>
    <t>Macro Workstep Detection for Assembly Manufacturing</t>
  </si>
  <si>
    <t>9781450377737</t>
  </si>
  <si>
    <t>https://doi.org/10.1145/3389189.3397976</t>
  </si>
  <si>
    <t>In this paper, we introduce a detection system for macro worksteps in a manufacturing assembly line using depth images. The sensor is mounted on the ceiling with a top-down angle. The system was deployed in a real life industrial process where workers had to assemble an ATM machine. Experimental results show the effectiveness of three identification approaches that were used: (1) template matching using a single template per macro workstep, (2) multiple templates for macro worksteps and (3) template matching and motion detection in order to detect the transition between each two consecutive macro worksteps. Each approach has its own benefits in terms of processing speed, accuracy and precision and we discuss them in details along with the challenges the system had, in the discussion section. The results are also investigated in details and we present the future plans for the proposed detection system.</t>
  </si>
  <si>
    <t>template matching, depth image, RGB-D camera, motion detection, real-time identification, stationary sensors</t>
  </si>
  <si>
    <t>AbdelRahim S,Ghoneimy S,Selim G</t>
  </si>
  <si>
    <t>Adaptive Security Scheme for Real-Time VoIP Using Multi-Layer Steganography</t>
  </si>
  <si>
    <t>106–110</t>
  </si>
  <si>
    <t>9781450364690</t>
  </si>
  <si>
    <t>https://doi.org/10.1145/3220267.3220281</t>
  </si>
  <si>
    <t>Nowadays Voice over Internet Protocol (VoIP) is one of the most widely used technologies to transmit the voice. With the widely spreading in such technology many counters attaches tried to apply different counter measure. In this paper we tried to build a counter countermeasure which increases the security of specific messages by performing a complicated three security stages. These stages are; embedding the selected voice into RGB image, hidden the image in voice signal and perform data integrity using real time protocol (RTP). Following such a proposed algorithm, the process of eavesdrop or counter attacks will not be able to break such a multi-layer security process. In this paper, we propose an Adaptive VoIP steganography approach to hide the audio information within images to enhance the security of the voice communications. The proposed system is completely implemented and developed using C++ in OPNET Modeler. Simulation results showed that the proposed system is robust enough to overcome many attacks such as denial of service, man-in-the-middle and eavesdrop without affecting network performance or quality of service.</t>
  </si>
  <si>
    <t>Least Significant Bit, Steganography, audio security, Voice over Internet Protocol, Real Time Protocol</t>
  </si>
  <si>
    <t>Papastefanakis E,Li X,George L</t>
  </si>
  <si>
    <t>A Mixed Criticality Approach for the Security of Critical Flows in a Network-on-Chip</t>
  </si>
  <si>
    <t>67–72</t>
  </si>
  <si>
    <t>https://doi.org/10.1145/3015037.3015048</t>
  </si>
  <si>
    <t>In this paper, we explore a new approach for the security of flow transmission in a Network-on-Chip. This approach is based on a dual mixed criticality approach where the criticality of a flow (HI or LO) is associated to timeliness and security constraints on flow transmission. Flow of HI criticality should be protected from Denial of Service (DoS) and side channel attacks while LO flows are assumed to be non secured. We propose a solution to detect abnormal flow profiles in a Network-on-Chip, that can result from a security attack and we provide a mixed criticality approach to mitigate the impact of an attack. This is done by switching the nodes of a Network-on-Chip subject to a security attack from LO to HI criticality and taking protection measures in HI mode to contain the security attack. Our solution relies on a mechanism, configured and managed by a hypervisor applied in all IPs connected to the Network-on-Chip.</t>
  </si>
  <si>
    <t>network-on-chip, mixed criticality, security, safety</t>
  </si>
  <si>
    <t>Gupta M,Srivastava DK,Chauhan DS</t>
  </si>
  <si>
    <t>Security Challenges of Virtualization in Cloud Computing</t>
  </si>
  <si>
    <t>https://doi.org/10.1145/2905055.2905315</t>
  </si>
  <si>
    <t>Recent years have been advanced in cloud computing technology. Virtualization supports cloud computing to virtualize the resources to provide software-as-a-service, infrastructure-as-a-service and platform-as-a-service mainly. Many Virtual Machines are used in computing which gives flexibility, agility and scalability to the cloud resources that allow manipulating their Virtual Machines. Virtualized computing provides the virtual machines to client to access the resources at remote locations. Virtualization gives the features of resource utilization, isolation among hardware, operating system and software. Virtualization gives the features of multitenancy for simultaneously access of Virtual Machines, which machines are allocated in single physical machine. Virtual machine can be created, copied and migrated. This flexibility leads to security challenges. This paper presents an analysis report of the current security vulnerabilities in virtualization.</t>
  </si>
  <si>
    <t>Virtual Machine, Virtualization, Security</t>
  </si>
  <si>
    <t>Li M,Xu C,Zhao F,Wan L,Wei W</t>
  </si>
  <si>
    <t>Probabilistic Security Assessment of Power Systems with Wind Power Integration</t>
  </si>
  <si>
    <t>9781450396127</t>
  </si>
  <si>
    <t>https://doi.org/10.1145/3529299.3531489</t>
  </si>
  <si>
    <t>The integration of wind power brings great challenges to the operation of power systems due to high uncertainty. Flexible real-time dispatch (RTD) policies need to be scheduled to deal with wind forecast errors. In the meanwhile, probabilistic security assessment under wind uncertainty is required, i.e., estimating the probability that the wind power output results in the infeasibility of RTD. In this paper, a data-driven method based on the Wasserstein ambiguity set is proposed for probabilistic security assessment. Different from existing approaches that only use the moment information of data, the proposed method fully utilizes historical data and achieves higher accuracy on probability estimation. Case studies on the IEEE 118-bus system demonstrate the effectiveness of the proposed method.</t>
  </si>
  <si>
    <t>probability estimation, security region, Wasserstein ambiguity set, real-time dispatch, affine policy</t>
  </si>
  <si>
    <t>Hong P,Wu D,Li B,Wang W</t>
  </si>
  <si>
    <t>Camera-Specific Informative Data Augmentation Module for Unbalanced Person Re-Identification</t>
  </si>
  <si>
    <t>501–510</t>
  </si>
  <si>
    <t>https://doi.org/10.1145/3503161.3548070</t>
  </si>
  <si>
    <t>Person re-identification (Re-ID) aims at retrieving the same person across the non-overlapped camera networks. Recent works have achieved impressive performance due to the rapid development of deep learning techniques. However, most existing methods have ignored the practical unbalanced property in real-world Re-ID scenarios. In fact, the number of pedestrian images in different cameras vary a lot. Some cameras cover thousands of images while others only have a few. As a result, the camera-unbalanced problem will reduce intra-camera diversity, then the model cannot learn camera-invariant features to distinguish pedestrians from poor cameras. In this paper, we design a novel camera-specific informative data augmentation module (CIDAM) to alleviate the proposed camera-unbalanced problem. Specifically, we first calculate the camera-specific distribution online, then refine the poor camera-specific covariance matrix with similar cameras defined in the prototype-based similarity matrix. Consequently, informative augmented samples are generated by combining original samples with sampled random vectors in feature space. To ensure these augmented samples can better benefit the model training, we further propose a dynamic-threshold-based contrastive loss. Since augmented samples may not be as real as original ones, we calculate a threshold for each original one dynamically and only push hard negative augmented samples away. Moreover, our CIDAM can be compatible with a variety of existing Re-ID methods. Extensive experiments prove the effectiveness of our method.</t>
  </si>
  <si>
    <t>camera-specific distribution refinement, informative data augmentation, unbalanced person re-identification</t>
  </si>
  <si>
    <t>Fan R,Delage E</t>
  </si>
  <si>
    <t>Risk-Aware Bid Optimization for Online Display Advertisement</t>
  </si>
  <si>
    <t>457–467</t>
  </si>
  <si>
    <t>9781450392365</t>
  </si>
  <si>
    <t>https://doi.org/10.1145/3511808.3557436</t>
  </si>
  <si>
    <t>This research focuses on the bid optimization problem in the real-time bidding setting for online display advertisements, where an advertiser, or the advertiser's agent, has access to the features of the website visitor and the type of ad slots, to decide the optimal bid prices given a predetermined total advertisement budget. We propose a risk-aware data-driven bid optimization model that maximizes the expected profit for the advertiser by exploiting historical data to design upfront a bidding policy, mapping the type of advertisement opportunity to a bid price, and accounting for the risk of violating the budget constraint during a given period of time. After employing a Lagrangian relaxation, we derive a parametrized closed-form expression for the optimal bidding strategy. Using a real-world dataset, we demonstrate that our risk-averse method can effectively control the risk of overspending the budget while achieving a competitive level of profit compared with the risk-neutral model and a state-of-the-art data-driven risk-aware bidding approach.</t>
  </si>
  <si>
    <t>machine learning, display advertising, risk aversion, lagrangian relaxation, real-time bidding, entropic risk measure, risk-aware bidding policy</t>
  </si>
  <si>
    <t>Kim Y,Fourney A,Kamar E</t>
  </si>
  <si>
    <t>Studying Preferences and Concerns about Information Disclosure in Email Notifications</t>
  </si>
  <si>
    <t>874–885</t>
  </si>
  <si>
    <t>9781450366748</t>
  </si>
  <si>
    <t>https://doi.org/10.1145/3308558.3313451</t>
  </si>
  <si>
    <t>People receive dozens, or hundreds, of notifications per day and each notification poses some risk of accidental information disclosure in the presence of others; onlookers may see notifications on a mobile phone lock screen, on the periphery of a desktop or laptop display. We quantify the prevalence of these accidental disclosures in the context of email notifications, and we study people's relevant preferences and concerns. Our results are compiled from a retrospective survey of 131 respondents, and a contextual-labeling study where 169 participants labeled 1,040 meeting-email pairs. We find that, for 53% of people, at least 1 in 10 email notifications poses an information disclosure risk, and the real or perceived severity of these risks depend both on user characteristics and the meeting or email attributes. We conclude by exploring machine learning for predicting people's comfort levels, and we present implications for the design of future social-context aware notification systems.</t>
  </si>
  <si>
    <t>Notifications, information disclosure, privacy, virtual assistants</t>
  </si>
  <si>
    <t>Svaigen AR,Boukerche A,Ruiz LB,Loureiro AA</t>
  </si>
  <si>
    <t>Analyzing the UAVs Traffic Flow to Enhance the Drone's Anonymization on the Internet of Drones</t>
  </si>
  <si>
    <t>9781450394826</t>
  </si>
  <si>
    <t>https://doi.org/10.1145/3551662.3561198</t>
  </si>
  <si>
    <t>The Internet of Drones (IoD) is a novel mobile network paradigm with particular aspects, demanding security and privacy requirements. Mix Zones (MZ) is a location privacy protection mechanism in traditional mobile networks focusing on anonymizing a node's identity. In this regard, Mix Zone Placement (MZP) is a current challenge related to the design of MZ in IoD. As occur in terrestrial mobile environments, analyzing the vehicles' traffic flow can lead to enhanced strategies to solve MZP. This study conducts the first technical analysis of the MZP in this paradigm. We investigate three MZP strategies: an empirical MZP, a strategy based on visitation frequency, and an Ant-Colony Optimization (ACO) method. Our results reveal a deep relation between the drone's traffic flow and the MZP. Moreover, the ACO method is suitable for deployment in a location privacy protection mechanism, overcoming other strategies regarding location privacy, diversity, and efficiency.</t>
  </si>
  <si>
    <t>location privacy, mix zone placement, internet of drones</t>
  </si>
  <si>
    <t>Syed MH,Fernandez EB</t>
  </si>
  <si>
    <t>A Pattern for a Virtual Machine Environment</t>
  </si>
  <si>
    <t>A Virtual Machine Environment (VME) creates and manages Virtual Machines which are isolated units of execution with access to virtualized hardware resources. VMs are created by the VME upon user request. VMs are not new, but their significance has increased tremendously with the use of clouds as a means to offer sharing of resources and providing inexpensive, on-demand, isolated units of execution. A VME enables users to execute different types of operating systems and application stack in each VM. We present a pattern for a Virtual Machine Environment which describes its benefits and liabilities. Alternative solutions for portable execution environments have appeared, such as software containers, but still VMs continue to be the most versatile and flexible among the virtualization solutions because of their security and flexibility.</t>
  </si>
  <si>
    <t>software container, virtualization, security, architecture patterns, virtual machine, security patterns</t>
  </si>
  <si>
    <t>Wu M,Zeng H,Wang C,Yu H</t>
  </si>
  <si>
    <t>Safety Guard: Runtime Enforcement for Safety-Critical Cyber-Physical Systems: Invited</t>
  </si>
  <si>
    <t>9781450349277</t>
  </si>
  <si>
    <t>https://doi.org/10.1145/3061639.3072957</t>
  </si>
  <si>
    <t>Due to their safety-critical nature, cyber-physical systems (CPS) must tolerate faults and security attacks to remain fail-operational. However, conventional techniques for improving safety, such as testing and validation, do not meet this requirement, as shown by many of the real-world system failures in recent years, often with major economic and public-safety implications. We aim to improve the safety of critical CPS through synthesis of runtime enforcers, named safety guards, which are reactive components attached to the original systems to protect them against catastrophic failures. That is, even if the system occasionally malfunctions due to unknown defects, transient errors, or malicious attacks, the guard always reacts instantaneously to ensure that the combined system satisfies a predefined set of safety properties, and the deviation from the original system is kept at minimum. We illustrate the main ideas of this approach with examples, discuss the advantages compared to existing approaches, and point out some research challenges.</t>
  </si>
  <si>
    <t>reactive synthesis, Safety and security, software synthesis, runtime enforcement, real-time schedulability</t>
  </si>
  <si>
    <t>Syed MH,Fernandez EB,Silva P</t>
  </si>
  <si>
    <t>The Secure Software Container Pattern</t>
  </si>
  <si>
    <t>9781941652060</t>
  </si>
  <si>
    <t>Software containers have gained large popularity as portable lightweight virtualization components. They have enabled development approaches like DevOps by facilitating application deployment and distribution across computing environments. Containers offer operating-system-level virtualization where applications are executed in isolated environments sharing a host operating system (OS), binaries, and libraries with other containers. Containers offer low overhead and near native performance as compared to virtual machines (VMs). However, there are tradeoffs like flexibility and security when compared to VMs. This closer integration and interaction with their Host OS also results in an increased attack surface, host resources are exposed to the applications which can lead to security threats. The security of containers has improved since their inception but they still exhibit vulnerabilities that need to be addressed to enable their full adoption. We present a pattern for a Secure Software Container, which describes their security threats and possible defenses.</t>
  </si>
  <si>
    <t>architecture patterns, security, container ecosystem, virtualization, software containers, security patterns</t>
  </si>
  <si>
    <t>Lu D,Zhang X,Xu X,He X,Liu Y</t>
  </si>
  <si>
    <t>The Prognosis Prediction of GBM Based on High-Risk Subregion and Multi-Parametric MR Imaging</t>
  </si>
  <si>
    <t>214–217</t>
  </si>
  <si>
    <t>9781450372626</t>
  </si>
  <si>
    <t>https://doi.org/10.1145/3364836.3364878</t>
  </si>
  <si>
    <t>Background and object As a heterogeneous tumor, the prognosis information may be different in different region of glioblastoma multiforme (GBM), thus, it's essential to obtain the subregions and evaluate the prognosis of GBM using the high-risk subregions. Based on multi-parametric MR imaging, clearing the purpose of this paper is obtaining the high-risk subregions in GBM and evaluating the GBM prognosis using Multiple Instance Learning (MIL).Methods A total of 104 GBM patients (57 in long-term and 47 in short-term survival group, separated by overall survival of 12 months) were selected from the cancer genome atlas (TCGA), who underwent the T1-weighted contrast-enhanced (T1W-CE), T1-weighted (T1W), T2-weighted (T2W) and FLAIR sequences. In this paper, a region segmentation pattern was presented to characterize the tumor heterogeneity based on machine learning. Combined with four imaging parameters, the GBM region is segmented into multiple subregions by K-means clustering. Extracting the features of co-occurrence matrix, run-length matrix, size zone, and histogram matrix about subregion for building multi-instance bag. A prognostic prediction model was proposed in virtue of the MIL method, using instances to establish a classifier of predicting the high-risk subregions and realizing the prognosis prediction. Finally, the performance of prognosis prediction using instance-based MIL in GBM is presented and the clinical significance is evaluated.Result Training the classifier using discovery cohorts (71 patients including 200 instances) and testing the validation cohorts (33 patients including 94 instances), with the accuracy, sensitivity, and specificity of 81.82%, 76.92%, and 85.00%, respectively. This is superior to our previous results about prognosis prediction with the whole tumor region.Conclusion The prognosis prediction result of our GBM heterogeneity analysis pattern proving the feasibility of the intratumor segmentation using K-means clustering and the effectiveness of Multiple-Instance Learning (MIL) method. It is of benefit to the analysis of GBM high-risk factor, with research value and clinical significance.The intratumor segmentation of the tumor region and the identification of high-risk subregions is benefit to prognosis prediction of GBM, which may be also suitable for other heterogenous tumor.</t>
  </si>
  <si>
    <t>multiple instance learning (MIL), magnetic resonance (MR) imaging, Glioblastoma, high-risk subregion, heterogeneity</t>
  </si>
  <si>
    <t>Zhang H,Zhang W,Rong Y,Ren K,Li W,Wang J</t>
  </si>
  <si>
    <t>Managing Risk of Bidding in Display Advertising</t>
  </si>
  <si>
    <t>581–590</t>
  </si>
  <si>
    <t>9781450346757</t>
  </si>
  <si>
    <t>https://doi.org/10.1145/3018661.3018701</t>
  </si>
  <si>
    <t>In this paper, we deal with the uncertainty of bidding for display advertising. Similar to the financial market trading, real-time bidding (RTB) based display advertising employs an auction mechanism to automate the impression level media buying; and running a campaign is no different than an investment of acquiring new customers in return for obtaining additional converted sales. Thus, how to optimally bid on an ad impression to drive the profit and return-on-investment becomes essential. However, the large randomness of the user behaviors and the cost uncertainty caused by the auction competition may result in a significant risk from the campaign performance estimation. In this paper, we explicitly model the uncertainty of user click-through rate estimation and auction competition to capture the risk. We borrow an idea from finance and derive the value at risk for each ad display opportunity. Our formulation results in two risk-aware bidding strategies that penalize risky ad impressions and focus more on the ones with higher expected return and lower risk. The empirical study on real-world data demonstrates the effectiveness of our proposed risk-aware bidding strategies: yielding profit gains of 15.4% in offline experiments and up to 17.5% in an online A/B test on a commercial RTB platform over the widely applied bidding strategies.</t>
  </si>
  <si>
    <t>risk-aware bidding strategy, demand-side platform, value at risk, real-time bidding, display advertising</t>
  </si>
  <si>
    <t>Reddy DS,Saha A,Tamilselvam SG,Agrawal P,Dayama P</t>
  </si>
  <si>
    <t>Risk Averse Reinforcement Learning for Mixed Multi-Agent Environments</t>
  </si>
  <si>
    <t>2171–2173</t>
  </si>
  <si>
    <t>9781450363099</t>
  </si>
  <si>
    <t>Most real world applications of multi-agent systems, need to keep a balance between maximizing the rewards and minimizing the risks. In this work we consider a popular risk measure, variance of return (VOR), as a constraint in the agent's policy learning algorithm in the mixed cooperative and competitive environments. We present a multi-timescale actor critic method for risk sensitive Markov games where the risk is modeled as a VOR constraint. We also show that the risk-averse policies satisfy the desired risk constraint without compromising much on the overall reward for a popular task.</t>
  </si>
  <si>
    <t>risk-sensitive reinforcement learning, actor-critic algorithms, mixed multi-agent environments</t>
  </si>
  <si>
    <t>The Secure Container Manager Pattern</t>
  </si>
  <si>
    <t>Software containers have become very popular recently as flexible and portable operating-system-level virtualization solutions. They offer isolated virtual execution environments for applications while sharing host operating system, binaries and libraries with other containers. Containers are used to test and deploy applications. Large numbers of containers in a cluster can be organized, orchestrated and managed by container managers. Container managers facilitate optimal resource utilization for efficient and balanced execution of workloads. Container managers allow automation of tasks related to organization, scheduling and distribution of applications running in containers and they also improve the performance of applications running in them by supporting scalability and replication in distributed application environments. While these systems have a lot of benefits, they can only be utilized to their full potential if they are secure. Container managers incorporate various security features. We present in this paper a pattern for the security of container managers.</t>
  </si>
  <si>
    <t>container ecosystem, clouds, virtualization, container cluster management, cloud ecosystem, security, software containers, security patterns, architecture patterns, microservices</t>
  </si>
  <si>
    <t>Majhi SK,Bera P</t>
  </si>
  <si>
    <t>A Security Enforcement Framework for Virtual Machine Migration Auction</t>
  </si>
  <si>
    <t>47–53</t>
  </si>
  <si>
    <t>9781450338219</t>
  </si>
  <si>
    <t>https://doi.org/10.1145/2809826.2809829</t>
  </si>
  <si>
    <t>Virtual machine migration auction (VMMA) is a bidding process to select potential target cloud service providers (CSPs) for migration. It is realized as a single application running on top of the hypervisor, where the overall communication between the CSPs is done through the Internet, an insecure channel. Therefore, ensuring security along with performance satisfaction of the VMMA system is an important but challenging problem. This requires identification of various threats and development of security and systematic protection mechanism.In this paper, we present a security enforcement framework for VMMA system. The core element of our proposed framework identifies various potential threats and security constraints by investigating different interactions between participants in VMMA system. Then our framework extracts a set of formal security requirements based on the identified threats which enforces the security by using elliptic curve cryptography and bilinear pairing. Our approach will facilitate in designing and implementing strong security defense-in-depth against various threats to VMMA system in cloud computing platform.</t>
  </si>
  <si>
    <t>security requirements, VM migration auction cloud service providers, threat model, virtual machine</t>
  </si>
  <si>
    <t>Dangl T,Taubmann B,Reiser HP</t>
  </si>
  <si>
    <t>RapidVMI: Fast and Multi-Core Aware Active Virtual Machine Introspection</t>
  </si>
  <si>
    <t>9781450390514</t>
  </si>
  <si>
    <t>https://doi.org/10.1145/3465481.3465752</t>
  </si>
  <si>
    <t>Virtual machine introspection (VMI) is a technique for the external monitoring of virtual machines. Through previous work, it became apparent that VMI can contribute to the security of distributed systems and cloud architectures by facilitating stealthy intrusion detection, malware analysis, and digital forensics. The main shortcomings of active VMI-based approaches such as program tracing or process injection in production environments result from the side effects of writing to virtual address spaces and the parallel execution of shared main memory on multiple processor cores. In this paper, we present RapidVMI, a framework for active virtual machine introspection that enables fine-grained, multi-core aware VMI-based memory access on virtual address spaces. It was built to overcome the outlined shortcomings of existing VMI solutions and facilitate the development of introspection applications as if they run in the monitored virtual machine itself. Furthermore, we demonstrate that hypervisor support for this concept improves introspection performance in prevalent virtual machine tracing applications considerably up to 98 times.</t>
  </si>
  <si>
    <t>security, second level address translation, virtualization, virtual machine introspection, semantic gap</t>
  </si>
  <si>
    <t>Pârtachi PP,Dash SK,Treude C,Barr ET</t>
  </si>
  <si>
    <t>POSIT: Simultaneously Tagging Natural and Programming Languages</t>
  </si>
  <si>
    <t>1348–1358</t>
  </si>
  <si>
    <t>9781450371216</t>
  </si>
  <si>
    <t>https://doi.org/10.1145/3377811.3380440</t>
  </si>
  <si>
    <t>Software developers use a mix of source code and natural language text to communicate with each other: Stack Overflow and Developer mailing lists abound with this mixed text. Tagging this mixed text is essential for making progress on two seminal software engineering problems --- traceability, and reuse via precise extraction of code snippets from mixed text. In this paper, we borrow code-switching techniques from Natural Language Processing and adapt them to apply to mixed text to solve two problems: language identification and token tagging. Our technique, POSIT, simultaneously provides abstract syntax tree tags for source code tokens, part-of-speech tags for natural language words, and predicts the source language of a token in mixed text. To realize POSIT, we trained a biLSTM network with a Conditional Random Field output layer using abstract syntax tree tags from the CLANG compiler and part-of-speech tags from the Standard Stanford part-of-speech tagger. POSIT improves the state-of-the-art on language identification by 10.6% and PoS/AST tagging by 23.7% in accuracy.</t>
  </si>
  <si>
    <t>language identification, code-switching, part-of-speech tagging, mixed-code</t>
  </si>
  <si>
    <t>Huang X,Yang Y,Wu X</t>
  </si>
  <si>
    <t>A Meta-Heuristic Computation Offloading Strategy for IoT Applications in an Edge-Cloud Framework</t>
  </si>
  <si>
    <t>9781450376617</t>
  </si>
  <si>
    <t>https://doi.org/10.1145/3386164.3390513</t>
  </si>
  <si>
    <t>Edge-cloud computing provides performance guarantees for IoT applications which are real-time or security sensitive. The new placement of edge-cloud services leverages resources both in Cloud Data Centers (CDC) and at the edge of the network. A computation task can be divided into subtasks and offloaded to different edge/cloud servers, which are donated as offloading destinations. Offloading destination heterogeneity and different architecture of Edge Data Center (EDC) and CDC bring challenges to computation offloading. One critical issue in edge-cloud computing is energy consumption in computation offloading. The existing computation offloading strategies either ignored energy consumption or ignored delay and/or security constraints.Meta-heuristic strategies have been used widely to design heuristic resource allocation algorithms in CDC. This paper aims to explore meta-heuristic energy-efficient computation offloading (EE-CO) approaches with the objective to meet the delay and security constraints, while minimizing energy consumption. To achieve the goal, we investigated the performance of the Ant-Colony-Optimization (ACO) strategies combining with mixed integer programming (MIP). We propose an ACO-based computation offloading strategy, which including two algorithms, called EA-OMIP and EA-RMIP, respectively. The only difference of them is the construction method of integer programming models. Simulations are carried out to value the performance of proposed two algorithms. We also give an analysis of the experimental results in terms of the subtask acceptance ratio, revenue of the cloud service provider (CSP), and the resource utilization.</t>
  </si>
  <si>
    <t>Edge-cloud computing, Energy-efficient, Computation offloading, Mixed integer programming, DelayK@Security, IoT</t>
  </si>
  <si>
    <t>Zandberg K,Baccelli E,Yuan S,Besson F,Talpin JP</t>
  </si>
  <si>
    <t>Femto-Containers: Lightweight Virtualization and Fault Isolation for Small Software Functions on Low-Power IoT Microcontrollers</t>
  </si>
  <si>
    <t>161–173</t>
  </si>
  <si>
    <t>9781450393409</t>
  </si>
  <si>
    <t>https://doi.org/10.1145/3528535.3565242</t>
  </si>
  <si>
    <t>Low-power operating system runtimes used on IoT microcontrollers typically provide rudimentary APIs, basic connectivity and, sometimes, a (secure) firmware update mechanism. In contrast, on less constrained hardware, networked software has entered the age of serverless, microservices and agility. With a view to bridge this gap, in the paper we design Femto-Containers, a new middleware runtime which can be embedded on heterogeneous low-power IoT devices. Femto-Containers enable the secure deployment, execution and isolation of small virtual software functions on low-power IoT devices, over the network. We implement Femto-Containers, and provide integration in RIOT, a popular open source IoT operating system. We then evaluate the performance of our implementation, which was formally verified for fault-isolation, guaranteeing that RIOT is shielded from logic loaded and executed in a Femto-Container. Our experiments on various popular micro-controller architectures (Arm Cortex-M, ESP32 and RISC-V) show that Femto-Containers offer an attractive trade-off in terms of memory footprint overhead, energy consumption, and security.</t>
  </si>
  <si>
    <t>middleware, virtual machine, IoT, security, container, low-power, function-as-a-service, microcontroller</t>
  </si>
  <si>
    <t>Chen T,Sun Y</t>
  </si>
  <si>
    <t>Task-Guided and Path-Augmented Heterogeneous Network Embedding for Author Identification</t>
  </si>
  <si>
    <t>295–304</t>
  </si>
  <si>
    <t>https://doi.org/10.1145/3018661.3018735</t>
  </si>
  <si>
    <t>In this paper, we study the problem of author identification under double-blind review setting, which is to identify potential authors given information of an anonymized paper. Different from existing approaches that rely heavily on feature engineering, we propose to use network embedding approach to address the problem, which can automatically represent nodes into lower dimensional feature vectors. However, there are two major limitations in recent studies on network embedding: (1) they are usually general-purpose embedding methods, which are independent of the specific tasks; and (2) most of these approaches can only deal with homogeneous networks, where the heterogeneity of the network is ignored. Hence, challenges faced here are two folds: (1) how to embed the network under the guidance of the author identification task, and (2) how to select the best type of information due to the heterogeneity of the network.To address the challenges, we propose a task-guided and path-augmented heterogeneous network embedding model. In our model, nodes are first embedded as vectors in latent feature space. Embeddings are then shared and jointly trained according to task-specific and network-general objectives. We extend the existing unsupervised network embedding to incorporate meta paths in heterogeneous networks, and select paths according to the specific task. The guidance from author identification task for network embedding is provided both explicitly in joint training and implicitly during meta path selection. Our experiments demonstrate that by using path-augmented network embedding with task guidance, our model can obtain significantly better accuracy at identifying the true authors comparing to existing methods.</t>
  </si>
  <si>
    <t>task-guided, heterogeneous information networks, network embedding, author identification, path-augmented, meta path</t>
  </si>
  <si>
    <t>Abokhodair N,Abbar S,Vieweg S,Mejova Y</t>
  </si>
  <si>
    <t>Privacy and Twitter in Qatar: Traditional Values in the Digital World</t>
  </si>
  <si>
    <t>66–77</t>
  </si>
  <si>
    <t>9781450342087</t>
  </si>
  <si>
    <t>https://doi.org/10.1145/2908131.2908146</t>
  </si>
  <si>
    <t>We explore the meaning of privacy from the perspective of Qatari nationals as it manifests in digital environments. Although privacy is an essential and widely respected value in many cultures, the way in which it is understood and enacted depends on context. It is especially vital to understand user behaviors regarding privacy in the digital sphere, where individuals increasingly publish personal information. Our mixed-methods analysis of 18K Twitter posts that mention privacy focuses on the face-to-face and digital contexts in which privacy is mentioned, and how those contexts lead to varied ideologies regarding privacy. We find that in the Arab Gulf, the need for privacy is often supported by Quranic text, advice on how to protect privacy is frequently discussed, and the use of paternalistic language by men when discussing women's privacy is common. Above all, privacy is framed as a communal attribute, including not only the individual, but the behavior of those around them; it even extends beyond one's lifespan. We contribute an analysis and description of these previously unexplored interpretations of privacy, which play a role in how users navigate social media.</t>
  </si>
  <si>
    <t>mixed methods, gender, qatar, honor, islam, Twitter, arab world, privacy</t>
  </si>
  <si>
    <t>Lin CW,Yu H</t>
  </si>
  <si>
    <t>Invited - Cooperation or Competition? Coexistence of Safety and Security in next-Generation Ethernet-Based Automotive Networks</t>
  </si>
  <si>
    <t>9781450342360</t>
  </si>
  <si>
    <t>https://doi.org/10.1145/2897937.2905006</t>
  </si>
  <si>
    <t>Safety is traditionally the most relevant property for automotive systems, and it is further enhanced by Advanced Driver Assistance Systems (ADAS) in modern automotive systems. To support ADAS and other advanced autonomous functions, automotive electronic systems become more distributed and connected than ever, with in-vehicle architecture or Vehicle-to-X (V2X) communication. These connections create a variety of interfaces which become breeding grounds for security attacks. Accordingly, security becomes a rising issue for automotive systems. In this paper, we address safety and security together, especially their interactions, in Ethernet-based automotive networks which are believed to be the next-generation automotive networks since they are able to provide high bandwidths, certain timing guarantees, and well-developed technologies. We discuss the interactions between safety and security in three problems: secret key management, frame replication and elimination, and Virtual Local Area Network (VLAN) segmentation. We demonstrate that safety and security can work together, but sometimes there is a trade-off between them. This indicates that safety cannot stand alone without considering security, and network security is a necessary component of system security. Towards safer and securer automotive systems, safety and security should be considered together during design stages of automotive systems.</t>
  </si>
  <si>
    <t>security, automotive systems, ethernet, time-sensitive networking (TSN), cyber-physical systems, safety, network, virtual local area network (VLAN)</t>
  </si>
  <si>
    <t>Eltweri A,Faccia A,Khassawneh O</t>
  </si>
  <si>
    <t>Applications of Big Data within Finance: Fraud Detection and Risk Management within the Real Estate Industry</t>
  </si>
  <si>
    <t>67–73</t>
  </si>
  <si>
    <t>9781450387392</t>
  </si>
  <si>
    <t>https://doi.org/10.1145/3510249.3510262</t>
  </si>
  <si>
    <t>Big Data within the world of finance is about large, complex, and diverse (unstructured and structured) data sets that may be employed in providing solutions across the world for business challenges within banking companies and financial services that are long-standing. Big Data helps in enhancing the significance of FinTech in offering numerous financial services for users, facilitating the distribution of new payment, financing, and exchange services within an increasingly large proportion of the population. Technological developments have changed our lives profoundly, particularly over the last two decades. All fields of the economy have been changed, so it is hardly surprising that the world of real estate has been impacted by technological advances. Indeed, great technological strides have been made within the financial world that has allowed both professionals and amateurs to employ technical, innovative solutions that may lead to improved performance both within personally used commercial activity and for the purposes of commerce. Various applications of Big Data have been very beneficial for the world of finance because of new innovations in various technologies. The focus of this research has been upon the undertaking of a systematic analysis related to the technologies that are considered most important and that currently allow great progress to be made in fraud detection and risk management within the real estate industry by analysing the data collected. The particular focus of the research has been to highlight 3 particular interest areas, namely: i) FinTech and Big Data, ii) risk management, iii) fraud detection. A recent case study related to scandals that have arisen in the FinTech industry has provided further help in support of the research hypotheses and the conclusions are drawn.</t>
  </si>
  <si>
    <t>Risk management, Fintech, Big Data, PropTech, Fraud Detection, Real Estate Industry</t>
  </si>
  <si>
    <t>Holmes B,Waterman J,Williams D</t>
  </si>
  <si>
    <t>KASLR in the Age of MicroVMs</t>
  </si>
  <si>
    <t>149–165</t>
  </si>
  <si>
    <t>9781450391627</t>
  </si>
  <si>
    <t>https://doi.org/10.1145/3492321.3519578</t>
  </si>
  <si>
    <t>Address space layout randomization (ASLR) is a widely used component of computer security aimed at preventing code reuse and/or data-only attacks. Modern kernels utilize kernel ASLR (KASLR) and finer-grained forms, such as functional granular KASLR (FGKASLR), but do so as part of an inefficient bootstrapping process we call bootstrap self-randomization. Meanwhile, under increasing pressure to optimize their boot times, microVM architectures such as AWS Firecracker have resorted to eliminating bootstrapping steps, particularly decompression and relocation from the guest kernel boot process, leaving them without KASLR. In this paper, we present in-monitor KASLR, in which the virtual machine monitor efficiently implements KASLR for the guest kernel by skipping the expensive kernel self-relocation steps. We prototype in-monitor KASLR and FGKASLR in the open-source Firecracker virtual machine monitor demonstrating, on a microVM configured kernel, boot times 22% and 16% faster than bootstrapped KASLR and FGKASLR methods, respectively. We also show the low overhead of in-monitor KASLR, with only 4% (2 ms) increase in boot times on average compared to a kernel without KASLR. We also discuss the implications and future opportunities for in-monitor approaches.</t>
  </si>
  <si>
    <t>KASLR, operating systems, security, MicroVM, virtual machines</t>
  </si>
  <si>
    <t>Pachilakis M,Papadopoulos P,Laoutaris N,Markatos EP,Kourtellis N</t>
  </si>
  <si>
    <t>YourAdvalue: Measuring Advertising Price Dynamics without Bankrupting User Privacy</t>
  </si>
  <si>
    <t>https://doi.org/10.1145/3491044</t>
  </si>
  <si>
    <t>The Real Time Bidding (RTB) protocol is by now more than a decade old. During this time, a handful of measurement papers have looked at bidding strategies, personal information flow, and cost of display advertising through RTB. In this paper, we present YourAdvalue, a privacy-preserving tool for displaying to end-users in a simple and intuitive manner their advertising value as seen through RTB. Using YourAdvalue, we measure desktop RTB prices in the wild, and compare them with desktop and mobile RTB prices reported by past work. We present how it estimates ad prices that are encrypted, and how it preserves user privacy while reporting results back to a data-server for analysis. We deployed our system, disseminated its browser extension, and collected data from 200 users, including 12000 ad impressions over 11 months. By analyzing this dataset, we show that desktop RTB prices have grown 4.6x over desktop RTB prices measured in 2013, and 3.8x over mobile RTB prices measured in 2015. We also study how user demographics associate with the intensity of RTB ecosystem tracking, leading to higher ad prices. We find that exchanging data between advertisers and/or data brokers through cookie-synchronization increases the median value of display ads by 19%. We also find that female and younger users are more targeted, suffering more tracking (via cookie synchronization) than male or elder users. As a result of this targeting in our dataset, the advertising value (i) of women is 2.4x higher than that of men, (ii) of 25-34 year-olds is 2.5x higher than that of 35-44 year-olds, (iii) is most expensive on weekends and early mornings.</t>
  </si>
  <si>
    <t>real time bidding ad-auctions, advertising transparency, user privacy and anonymity</t>
  </si>
  <si>
    <t>Jäger L,Lorych D,Eckel M</t>
  </si>
  <si>
    <t>A Resilient Network Node for the Industrial Internet of Things</t>
  </si>
  <si>
    <t>https://doi.org/10.1145/3538969.3538989</t>
  </si>
  <si>
    <t>The Industrial Internet of Things (IIoT) is a ubiquitous part of modern production processes. This introduces new challenges to classical security architectures for industrial networks like the perimeter approach. These are made obsolete by the increasing horizontal and vertical integration of industrial systems and IT systems. A promising concept to face these challenges is resilience. This term describes systems or networks that can isolate compromised parts of themselves and reset them to a trustworthy state with minimal impact to the functionality of the overall system. In order to bring this concept to IIoT networks, we present a novel embedded network node that uses Trusted Computing technology such as a Trusted Platform Module (TPM) and Remote Attestation for attack detection and reporting, virtualization for the separation of processes with different criticalities and an authenticated watchdog for guaranteed platform resets as a form of return to an uncompromised state. This combination provides secure mechanisms for resilience on a platform level and can serve as a foundation for network resilience based on Software-Defined Networking (SDN) solutions. The architecture and implementation of the proposed network node are described in detail before evaluating its resource consumption and performance in order to demonstrate its suitability for embedded and IIoT contexts.</t>
  </si>
  <si>
    <t>TPM, Industrial IoT, Virtualization, Trusted Computing, Authenticated Watchdog</t>
  </si>
  <si>
    <t>Varela JA,Wehn N,Desmettre S,Korn R</t>
  </si>
  <si>
    <t>Real-Time Financial Risk Measurement of Dynamic Complex Portfolios with Python and PyOpenCL</t>
  </si>
  <si>
    <t>9781450351249</t>
  </si>
  <si>
    <t>https://doi.org/10.1145/3149869.3149872</t>
  </si>
  <si>
    <t>Risk measures, such as value-at-risk and expected shortfall, are widely used to keep track of the risk at which a financial portfolio is exposed. This analysis is not only a key part of the daily operation of financial institutions worldwide, but it is also strictly enforced by regulators. While nested Monte Carlo simulations are the most flexible approach that can even deal with portfolios containing complicated derivatives, they traditionally suffer from a high computational complexity. This limits their application at certain intervals of time, mostly daily, by temporarily keeping the composition of the portfolio static.In this work, we bring together for the first time nested Monte Carlo simulations with the real-time continuous risk measurement of complex portfolios that dynamically change their composition during intraday operation. By combining the development productivity offered by Python, state-of-the-art mathematical optimizations, and the high performance capabilities offered by PyOpenCL targeting heterogeneous computing systems, our new approach reaches a throughput between 16 and 191 trading orders per second per computing node, which corresponds to the worst-case and best-case scenarios respectively.We have also made use of the Jupyter Notebook, as an interactive interface in an interdisciplinary research environment.</t>
  </si>
  <si>
    <t>pyopencl, expected shortfall, value-at-risk, nested Monte Carlo simulations, component value-at-risk, real-time portfolio risk management, python, finance, jupyter notebook</t>
  </si>
  <si>
    <t>Domingues AC,de Mattos EP,Silva FA,Ramos HS,Loureiro AA</t>
  </si>
  <si>
    <t>Social Mix-Zones: Anonymizing Personal Information on Contact Tracing Data</t>
  </si>
  <si>
    <t>81–88</t>
  </si>
  <si>
    <t>9781450390781</t>
  </si>
  <si>
    <t>https://doi.org/10.1145/3479240.3488533</t>
  </si>
  <si>
    <t>In many different contexts, the encounter between two or more individuals opens a window in which information can be exchanged. Considering Mobile Ad hoc Networks (MANETs) scenarios, encounters - also called contacts - are used to transfer data between nodes (the users). In more recent cases, tracing contacts between individuals has shown to be a strong strategy in mapping the transmission of contagious diseases, such as COVID-19. However, sharing contact data can impose threats to the safety of participants regarding their social and mobility behavior. As an example, we can infer acquaintances, as well as home and work locations. This work presents a strategy to anonymize contact tracing data by utilizing mix-zones, a well-defined concept to anonymize data in a given region. Called social mix-zones, it considers the number of contacts happening in a location, producing anonymized data and protecting the personal integrity of the individuals. We validate the proposal using two real contact tracing data, showing that social mix-zones can cover a large portion of contacts, reducing the risk of malicious location attacks.</t>
  </si>
  <si>
    <t>contact tracing, anonymization, mix-zones, location privacy</t>
  </si>
  <si>
    <t>Paridari K,El-Din Mady A,La Porta S,Chabukswar R,Blanco J,Teixeira A,Sandberg H,Boubekeur M</t>
  </si>
  <si>
    <t>Cyber-Physical-Security Framework for Building Energy Management System</t>
  </si>
  <si>
    <t>Energy management systems (EMS) are used to control energy usage in buildings and campuses, by employing technologies such as supervisory control and data acquisition (SCADA) and building management systems (BMS), in order to provide reliable energy supply and maximise user comfort while minimising energy usage. Historically, EMS systems were installed when potential security threats were only physical. Nowadays, EMS systems are connected to the building network and as a result directly to the outside world. This extends the attack surface to potential sophisticated cyber-attacks, which adversely impact EMS operation, resulting in service interruption and downstream financial implications. Currently, the security systems that detect attacks operate independently to those which deploy resiliency policies and use very basic methods. We propose a novel EMS cyber-physical-security framework that executes a resilient policy whenever an attack is detected using security analytics. In this framework, both the resilient policy and the security analytics are driven by EMS data, where the physical correlations between the data-points are identified to detect outliers and then the control loop is closed using an estimated value in place of the outlier. The framework has been tested using a reduced order model of a real EMS site.</t>
  </si>
  <si>
    <t>energy management system, virtual sensor, resilient control, cyber-physical-security, security analytics</t>
  </si>
  <si>
    <t>Robert LP,You S</t>
  </si>
  <si>
    <t>Disaggregating the Impacts of Virtuality on Team Identification</t>
  </si>
  <si>
    <t>309–321</t>
  </si>
  <si>
    <t>9781450355629</t>
  </si>
  <si>
    <t>https://doi.org/10.1145/3148330.3148337</t>
  </si>
  <si>
    <t>Team identification is an important predictor of team success. As teams become more virtual, team identification is expected to become more important. Yet, the dimensions of virtuality such as geographic dispersion, reliance on electronic communications and diversity in team membership can undermine team identification. To better understand the impact of virtuality, the authors conducted a study with 248 employees in 55 teams to examine the complex and codependent effects of virtuality. Results indicate that although geographic dispersion and perceived differences can undermine team identification, reliance on electronic communications increases team identification and weakens the negative relationship between perceived differences and team identification.</t>
  </si>
  <si>
    <t>virtuality, virtual team, team identification</t>
  </si>
  <si>
    <t>Ren H,Xu,Li W</t>
  </si>
  <si>
    <t>Modeling the Uncertainty in Finger-Vein Authentication by the Gaussian Mixture Model</t>
  </si>
  <si>
    <t>39–42</t>
  </si>
  <si>
    <t>9781450354844</t>
  </si>
  <si>
    <t>https://doi.org/10.1145/3168776.3168779</t>
  </si>
  <si>
    <t>The robustness and uniqueness of finger-vein makes it an ideal biometric feature for personal authentication. General finger-vein authentication methods consist of two parts, feature extraction and feature matching. Finger-vein images captured by infrared device are subject to uncertainties caused by various temperature, irregular illumination and finger posture deformation. Uncertainties cause severe artifacts, which make the extracted features unsatisfying and hard to match.We try to alleviate the problem during matching by modeling the extracted features as Gaussian Mixture Model (GMM). In the proposed method, given two feature maps of finger-vein, we first model inputs as GMM using the normal distribution transform, and then minimize the distance between two GMMs based on gradient descent, lastly we output the possibility that two feature maps belong to one person.To show its superiority, we replace conventional feature matching schemes with proposed method and test the performance gain based on two kinds of finger-vein features: finger-vein trajectory and finger-vein skeleton. Experimental results on the RATE dataset show that the proposed method is superior to the conventional methods in precision.</t>
  </si>
  <si>
    <t>Gaussian Mixture Model, Biometrics, Finger-Vein Authentication</t>
  </si>
  <si>
    <t>Fasano A,Ballo T,Muench M,Leek T,Bulekov A,Dolan-Gavitt B,Egele M,Francillon A,Lu L,Gregory N,Balzarotti D,Robertson W</t>
  </si>
  <si>
    <t>SoK: Enabling Security Analyses of Embedded Systems via Rehosting</t>
  </si>
  <si>
    <t>687–701</t>
  </si>
  <si>
    <t>9781450382878</t>
  </si>
  <si>
    <t>https://doi.org/10.1145/3433210.3453093</t>
  </si>
  <si>
    <t>Closely monitoring the behavior of a software system during its execution enables developers and analysts to observe, and ultimately understand, how it works. This kind of dynamic analysis can be instrumental to reverse engineering, vulnerability discovery, exploit development, and debugging. While these analyses are typically well-supported for homogeneous desktop platforms (e.g., x86 desktop PCs), they can rarely be applied in the heterogeneous world of embedded systems. One approach to enable dynamic analyses of embedded systems is to move software stacks from physical systems into virtual environments that sufficiently model hardware behavior. This process which we call rehosting poses a significant research challenge with major implications for security analyses. Although rehosting has traditionally been an unscientific and ad-hoc endeavor undertaken by domain experts with varying time and resources at their disposal, researchers are beginning to address rehosting challenges systematically and in earnest. In this paper, we establish that emulation is insufficient to conduct large-scale dynamic analysis of real-world hardware systems and present rehosting as a firmware-centric alternative. Furthermore, we taxonomize preliminary rehosting efforts, identify the fundamental components of the rehosting process, and propose directions for future research.</t>
  </si>
  <si>
    <t>firmware security, internet of things, dynamic program analysis, rehosting, virtualization, embedded systems, emulation</t>
  </si>
  <si>
    <t>Yoon MK,Liu B,Hovakimyan N,Sha L</t>
  </si>
  <si>
    <t>VirtualDrone: Virtual Sensing, Actuation, and Communication for Attack-Resilient Unmanned Aerial Systems</t>
  </si>
  <si>
    <t>143–154</t>
  </si>
  <si>
    <t>9781450349659</t>
  </si>
  <si>
    <t>https://doi.org/10.1145/3055004.3055010</t>
  </si>
  <si>
    <t>As modern unmanned aerial systems (UAS) continue to expand the frontiers of automation, new challenges to security and thus its safety are emerging. It is now difficult to completely secure modern UAS platforms due to their openness and increasing complexity. We present the VirtualDrone Framework, a software architecture that enables an attack-resilient control of modern UAS. It allows the system to operate with potentially untrustworthy software environment by virtualizing the sensors, actuators, and communication channels. The framework provides mechanisms to monitor physical and logical system behaviors and to detect security and safety violations. Upon detection of such an event, the framework switches to a trusted control mode in order to override malicious system state and to prevent potential safety violations. We built a prototype quadcoper running an embedded multicore processor that features a hardware-assisted virtualization technology. We present extensive experimental study and implementation details, and demonstrate how the framework can ensure the robustness of the UAS in the presence of security breaches.</t>
  </si>
  <si>
    <t>virtualization, unmanned aerial systems, security</t>
  </si>
  <si>
    <t>Thimmaraju K,Shastry B,Fiebig T,Hetzelt F,Seifert JP,Feldmann A,Schmid S</t>
  </si>
  <si>
    <t>Taking Control of SDN-Based Cloud Systems via the Data Plane</t>
  </si>
  <si>
    <t>9781450356640</t>
  </si>
  <si>
    <t>https://doi.org/10.1145/3185467.3185468</t>
  </si>
  <si>
    <t>Virtual switches are a crucial component of SDN-based cloud systems, enabling the interconnection of virtual machines in a flexible and software-defined manner. This paper raises the alarm on the security implications of virtual switches. In particular, we show that virtual switches not only increase the attack surface of the cloud, but virtual switch vulnerabilities can also lead to attacks of much higher impact compared to traditional switches.We present a systematic security analysis and identify four design decisions which introduce vulnerabilities. Our findings motivate us to revisit existing threat models for SDN-based cloud setups, and introduce a new attacker model for SDN-based cloud systems using virtual switches.We demonstrate the practical relevance of our analysis using a case study with Open vSwitch and OpenStack. Employing a fuzzing methodology, we find several exploitable vulnerabilities in Open vSwitch. Using just one vulnerability we were able to create a worm that can compromise hundreds of servers in a matter of minutes.Our findings are applicable beyond virtual switches: NFV and high-performance fast path implementations face similar issues. This paper also studies various mitigation techniques and discusses how to redesign virtual switches for their integration.</t>
  </si>
  <si>
    <t>Packet Parsing, Attacker Models, Open vSwitch, Network Isolation, Virtual Switches, Network Virtualization, SDN, OpenStack, ROP, MPLS, Cloud Security, NFV, Data Plane Security</t>
  </si>
  <si>
    <t>Moratelli C,Johann S,Neves M,Hessel F</t>
  </si>
  <si>
    <t>Embedded Virtualization for the Design of Secure IoT Applications</t>
  </si>
  <si>
    <t>2–6</t>
  </si>
  <si>
    <t>9781450345354</t>
  </si>
  <si>
    <t>https://doi.org/10.1145/2990299.2990301</t>
  </si>
  <si>
    <t>Embedded virtualization has emerged as a valuable way to reduce costs, improve software quality, and decrease design time. Additionally, virtualization can enforce the overall system's security from several perspectives. One is security due to separation, where the hypervisor ensures that one domain does not compromise the execution of other domains. At the same time, the advances in the development of IoT applications opened discussions about the security flaws that were introduced by IoT devices. In a few years, billions of these devices will be connected to the cloud exchanging information. This is an opportunity for hackers to exploit their vulnerabilities, endangering applications connected to such devices. At this point, it is inevitable to consider virtualization as a possible approach for IoT security. In this paper we discuss how embedded virtualization could take place on IoT devices as a sound solution for security.</t>
  </si>
  <si>
    <t>IoT, security, embedded virtualization</t>
  </si>
  <si>
    <t>Ott DE</t>
  </si>
  <si>
    <t>Software Defined Infrastructure: Rethinking Cybersecurity with a More Capable Toolset</t>
  </si>
  <si>
    <t>129–133</t>
  </si>
  <si>
    <t>https://doi.org/10.1145/3273982.3273995</t>
  </si>
  <si>
    <t>In Software Defined Infrastructure (SDI), virtualization techniques are used to decouple applications and higher-level services from their underlying physical compute, storage, and network resources. The approach offers a set of powerful new capabilities (isolation, encapsulation, portability, interposition), including the formation of a software-based, infrastructure-wide control plane for orchestrated management. In this position paper, we identify opportunities for revisiting ongoing cybersecurity challenges using SDI as a powerful new toolset. Benefits of this approach can be broadly utilized in public, private, and hybrid clouds, data centers, enterprise computing, IoT deployments, and more. The discussion motivates the research challenge underlying VMware's partnership with the National Science Foundation to fund novel and foundational research in this area. Known as the NSF/VMware Partnership on Software Defined Infrastructure as a Foundation for Clean-Slate Computing Security (SDI-CSCS), the jointly funded university research program is set to begin in the fall of 2017.</t>
  </si>
  <si>
    <t>software defined, software defined infrastructure, Cybersecurity, virtualization, security, SDI</t>
  </si>
  <si>
    <t>Kantor M,State R,Engel T,Ormazabal G</t>
  </si>
  <si>
    <t>A Policy-Based per-Flow Mobility Management System Design</t>
  </si>
  <si>
    <t>35–42</t>
  </si>
  <si>
    <t>https://doi.org/10.1145/2843491.2843835</t>
  </si>
  <si>
    <t>An intelligent network infrastructure is proposed to provide best user experience in a heterogeneous environment. This infrastructure, leveraging SDN, NFV, and cloud-based technologies, which play a key role in service differentiation at a very low granularity level, supports user session continuity, through seamless per-flow handovers, while implementing dynamic policy management schemes. The framework takes advantage of dynamic flow reconfiguration capabilities to enable mobility mechanisms based on physical to virtual address encapsulation and tunnelling executed by a simple flow table entry update. Policies may be defined by networks, users, devices, and applications, including also security-related policies. The proposed virtualized network infrastructure, using dynamic information from layer 2 and 3, along with the mobility mechanisms, and the policy-based logic make intelligent, context-aware decisions on how and when to use each network access, in what combination, and in a secure manner. This approach provides user and mobile node independence, from network and access technologies, rendering changes in network availability invisible to the user rather than leading to application failures, as they do today.</t>
  </si>
  <si>
    <t>seamless handover, MIH, tunnelling, Open vSwitch, encapsulation, cloud, SDN, heterogeneous networks, NFV, LTE, OpenFlow, policy management, flow, 5G, mobility, Wi-Fi, security, virtualization</t>
  </si>
  <si>
    <t>Mattos EP,Domingues AC,Silva FA,Ramos HS,Loureiro AA</t>
  </si>
  <si>
    <t>Behind the Mix-Zones Scenes: On the Evaluation of the Anonymization Quality</t>
  </si>
  <si>
    <t>133–140</t>
  </si>
  <si>
    <t>9781450394833</t>
  </si>
  <si>
    <t>https://doi.org/10.1145/3551663.3558601</t>
  </si>
  <si>
    <t>In the flowering of ubiquitous computing, networks like the Internet of Things and the Internet of Vehicles have contributed to connecting objects and sharing location services in broad environments like smart cities bringing many benefits to citizens. However, these services yield massive and unrestricted mobility data of citizens that pose privacy concerns, among them recovering the identity of citizens with linking attacks. Although several privacy mechanisms have been proposed to solve anonymization problems, there are few studies about their behavior and analysis of the data quality anonymized by these techniques. In this paper, we introduce the anonymization quality. For this, we propose analyzing the mix-zones metrics Amount of Cars on Mix-zone (ACM), Interval of Arrival Time between Cars on Mix-zones (ITM), and Activation Time of the Mix-zone (ATM) for characterizing and evaluating the impacts of anonymization quality over time and space in mobility data. The results showed that mix-zone metrics reflect anonymization behavior and can measure the anonymization quality over time. This insight can contribute significantly to building privacy proposes based on anonymization more effectively than based only on traffic flow. To our knowledge, this is the first work that uses mix-zones metrics analysis to observe the anonymization behavior in quality terms.</t>
  </si>
  <si>
    <t>characterization, mix-zones, anonymization quality, mix-zones metrics, location privacy</t>
  </si>
  <si>
    <t>Nadig D,Ramamurthy B</t>
  </si>
  <si>
    <t>Securing Large-Scale Data Transfers in Campus Networks: Experiences, Issues, and Challenges</t>
  </si>
  <si>
    <t>29–32</t>
  </si>
  <si>
    <t>9781450361798</t>
  </si>
  <si>
    <t>https://doi.org/10.1145/3309194.3309444</t>
  </si>
  <si>
    <t>Increasingly, campus networks manage a multitude of large-scale data transfers. Big data plays a pivotal role in university research and impacts domains such as engineering, agriculture, natural sciences, and humanities. Over the years, numerous solutions have been proposed to manage and secure large-scale data transfers efficiently. Examples consist of the inclusion of security policies at the network edge, optimized middlebox management, and the Science Demilitarized Zone (Science DMZ). These solutions either severely degrade data transfer performance or result in data flows completely bypassing the campus network security controls. In this paper, we present our experience with the design, development, and management of large-scale data transfers using software defined networking (SDN) and network functions virtualization (NFV). We also discuss the issues and challenges associated with securing large-scale data transfers in campus networks.</t>
  </si>
  <si>
    <t>data-intensive science, network functions virtualization, software defined networks, security, application-awareness</t>
  </si>
  <si>
    <t>Bélair M,Laniepce S,Menaud JM</t>
  </si>
  <si>
    <t>Leveraging Kernel Security Mechanisms to Improve Container Security: A Survey</t>
  </si>
  <si>
    <t>9781450371643</t>
  </si>
  <si>
    <t>https://doi.org/10.1145/3339252.3340502</t>
  </si>
  <si>
    <t>Containerization is a lightweight virtualization technique reducing virtualization overhead and deployment latency compared to full VM; its popularity is quickly increasing.However, due to kernel sharing, containers provide less isolation than full VM. Thus, a compromised container may break out of its isolated context and gain root access to the host server. This is a huge concern, especially in multi-tenant cloud environments where we can find running on a single server containers serving very different purposes, such as banking microservices, compute nodes or honeypots. Thus, containers with specific security needs should be able to tune their own security level.Because OS-level defense approaches inherited from time-sharing OS generally requires administrator rights and aim to protect the entire system, they are not fully suitable to protect usermode containers. Research recently made several contributions to deliver enhanced security to containers from host OS level to (partially) solve these challenges.In this survey, we propose a new taxonomy on container defense at the infrastructure level with a particular focus on the virtualization boundary, where interactions between kernel and containers take place. We then classify the most promising defense frameworks into these categories.</t>
  </si>
  <si>
    <t>LSM, Container, Security, NFV, Virtualization Boundary, Virtualization</t>
  </si>
  <si>
    <t>Batista L,Bastogne T,Djermoune EH</t>
  </si>
  <si>
    <t>Identification of Dynamical Biological Systems Based on Mixed-Effect Models</t>
  </si>
  <si>
    <t>40–43</t>
  </si>
  <si>
    <t>https://doi.org/10.1145/2851613.2851867</t>
  </si>
  <si>
    <t>System identification is a data-driven input-output modeling approach more and more used in biology and biomedicine. We will take for example pharmacokinetic and pharmacodynamic (PK/PD) studies. In this application context, each assay is always repeated to estimate the response variability and reproductibility. The inference of the modeling conclusions to the whole population requires to account for the inter-individual variability within the modeling procedure. One solution consists in using mixed effects models but up to now no similar approach exists in the field of dynamical system identification. In this article, we propose a new solution based on an ARX (Auto Regressive model with eXternal inputs) structure using the EM (Expectation-Maximisation) algorithm for the estimation of the model parameters. Simulations show the relevance of this solution compared with a classical procedure of system identification repeated for each subject.</t>
  </si>
  <si>
    <t>EM algorithm, system identification, cell biology, mixed effects models</t>
  </si>
  <si>
    <t>Bushouse M,Reeves D</t>
  </si>
  <si>
    <t>Hyperagents: Migrating Host Agents to the Hypervisor</t>
  </si>
  <si>
    <t>212–223</t>
  </si>
  <si>
    <t>9781450356329</t>
  </si>
  <si>
    <t>https://doi.org/10.1145/3176258.3176317</t>
  </si>
  <si>
    <t>Third-party software daemons called host agents are increasingly responsible for a modern host's security, automation, and monitoring tasks. Because of their location within the host, these agents are at risk of manipulation by malware and users. Additionally, in virtualized environments where multiple adjacent guests each run their own set of agents, the cumulative resources that agents consume adds up rapidly. Consolidating agents onto the hypervisor can address these problems, but places a technical burden on agent developers.This work presents a development methodology to re-engineer a host agent in to a hyperagent, an out-of-guest agent that gains unique hypervisor-based advantages while retaining its original in-guest capabilities. This three-phase methodology makes integrating Virtual Machine Introspection (VMI) functionality in to existing code easier and more accessible, minimizing an agent developer's re-engineering effort. The benefits of hyperagents are illustrated by porting the GRR live forensics agent, which retains 89% of its codebase, uses 40% less memory than its in-guest counterparts, and enables a 4.9x speedup for a representative data-intensive workload. This work shows that a conventional off-the-shelf host agent can be feasibly transformed into a hyperagent and provide a powerful, efficient tool for defending virtualized systems.</t>
  </si>
  <si>
    <t>cloud security, virtual machine introspection, computer forensics</t>
  </si>
  <si>
    <t>Glaeser N,Maffei M,Malavolta G,Moreno-Sanchez P,Tairi E,Thyagarajan SA</t>
  </si>
  <si>
    <t>Foundations of Coin Mixing Services</t>
  </si>
  <si>
    <t>1259–1273</t>
  </si>
  <si>
    <t>9781450394505</t>
  </si>
  <si>
    <t>https://doi.org/10.1145/3548606.3560637</t>
  </si>
  <si>
    <t>Coin mixing services allow users to mix their cryptocurrency coins and thus enable unlinkable payments in a way that prevents tracking of honest users' coins by both the service provider and the users themselves. The easy bootstrapping of new users and backwards compatibility with cryptocurrencies (such as Bitcoin) with limited support for scripts are attractive features of this architecture, which has recently gained considerable attention in both academia and industry.A recent work of Tairi et al. [IEEE S&amp;P 2021] formalizes the notion of a coin mixing service and proposes A2L, a new cryptographic protocol that simultaneously achieves high efficiency and interoperability. In this work, we identify a gap in their formal model and substantiate the issue by showing two concrete counterexamples: we show how to construct two encryption schemes that satisfy their definitions but lead to a completely insecure system. To amend this situation, we investigate secure constructions of coin mixing services. First, we develop the notion of blind conditional signatures (BCS), which acts as the cryptographic core for coin mixing services. We propose game-based security definitions for BCS and propose A2L+, a modified version of the protocol by Tairi et al. that satisfies our security definitions. Our analysis is in an idealized model (akin to the algebraic group model) and assumes the hardness of the one-more discrete logarithm problem. Finally, we propose A2L-UC, another construction of BCS that achieves the stronger notion of UC-security (in the standard model), albeit with a significant increase in computation cost. This suggests that constructing a coin mixing service protocol secure under composition requires more complex cryptographic machinery than initially thought.</t>
  </si>
  <si>
    <t>cryptanalysis, cryptocurrencies, blockchain, coin mixing services, universal composability, game-based security</t>
  </si>
  <si>
    <t>Zhang L,Yang Z,He Y,Li M,Yang S,Yang M,Zhang Y,Qian Z</t>
  </si>
  <si>
    <t>App in the Middle: Demystify Application Virtualization in Android and Its Security Threats</t>
  </si>
  <si>
    <t>https://doi.org/10.1145/3322205.3311088</t>
  </si>
  <si>
    <t>Customizability is a key feature of the Android operating system that differentiates it from Apple's iOS. One concrete feature that gaining popularity is called app virtualization''. This feature allows multiple copies of the same app to be installed and opened simultaneously (e.g., with multiple accounts logged in). Virtualization frameworks are used by more than 100 million users worldwide. As with any new system features, we are interested in two aspects: (1) whether the feature itself introduces security risks and (2) whether the feature is abused for unintended purposes. This paper conducts a systematic study on the two aspects of the app virtualization techniques.With a thorough study of 32 popular virtualization frameworks from Google Play, we identify seven areas of potential attack vectors and find that most of the frameworks are susceptible to them. By deeply investigating their ecosystem, we show, with demonstrations, that attackers can easily distribute malware that takes advantage of these attack vectors. In addition, we show that the same virtualization techniques are also abused by malware as an alternative and easy-to-use repackaging mechanism. To this end, we design and implement a new app repackage detector. After scanning 250,145 apps from app markets, it finds 164 repackaged apps that attempt to steal user credentials and private data.</t>
  </si>
  <si>
    <t>android security, access control, application virtualization</t>
  </si>
  <si>
    <t>Thimmaraju K,Rétvári G,Schmid S</t>
  </si>
  <si>
    <t>Virtual Network Isolation: Are We There Yet?</t>
  </si>
  <si>
    <t>1–7</t>
  </si>
  <si>
    <t>9781450359122</t>
  </si>
  <si>
    <t>https://doi.org/10.1145/3229616.3229618</t>
  </si>
  <si>
    <t>While multi-tenant cloud computing provides great benefits in terms of resource sharing, it introduces a new security landscape and requires strong network isolation guarantees between the tenants. Such network isolation is typically implemented using network virtualization: Virtual switches residing in the virtualization layer enforce isolation, e.g., via tunnel protocols and per-tenant flow rules. The design of such switches is a very active topic: Since 2009 alone, at least 22 different designs have been introduced. Our systematic analysis of 22 virtual switches uncovers 4 security weaknesses: Co-location, single point of failure, privileged packet processing and manual packet parsing. An attacker can easily undermine network isolation by exploiting those weaknesses. Hence, we introduce 3 secure design principles to build a resilient virtual switch, thereby offering strong virtual network isolation.</t>
  </si>
  <si>
    <t>NFV, SR-IOV, Network Virtualization, Virtual Switches, Network Isolation, Smart NIC, Packet Parsing, Co-location, Cloud Security, Open vSwitch, Disaggregation, Data Plane Security, SDN</t>
  </si>
  <si>
    <t>75–76</t>
  </si>
  <si>
    <t>https://doi.org/10.1145/3376930.3376978</t>
  </si>
  <si>
    <t>Customizability is a key feature of the Android operating system that differentiates it from Apple's iOS. One concrete feature that gaining popularity is called app virtualization. This feature allows multiple copies of the same app to be installed and opened simultaneously (e.g., with multiple accounts logged in). Virtualization frameworks are used by more than 100 million users worldwide. As with any new system features, we are interested in two aspects: (1) whether the feature itself introduces security risks and (2) whether the feature is abused for unintended purposes. This paper conducts a systematic study on the two aspects of the app virtualization techniques.With a thorough study of 32 popular virtualization frameworks from Google Play, we identify seven areas of potential attack vectors and find that most of the frameworks are susceptible to them. By deeply investigating their ecosystem, we show, with demonstrations, that attackers can easily distribute malware that takes advantage of these attack vectors. In addition, we show that the same virtualization techniques are also abused by malware as an alternative and easy-to-use repackaging mechanism. To this end, we design and implement a new app repackage detector. After scanning 250,145 apps from app markets, it finds 164 repackaged apps that attempt to steal user credentials and private data.</t>
  </si>
  <si>
    <t>access control, application virtualization, android security</t>
  </si>
  <si>
    <t>Jithin R,Chandran P</t>
  </si>
  <si>
    <t>Dynamic Partitioning of Physical Memory among Virtual Machines: ASMI:Architectural Support for Memory Isolation</t>
  </si>
  <si>
    <t>474–476</t>
  </si>
  <si>
    <t>https://doi.org/10.1145/2851613.2851870</t>
  </si>
  <si>
    <t>It is an open challenge for virtualization technology architects to provide security to Virtual Machine (VM), in the presence of an infected hypervisor, without much compromise on performance. A few hardware modifications have been introduced by manufactures like Intel and AMD to provide a secure VM environment with low performance degradation. These solutions are unable to provide VM isolation in the presence of an infected hypervisor. In this paper we propose a novel memory architecture model, that can achieve a secure physical memory region to each VM without performance degradation.</t>
  </si>
  <si>
    <t>secure VM, virtualization security, hardware-assisted virtualization, secure cloud, VM isolation</t>
  </si>
  <si>
    <t>Estrada ZJ,Sprabery R,Yan L,Yu Z,Campbell R,Kalbarczyk Z,Iyer RK</t>
  </si>
  <si>
    <t>Using OS Design Patterns to Provide Reliability and Security As-a-Service for VM-Based Clouds</t>
  </si>
  <si>
    <t>157–170</t>
  </si>
  <si>
    <t>9781450349482</t>
  </si>
  <si>
    <t>https://doi.org/10.1145/3050748.3050759</t>
  </si>
  <si>
    <t>This paper extends the concepts behind cloud services to offer hypervisor-based reliability and security monitors for cloud virtual machines. Cloud VMs can be heterogeneous and as such guest OS parameters needed for monitoring can vary across different VMs and must be obtained in some way. Past work involves running code inside the VM, which is unacceptable for a cloud environment. We solve this problem by recognizing that there are common OS design patterns that can be used to infer monitoring parameters from the guest OS. We extract information about the cloud user's guest OS with the user's existing VM image and knowledge of OS design patterns as the only inputs to analysis. To demonstrate the range of monitoring functionality possible with this technique, we implemented four sample monitors: a guest OS process tracer, an OS hang detector, a return-to-user attack detector, and a process-based keylogger detector.</t>
  </si>
  <si>
    <t>OS design patterns, Virtualization, Security, Dynamic Analysis, Reliability, VM monitoring</t>
  </si>
  <si>
    <t>https://doi.org/10.1145/3140607.3050759</t>
  </si>
  <si>
    <t>Dynamic Analysis, Virtualization, Reliability, OS design patterns, VM monitoring, Security</t>
  </si>
  <si>
    <t>Li M,Zhang Y,Lin Z</t>
  </si>
  <si>
    <t>CrossLine: Breaking Security-by-Crash Based Memory Isolation in AMD SEV</t>
  </si>
  <si>
    <t>2937–2950</t>
  </si>
  <si>
    <t>9781450384544</t>
  </si>
  <si>
    <t>https://doi.org/10.1145/3460120.3485253</t>
  </si>
  <si>
    <t>AMD's Secure Encrypted Virtualization (SEV) is an emerging security feature of modern AMD processors that allows virtual machines to run with encrypted memory and perform confidential computing even with an untrusted hypervisor. This paper first demystifies SEV's improper use of address space identifier (ASID) for controlling accesses of a VM to encrypted memory pages, cache lines, and TLB entries. We then present the CROSSLINE attacks, a novel class of attacks against SEV that allow the adversary to launch an attacker VM and change its ASID to that of the victim VM to impersonate the victim. We present two variants of CROSSLINE attacks: CROSSLINE V1 decrypts victim's page tables or any memory blocks conforming to the format of a page table entry; CROSSLINE V2 constructs encryption and decryption oracles by executing instructions of the victim VM. We discuss the applicability of CROSSLINE attacks on AMD's SEV, SEV-ES, and SEV-SNP processors.</t>
  </si>
  <si>
    <t>trusted execution environments, cloud security, memory encryption, secure encrypted virtualization</t>
  </si>
  <si>
    <t>Harrell DF,Vieweg S,Kwak H,Lim CU,Sengun S,Jahanian A,Ortiz P</t>
  </si>
  <si>
    <t>Culturally-Grounded Analysis of Everyday Creativity in Social Media: A Case Study in Qatari Context</t>
  </si>
  <si>
    <t>209–221</t>
  </si>
  <si>
    <t>9781450344036</t>
  </si>
  <si>
    <t>https://doi.org/10.1145/3059454.3059456</t>
  </si>
  <si>
    <t>In deploying social media and other information technologies often not designed with MENA (the Middle East and North Africa) cultures in mind, users generate creative approaches to self-representation using virtual identities while preserving their cultural values. To understand and further empower such approaches, we present a mixed-method of computational and qualitative study, focusing on Qatar as a case of such communities in the MENA region. We analyzed a dataset of over 42,000 publicly available social media profiles using computational approaches (archetypal analysis) and qualitatively analyzed a separate set of 255 profiles. We augmented our descriptions with semi-structured interviews. As a result, we delineate a set of five needs/values exhibited by Qatari users supporting their creativity in effectively using virtual identities: Khaleeji features, self-expression, social connections, social monitoring, and physical and virtual identity contrasts. Finally, we propose an initial set of guidelines to support developers of virtual identity systems in better serving these users while preserving their cultural values and creative agency.</t>
  </si>
  <si>
    <t>avatars, social media, qatar, archetypal analysis, qualitative analysis, cultural values, virtual identity</t>
  </si>
  <si>
    <t>Li W,Xia Y,Lu L,Chen H,Zang B</t>
  </si>
  <si>
    <t>TEEv: Virtualizing Trusted Execution Environments on Mobile Platforms</t>
  </si>
  <si>
    <t>2–16</t>
  </si>
  <si>
    <t>9781450360203</t>
  </si>
  <si>
    <t>https://doi.org/10.1145/3313808.3313810</t>
  </si>
  <si>
    <t>Trusted Execution Environments (TEE) are widely deployed, especially on smartphones. A recent trend in TEE development is the transition from vendor-controlled, single-purpose TEEs to open TEEs that host Trusted Applications (TAs) from multiple sources with independent tasks. This transition is expected to create a TA ecosystem needed for providing stronger and customized security to apps and OS running in the Rich Execution Environment (REE). However, the transition also poses two security challenges: enlarged attack surface resulted from the increased complexity of TAs and TEEs; the lack of trust (or isolation) among TAs and the TEE. In this paper, we first present a comprehensive analysis on the recent CVEs related to TEE and the need of multiple TEE scheme. We then propose TEEv, a TEE virtualization architecture that supports multiple isolated, restricted TEE instances (i.e., vTEEs) running concurrently. Relying on a tiny hypervisor (we call it TEE-visor), TEEv allows TEE instances from different vendors to run in isolation on the same smartphone and to host their own TAs. Therefore, a compromised vTEE cannot affect its peers or REE; TAs no longer have to run in untrusted/unsuitable TEEs. We have implemented TEEv on a development board and a real smartphone, which runs multiple commercial TEE instances from different vendors with very small porting effort. Our evaluation results show that TEEv can isolate vTEEs and defend all known attacks on TEE with only mild performance overhead.</t>
  </si>
  <si>
    <t>Mobile security, TEE, TrustZone, Virtualization</t>
  </si>
  <si>
    <t>Toledo RR,Danezis G,Echizen I</t>
  </si>
  <si>
    <t>Mix-ORAM: Using Delegated Shuffles</t>
  </si>
  <si>
    <t>51–61</t>
  </si>
  <si>
    <t>9781450351751</t>
  </si>
  <si>
    <t>https://doi.org/10.1145/3139550.3139569</t>
  </si>
  <si>
    <t>Oblivious RAM (ORAM) is a key technology for providing private storage and querying on untrusted machines but is commonly seen as impractical due to the high and recurring overhead of the re-randomization, called the eviction, the client incurs. We propose in this work to securely delegate the eviction to semi-trusted third parties to enable any client to accede the ORAM technology and present four different designs inspired by mix-net technologies with reasonable periodic costs.</t>
  </si>
  <si>
    <t>oblivious shuffle, oblivious ram, privacy, mix-net, oram</t>
  </si>
  <si>
    <t>Watson C,Ali R,Smeddinck JD</t>
  </si>
  <si>
    <t>Tensions and Mitigations: Understanding Concerns and Values around Smartphone Data Collection for Public Health Emergencies</t>
  </si>
  <si>
    <t>https://doi.org/10.1145/3476071</t>
  </si>
  <si>
    <t>Smartphones increasingly serve as the source for, or to aggregate, a considerable amount of data that can be relevant in public health emergencies. Hence the sharing and utilisation of mobile health data, for example to help control the spread of communicable diseases, has become a relevant issue, with the COVID-19 pandemic adding a sudden urgency mirrored in debates around contact tracing apps. Building on exploratory work that indicated user perceptions and values around consent, and the notion that smartphones and mobile health data can be perceived as elements of self-embodiment, we present an online study comparing three scenarios of representative diseases undertaken during the first wave lockdown in the UK. Using a mixed-methods analysis of responses from 86 participants, we identify tensions and mitigations in user values and from those present the description of four characteristic user-groups that can inform considerations for design and development activities in this space.</t>
  </si>
  <si>
    <t>privacy, health, mixed methods study, mobile, data</t>
  </si>
  <si>
    <t>Mirzamohammadi S,Sani AA</t>
  </si>
  <si>
    <t>The Case for a Virtualization-Based Trusted Execution Environment in Mobile Devices</t>
  </si>
  <si>
    <t>9781450360067</t>
  </si>
  <si>
    <t>https://doi.org/10.1145/3265723.3265725</t>
  </si>
  <si>
    <t>ARM processors used in modern mobile devices, such as smartphones and tablets, use TrustZone to implement a trusted execution environment (TEE). In this paper, we argue that virtualization hardware, already available on many ARM processors, should be used for this purpose instead. Virtualization hardware can be used to implement multiple isolated trusted environments, as opposed to a single such environment provided by TrustZone. This can prevent the bloat of the Trusted Computing Base (TCB) of the TEE and support new security services not currently possible, such as sandboxing of untrusted operating system kernel components.We also address the concerns for the use of virtualization for the aforementioned purpose. Most notably, through extensive experiments, we show that, unlike widespread belief, virtualization overhead is small if the hypervisor is carefully designed to minimize its interpositions into the operating system activity. In addition, we discuss and address the concerns on supported features, backward-compatibility, and hypervisor's TCB size.Going forward, given that virtualization provides a viable (if not superior) TEE solution, we suggest that ARM TrustZone hardware components should be mostly removed from future ARM SoCs. This can simplify the processor and SoC design and save some die space.</t>
  </si>
  <si>
    <t>Operating systems, Security, Virtualization, Mobile devices</t>
  </si>
  <si>
    <t>Saadi C,Chaoui H</t>
  </si>
  <si>
    <t>A New Approach to Mitigate Security Threats in Cloud Environment</t>
  </si>
  <si>
    <t>9781450347747</t>
  </si>
  <si>
    <t>https://doi.org/10.1145/3018896.3018911</t>
  </si>
  <si>
    <t>The cloud is a computing platform which provides a plenty of services such as network, storage, applications and even servers, allocated and released according to the service request using a minimal effort for managing and administrating the system. However, in such shared environment, and due to the highly confidential nature of information circulating flows, security is a crucial issue that should evolve with companies and particular needs, protecting them from malicious individual or groups wanting to steal, interrupt or even destroy those sensitive information.Moreover, in this paper, we present briefly some security known issues and we give an overview of recent proposed solutions in the literature. Then, we propose a new architecture that provides a security mechanism by including a virtual firewall to protect cloud infrastructure from attacks and an IDS/IPS (Intrusion Detection and Prevention System) in order to secure the virtual environment. To prove the effectiveness of our approach, we conducted experiments using open source solution called Open Source Security Event Correlator (OSSEC), we tested its ability to oversee the stat of virtual machines. Monitoring log files, File integrity checking, Website Attack, Brute force attack, and Anomaly Detection are conducted and they are successfully detected by OSSEC.</t>
  </si>
  <si>
    <t>security as a service, cloud computing, virtualization, HIDS, correlation, hypervisor, OSSEC, security issues, cloud firewall, vulnerability</t>
  </si>
  <si>
    <t>Mhatre SC,Chandran P</t>
  </si>
  <si>
    <t>On Making Xen Detect Hypercalls and Memory Accesses for Simulating Virtualization-Enabled Processors</t>
  </si>
  <si>
    <t>154–161</t>
  </si>
  <si>
    <t>9781450368667</t>
  </si>
  <si>
    <t>https://doi.org/10.1145/3341105.3373975</t>
  </si>
  <si>
    <t>Due to the widespread use of cloud-based systems that are shared by multiple users, new processors are enhanced for security in virtualization. However, it is a challenging task to develop simulators for such processors, mainly, due to the lack of relevant information at the application level for computing performance parameters. This paper proposes a methodology to extract the required information from the hypervisor and transfer it to the hardware-based simulator for simulation of such processors. The paper proposes an approach to detect hypercalls made by the guest operating system during the execution of the guest application program on Xen hypervisor. This paper considers five hypercalls, viz., mmu_update, memory_op, update_va_mapping, grant_table_op and mmuext_op. The results show that for the guest application executed, among these five hypercalls, mmu_update is called the maximum number of times, while memory_op is called the minimum number of times. The paper also proposes an approach to signal the memory accesses by Xen on the communications (COM) port. This signal is observed on the cathode ray oscilloscope (CRO) and may be utilized for simulation. This research is valuable as it concludes that virtualization-enabled processors may be effectively simulated by extracting the required information from the hypervisor.</t>
  </si>
  <si>
    <t>security, cloud computing, simulation, virtualization, computer architecture</t>
  </si>
  <si>
    <t>Bobda C,Mbongue JM,Chow P,Ewais M,Tarafdar N,Vega JC,Eguro K,Koch D,Handagala S,Leeser M,Herbordt M,Shahzad H,Hofste P,Ringlein B,Szefer J,Sanaullah A,Tessier R</t>
  </si>
  <si>
    <t>The Future of FPGA Acceleration in Datacenters and the Cloud</t>
  </si>
  <si>
    <t>https://doi.org/10.1145/3506713</t>
  </si>
  <si>
    <t>In this article, we survey existing academic and commercial efforts to provide Field-Programmable Gate Array (FPGA) acceleration in datacenters and the cloud. The goal is a critical review of existing systems and a discussion of their evolution from single workstations with PCI-attached FPGAs in the early days of reconfigurable computing to the integration of FPGA farms in large-scale computing infrastructures. From the lessons learned, we discuss the future of FPGAs in datacenters and the cloud and assess the challenges likely to be encountered along the way. The article explores current architectures and discusses scalability and abstractions supported by operating systems, middleware, and virtualization. Hardware and software security becomes critical when infrastructure is shared among tenants with disparate backgrounds. We review the vulnerabilities of current systems and possible attack scenarios and discuss mitigation strategies, some of which impact FPGA architecture and technology. The viability of these architectures for popular applications is reviewed, with a particular focus on deep learning and scientific computing. This work draws from workshop discussions, panel sessions including the participation of experts in the reconfigurable computing field, and private discussions among these experts. These interactions have harmonized the terminology, taxonomy, and the important topics covered in this manuscript.</t>
  </si>
  <si>
    <t>datacenter, Cloud, security, virtualization, FPGA</t>
  </si>
  <si>
    <t>Wang J,Jiao S,Li Y,Miao Z</t>
  </si>
  <si>
    <t>Two-Stage Metric Learning for Cross-Modality Person Re-Identification</t>
  </si>
  <si>
    <t>28–32</t>
  </si>
  <si>
    <t>9781450376648</t>
  </si>
  <si>
    <t>https://doi.org/10.1145/3381271.3381285</t>
  </si>
  <si>
    <t>Cross-modality person re-identification faces big challenges as the different characteristics of images collected by visible and thermal cameras. The existing deep learning methods always use metric learning to learn the discriminative features. However, the existing metric learning is executed based on batch examples, the solution is local optimal. In order to learn a global solution, we propose a two-stage metric learning (TML) method, which uses local and global metric learning successively. In the first stage, a local metric learning is used based on mini-batch images via triplet loss. A new mixed-modality triplet loss is proposed to train more valid triplet examples. It supervises to learn more efficient features for the next stage. In the second stage, a global metric learning is adopted based on the features of all training images. Experiments are conducted on the public SYSU-MM01 dataset. The TML achieved 39.75% in Rank-1 and 42.73% in mAP, which surpass the state-of-the-art performance.</t>
  </si>
  <si>
    <t>triplet loss, two-stage learning, mixed-modality, metric learning, person re-identification</t>
  </si>
  <si>
    <t>Chopra A,Sharma DK,Jha A,Ghosh U</t>
  </si>
  <si>
    <t>A Framework for Online Hate Speech Detection on Code Mixed Hindi-English Text and Hindi Text in Devanagari</t>
  </si>
  <si>
    <t>https://doi.org/10.1145/3568673</t>
  </si>
  <si>
    <t>Social Media has been growing and has provided the world with a platform to opine, debate, display and discuss like never before. It has a major influence in research areas that analyse human behaviour and social groups, and the phenomena of social interactions is even being used in areas such as Internet of Things. This constant stream of data connecting individuals and organizations across the globe has had a tremendous impact on the functioning of society and even has the power to sway elections. Despite having numerous benefits, social media has certain issues such as the prevalence of fake news which has also led to the rise of the hate speech phenomena. Due to lax security throughout these social media platforms, these issues continue to exist without any repercussions. This leads to cyberbullying, defamation and presents grave security concerns. Even though some work has been done independently on native scripts, hate speech detection and code-mixed data, there exists a lack of academic work and research in the area of detecting hate speech in transliterated code-mixed data and in-text containing native language scripts. Research in this field is inhibited greatly due to the multiple variations in grammar and spelling and in general a lack of availability of annotated datasets especially when it comes to native languages, this paper comes up with a method to automate hate speech detection in code mixed and native language text. The paper presents an architecture containing a Tablet classifier based model trained on features extracted using MuRIL from transliterated code-mixed textual data. The paper also show that the same model works well on features extracted from text in Devanagari despite being trained on transliterated data</t>
  </si>
  <si>
    <t>Hindi Text Classification, TabNet, Natural Language Processing, Code-mixing, Hate Speech Detection, Cyber security systems, Cyber Security</t>
  </si>
  <si>
    <t>Berardi D,Callegati F,Melis A,Prandini M</t>
  </si>
  <si>
    <t>Sustainable Infrastructure Monitoring for Security-Oriented Purposes</t>
  </si>
  <si>
    <t>48–53</t>
  </si>
  <si>
    <t>9781450375597</t>
  </si>
  <si>
    <t>https://doi.org/10.1145/3411170.3411236</t>
  </si>
  <si>
    <t>As computing and communication infrastructures have gained an ever-increasing role in everybody's life, guaranteeing their reliability has become a critical endeavor. In the face of threats that grow more and more sophisticated, we must turn our attention to the techniques that have the potential to match them and scale with the infrastructure complexity. The current trend in the telecommunication industry towards softwarized infrastructures by means of new technologies such as Software Defined Networking and Network Function Virtualization may provide a innovative and effective solutions from this point of view.In this work, we outline a network security monitoring architecture aimed at striking the best trade-off between effectiveness and efficiency. This result is achieved by exploiting the possibility, already enabled by state-of-the-art, yet well tested components for infrastructural orchestration, of dynamic instantiation and composition of functions. We conclude that efficient detection of some classes of network-based denial-of-service attacks is possible, and open the path to mitigation strategies that optimize the usage of resources by deploying and re-configuring them as needed in real-time.</t>
  </si>
  <si>
    <t>network virtualization, network monitoring, network security, denial of service</t>
  </si>
  <si>
    <t>Yuan G,Zhang Z,Winslett M,Xiao X,Yang Y,Hao Z</t>
  </si>
  <si>
    <t>Optimizing Batch Linear Queries under Exact and Approximate Differential Privacy</t>
  </si>
  <si>
    <t>https://doi.org/10.1145/2699501</t>
  </si>
  <si>
    <t>Differential privacy is a promising privacy-preserving paradigm for statistical query processing over sensitive data. It works by injecting random noise into each query result such that it is provably hard for the adversary to infer the presence or absence of any individual record from the published noisy results. The main objective in differentially private query processing is to maximize the accuracy of the query results while satisfying the privacy guarantees. Previous work, notably Li et al. [2010], has suggested that, with an appropriate strategy, processing a batch of correlated queries as a whole achieves considerably higher accuracy than answering them individually. However, to our knowledge there is currently no practical solution to find such a strategy for an arbitrary query batch; existing methods either return strategies of poor quality (often worse than naive methods) or require prohibitively expensive computations for even moderately large domains. Motivated by this, we propose a low-rank mechanism (LRM), the first practical differentially private technique for answering batch linear queries with high accuracy. LRM works for both exact (i.e., ϵ-) and approximate (i.e., (ϵ, δ)-) differential privacy definitions. We derive the utility guarantees of LRM and provide guidance on how to set the privacy parameters, given the user's utility expectation. Extensive experiments using real data demonstrate that our proposed method consistently outperforms state-of-the-art query processing solutions under differential privacy, by large margins.</t>
  </si>
  <si>
    <t>augmented Lagrangian multiplier algorithm, Linear counting query, matrix approximation, differential privacy, low rank</t>
  </si>
  <si>
    <t>Lindemann J,Fischer M</t>
  </si>
  <si>
    <t>A Memory-Deduplication Side-Channel Attack to Detect Applications in Co-Resident Virtual Machines</t>
  </si>
  <si>
    <t>183–192</t>
  </si>
  <si>
    <t>https://doi.org/10.1145/3167132.3167151</t>
  </si>
  <si>
    <t>Virtualization offers the possibility of hosting services of multiple customers on shared hardware. When more than one Virtual Machine (VM) run on the same host, memory deduplication can save physical memory by merging identical pages of the VMs. However, this comes at the cost of leaking information between VMs. Based on that, we propose a novel timing-based side-channel attack that allows to identify software versions running in co-resident VMs or on the host. Our attack tests for the existence of memory pages in co-resident VMs that are unique among all versions of the respective software. Our evaluation results indicate that with few repetitions of our attack we can precisely identify software versions within reasonable time frames.</t>
  </si>
  <si>
    <t>security, cloud computing, virtualization, side-channel attack</t>
  </si>
  <si>
    <t>Li M,Zhang Y,Wang H,Li K,Cheng Y</t>
  </si>
  <si>
    <t>TLB Poisoning Attacks on AMD Secure Encrypted Virtualization</t>
  </si>
  <si>
    <t>609–619</t>
  </si>
  <si>
    <t>9781450385794</t>
  </si>
  <si>
    <t>https://doi.org/10.1145/3485832.3485876</t>
  </si>
  <si>
    <t>AMD’s Secure Encrypted Virtualization (SEV) is an emerging technology of AMD server processors, which provides transparent memory encryption and key management for virtual machines (VM) without trusting the underlying hypervisor. Like Intel Software Guard Extension (SGX), SEV forms a foundation for confidential computing on untrusted machines; unlike SGX, SEV supports full VM encryption and thus makes porting applications straightforward. To date, many mainstream cloud service providers, including Microsoft Azure and Google Cloud, have already adopted (or are planning to adopt) SEV for confidential cloud services. In this paper, we provide the first exploration of the security issues of TLB management on SEV processors and demonstrate a novel class of TLB Poisoning attacks against SEV VMs. We first demystify how SEV extends the TLB implementation atop AMD Virtualization (AMD-V) and show that the TLB management is no longer secure under SEV’s threat model, which allows the hypervisor to poison TLB entries between two processes of a SEV VM. We then present TLB Poisoning Attacks, a class of attacks that break the integrity and confidentiality of the SEV VM by poisoning its TLB entries. Two variants of TLB Poisoning Attacks are described in the paper; and two end-to-end attacks are performed successfully on both AMD SEV and SEV-ES.</t>
  </si>
  <si>
    <t>Trusted execution environments, Cloud security, Secure Encrypted Virtualization, TLB management</t>
  </si>
  <si>
    <t>Zhou Y,Zhang D</t>
  </si>
  <si>
    <t>Double Mix-Zone for Location Privacy in VANET</t>
  </si>
  <si>
    <t>322–327</t>
  </si>
  <si>
    <t>9781450376631</t>
  </si>
  <si>
    <t>https://doi.org/10.1145/3377170.3377250</t>
  </si>
  <si>
    <t>The mix-zone is considered to be a spatial privacy-based location privacy protection method. The mix-zone confuses the tracker's sight by replacing the pseudonym when exiting the mix-zone, destroying the continuity of the location information, thereby ensuring vehicle safety. However, the mix-zone is generally distributed at traffic junctions such as intersections. There are many vehicles and there are restrictions such as traffic lights. Although the traffic volume is large, the speed of the vehicle is limited. Therefore, the attacker can lock the information by the relative time, position and speed of the pseudonyms to increase the pseudonym's linkability.Thereby greatly reducing the protection of the mix-zone. In this paper, for inference attacks, we group vehicles in the mix-zone according to the direction of the exit and add noise into the vehicle location data to reduce the tracking probability. At the same time, in the subsequent time, the vehicle location is slowly adjusted and restored to the actual value, reducing the impact of the noise on LBS(Location Based Service).</t>
  </si>
  <si>
    <t>pseudonyms linking attacks, dummy location, location privacy, Mix-zone</t>
  </si>
  <si>
    <t>Wu J,Zheng X,Zeng S,Gao H,Xiong X</t>
  </si>
  <si>
    <t>High-Performance Cryptographic SoC Virtual Prototyping Platform Based on RISC-V VP</t>
  </si>
  <si>
    <t>84–90</t>
  </si>
  <si>
    <t>9781450396295</t>
  </si>
  <si>
    <t>https://doi.org/10.1145/3546000.3546013</t>
  </si>
  <si>
    <t>Hardware processors and optimization for secure operations in embedded devices have been a research hotspot in recent years. To full use of the limited computing and storage resources in embedded devices, it is necessary to explore the design space of software and hardware architectures in the early stage of SoC design. Therefore, SystemC-based electronic system-level (ESL) simulators are very useful for fast hardware modeling and verification. In this paper, we propose and design a SystemC-based cryptographic SoC virtual prototyping (Crypto-SoC VP) to speed up function and performance simulation of embedded security devices. We use RISC-V Crypto-Benchmark to analyze the simulation performance of the Crypto-SoC VP. SM4 crypto-accelerator with different hardware and software modes is also integrated in this VP. The experimental results show the efficiency of our design. The simulation speed on our virtual prototyping is over 50 times that of the traditional RTL simulation, while the simulation difference is only about 5%.</t>
  </si>
  <si>
    <t>Hardware and Software co-design, SoC virtual prototyping, RISC-V, Information security</t>
  </si>
  <si>
    <t>Buhren R,Werling C,Seifert JP</t>
  </si>
  <si>
    <t>Insecure Until Proven Updated: Analyzing AMD SEV's Remote Attestation</t>
  </si>
  <si>
    <t>1087–1099</t>
  </si>
  <si>
    <t>9781450367479</t>
  </si>
  <si>
    <t>https://doi.org/10.1145/3319535.3354216</t>
  </si>
  <si>
    <t>Cloud computing is one of the most prominent technologies to host Internet services that unfortunately leads to an increased risk of data theft. Customers of cloud services have to trust the cloud providers, as they control the building blocks that form the cloud. This includes the hypervisor enabling the sharing of a single hardware platform among multiple tenants. Executing in a higher-privileged CPU mode, the hypervisor has direct access to the memory of virtual machines. While data at rest can be protected using well-known disk encryption methods, data residing in main memory is still threatened by a potentially malicious cloud provider. AMD Secure Encrypted Virtualization (SEV) claims a new level of protection in such cloud scenarios. AMD SEV encrypts the main memory of virtual machines with VM-specific keys, thereby denying the higher-privileged hypervisor access to a guest's memory. To enable the cloud customer to verify the correct deployment of his virtual machine, SEV additionally introduces a remote attestation protocol. This protocol is a crucial component of the SEV technology that can prove that SEV protection is in place and that the virtual machine was not subject to manipulation. This paper analyzes the firmware components that implement the SEV remote attestation protocol on the current AMD Epyc Naples CPU series. We demonstrate that it is possible to extract critical CPU-specific keys that are fundamental for the security of the remote attestation protocol. Building on the extracted keys, we propose attacks that allow a malicious cloud provider a complete circumvention of the SEV protection mechanisms. Although the underlying firmware issues were already fixed by AMD, we show that the current series of AMD Epyc CPUs, i.e., the Naples series, does not prevent the installation of previous firmware versions. We show that the severity of our proposed attacks is very high as no purely software-based mitigations are possible. This effectively renders the SEV technology on current AMD Epyc CPUs useless when confronted with an untrusted cloud provider. To overcome these issues, we also propose robust changes to the SEV design that allow future generations of the SEV technology to mitigate the proposed attacks.</t>
  </si>
  <si>
    <t>remote attestation, shielding systems, virtualization, secure encrypted virtualization, cloud computing, sev</t>
  </si>
  <si>
    <t>On the Detection of Applications in Co-Resident Virtual Machines via a Memory Deduplication Side-Channel</t>
  </si>
  <si>
    <t>31–46</t>
  </si>
  <si>
    <t>https://doi.org/10.1145/3307624.3307628</t>
  </si>
  <si>
    <t>Nowadays, hosting services of multiple customers on the same hardware via virtualiation techniques is very common. Memory deduplication allows to save physical memory by merging identical memory pages of multiple Virtual Machines (VMs) running on the same host. However, this mechanism can leak information on memory pages to other. In this paper, we propose a timing-based side-channel to identify software versions running in co-resident VMs. The attack tests whether pages that are unique to a specific software version are present in co-resident VMs. We evaluate the attack in a setting without background load and in a more realistic setting with significant background load on the host memory. Our results indicate that, with few repetitions of our attack, we can precisely identify software versions within reasonable time frames and nearly independent of the background load. Finally, we discuss potential coun-termeasures against the presented side-channel attack.</t>
  </si>
  <si>
    <t>side-channel attack, virtualization, security, cloud computing</t>
  </si>
  <si>
    <t>MixDrones: A Mix Zones-Based Location Privacy Protection Mechanism for the Internet of Drones</t>
  </si>
  <si>
    <t>181–188</t>
  </si>
  <si>
    <t>9781450390774</t>
  </si>
  <si>
    <t>https://doi.org/10.1145/3479239.3485712</t>
  </si>
  <si>
    <t>The Internet of Drones (IoD) is a novel network paradigm that presents a unique mobile network scenario with particular characteristics. Hence, privacy is a mandatory aspect to be assured, but there is a lack of studies regarding location privacy protection in IoD. Mix Zones is a location privacy protection mechanism well explored in terrestrial mobile networks, however, its investigation in IoD is still missing. In this work, we propose a novel Mix Zones-based approach, called MixDrones, that changes the airway of a drone besides its pseudonym. Hence, we advance the state of the art of location privacy protection mechanisms for IoD, in which MixDrones is the first approach proposed in this context. We carried out experiments through simulations comparing our approach with the traditional mechanism regarding anonymization coverage and resilience. We also evaluate the possibility of drone collision occurrence. The results pointed out that MixDrones provided a better location privacy protection than the traditional mechanism, anonymizing a large number of drones and being resilient through a trajectory-based de-anonymization attack, with less than 25% of trajectories being de-anonymized in all scenarios. Moreover, MixDrones mitigated the side effects of airway change, presenting low rates of airways change competition situations.</t>
  </si>
  <si>
    <t>internet of drones, location privacy, mix zones, simulation</t>
  </si>
  <si>
    <t>Hu C,Chen F,Zheng H</t>
  </si>
  <si>
    <t>Researches on the Security Protection and Inspection Method for Confidential Documents Based on Linux Operating System</t>
  </si>
  <si>
    <t>249–252</t>
  </si>
  <si>
    <t>9781450366120</t>
  </si>
  <si>
    <t>https://doi.org/10.1145/3310986.3311029</t>
  </si>
  <si>
    <t>With the increasing usage of electronic confidential documents on Linux operating systems, the caused potential threats are becoming more and more serious, because of the lack of relevant mature security management software for Linux operating system. In this paper, a related document monitoring strategies based on virtual file system (VFS) is studied. Then the common file search methods and string matching methods are summarized for the security inspection of the confidential computer running the Linux operating system. The study of this paper has important engineering value for improving the effect of the confidential computer security management work in the future.</t>
  </si>
  <si>
    <t>Linux operating system, virtual file system, Information security, confidential documents protection</t>
  </si>
  <si>
    <t>Chen L,Yang H,Wu S,Gao Z</t>
  </si>
  <si>
    <t>Data Generation for Improving Person Re-Identification</t>
  </si>
  <si>
    <t>609–617</t>
  </si>
  <si>
    <t>9781450349062</t>
  </si>
  <si>
    <t>https://doi.org/10.1145/3123266.3123302</t>
  </si>
  <si>
    <t>In this paper, we explore ways to address the challenges such as data bias caused by the lack of data on person re-identification problem. We propose a data generation framework from both intra- and inter-view aspects for data augmentation to advance the performance of the existing person re-identification algorithms. Specifically, for intra-view data generation, the proposed method generates useful predicted sequences within a camera view for certain person data expansion. The generated sequences well preserve the movement information of the camera and objects, which expands the original data with longer sequence length to tackle the problem caused by insufficient data from the root. For more challenging datasets which suffer from background clutters, we propose an inter-view image generation with automatic end-to-end background substitution to eliminate the influence by the background and increase the diversity of the training data as well, which makes the recognition system learn to focus on the regions of objects and image features related to identity. We then propose a flexible data augmentation method based on our data generation approaches to improve the performance of the person re-identification and analyze the advantages and applicability of these approaches respectively. Evaluated on the challenging re-id datasets, our method outperforms existing state-of-the-art approaches without any network structure modification on the baseline neural network. Cross-datasets evaluation results show that our method has favorable generalization ability and is potentially helpful for solving similar recognition tasks due to the common issue of insufficient data.</t>
  </si>
  <si>
    <t>background substitution, data augmentation, person re-identification, generation</t>
  </si>
  <si>
    <t>Yao Z,Ma Z,Liu Y,Amiri Sani A,Chandramowlishwaran A</t>
  </si>
  <si>
    <t>Sugar: Secure GPU Acceleration in Web Browsers</t>
  </si>
  <si>
    <t>519–534</t>
  </si>
  <si>
    <t>9781450349116</t>
  </si>
  <si>
    <t>https://doi.org/10.1145/3173162.3173186</t>
  </si>
  <si>
    <t>Modern personal computers have embraced increasingly powerful Graphics Processing Units (GPUs). Recently, GPU-based graphics acceleration in web apps (i.e., applications running inside a web browser) has become popular. WebGL is the main effort to provide OpenGL-like graphics for web apps and it is currently used in 53% of the top-100 websites. Unfortunately, WebGL has posed serious security concerns as several attack vectors have been demonstrated through WebGL. Web browsers» solutions to these attacks have been reactive: discovered vulnerabilities have been patched and new runtime security checks have been added. Unfortunately, this approach leaves the system vulnerable to zero-day vulnerability exploits, especially given the large size of the Trusted Computing Base of the graphics plane. We present Sugar, a novel operating system solution that enhances the security of GPU acceleration for web apps by design. The key idea behind Sugar is using a dedicated virtual graphics plane for a web app by leveraging modern GPU virtualization solutions. A virtual graphics plane consists of a dedicated virtual GPU (or vGPU) as well as all the software graphics stack (including the device driver). Sugar enhances the system security since a virtual graphics plane is fully isolated from the rest of the system. Despite GPU virtualization overhead, we show that Sugar achieves high performance. Moreover, unlike current systems, Sugar is able to use two underlying physical GPUs, when available, to co-render the User Interface (UI): one GPU is used to provide virtual graphics planes for web apps and the other to provide the primary graphics plane for the rest of the system. Such a design not only provides strong security guarantees, it also provides enhanced performance isolation.</t>
  </si>
  <si>
    <t>virtualization, web browser, GPU acceleration, systems security</t>
  </si>
  <si>
    <t>https://doi.org/10.1145/3296957.3173186</t>
  </si>
  <si>
    <t>web browser, virtualization, systems security, GPU acceleration</t>
  </si>
  <si>
    <t>Zhu M,Tu B,Wei W,Meng D</t>
  </si>
  <si>
    <t>HA-VMSI: A Lightweight Virtual Machine Isolation Approach with Commodity Hardware for ARM</t>
  </si>
  <si>
    <t>242–256</t>
  </si>
  <si>
    <t>https://doi.org/10.1145/3050748.3050767</t>
  </si>
  <si>
    <t>Once compromising the hypervisor, remote or local adversaries can easily access other customers' sensitive data in the memory and context of guest virtual machines (VMs). VM isolation is an efficient mechanism for protecting the memory of guest VMs from unauthorized access. However, previous VM isolation systems either modify hardware architecture or introduce a software module without being protected, and most of them focus on the x86 architecture.This paper proposes HA-VMSI, a lightweight hardware-assisted VM isolation approach for ARM, to provide runtime protection of guest VMs, even with a compromised hypervisor. In the ARM TrustZone secure world, a thin security monitor is introduced as HA-VMSI's entire TCB. Hence, the security monitor is much less vulnerable and safe from attacks that can compromise the hypervisor. The key of HA-VMSI is decoupling the functions of memory isolation among VMs from the hypervisor into the security monitor. As a result, the hypervisor can only update the Stage-2 page tables of VMs via the security monitor, which inspects and approves each new mapping. It is worth noting that HA-VMSI is more secure and effective than current software approaches, and more flexible and compatible than hardware approaches. We have implemented a prototype for KVM hypervisor with multiple Linux as guest OSes on Juno board. The security assessment and performance evaluation show that HA-VMSI is effective, efficient and practical.</t>
  </si>
  <si>
    <t>VM Security, Virtualization, Multi-tenant Cloud, ARM TrustZone</t>
  </si>
  <si>
    <t>https://doi.org/10.1145/3140607.3050767</t>
  </si>
  <si>
    <t>Virtualization, Multi-tenant Cloud, VM Security, ARM TrustZone</t>
  </si>
  <si>
    <t>Fang X,Zou Y</t>
  </si>
  <si>
    <t>Make the Best of Face Clues in IQIYI Celebrity VideoIdentification Challenge 2019</t>
  </si>
  <si>
    <t>2526–2530</t>
  </si>
  <si>
    <t>9781450368896</t>
  </si>
  <si>
    <t>https://doi.org/10.1145/3343031.3356056</t>
  </si>
  <si>
    <t>iQIYI-VID-2019 is the largest video dataset for multi-modal person identification. It is composed of more than 200k video clips of 10,034 celebrities. Face is a critical clue for person identification when the face is visible in video. However face quality in a video may not always be good, and it also contains a lot of noise caused by detection and feature extraction. Meanwhile, conventional multi-modal person classification methods do not fully exploit the ability of face modality. They do not make full use of face detection confidence and quality evaluation indicators, which are key information in face modality. To address these issues, we develop a quality-based video face feature fusion method in inference with a quality-based face feature denoising and augmentation method in training. Our approach is only based on 512-dimensional face features provided by iQIYI-VID-2019 dataset. Utilizing our proposed novel method, we have achieved the mAP score of 89.83% which is the 4th place in iQIYI Celebrity Video Identification Challenge 2019.</t>
  </si>
  <si>
    <t>neural networks, video identification, data augmentation, feature denoising</t>
  </si>
  <si>
    <t>Hansen RA,Peterson B,Becker T</t>
  </si>
  <si>
    <t>Investigating the Security of Nexus 1000V Virtual Switches in VMware ESXi Hypervisors</t>
  </si>
  <si>
    <t>47–52</t>
  </si>
  <si>
    <t>9781450344531</t>
  </si>
  <si>
    <t>https://doi.org/10.1145/2978178.2978188</t>
  </si>
  <si>
    <t>In this paper, the security posture of two versions of the Cisco Nexus 1000V virtual switch is tested against a set of exploits known to be valid on physical switching infrastructure. Specifically, the Nexus 1000V as implemented with VMware's ESXi hypervisor is examined. The attempted exploits are CAM table overflows, VLAN hopping, Spanning Tree manipulation, ARP poisoning, and Private VLAN attacks. With the exception of Spanning Tree manipulation, the Nexus 1000V is vulnerable to all of the attacks in at least one of the tested release combinations. This leads to a call for additional security considerations when deploying the Nexus 1000V/ESXi combination in data centers and cloud provider networks as intended by their design.</t>
  </si>
  <si>
    <t>network function virtualization, layer 2 security, virtualization, network security</t>
  </si>
  <si>
    <t>Johnson E,Dharsee K,Criswell J</t>
  </si>
  <si>
    <t>Secure Guest Virtual Machine Support in Apparition</t>
  </si>
  <si>
    <t>17–30</t>
  </si>
  <si>
    <t>https://doi.org/10.1145/3313808.3313809</t>
  </si>
  <si>
    <t>Recent research utilizing Secure Virtual Architecture (SVA) has demonstrated that compiler-based virtual machines can protect applications from side-channel attacks launched by compromised operating system kernels. However, SVA provides no instructions for using hardware virtualization features such as Intel’s Virtual Machine Extensions (VMX) and AMD’s Secure Virtual Machine (SVM). Consequently, operating systems running on top of SVA cannot run guest operating systems using features such as Linux’s Kernel Virtual Machine (KVM) and FreeBSD’s bhyve. This paper presents a set of new SVA instructions that allow an operating system kernel to configure and use the Intel VMX hardware features. Additionally, we use these new instructions to create Shade. Shade extends Apparition (an SVA-based system) to ensure that a compromised host operating system cannot use the new VMX virtual instructions to attack host applications (either directly or via page-fault and last-level-cache side-channel attacks).</t>
  </si>
  <si>
    <t>side channels, compiler-based virtual machines, hypervisors, trusted execution environments, secure computer architectures, hypervisor security, untrusted hypervisor</t>
  </si>
  <si>
    <t>Anhua Y,Xiaohong F,Liangbing Y</t>
  </si>
  <si>
    <t>How Does the Mixed-Ownership Reform in China of State-Owned Enterprises Affect the Corporate Risk-Taking?</t>
  </si>
  <si>
    <t>44–48</t>
  </si>
  <si>
    <t>9781450375467</t>
  </si>
  <si>
    <t>https://doi.org/10.1145/3416028.3416036</t>
  </si>
  <si>
    <t>The mixed ownership reform of state-owned enterprises in China offers a cherish opportunity for investigating the systematic relationship between mixed ownership and corporate risk-taking. Classified the mixed ownership into the diversification of categories and proportion of shares of the shareholders, we find that, based on the data of state-owned listed companies in China from 2008 to 2018 as sample, the degree of the mixed ownership and corporate risk-taking have positive relationships, that is, the more the diversification of proportion of shares of the shareholders, the higher the corporate risk-taking, while diversification of categories of shares, insignificantly associated with risk-taking, represents the low degree of ownership change needed to be deepened. When examining the moderating effects of types of state-owned firms, we observe that the mixed ownership plays a more positive and significant role in companies of central state-owned (which contrary to the local state-owned). Overall, our study contributes to the related literature by showing the influential role of mixed ownership on corporate risk management.</t>
  </si>
  <si>
    <t>Mixed-ownership Reforms, Corporate Risk-taking, State-owned Enterprises</t>
  </si>
  <si>
    <t>Wruck F,Sarafov V,Jakobsmeier F,Weiß M</t>
  </si>
  <si>
    <t>GyroidOS: Packaging Linux with a Minimal Surface</t>
  </si>
  <si>
    <t>87–96</t>
  </si>
  <si>
    <t>9781450392297</t>
  </si>
  <si>
    <t>https://doi.org/10.1145/3510547.3517917</t>
  </si>
  <si>
    <t>Separation of privilege domains is crucial when building secure system architectures for Cyber-Physical systems. The bar for a successful attack can be raised significantly and the consequences of an attack can be contained. As Cyber-physical systems often comprise devices with limited resources, container virtualization provides an ideal base technology to construct secure architectures for CPS. However, the provided isolation guarantees entirely depend on one, shared kernel. Therefore, it is crucial to protect this kernel against attacks. Recent research proposed solutions to this issue. However, these approaches incurred performance penalties hindering their practical applicability. Therefore, we created GyroidOS, an architecture to shrink the kernel attack surface available to an attacker inside a container. To achieve this, we exploit redundancy in the Linux syscall interface to restrict access to syscalls without reducing the functionality available to user space binaries. Thereby, we aim to achieve maximum compatibility and applicability in real world scenarios. At the same time, GyroidOS aims to minimize the imposed performance penalty to avoid performance-related issues in the applicability of which previous approaches suffered.</t>
  </si>
  <si>
    <t>system call hooking, attack surface reduction, binary rewriting, os-level virtualization security</t>
  </si>
  <si>
    <t>Alnaim A,Alwakeel A,Fernandez EB</t>
  </si>
  <si>
    <t>A Misuse Pattern for Compromising VMs via Virtual Machine Escape in NFV</t>
  </si>
  <si>
    <t>https://doi.org/10.1145/3339252.3340530</t>
  </si>
  <si>
    <t>Cloud computing has provided many services to potential consumers; one of these services being the provision of network functions using virtualization. Network Function Virtualization (NFV) is an emerging network technology that decouples the software implementation of network functions from the underlying hardware providing flexible and energy-efficient network services. However, it also comes with vulnerabilities that attackers can exploit to disrupt the network service. In this paper, we use misuse patterns to study the Virtual Machine (VM) Escape attack. The possible misuses resulting from the VM Escape are compromising victims' VMs, stealing resources from co-resident VMs, and accessing host OS files. Misuse patterns describe how an attack is performed from the point view of the attacker. In the future, we aim to build a partial catalog of misuse patterns for the NFV virtual machine environment (VME). This catalog would be useful to build a Security Reference Architecture for NFV.</t>
  </si>
  <si>
    <t>misuse patterns, security patterns, hypervisor, Network Function Virtualization (NFV), virtualization, Cloud computing, virtual machine environment (VME)</t>
  </si>
  <si>
    <t>Nowakowski P,Zórawski P,Cabaj K,Gregorczyk M,Purski M,Mazurczyk W</t>
  </si>
  <si>
    <t>Distributed Packet Inspection for Network Security Purposes in Software-Defined Networking Environments</t>
  </si>
  <si>
    <t>https://doi.org/10.1145/3407023.3409210</t>
  </si>
  <si>
    <t>5G networks are foreseen to offer rich ubiquitous communication infrastructure with wide range of high-quality services. However, as they are formed using a mix of modern network technologies ensuring their security is crucial. Currently, Software Defined Networking is envisioned as a key technology to provide security in 5G. However, due to its centralized nature SDN-based systems may suffer from performance issues and are difficult to scale. That is why in this paper, we propose a novel distributed packet inspection method which is easy to scale, migrate and is able to utilize any existing SDN controller software. Instead of running a single instance of SDN controller process we propose to utilize multiple processes and to distribute the traffic in a fair manner across running instances. In result, such a load-balancing solution is able to run independently on multiple machines allowing for highly scalable solution. Performed experimental evaluation proves that such solution is efficient and effective.</t>
  </si>
  <si>
    <t>software defined networks, integrated security framework, network security, 5G system architecture, network function virtualization</t>
  </si>
  <si>
    <t>Kanrar S,Jaiswal N</t>
  </si>
  <si>
    <t>Text and Language Independent Speaker Identification by GMM Based i Vector</t>
  </si>
  <si>
    <t>95–100</t>
  </si>
  <si>
    <t>9781450335522</t>
  </si>
  <si>
    <t>https://doi.org/10.1145/2818567.2818585</t>
  </si>
  <si>
    <t>Speaker Identification process is to identify a particular vocal cord from a set of existing speakers. In the speaker identification processes, unknown speaker voice sample targets each of the existing speakers present in the system and gives a predication. The predication may be more than one existing known speaker voice and is very close to the unknown speaker voice. The model is a Gaussian mixture model built by the extracted acoustic feature vectors from voice. The i-vector based dimension compression mapping function of the channel depended speaker, and super vector give better predicted scores according to cosine distance scoring associated with the order pair of speakers. In the order pair, the first coordinate is the unknown speaker i.e. test speaker, and the second coordinates is the existing known speaker i.e. target speaker. This paper presents the enhancement of the prediction based on i- vector in compare to the normalized set of predicted score. In the simulation, known speaker voices are collected through different channels and in different languages. In the testing, the GMM voice models, and GMM based i-Vector speaker voice models of the known speakers are used among the numbers of clusters in the test data set.</t>
  </si>
  <si>
    <t>Speaker Identification, Decision threshold, i-Vector, Gaussian mixture model (GMM), Acoustic feature vectors</t>
  </si>
  <si>
    <t>Jiang Y,Chen W,Sun X,Shi X,Wang F,Li H</t>
  </si>
  <si>
    <t>Exploring the Quality of GAN Generated Images for Person Re-Identification</t>
  </si>
  <si>
    <t>4146–4155</t>
  </si>
  <si>
    <t>https://doi.org/10.1145/3474085.3475547</t>
  </si>
  <si>
    <t>Recently, GAN based method has demonstrated strong effectiveness in generating augmentation data for person re-identification (ReID), on account of its ability to bridge the gap between domains and enrich the data variety in feature space. However, most of the ReID works pick all the GAN generated data as additional training samples or evaluate the quality of GAN generation at the entire data set level, ignoring the image-level essential feature of data in ReID task. In this paper, we analyze the in-depth characteristics of ReID sample and solve the problem of What makes a GAN-generated image good for ReID''. Specifically, we propose to examine each data sample with id-consistency and diversity constraints by mapping image onto different spaces. With a metric-based sampling method, we demonstrate that not every GAN-generated data is beneficial for augmentation. Models trained with data filtered by our quality evaluation outperform those trained with the full augmentation set by a large margin. Extensive experiments show the effectiveness of our method on both supervised ReID task and unsupervised domain adaptation ReID task.</t>
  </si>
  <si>
    <t>augmentation, gan, dataset, person re-identification, sampling</t>
  </si>
  <si>
    <t>Madi T,Majumdar S,Wang Y,Jarraya Y,Pourzandi M,Wang L</t>
  </si>
  <si>
    <t>Auditing Security Compliance of the Virtualized Infrastructure in the Cloud: Application to OpenStack</t>
  </si>
  <si>
    <t>195–206</t>
  </si>
  <si>
    <t>9781450339353</t>
  </si>
  <si>
    <t>https://doi.org/10.1145/2857705.2857721</t>
  </si>
  <si>
    <t>Cloud service providers typically adopt the multi-tenancy model to optimize resources usage and achieve the promised cost-effectiveness. Sharing resources between different tenants and the underlying complex technology increase the necessity of transparency and accountability. In this regard, auditing security compliance of the provider's infrastructure against standards, regulations and customers' policies takes on an increasing importance in the cloud to boost the trust between the stakeholders. However, virtualization and scalability make compliance verification challenging. In this work, we propose an automated framework that allows auditing the cloud infrastructure from the structural point of view while focusing on virtualization-related security properties and consistency between multiple control layers. Furthermore, to show the feasibility of our approach, we integrate our auditing system into OpenStack, one of the most used cloud infrastructure management systems. To show the scalability and validity of our framework, we present our experimental results on assessing several properties related to auditing inter-layer consistency, virtual machines co-residence, and virtual resources isolation.</t>
  </si>
  <si>
    <t>cloud, formal verification, co-residence, openstack, security auditing, virtualization, isolation</t>
  </si>
  <si>
    <t>Kwon Y,Dunn AM,Lee MZ,Hofmann OS,Xu Y,Witchel E</t>
  </si>
  <si>
    <t>Sego: Pervasive Trusted Metadata for Efficiently Verified Untrusted System Services</t>
  </si>
  <si>
    <t>277–290</t>
  </si>
  <si>
    <t>9781450340915</t>
  </si>
  <si>
    <t>https://doi.org/10.1145/2872362.2872372</t>
  </si>
  <si>
    <t>Sego is a hypervisor-based system that gives strong privacy and integrity guarantees to trusted applications, even when the guest operating system is compromised or hostile. Sego verifies operating system services, like the file system, instead of replacing them. By associating trusted metadata with user data across all system devices, Sego verifies system services more efficiently than previous systems, especially services that depend on data contents. We extensively evaluate Sego's performance on real workloads and implement a kernel fault injector to validate Sego's file system-agnostic crash consistency and recovery protocol.</t>
  </si>
  <si>
    <t>application protection, para-verification, crash consistency, virtualization-based security</t>
  </si>
  <si>
    <t>https://doi.org/10.1145/2954679.2872372</t>
  </si>
  <si>
    <t>virtualization-based security, crash consistency, para-verification, application protection</t>
  </si>
  <si>
    <t>https://doi.org/10.1145/2980024.2872372</t>
  </si>
  <si>
    <t>para-verification, virtualization-based security, crash consistency, application protection</t>
  </si>
  <si>
    <t>Qiu H,Zeng Y,Guo S,Zhang T,Qiu M,Thuraisingham B</t>
  </si>
  <si>
    <t>DeepSweep: An Evaluation Framework for Mitigating DNN Backdoor Attacks Using Data Augmentation</t>
  </si>
  <si>
    <t>363–377</t>
  </si>
  <si>
    <t>https://doi.org/10.1145/3433210.3453108</t>
  </si>
  <si>
    <t>Public resources and services (e.g., datasets, training platforms, pre-trained models) have been widely adopted to ease the development of Deep Learning-based applications. However, if the third-party providers are untrusted, they can inject poisoned samples into the datasets or embed backdoors in those models. Such an integrity breach can cause severe consequences, especially in safety- and security-critical applications. Various backdoor attack techniques have been proposed for higher effectiveness and stealthiness. Unfortunately, existing defense solutions are not practical to thwart those attacks in a comprehensive way.In this paper, we investigate the effectiveness of data augmentation techniques in mitigating backdoor attacks and enhancing DL models' robustness. An evaluation framework is introduced to achieve this goal. Specifically, we consider a unified defense solution, which (1) adopts a data augmentation policy to fine-tune the infected model and eliminate the effects of the embedded backdoor; (2) uses another augmentation policy to preprocess input samples and invalidate the triggers during inference. We propose a systematic approach to discover the optimal policies for defending against different backdoor attacks by comprehensively evaluating 71 state-of-the-art data augmentation functions. Extensive experiments show that our identified policy can effectively mitigate eight different kinds of backdoor attacks and outperform five existing defense methods. We envision this framework can be a good benchmark tool to advance future DNN backdoor studies.</t>
  </si>
  <si>
    <t>data augmentation, AI security, backdoor attacks, deep learning</t>
  </si>
  <si>
    <t>Pu N,Chen W,Liu Y,Bakker EM,Lew MS</t>
  </si>
  <si>
    <t>Dual Gaussian-Based Variational Subspace Disentanglement for Visible-Infrared Person Re-Identification</t>
  </si>
  <si>
    <t>2149–2158</t>
  </si>
  <si>
    <t>9781450379885</t>
  </si>
  <si>
    <t>https://doi.org/10.1145/3394171.3413673</t>
  </si>
  <si>
    <t>Visible-infrared person re-identification (VI-ReID) is a challenging and essential task in night-time intelligent surveillance systems. Except for the intra-modality variance that RGB-RGB person re-identification mainly overcomes, VI-ReID suffers from additional inter-modality variance caused by the inherent heterogeneous gap. To solve the problem, we present a carefully designed dual Gaussian-based variational auto-encoder (DG-VAE), which disentangles an identity-discriminable and an identity-ambiguous cross-modality feature subspace, following a mixture-of-Gaussians (MoG) prior and a standard Gaussian distribution prior, respectively. Disentangling cross-modality identity-discriminable features leads to more robust retrieval for VI-ReID. To achieve efficient optimization like conventional VAE, we theoretically derive two variational inference terms for the MoG prior under the supervised setting, which not only restricts the identity-discriminable subspace so that the model explicitly handles the cross-modality intra-identity variance, but also enables the MoG distribution to avoid posterior collapse. Furthermore, we propose a triplet swap reconstruction (TSR) strategy to promote the above disentangling process. Extensive experiments demonstrate that our method outperforms state-of-the-art methods on two VI-ReID datasets. Codes will be available at https://github.com/TPCD/DG-VAE.</t>
  </si>
  <si>
    <t>variational auto-encoder, cross-modality person re-identification, gaussian mixture model, disentangled representation</t>
  </si>
  <si>
    <t>Xie F,Zhang Y,Yan C,Li S,Bu L,Chen K,Huang Z,Bai G</t>
  </si>
  <si>
    <t>Scrutinizing Privacy Policy Compliance of Virtual Personal Assistant Apps</t>
  </si>
  <si>
    <t>9781450394758</t>
  </si>
  <si>
    <t>https://doi.org/10.1145/3551349.3560416</t>
  </si>
  <si>
    <t>A large number of functionality-rich and easily accessible applications have become popular among various virtual personal assistant (VPA) services such as Amazon Alexa. VPA applications (or VPA apps for short) are accompanied by a privacy policy document that informs users of their data handling practices. These documents are usually lengthy and complex for users to comprehend, and developers may intentionally or unintentionally fail to comply with them. In this work, we conduct the first systematic study on the privacy policy compliance issue of VPA apps. We develop Skipper, which targets Amazon Alexa skills. It automatically depicts the skill into the declared privacy profile by analyzing their privacy policy documents with Natural Language Processing (NLP) and machine learning techniques, and derives the behavioral privacy profile of the skill through a black-box testing. We conduct a large-scale analysis on all skills listed on Alexa store, and find that a large number of skills suffer from the privacy policy noncompliance issues.</t>
  </si>
  <si>
    <t>Alexa skills, privacy compliance, Virtual Personal Assistant</t>
  </si>
  <si>
    <t>Almahmoud AA</t>
  </si>
  <si>
    <t>E-Services Integration Framework Based on SOA</t>
  </si>
  <si>
    <t>9781450387521</t>
  </si>
  <si>
    <t>https://doi.org/10.1145/3430279.3430280</t>
  </si>
  <si>
    <t>A group of governmental agencies is connected over a virtual private network (VPN), and uses variant computing systems to perform the daily tasks, they need to exchange formal data electronically, at the same time, and they cannot replace their legacy systems. In this research, I will study this case and propose a suitable solution based on service-oriented architecture (SOA), which has proven highly efficiency within the integration of distributed systems. The research has developed e-services to extract data from the legacy systems as per each agency policy, designed and developed a framework, which will conduct data exchanging between e-services, monitor e-services consuming, notify providers by the recent activities and apply the security policy. In addition, the research has tested the performance of the solution over variable loads, scanned the security gaps and proposed a load balancing method to maintain the stability of the system on subscribers increase in number.</t>
  </si>
  <si>
    <t>Enterprise Service Bus, Web Services Description Language, Service Oriented Architecture, Virtual Private Network, Simple Object Access Protocol, WS-Security</t>
  </si>
  <si>
    <t>Kaufmann E,Koolen WM</t>
  </si>
  <si>
    <t>Mixture Martingales Revisited with Applications to Sequential Tests and Confidence Intervals</t>
  </si>
  <si>
    <t>This paper presents new deviation inequalities that are valid uniformly in time under adaptive sampling in a multi-armed bandit model. The deviations are measured using the Kullback-Leibler divergence in a given one-dimensional exponential family, and take into account multiple arms at a time. They are obtained by constructing for each arm a mixture martingale based on a hierarchical prior, and by multiplying those martingales. Our deviation inequalities allow us to analyze stopping rules based on generalized likelihood ratios for a large class of sequential identification problems. We establish asymptotic optimality of sequential tests generalising the track-and-stop method to problems beyond best arm identification. We further derive sharper stopping thresholds, where the number of arms is replaced by the newly introduced pure exploration problem rank. We construct tight confidence intervals for linear functions and minima/maxima of the vector of arm means.</t>
  </si>
  <si>
    <t>multi-armed bandits, mixture methods, adaptive sequential testing, best arm identification, test martingales</t>
  </si>
  <si>
    <t>Liu R,Srivastava M</t>
  </si>
  <si>
    <t>VirtSense: Virtualize Sensing through ARM TrustZone on Internet-of-Things</t>
  </si>
  <si>
    <t>2–7</t>
  </si>
  <si>
    <t>9781450359986</t>
  </si>
  <si>
    <t>https://doi.org/10.1145/3268935.3268937</t>
  </si>
  <si>
    <t>Internet-of-Things (IoTs) are becoming more and more popular in our life. IoT devices are generally designed for sensing or actuation purposes. However, the current sensing system on IoT devices lacks the understanding of sensing needs, which diminishes the sensing flexibility, isolation, and security when multiple sensing applications need to use sensor resources. In this work, we propose VirtSense, an ARM TrustZone based virtual sensing system, to provide each sensing application a virtual sensor instance, which further enables a safe, flexible and isolated sensing environment on the IoT devices. Our preliminary results show that VirtSense: 1) can provide virtual sensor instance for each sensing application so that the sensing needs of each application will be satisfied without affecting others; 2) is able to enforce access control policy even under an untrusted environment.</t>
  </si>
  <si>
    <t>sensor virtualization, sensor network, iot security, arm trustzone</t>
  </si>
  <si>
    <t>Russinovich M,Govindaraju N,Raghuraman M,Hepkin D,Schwartz J,Kishan A</t>
  </si>
  <si>
    <t>Virtual Machine Preserving Host Updates for Zero Day Patching in Public Cloud</t>
  </si>
  <si>
    <t>114–129</t>
  </si>
  <si>
    <t>9781450383349</t>
  </si>
  <si>
    <t>https://doi.org/10.1145/3447786.3456232</t>
  </si>
  <si>
    <t>Host software updates are critical to ensure the security, reliability and compliance of public clouds. Many updates require a virtualization component restart or operating system reboot. Virtual machines (VMs) running on the updated servers must either be restarted or live migrated off. Reboots can result in downtime for the VMs on the order of ten minutes, and has further impact on the workloads running in the VMs because cached state is lost. Live migration (LM) is a technology that can avoid the need to shutdown VMs. However, LM requires turn space in the form of already-patched hosts, consumes network, CPU and other resources that scale with the amount of and level of activity of VM, and has variable impact on VM performance and availability, making it too expensive and disruptive for zero-day security updates that must be applied across an entire fleet on the order of hours. We present a novel update technology, virtual machine preserving host updates (VM-PHU), that does not require turn space, consumes no network and little CPU, preserves VM state, and causes minimal VM blackout time that does not scale with VM resource usage. VM-PHU persists the memory and device state of all running guest VMs, reboots the host and virtualization components into updated code, restores the state of the VMs, and then resumes them. VM-PHU makes use of several techniques to minimize VM blackout time. One is to use kernel soft reboot (KSR) to directly transition to an updated host operating system, bypassing firmware reset of the server and attached devices. To minimize resource consumption and VM disruption, VM-PHU leaves VM memory in physical memory pages and other state in persisted pages across the soft reboot, and VM-PHU implements a mechanism called fast close to enable a reboot to proceed without waiting for the completion of in-flight VM I/Os to remote storage devices. We have implemented VM-PHU in Microsoft Azure hosting millions of servers and show results of several zero-day updates that demonstrate VM blackout times on the order of seconds. VM-PHU provides significant benefits to both customers and public cloud vendors by minimizing application downtime while enabling fast and resource efficient updates, including zero-day patches.</t>
  </si>
  <si>
    <t>virtualization and security, cloud computing, data centers</t>
  </si>
  <si>
    <t>Tundis A,Mukherjee G,Mühlhäuser M</t>
  </si>
  <si>
    <t>Mixed-Code Text Analysis for the Detection of Online Hidden Propaganda</t>
  </si>
  <si>
    <t>https://doi.org/10.1145/3407023.3409211</t>
  </si>
  <si>
    <t>Internet-based communication systems have become an increasing tool for spreading misinformation and propaganda. Though mechanisms adept in tracking unwarranted information and messages exist, users have devised different methods to avoid scrutiny and detection. One of such method is the use of mixed-code language. Mixed code is text written in an unconventional form combining different languages, symbols, scripts and shapes, with the aim to make it difficult to detect due to its custom approach and its ever changing aspects. Utilizing special characters to substitute for alphabets, which makes it readable to humans but nonsensical to machine. The intuition is that a substituted alphabet should resemble the shape of the intended alphabet. In this context, the paper explores the possibility of identifying such mixed code texts with special characters by proposing an approach to normalize them and determine if it contains propaganda elements. As a consequence, a tailored algorithm in combination with a deep learning models for character selection is defined and presented. The results gathered from its experimentation are discussed and the achieved performances are compared with the related works1.</t>
  </si>
  <si>
    <t>mixed-code identification, internet-based crimes, text analysis, machine learning, cyber-criminality, propaganda detection, cyber terrorist networks</t>
  </si>
  <si>
    <t>Bigand F,Prigent E,Braffort A</t>
  </si>
  <si>
    <t>Animating Virtual Signers: The Issue of Gestural Anonymization</t>
  </si>
  <si>
    <t>252–255</t>
  </si>
  <si>
    <t>9781450366724</t>
  </si>
  <si>
    <t>https://doi.org/10.1145/3308532.3329410</t>
  </si>
  <si>
    <t>This paper presents an ongoing PhD research project on visual perception and motion analysis applied to virtual signers (virtual agents used for Sign Language interaction).Virtual signers (or signing avatars) play an important role in the accesibility of information in sign languages. They have been developed notably for their capability to anonymize shape and ap-pearance of the content producer. While motion capture provides human-like, realistic and comprehensible signing animations, it also arises the question of anonymity. Human body movements contain important information about a person's identity, gender or emotional state. In the present work, we want to address the problem of gestural identity in the context of animated agents in French Sign Language. On the one hand, the ability to identify a person from signing motion is assessed through psychophysical experiments, using point-light displays. On the other hand, a computational framework is developed in order to investigate which features are critical for person identification and to control them over the virtual agent.</t>
  </si>
  <si>
    <t>sign language, motion capture, virtual signer, perception, identity recognition</t>
  </si>
  <si>
    <t>Vidal JM,Monge MA,Villalba LJ</t>
  </si>
  <si>
    <t>Detecting Workload-Based and Instantiation-Based Economic Denial of Sustainability on 5G Environments</t>
  </si>
  <si>
    <t>https://doi.org/10.1145/3230833.3233247</t>
  </si>
  <si>
    <t>This paper reviews the Economic Denial of Sustainability (EDoS) problem in emerging network scenarios. The performed research studied them in context of adaptive approaches grounded on self-organizing networks (SON) and Network Function Virtualization (NFV). In particular, two novel threats were reviewed in depth: Workload-based EDoS (W-EDoS) and Instantiation-based EDoS (I-EDoS). With the aim to contribute to their mitigation a security architecture with network-based intrusion detection capabilities is proposed. This architecture implements machine learning techniques, network behaviour prediction, adaptive thresholding methods, and productivity-based clustering for detecting entropy-based anomalies based on the observed workload (W-EDoS) or suspicious variations of the productivity observed at the virtual instances (I-EDoS). A detailed experimentation has been conducted considering different calibration parameters under different network scenarios, on which the security architecture has been assessed. The results have proven good accuracy levels, hence demonstrating the proposal effectiveness.</t>
  </si>
  <si>
    <t>information security, Economical denial of sustainability, self-organizing networks, network function virtualization, intrusion detection systems</t>
  </si>
  <si>
    <t>Buhren R,Jacob HN,Krachenfels T,Seifert JP</t>
  </si>
  <si>
    <t>One Glitch to Rule Them All: Fault Injection Attacks Against AMD's Secure Encrypted Virtualization</t>
  </si>
  <si>
    <t>2875–2889</t>
  </si>
  <si>
    <t>https://doi.org/10.1145/3460120.3484779</t>
  </si>
  <si>
    <t>AMD Secure Encrypted Virtualization (SEV) offers protection mechanisms for virtual machines in untrusted environments through memory and register encryption. To separate security-sensitive operations from software executing on the main x86 cores, SEV leverages the AMD Secure Processor (AMD-SP). This paper introduces a new approach to attack SEV-protected virtual machines (VMs) by targeting the AMD-SP. We present a voltage glitching attack that allows an attacker to execute custom payloads on the AMD-SPs of all microarchitectures that support SEV currently on the market (Zen 1, Zen 2, and Zen 3). The presented methods allow us to deploy a custom SEV firmware on the AMD-SP, which enables an adversary to decrypt a VM's memory. Furthermore, using our approach, we can extract endorsement keys of SEV-enabled CPUs, which allows us to fake attestation reports or to pose as a valid target for VM migration without requiring physical access to the target host. Moreover, we reverse-engineered the Versioned Chip Endorsement Key (VCEK) mechanism introduced with SEV Secure Nested Paging (SEV-SNP). The VCEK binds the endorsement keys to the firmware version of TCB components relevant for SEV. Building on the ability to extract the endorsement keys, we show how to derive valid VCEKs for arbitrary firmware versions. With our findings, we prove that SEV cannot adequately protect confidential data in cloud environments from insider attackers, such as rogue administrators, on currently available CPUs.</t>
  </si>
  <si>
    <t>secure encrypted virtualization, SEV, secure nested paging, SNP, voltage glitching, hardware fault attack</t>
  </si>
  <si>
    <t>Alnaim AK,Alwakeel AM,Fernandez EB</t>
  </si>
  <si>
    <t>A Misuse Pattern for Distributed Denial-of-Service Attack in Network Function Virilization</t>
  </si>
  <si>
    <t>Network Function Virtualization (NFV) takes advantage of cloud-based virilization to offer scalable and flexible network functions such as switches, routers, load balancers, and domain name systems (DNSs). These virtualized network functions (VNFs) are considered better solutions than hardware-based network functions (NFs) as their resources can be dynamically increased upon consumer requests. While their usefulness can't be denied, they also have some security implications; VNFs have a large attack surface and can be used by attackers to jeopardize the NFV environment. We present here a misuse pattern for distributed denial-of-service (DDoS) attacks in NFV. DDoS is a malicious attempt to make the service unavailable for legitimate users by flooding system servers with a high volume of requests. Misuse patterns describe how the attack is performed from the point of view of the attacker; they also define the environment where the attack is performed, what security mechanisms are needed as countermeasures to stop it, and how to find forensic information to trace the attack once it happens. This pattern is part of an ongoing catalog of misuse patterns we aim to build for the diagrams of NFV systems. Our audience are system designers, system architects, and security professionals who are interested in building a secure NFV system.</t>
  </si>
  <si>
    <t>security reference architecture, hypervisor, network function virtualization (NFV), distributed denial-of-service attack, cloud computing, misuse patterns</t>
  </si>
  <si>
    <t>Roth E,Newatia K,Ma Y,Zhong K,Angel S,Haeberlen A</t>
  </si>
  <si>
    <t>Mycelium: Large-Scale Distributed Graph Queries with Differential Privacy</t>
  </si>
  <si>
    <t>327–343</t>
  </si>
  <si>
    <t>9781450387095</t>
  </si>
  <si>
    <t>https://doi.org/10.1145/3477132.3483585</t>
  </si>
  <si>
    <t>This paper introduces Mycelium, the first system to process differentially private queries over large graphs that are distributed across millions of user devices. Such graphs occur, for instance, when tracking the spread of diseases or malware. Today, the only practical way to query such graphs is to upload them to a central aggregator, which requires a great deal of trust from users and rules out certain types of studies entirely. With Mycelium, users' private data never leaves their personal devices unencrypted, and each user receives strong privacy guarantees. Mycelium does require the help of a central aggregator with access to a data center, but the aggregator merely facilitates the computation by providing bandwidth and computation power; it never learns the topology of the graph or the underlying data. Mycelium accomplishes this with a combination of homomorphic encryption, a verifiable secret redistribution scheme, and a mix network based on telescoping circuits. Our evaluation shows that Mycelium can answer a range of different questions from the medical literature with millions of devices.</t>
  </si>
  <si>
    <t>federated analytics, differential privacy, graph queries, mix networks</t>
  </si>
  <si>
    <t>Liang M,Liu RW,Li Y,Wu J,Liu J</t>
  </si>
  <si>
    <t>Data-Driven Statistical Analysis of Dynamic Vessel Trajectories in Wuhan Section of the Yangtze River</t>
  </si>
  <si>
    <t>44–51</t>
  </si>
  <si>
    <t>9781450353564</t>
  </si>
  <si>
    <t>https://doi.org/10.1145/3152723.3152738</t>
  </si>
  <si>
    <t>Automatic identification system (AIS), which records the spatio-temporal dynamic vessel trajectories, has recently attracted increasing attention due to its great potential in maritime management and ocean engineering. AIS has been successfully utilized to assist intelligent navigation and enhance transportation safety. To better understand the vessel behavior behind the massive AIS trajectories, it is necessary to analyze the statistical properties of AIS trajectories from different aspects. In this work, we mainly focus on the distribution of vessel speeds, distribution of spherical distances, distribution of longitude and latitude differences between successive trajectory points for both downstream and upstream vessels in Wuhan Section of the Yangtze River. To accurately approximate these distributions, Gaussian mixture model (GMM) was introduced to analyze the dynamic vessel trajectories. In particular, the optimal parameters of GMM were estimated using the iterative Expectation-Maximization (EM) algorithm. Experiments on massive realistic vessel trajectories have demonstrated that there exists significantly different distributions of vessel speeds, spherical distances, longitude and latitude differences between downstream and upstream vessels.</t>
  </si>
  <si>
    <t>Statistical analysis, Gaussian mixture model, Expectation-Maximization algorithm, Automatic identification system, Trajectory mining</t>
  </si>
  <si>
    <t>Zhao X,Wang Y,Wang D</t>
  </si>
  <si>
    <t>Cochannel Speaker Identification in Anechoic and Reverberant Conditions</t>
  </si>
  <si>
    <t>1727–1736</t>
  </si>
  <si>
    <t>https://doi.org/10.1109/TASLP.2015.2447284</t>
  </si>
  <si>
    <t>Speaker identification (SID) in cochannel speech, where two speakers are talking simultaneously over a single recording channel, is a challenging problem. Previous studies address this problem in the anechoic environment under the Gaussian mixture model (GMM) framework. On the other hand, cochannel SID in reverberant conditions has not been addressed. This paper studies cochannel SID in both anechoic and reverberant conditions. We first investigate GMM-based approaches and propose a combined system that integrates two cochannel SID methods. Second, we explore deep neural networks (DNNs) for cochannel SID and propose a DNN-based recognition system. Evaluation results demonstrate that our proposed systems significantly improve SID performance over recent approaches in both anechoic and reverberant conditions and various target-to-interferer ratios.</t>
  </si>
  <si>
    <t>target-to-interferer ratio, gaussian mixture model (GMM), deep neural network (DNN), cochannel speaker identification, reverberation</t>
  </si>
  <si>
    <t>Pattaranantakul M,Tseng Y,He R,Zhang Z,Meddahi A</t>
  </si>
  <si>
    <t>A First Step Towards Security Extension for NFV Orchestrator</t>
  </si>
  <si>
    <t>25–30</t>
  </si>
  <si>
    <t>9781450349086</t>
  </si>
  <si>
    <t>https://doi.org/10.1145/3040992.3040995</t>
  </si>
  <si>
    <t>Network Functions Virtualization (NFV) has recently emerged as one of the new networking paradigms to significantly change the way that the networks and services are deployed, managed, and operated. One of the major advantages of NFV is to reduce hardware cost, meanwhile increasing service agility and scalability. Recently, there are many platforms for NFV management and orchestration (MANO) are available, however few of them contains dedicated modules or components for security management. This paper is intended to study the feasibility of extending the current NFV orchestrator to have the capability of managing security mechanisms. To do that, we propose a security extension module based on TOSCA data model which is commonly used by NFV MANO architecture. We then develop an access control use case to illustrate the usage of our proposed security extension. Specifically, we integrate the security extension into the Moon framework, which can automatically verify security attributes, generate access control policies, and further enforce the policies through the underlying infrastructure according to the high-level security policies. The preliminary results show that our security extension can work together with the NFV orchestrator to enable fine-grained access control to protect resources and services.</t>
  </si>
  <si>
    <t>security management, network functions virtualization (NFV), service orchestration, data model</t>
  </si>
  <si>
    <t>Fietz J,Whitlock S,Ioannidis G,Argyraki K,Bugnion E</t>
  </si>
  <si>
    <t>VNToR: Network Virtualization at the Top-of-Rack Switch</t>
  </si>
  <si>
    <t>428–441</t>
  </si>
  <si>
    <t>9781450345255</t>
  </si>
  <si>
    <t>https://doi.org/10.1145/2987550.2987582</t>
  </si>
  <si>
    <t>Cloud providers typically implement abstractions for network virtualization on the server, within the operating system that hosts the tenant virtual machines or containers. Despite being flexible and convenient, this approach has fundamental problems: incompatibility with bare-metal support, unnecessary performance overhead, and susceptibility to hypervisor breakouts. To solve these, we propose to offload the implementation of network-virtualization abstractions to the top-of-rack switch (ToR). To show that this is feasible and beneficial, we present VNToR, a ToR that takes over the implementation of the security-group abstraction. Our prototype combines commodity switching hardware with a custom software stack and is integrated in OpenStack Neutron. We show that VNToR can store tens of thousands of access rules, adapts to traffic-pattern changes in less than a millisecond, and significantly outperforms the state of the art.</t>
  </si>
  <si>
    <t>SR-IOV, Network virtualization, top-of-rack switch, security groups</t>
  </si>
  <si>
    <t>Ustun B,Rudin C</t>
  </si>
  <si>
    <t>Optimized Risk Scores</t>
  </si>
  <si>
    <t>1125–1134</t>
  </si>
  <si>
    <t>9781450348874</t>
  </si>
  <si>
    <t>https://doi.org/10.1145/3097983.3098161</t>
  </si>
  <si>
    <t>Risk scores are simple classification models that let users quickly assess risk by adding, subtracting, and multiplying a few small numbers. Such models are widely used in healthcare and criminal justice, but are often built ad hoc. In this paper, we present a principled approach to learn risk scores that are fully optimized for feature selection, integer coefficients, and operational constraints. We formulate the risk score problem as a mixed integer nonlinear program, and present a new cutting plane algorithm to efficiently recover its optimal solution. Our approach can fit optimized risk scores in a way that scales linearly with the sample size of a dataset, provides a proof of optimality, and obeys complex constraints without parameter tuning. We illustrate these benefits through an extensive set of numerical experiments, and an application where we build a customized risk score for ICU seizure prediction.</t>
  </si>
  <si>
    <t>risk scores, classification, interpretable models, seizure prediction, mixed integer non-linear programming, cutting plane methods</t>
  </si>
  <si>
    <t>Wang Y,Qian X</t>
  </si>
  <si>
    <t>Finding Low-Conductance Sets with Dense Interactions (FLCD) for Better Protein Complex Prediction</t>
  </si>
  <si>
    <t>537–538</t>
  </si>
  <si>
    <t>9781450342254</t>
  </si>
  <si>
    <t>https://doi.org/10.1145/2975167.2985677</t>
  </si>
  <si>
    <t>Intuitively, proteins in the same protein complexes should highly interact with each other but rarely interact with the other proteins in protein-protein interaction (PPI) networks. Surprisingly, many existing computational algorithms do not directly detect protein complexes based on both of these topological properties. Most of them, depending on mathematical definitions of either modularity or conductance, have their own limitations: Modularity has the inherent resolution problem ignoring small protein complexes; and conductance characterizes the separability of complexes but fails to capture the interaction density within complexes.We present a two-step algorithm FLCD (Finding Low-Conductance sets with Dense interactions) to predict overlapping protein complexes with the desired topological structure, which is densely connected inside and well separated from the rest of the networks. First, FLCD detects well-separated subnetworks based on approximating a potential low-conductance set through a personalized PageRank vector from each protein and then solving a mixed integer programming (MIP) problem to find the minimum-conductance set within the identified low-conductance set. At the second step, the densely connected parts in those subnetworks are discovered as the protein complexes by solving another MIP problem that aims to find the dense subnetwork in the minimum-conductance set. Experiments on four large-scale yeast PPI networks from different public databases demonstrate that the complexes predicted by FLCD have better correspondence with the yeast protein complex gold standards than other three state-of-the-art algorithms (ClusterONE, LinkComm, and SR-MCL). Additionally, results of FLCD show higher biological relevance with respect to Gene Ontology (GO) terms by GO enrichment analysis.</t>
  </si>
  <si>
    <t>Protein complex identification, Dense subnetwork, Low conductance set, Mixed integer programming</t>
  </si>
  <si>
    <t>Li Z,Sun C,Liu C,Chen X,Wang M,Liu Y</t>
  </si>
  <si>
    <t>Dual-MGAN: An Efficient Approach for Semi-Supervised Outlier Detection with Few Identified Anomalies</t>
  </si>
  <si>
    <t>https://doi.org/10.1145/3522690</t>
  </si>
  <si>
    <t>Outlier detection is an important task in data mining, and many technologies for it have been explored in various applications. However, owing to the default assumption that outliers are not concentrated, unsupervised outlier detection may not correctly identify group anomalies with higher levels of density. Although high detection rates and optimal parameters can usually be achieved by using supervised outlier detection, obtaining a sufficient number of correct labels is a time-consuming task. To solve these problems, we focus on semi-supervised outlier detection with few identified anomalies and a large amount of unlabeled data. The task of semi-supervised outlier detection is first decomposed into the detection of discrete anomalies and that of partially identified group anomalies, and a distribution construction sub-module and a data augmentation sub-module are then proposed to identify them, respectively. In this way, the dual multiple generative adversarial networks (Dual-MGAN) that combine the two sub-modules can identify discrete as well as partially identified group anomalies. In addition, in view of the difficulty of determining the stop node of training, two evaluation indicators are introduced to evaluate the training status of the sub-GANs. Extensive experiments on synthetic and real-world data show that the proposed Dual-MGAN can significantly improve the accuracy of outlier detection, and the proposed evaluation indicators can reflect the training status of the sub-GANs.</t>
  </si>
  <si>
    <t>Discrete anomalies, data augmentation, partially identified group anomalies, distribution construction</t>
  </si>
  <si>
    <t>Hetzelt F,Buhren R</t>
  </si>
  <si>
    <t>Security Analysis of Encrypted Virtual Machines</t>
  </si>
  <si>
    <t>129–142</t>
  </si>
  <si>
    <t>https://doi.org/10.1145/3050748.3050763</t>
  </si>
  <si>
    <t>Cloud computing has become indispensable in today's computer landscape. The flexibility it offers for customers as well as for providers has become a crucial factor for large parts of the computer industry. Virtualization is the key technology that allows for sharing of hardware resources among different customers. The controlling software component, called hypervisor, provides a virtualized view of the computer resources and ensures separation of different guest virtual machines. However, this important cornerstone of cloud computing is not necessarily trustworthy or bug-free. To mitigate this threat AMD introduced Secure Encrypted Virtualization, short SEV, which transparently encrypts a virtual machines memory.In this paper we analyse to what extend the proposed features can resist a malicious hypervisor and discuss the tradeoffs imposed by additional protection mechanisms. To do so, we developed a model of SEV's security capabilities based on the available documentation as actual silicon implementations are not yet on the market.We found that the first proposed version of SEV is not up to the task owing to three design shortcomings. First the virtual machine control block is not encrypted and handled directly by the hypervisor, allowing it to bypass VM memory encryption by executing conveniently chosen gadgets. Secondly, the general purpose registers are not encrypted upon vmexit, leaking potentially sensitive data. Finally, the control over the nested pagetables allows a malicious hypervisor to closely monitor the execution state of a VM and attack it with memory replay attacks.</t>
  </si>
  <si>
    <t>Secure Encrypted Virtualization, AMD SEV, Cloud Computing</t>
  </si>
  <si>
    <t>https://doi.org/10.1145/3140607.3050763</t>
  </si>
  <si>
    <t>Secure Encrypted Virtualization, Cloud Computing, AMD SEV</t>
  </si>
  <si>
    <t>Bao H,Dang LX,Zhang L</t>
  </si>
  <si>
    <t>Improving Identity-Relevant Deepfake Video Detection in Real-World with Adversarial Data Augmentation</t>
  </si>
  <si>
    <t>14–18</t>
  </si>
  <si>
    <t>9781450396424</t>
  </si>
  <si>
    <t>https://doi.org/10.1145/3545822.3545826</t>
  </si>
  <si>
    <t>Recently, GAN-based deepfake videos frequently appeared on video websites, which has a bad impact on the credibility of the videos. Due to the variety of forgery algorithms, the classification methods trained on large-scale datasets often have poor generalization ability. In other words, they cannot effectively detect the forged video in application scenarios. Past work has often attributed this to the fact that the video in the dataset uses a different generation algorithm for the fake video to be detected. In this paper, we demonstrate that whether the dataset contains the video of the same person as the video to be detected has the same crucial influence. And to improve identity-relevant Deepfake video detection in the real world, we propose a new method for video forgery detection of a specific person that trained without fake video in an adversarial data augmentation fashion, which shows its superior performance to other non-identity-targeted algorithms on Internet collected real-world dataset in cross dataset experiments.</t>
  </si>
  <si>
    <t>video classification, Identity-relevant deepfake detection, data augmentation</t>
  </si>
  <si>
    <t>Zhou Y,Yang X,Wang X,Yin J</t>
  </si>
  <si>
    <t>Comparison of the Proportional Hazard Model and the Accelerated Failure Model in the Mixed Cure Model</t>
  </si>
  <si>
    <t>9781450385862</t>
  </si>
  <si>
    <t>https://doi.org/10.1145/3503047.3503050</t>
  </si>
  <si>
    <t>Traditional survival analysis models such as the Cox model and the accelerated failure time model (AFT) assume that all individuals will eventually experience specified endpoint events, such as recurrence or death. However, in recent years, with the Advancement of science and technology and the improvement of medical standards, in many clinical trials, there are some individuals who will not experience terminal events after treatment, that is, they will not relapse or die. The researchers believe that these individuals have been cured and call them long-term survivors. In this case, using the traditional Cox model and the AFT model will cause large errors and affect the judgment. Therefore, we consider applying a mixed healing model to the data. In the previous period, we have compared the model of proportional risk function and proportional risk mixed healing model and accelerated failure function model with accelerated failure mixed healing model. In this paper, we want to compare the predicted effects of the PHMC model and the AFTMC model. Methods: We use Monte Carlo simulations to generate data that satisfy and do not satisfy proportional assumptions. Using the consistency probability, the average square error of regression coefficient and 95% confidence interval to cover the original parameter as the evaluation index, the discriminant precision and fitting effect of the same data are compared. Result: For the survival data based on the assumption of proportional risk, the fitting effect of PHMC model is more accurate than that of AFTMC model. For the survival data based on the assumption that the proportional risk is not satisfied, the fitting effect of AFTMC model is better than that of PHMC model. Conclusion: The PHMC model is recommended for survival data based on the assumption of proportional risk assumptions. The AFTMC model is recommended for survival data based on the assumption that the proportional risk is not met.</t>
  </si>
  <si>
    <t>Mixture cure model, Accelerated failure time model, proportional risk model, Survival analysis</t>
  </si>
  <si>
    <t>Pecholt J,Wessel S</t>
  </si>
  <si>
    <t>CoCoTPM: Trusted Platform Modules for Virtual Machines in Confidential Computing Environments</t>
  </si>
  <si>
    <t>989–998</t>
  </si>
  <si>
    <t>9781450397599</t>
  </si>
  <si>
    <t>https://doi.org/10.1145/3564625.3564648</t>
  </si>
  <si>
    <t>Cloud computing has gained popularity and is increasingly used to process sensitive and valuable data. This development necessitates the protection of data from the cloud provider and results in a trend towards confidential computing. Hardware-based technologies by AMD, Intel and Arm address this and allow the protection of virtual machines and the data processed in them. Unfortunately, these hardware-based technologies do not offer a unified interface for necessary tasks like secure key generation and usage or secure storage of integrity measurements. Moreover, these technologies are oftentimes limited in functionality especially regarding remote attestation. On the other hand, a unified interface is widely used in the area of bare-metal systems to provide these functionalities: the Trusted Platform Module (TPM). In this paper, we present a concept for an architecture providing TPM functionalities for virtual machines in confidential computing environments. We name it Confidential Computing Trusted Platform Module, short CoCoTPM. Different from common approaches for virtual machines, host and hypervisor are not trusted and excluded from the trusted computing base. Our solution is compatible with existing mechanisms and tools utilizing TPMs and thus allows the protection of virtual machines in confidential computing environments without further adaptations of these mechanisms and tools. This includes storage of integrity measurements during a measured boot and for the integrity measurement architecture, full disk encryption bound to these measurements, usage of an openssl provider for TLS connections and remote attestation. We show how our concept can be applied to different hardware-specific technologies and implemented our concept for AMD SEV and SEV-SNP.</t>
  </si>
  <si>
    <t>System Security, Measured Boot, Confidential Computing, TPM, Remote Attestation, Virtualization</t>
  </si>
  <si>
    <t>Cho E</t>
  </si>
  <si>
    <t>Hey Google, Can I Ask You Something in Private?</t>
  </si>
  <si>
    <t>1–9</t>
  </si>
  <si>
    <t>9781450359702</t>
  </si>
  <si>
    <t>https://doi.org/10.1145/3290605.3300488</t>
  </si>
  <si>
    <t>MModern day voice-activated virtual assistants allow users to share and ask for information that could be considered as personal through different input modalities and devices. Using Google Assistant, this study examined if the differences in modality (i.e., voice vs. text) and device (i.e., smartphone vs. smart home device) affect user perceptions when users attempt to retrieve sensitive health information from voice assistants. Major findings from this study suggest that voice (vs. text) interaction significantly enhanced perceived social presence of the voice assistant, but only when the users solicited less sensitive health-related information. Furthermore, when individuals reported less privacy concerns, voice (vs. text) interaction elicited positive attitudes toward the voice assistant via increased social presence, but only in the low (vs. high) information sensitivity condition. Contrary to modality, the device difference did not exert any significant impact on the attitudes toward the voice assistant regardless of the sensitivity level of the health information being asked or the level of individuals' privacy concerns.</t>
  </si>
  <si>
    <t>social presence, modality, information sensitivity, conversational agent(s), voice assistant(s), virtual assistant(s), privacy concerns</t>
  </si>
  <si>
    <t>Liu Y,Song Z,Tilevich E</t>
  </si>
  <si>
    <t>Querying Invisible Objects: Supporting Data-Driven, Privacy-Preserving Distributed Applications</t>
  </si>
  <si>
    <t>60–72</t>
  </si>
  <si>
    <t>9781450353403</t>
  </si>
  <si>
    <t>https://doi.org/10.1145/3132190.3132206</t>
  </si>
  <si>
    <t>When transferring sensitive data to a non-trusted party, end-users require that the data be kept private. Mobile and IoT application developers want to leverage the sensitive data to provide better user experience and intelligent services. Unfortunately, existing programming abstractions make it impossible to reconcile these two seemingly conflicting objectives. In this paper, we present a novel programming mechanism for distributed managed execution environments that hides sensitive user data, while enabling developers to build powerful and intelligent applications, driven by the properties of the sensitive data. Specifically, the sensitive data is never revealed to clients, being protected by the runtime system. Our abstractions provide declarative and configurable data query interfaces, enforced by a lightweight distributed runtime system. Developers define when and how clients can query the sensitive data's properties (i.e., how long the data remains accessible, how many times its properties can be queried, which data query methods apply, etc.). Based on our evaluation, we argue that integrating our novel mechanism with the Java Virtual Machine (JVM) can address some of the most pertinent privacy problems of IoT and mobile applications.</t>
  </si>
  <si>
    <t>Data Privacy, Data-Intensive Applications, Programming Abstractions, Virtual Machine Design</t>
  </si>
  <si>
    <t>Ruggia A,Losiouk E,Verderame L,Conti M,Merlo A</t>
  </si>
  <si>
    <t>Repack Me If You Can: An Anti-Repackaging Solution Based on Android Virtualization</t>
  </si>
  <si>
    <t>970–981</t>
  </si>
  <si>
    <t>https://doi.org/10.1145/3485832.3488021</t>
  </si>
  <si>
    <t>A growing trend in repackaging attacks exploits the Android virtualization technique, in which malicious code can run together with the victim app in a virtual container. In such a scenario, the attacker can directly build a malicious container capable of hosting the victim app instead of tampering with it, thus neglecting any anti-repackaging protection developed so far. Also, existing anti-virtualization techniques are ineffective since the malicious container can intercept - and tamper with - such controls at runtime. So far, only two solutions have been specifically designed to address virtualization-based repackaging attacks. However, their effectiveness is limited since they both rely on static taint analysis, thus not being able to evaluate code dynamically loaded at runtime. To mitigate such a problem, in this paper we introduce MARVEL, the first methodology that allows preventing both traditional and virtualization-based repackaging attacks. MARVEL strongly relies on the virtualization technique to build a secure virtual environment where protected apps can run and be checked at runtime. To assess the viability and reliability of MARVEL, we implemented it in a tool, i.e., MARVELoid, that we tested by protecting 4000 apps with 24 different configurations of the protection parameters (i.e., 96k protection combinations). MARVELoid was able to inject the protection into 97.3% of the cases, with a processing time of 98 seconds per app on average. Moreover, we evaluated the runtime overhead on 45 apps, showing that the introduced protection has a negligible impact in terms of average CPU (&lt;5%) and memory overhead (&lt;0.5%).</t>
  </si>
  <si>
    <t>Anti-repackaging techniques, Android Virtualization, Mobile Security</t>
  </si>
  <si>
    <t>Liu Y,Zhou T,Chen K,Chen H,Xia Y</t>
  </si>
  <si>
    <t>Thwarting Memory Disclosure with Efficient Hypervisor-Enforced Intra-Domain Isolation</t>
  </si>
  <si>
    <t>1607–1619</t>
  </si>
  <si>
    <t>9781450338325</t>
  </si>
  <si>
    <t>https://doi.org/10.1145/2810103.2813690</t>
  </si>
  <si>
    <t>Exploiting memory disclosure vulnerabilities like the HeartBleed bug may cause arbitrary reading of a victim's memory, leading to leakage of critical secrets such as crypto keys, personal identity and financial information. While isolating code that manipulates critical secrets into an isolated execution environment is a promising countermeasure, existing approaches are either too coarse-grained to prevent intra-domain attacks, or require excessive intervention from low-level software (e.g., hypervisor or OS), or both. Further, few of them are applicable to large-scale software with millions of lines of code. This paper describes a new approach, namely SeCage, which retrofits commodity hardware virtualization extensions to support efficient isolation of sensitive code manipulating critical secrets from the remaining code. SeCage is designed to work under a strong adversary model where a victim application or even the OS may be controlled by the adversary, while supporting large-scale software with small deployment cost. SeCage combines static and dynamic analysis to decompose monolithic software into several compart- ments, each of which may contain different secrets and their corresponding code. Following the idea of separating control and data plane, SeCage retrofits the VMFUNC mechanism and nested paging in Intel processors to transparently provide different memory views for different compartments, while allowing low-cost and transparent invocation across domains without hypervisor intervention.We have implemented SeCage in KVM on a commodity Intel machine. To demonstrate the effectiveness of SeCage, we deploy it to the Nginx and OpenSSH server with the OpenSSL library as well as CryptoLoop with small efforts. Security evaluation shows that SeCage can prevent the disclosure of private keys from HeartBleed attacks and memory scanning from rootkits. The evaluation shows that SeCage only incurs small performance and space overhead.</t>
  </si>
  <si>
    <t>memory disclosure, privacy protection, virtualization</t>
  </si>
  <si>
    <t>Comert C,Kulhandjian M,Gul OM,Touazi A,Ellement C,Kantarci B,D'Amours C</t>
  </si>
  <si>
    <t>Analysis of Augmentation Methods for RF Fingerprinting under Impaired Channels</t>
  </si>
  <si>
    <t>3–8</t>
  </si>
  <si>
    <t>9781450392778</t>
  </si>
  <si>
    <t>https://doi.org/10.1145/3522783.3529518</t>
  </si>
  <si>
    <t>Cyber-physical systems such as autonomous vehicle networks are considered to be critical infrastructures in various applications. However, their mission critical deployment makes them prone to cyber-attacks. Radio frequency (RF) fingerprinting is a promising security solution to pave the way for security by design for critical infrastructures. With this in mind, this paper leverages deep learning methods to analyze unique fingerprints of transmitters so as to discriminate between legitimate and malicious unmanned vehicles. As RF fingerprinting models are sensitive to varying environmental and channel conditions, these factors should be taken into consideration when deep learning models are employed. As another option, data acquisition can be considered; however, it is infeasible since collecting samples of different circumstances for the training set is quite difficult. To address such aspects of RF fingerprinting, this paper applies various augmentation methods, namely, additive noise, generative models and channel profiling. Out of the studied augmentation methods, our results indicate that tapped delay line and clustered delay line (TDL/CDL) models seem to be the most viable solution as the accuracy to recognize transmitters can significantly increase from 74% to 87.94% on unobserved data.</t>
  </si>
  <si>
    <t>deep learning, unmanned aerial vehicles, radio frequency fingerprinting, secure design, data augmentation</t>
  </si>
  <si>
    <t>Faris MJ,Moore KR</t>
  </si>
  <si>
    <t>Emerging Scholars and Social Media Use: A Pilot Study of Risk</t>
  </si>
  <si>
    <t>52–63</t>
  </si>
  <si>
    <t>https://doi.org/10.1145/3068698.3068703</t>
  </si>
  <si>
    <t>The ubiquity of social media for professional and personal purposes has proven both an asset to scholars in writing studies (broadly conceived) and, in some cases, a cause for concern. Recent news events suggest that institutional decision-making surrounding social media is reactionary, severe, and steeped in discussions of risky behaviors. These events (and others) result in anxiety surrounding social media use among individuals and organizations. In this article, we respond to these concerns with an empirical, mixed methods pilot study that investigates the ways new and emergent scholars might mitigate potential problems associated with social media use. The article presents preliminary findings that destabilize rule-based approaches and introduce uncertainties and vulnerabilities that accompany social media use.</t>
  </si>
  <si>
    <t>mixed methods research, professional practices, institutional policies, social media, risk</t>
  </si>
  <si>
    <t>Rawat DB,Sapavath N,Song M</t>
  </si>
  <si>
    <t>Performance Evaluation of Deception System for Deceiving Cyber Adversaries in Adaptive Virtualized Wireless Networks</t>
  </si>
  <si>
    <t>401–406</t>
  </si>
  <si>
    <t>https://doi.org/10.1145/3318216.3363377</t>
  </si>
  <si>
    <t>Malicious actions by cyber-adversaries are growing exponentially which makes it difficult to combat cyber-attacks for emerging networked cyber physical systems (CPS) and Internet of Things (IoT). Furthermore, wireless networks - major communication media for most emerging CPS and IoT applications - are highly vulnerable to cyber attacks because of their nature of open communications. In this paper, we evaluate the performance of the cyber deception system to combat cyber adversaries in virtualized wireless networking framework where software defined network (SDN) controller creates mobile virtual network operators (MVNOs) and continuously senses the network, observes the connections and creates deception MVNO to direct cyber adversaries. The deception MVNO can be used to learn about cyber adversaries in terms of their capabilities, intent and how much damage they can do in the system and so on. Thus, the cyber deception can help secure legitimate users from cyber adversaries. Performance of the proposed approach is evaluated with results obtained from Monte Carlo simulations.</t>
  </si>
  <si>
    <t>cyber adversaries in virtualized wireless networks, cyber deception in wireless networks, wireless virtualization security, deception MVNO</t>
  </si>
  <si>
    <t>Pecholt J,Huber M,Wessel S</t>
  </si>
  <si>
    <t>Live Migration of Operating System Containers in Encrypted Virtual Machines</t>
  </si>
  <si>
    <t>125–137</t>
  </si>
  <si>
    <t>9781450386531</t>
  </si>
  <si>
    <t>https://doi.org/10.1145/3474123.3486761</t>
  </si>
  <si>
    <t>With the widespread use of Docker and Kubernetes, OS-level virtualization has become a key technology to deploy and run software. At the same time, data centers and cloud providers offer shared computing resources on demand. The use of these resources usually leads to a larger trusted computing base and less control over the data.We present a confidential computing concept for the migration of operating system containers in secure encrypted virtual machines so that these are protected from the operator and administrator. In our approach, processes inside of the containers remain intact, i.e., they keep their state and do not have to be restarted. Network services inside of the containers remain unchanged and reachable. This is typically called live migration. Integrity and confidentiality of the data inside of the containers is enforced during migration as well as on the destination platform, namely in transit, in use and at rest. The authenticity and integrity of the destination platform is verified using remote attestation before any data is transferred.While our core concept is not specific to a particular hardware, we present two different approaches corresponding to the first generation of AMD SEV as well as SEV-SNP. Our proof of concept implementation is based on the first generation of SEV.</t>
  </si>
  <si>
    <t>confidential computing, container, live migration, remote attestation, virtualization, system security</t>
  </si>
  <si>
    <t>Dziembowski S,Faust S,Hostáková K</t>
  </si>
  <si>
    <t>General State Channel Networks</t>
  </si>
  <si>
    <t>949–966</t>
  </si>
  <si>
    <t>9781450356930</t>
  </si>
  <si>
    <t>https://doi.org/10.1145/3243734.3243856</t>
  </si>
  <si>
    <t>One of the fundamental challenges that hinder further adaption of decentralized cryptocurrencies is scalability. Because current cryptocurrencies require that all transactions are processed and stored on a distributed ledger -- the so-called blockchain -- transaction throughput is inherently limited. An important proposal to significantly improve scalability are off-chain protocols, where the massive amount of transactions is executed without requiring the costly interaction with the blockchain. Examples of off-chain protocols include payment channels and networks, which are currently deployed by popular cryptocurrencies such as Bitcoin and Ethereum. A further extension of payment networks envisioned for cryptocurrencies are so-called state channel networks. In contrast to payment networks that only support off-chain payments between users, state channel networks allow execution of arbitrary complex smart contracts. The main contribution of this work is to give the first full specification for general state channel networks. Moreover, we provide formal security definitions and prove the security of our construction against powerful adversaries. An additional benefit of our construction is the use of channel virtualization, which further reduces latency and costs in complex channel networks.</t>
  </si>
  <si>
    <t>provable secure protocols, blockchain protocols, virtualization, state channel networs</t>
  </si>
  <si>
    <t>Conrad M,Hassan A,Koshy L,Kanamgotov A,Christopoulos A</t>
  </si>
  <si>
    <t>Strategies and Challenges to Facilitate Situated Learning in Virtual Worlds Post-Second Life</t>
  </si>
  <si>
    <t>https://doi.org/10.1145/3010078</t>
  </si>
  <si>
    <t>Virtual worlds can establish a stimulating environment to support a situated learning approach in which students simulate a task within a safe environment. While in previous years Second Life played a major role in providing such a virtual environment, there are now more and more alternative—often OpenSim-based—solutions deployed within the educational community. By drawing parallels to social networks, we discuss two aspects: how to link individually hosted virtual worlds together in order to implement context for immersion and how to identify and avoid “fake” avatars so people behind these avatars can be held accountable for their actions.</t>
  </si>
  <si>
    <t>situated learning, Virtual worlds, identity, social networks</t>
  </si>
  <si>
    <t>Block K,Noubir G</t>
  </si>
  <si>
    <t>Return of the Covert Channel, Data Center Style</t>
  </si>
  <si>
    <t>17–28</t>
  </si>
  <si>
    <t>9781450338257</t>
  </si>
  <si>
    <t>https://doi.org/10.1145/2808425.2808433</t>
  </si>
  <si>
    <t>This work characterizes an interference-based covert timing channel in a highly virtualized, active data center. The adversary leaks sensitive data from a compromised machine without any direct TCP/IP communication pathway between it and the channel's external sink. The attack exploits a publicly facing innocuous and uncompromised commercial server in a shared resources attack. This victimized server unwittingly partakes in a stealthy operation by providing the exfiltration medium. The channel exhibits a one bit per second data rate that can increase proportionally with the decrease in the victim's content transmission time. The channel operates 24x7 in a major university's Computer Science department's data center that experiences highly dynamic loads. Bit Error Rate and capacity are evaluated with the application of spreading gain, a technique used in wireless spread spectrum designs. Additionally, time synchronization drift characterization and channel tolerance to clock skew are demonstrated. A technique for identifying symbol discrimination thresholds requiring no a priori knowledge of truth is demonstrated.</t>
  </si>
  <si>
    <t>virtualization and security, distributed systems security, cloud security, network security, data center networks</t>
  </si>
  <si>
    <t>Chen S,Dobriban E,Lee JH</t>
  </si>
  <si>
    <t>A Group-Theoretic Framework for Data Augmentation</t>
  </si>
  <si>
    <t>Data augmentation is a widely used trick when training deep neural networks: in addition to the original data, properly transformed data are also added to the training set. However, to the best of our knowledge, a clear mathematical framework to explain the performance benefits of data augmentation is not available. In this paper, we develop such a theoretical framework. We show data augmentation is equivalent to an averaging operation over the orbits of a certain group that keeps the data distribution approximately invariant. We prove that it leads to variance reduction. We study empirical risk minimization, and the examples of exponential families, linear regression, and certain two-layer neural networks. We also discuss how data augmentation could be used in problems with symmetry where other approaches are prevalent, such as in cryo-electron microscopy (cryo-EM).</t>
  </si>
  <si>
    <t>invariance, data augmentation, deep learning, empirical risk minimization, variance reduction</t>
  </si>
  <si>
    <t>Kafai Y,Fields DA,Giang MT,Fefferman N,Sun J,Kunka D,Wong J</t>
  </si>
  <si>
    <t>Designing for Massive Engagement in a Tween Community: Participation, Prevention, and Philanthropy in a Virtual Epidemic</t>
  </si>
  <si>
    <t>365–370</t>
  </si>
  <si>
    <t>9781450349215</t>
  </si>
  <si>
    <t>https://doi.org/10.1145/3078072.3079730</t>
  </si>
  <si>
    <t>How can we design for more active participation and engagement in massive online virtual worlds? While many online communities, be they online games or virtual worlds, have been created or used ostensibly with learning goals in mind, relatively little has been studied about how to motivate members collectively (rather than individually or in small groups) in productive activities, especially with children and teens. To this end we describe the design and impact of a virtual epidemic in a massive online community called Whyville.net that engaged youth players in an infectious disease outbreak. Our analyses of click data captured in log files and observations reveal which factors impacted players' changes in participation, including searches for information, engagement in prevention, and donations to vaccine design. In the discussion, we address what we have learned about identity, agency and timing as levers in designing participation in massive community experiences.</t>
  </si>
  <si>
    <t>educational technology, identity, avatar design, computer supported collaborative learning, virtual communities, virtual worlds, virtual epidemics</t>
  </si>
  <si>
    <t>Asghar HJ,Melis L,Soldani C,De Cristofaro E,Kaafar MA,Mathy L</t>
  </si>
  <si>
    <t>SplitBox: Toward Efficient Private Network Function Virtualization</t>
  </si>
  <si>
    <t>7–13</t>
  </si>
  <si>
    <t>9781450344241</t>
  </si>
  <si>
    <t>https://doi.org/10.1145/2940147.2940150</t>
  </si>
  <si>
    <t>This paper presents SplitBox, an efficient system for privacy-preserving processing of network functions that are outsourced as software processes to the cloud. Specifically, cloud providers processing the network functions do not learn the network policies instructing how the functions are to be processed. First, we propose an abstract model of a generic network function based on match-action pairs. We assume that this function is processed in a distributed manner by multiple honest-but-curious cloud service providers. Then, we introduce our SplitBox system for private network function virtualization and present a proof-of-concept implementation on FastClick, an extension of the Click modular router, using a firewall as a use case. Our experimental results achieve a throughput of over 2 Gbps with 1 kB-sized packets on average, traversing up to 60 firewall rules.</t>
  </si>
  <si>
    <t>Firewalls, Middlebox Privacy, Secret Sharing, Network Function Virtualization</t>
  </si>
  <si>
    <t>Carrasco R,Baker S,Waycott J,Vetere F</t>
  </si>
  <si>
    <t>Negotiating Stereotypes of Older Adults through Avatars</t>
  </si>
  <si>
    <t>218–227</t>
  </si>
  <si>
    <t>9781450353793</t>
  </si>
  <si>
    <t>https://doi.org/10.1145/3152771.3152795</t>
  </si>
  <si>
    <t>Virtual Avatars can bring opportunities for enjoyment, social participation and exploration of identities. However, the configuration of avatar creation software may marginalise some groups of users due to them reinforcing social stereotypes that privilege youth and beauty, rather than representing the broader variety of human identities. Older adults are one group who may be disadvantaged with respect to avatars as avatar studies have typically focused on younger users. Considering that older populations are growing and that their participation in virtual environments is increasing, it is timely to investigate older adults' preferences in relation to avatars. We conducted a study with 23 participants (70+ years old) to understand the representational requirements of older adults when creating a humanoid virtual avatar. Our findings demonstrate that older adults are negotiating ageing stereotypes when creating a virtual body. These negotiations of body appearances range from: the Actual Avatar that by mirroring the self suggests an acceptance of the ageing body; the Vibrant Avatar that is idealising the physical condition of the self; the Other Avatar, that aims to explore other identities; and the Companion Avatar that creates another persona as company. These findings highlight that older adults have specific representational requirements when designing virtual avatars.</t>
  </si>
  <si>
    <t>self-representation, older adults, identity, aging stereotypes, virtual avatars</t>
  </si>
  <si>
    <t>Norouzi N,Kim K,Hochreiter J,Lee M,Daher S,Bruder G,Welch G</t>
  </si>
  <si>
    <t>A Systematic Survey of 15 Years of User Studies Published in the Intelligent Virtual Agents Conference</t>
  </si>
  <si>
    <t>17–22</t>
  </si>
  <si>
    <t>9781450360135</t>
  </si>
  <si>
    <t>https://doi.org/10.1145/3267851.3267901</t>
  </si>
  <si>
    <t>The field of intelligent virtual agents (IVAs) has evolved immensely over the past 15 years, introducing new application opportunities in areas such as training, health care, and virtual assistants. In this survey paper, we provide a systematic review of the most influential user studies published in the IVA conference from 2001 to 2015 focusing on IVA development, human perception, and interactions. A total of 247 papers with 276 user studies have been classified and reviewed based on their contributions and impact. We identify the different areas of research and provide a summary of the papers with the highest impact. With the trends of past user studies and the current state of technology, we provide insights into future trends and research challenges.</t>
  </si>
  <si>
    <t>Systematic Survey, Identities, Physical Appearance, Behavior, Intelligent Virtual Agents, User Studies, Applications</t>
  </si>
  <si>
    <t>Requies IR,Rodríguez EF,Pequeño JM,Martínez RA</t>
  </si>
  <si>
    <t>The Construction of Identity of Young People in an Interconnected Society</t>
  </si>
  <si>
    <t>603–610</t>
  </si>
  <si>
    <t>9781450347471</t>
  </si>
  <si>
    <t>https://doi.org/10.1145/3012430.3012581</t>
  </si>
  <si>
    <t>This study examined the socialization processes of secondary students (compulsory secondary education) in virtual social networks, using a dual strategy of qualitative social research that combined the methodology of focus groups with the use of virtual ethnography. Three main lines of analysis were developed, the first of which was used to analyze the main elements defining the incorporation of youth into the sphere of digital technologies. The second interpretive framework looked at the role of social media in youth's construction of identity, and at the opportunities and main problems associated with their management of their intimate, private, and public lives. The third line of analysis looked in greater detail at the differences in use, appropriation, and incorporation of interconnected youth, based on social categories such as gender, media diet, political capital, or educational path that would act as social mediators in their virtual experience. Lastly, a number of conclusions were drawn emphasizing that young hyperconnected individuals live their experience of socialization and identity construction on the Network in a complex way, noting, nonetheless, that social networks can be an opportunity for the construction of social ties and development of democratic societies.</t>
  </si>
  <si>
    <t>digital identities, interactive youth, technoculture, virtual social networks</t>
  </si>
  <si>
    <t>Buhren R,Hetzelt F,Pirnay N</t>
  </si>
  <si>
    <t>On the Detectability of Control Flow Using Memory Access Patterns</t>
  </si>
  <si>
    <t>https://doi.org/10.1145/3268935.3268941</t>
  </si>
  <si>
    <t>Shielding systems such as AMD's Secure Encrypted Virtualization aim to protect a virtual machine from a higher privileged entity such as the hypervisor. A cornerstone of these systems is the ability to protect the memory from unauthorized accesses. Despite this protection mechanism, previous attacks leveraged the control over memory resources to infer control flow of applications running in a shielded system.While previous works focused on a specific target application, there has been no general analysis on how the control flow of a protected application can be inferred. This paper tries to overcome this gap by providing a detailed analysis on the detectability of control flow using memory access patterns. To that end, we do not focus on a specific shielding system or a specific target application, but present a framework which can be applied to different types of shielding systems as well as to different types of attackers. By training a random forest classifier on the memory accesses emitted by syscalls of a shielded entity, we show that it is possible to infer the control flow of shielded entities with a high degree of accuracy.</t>
  </si>
  <si>
    <t>secure encrypted virtualization, memory access patterns, side-channels, shielding systems</t>
  </si>
  <si>
    <t>Mara A</t>
  </si>
  <si>
    <t>Leveraging UX Research Method Shifts to Uncover Guiding User Metaphors</t>
  </si>
  <si>
    <t>9781450351607</t>
  </si>
  <si>
    <t>https://doi.org/10.1145/3121113.3121239</t>
  </si>
  <si>
    <t>The research paper describes mixed-methods Experience Design research instruments that investigate the relationship between cross-cultural identity and location. Qualitative research instruments were designed to initially locate connections between conceptions of the self and symbolic pathways, and then to push out from conceptual paths to find boundaries and key connections between them. This paper details qualitative research into how an African university deploys place-based identity through its website, and how university students navigate through the university portal to desired information. This research uncovered whether the structure of a website reinforced audience notions of place through their use of metaphor, image, and navigation cues. The paper outlines the creation of the research instrument, discusses how early data collection guided later data collection, and finally details how these methods solicit users to define the significance of the data during research method shifts.</t>
  </si>
  <si>
    <t>metaphor, framework negotiation, experience design, identity, mixed methods, field research, affordances, UX, place, metaphor theory</t>
  </si>
  <si>
    <t>Borhani M,Avgouleas I,Gurtov A</t>
  </si>
  <si>
    <t>Optimization of Relay Placement for Scalable Virtual Private LAN Services</t>
  </si>
  <si>
    <t>43–49</t>
  </si>
  <si>
    <t>9781450393287</t>
  </si>
  <si>
    <t>https://doi.org/10.1145/3527974.3545719</t>
  </si>
  <si>
    <t>Virtual Private LAN Services are becoming popular for securely connecting geographically dispersed devices to a common protected LAN network isolated from the rest of the Internet. Traditional IP routing protocols cannot provide such connectivity; thus an overlay network of encrypted HIP/IPsec tunnels can be used instead. However, the number of full-mesh tunnels between communicating devices grows exponentially to the number of devices thereby suggesting the investigation of alternatives. The introduction of relaying, which entails selecting a subset of hub routers to retain full-mesh connectivity, allows non-hub routers, the so-called spokes, to maintain connectivity via a hub. In this work, we study the effect of relay-based routing that minimizes the number of hubs, the connection cost between spokes and hubs, the cost of connecting hubs, and the hubs deployment cost. Additionally, we prove that this minimization problem is NP-hard and, thus, intractable for large scale networks. Therefore, we propose an algorithm with provable guarantees that provides an approximate but efficient solution. Initial simulation results indicate a reduction by more than 90% in the memory required for routing tables at the expense of a minor increase in the tunnel path length.</t>
  </si>
  <si>
    <t>virtual private LAN services, routing, host identity protocol, approximation algorithm</t>
  </si>
  <si>
    <t>Kao D,Harrell DF</t>
  </si>
  <si>
    <t>MazeStar: A Platform for Studying Virtual Identity and Computer Science Education</t>
  </si>
  <si>
    <t>9781450353199</t>
  </si>
  <si>
    <t>https://doi.org/10.1145/3102071.3116221</t>
  </si>
  <si>
    <t>This paper presents an overview of the MazeStar platform for Computer Science education. MazeStar is both a game (Mazzy) that teaches programming concepts like loops and conditionals, and a game editor which allows players to create and share their own game levels. By playing and creating, players are using computing concepts (e.g., block structuring, parallelism, etc.) and computing practices (e.g., debugging, iterative prototyping, etc.). To date the MazeStar platform has been used in controlled user studies involving &gt; 10,000 participants. Here, our goal is to detail the different components of the MazeStar platform, and how we have/are leveraging these components to study the interplay of education, games/game-making, and virtual identity.</t>
  </si>
  <si>
    <t>avatars, educational games, educational platforms, virtual identity</t>
  </si>
  <si>
    <t>Database</t>
  </si>
  <si>
    <t>Document type</t>
  </si>
  <si>
    <t>Language</t>
  </si>
  <si>
    <t>Publication stage</t>
  </si>
  <si>
    <t>Media format</t>
  </si>
  <si>
    <t>Subject area</t>
  </si>
  <si>
    <t>Source type</t>
  </si>
  <si>
    <t>Results</t>
  </si>
  <si>
    <t xml:space="preserve">Open Access </t>
  </si>
  <si>
    <t>Scopus</t>
  </si>
  <si>
    <t xml:space="preserve">IEEE Explore </t>
  </si>
  <si>
    <t>ACM Library</t>
  </si>
  <si>
    <t>The research queries included several filters to narrow the results.</t>
  </si>
  <si>
    <t xml:space="preserve">Year Range </t>
  </si>
  <si>
    <t>2015-2023</t>
  </si>
  <si>
    <t>AI,VR,AR,MR,Security of Data</t>
  </si>
  <si>
    <t>Conference Paper</t>
  </si>
  <si>
    <t xml:space="preserve">Computer Science And Enginering </t>
  </si>
  <si>
    <t>Journal</t>
  </si>
  <si>
    <t xml:space="preserve">Yes </t>
  </si>
  <si>
    <t>Final</t>
  </si>
  <si>
    <t xml:space="preserve">English </t>
  </si>
  <si>
    <t>Year</t>
  </si>
  <si>
    <t>Source title</t>
  </si>
  <si>
    <t>Volume</t>
  </si>
  <si>
    <t>Issue</t>
  </si>
  <si>
    <t>Art. No.</t>
  </si>
  <si>
    <t>Page count</t>
  </si>
  <si>
    <t>Link</t>
  </si>
  <si>
    <t>Index Keywords</t>
  </si>
  <si>
    <t>Language of Original Document</t>
  </si>
  <si>
    <t>Document Type</t>
  </si>
  <si>
    <t>Publication Stage</t>
  </si>
  <si>
    <t>Open Access</t>
  </si>
  <si>
    <t>Source</t>
  </si>
  <si>
    <t>EID</t>
  </si>
  <si>
    <t>Chengoden R., Victor N., Huynh-The T., Yenduri G., Jhaveri R.H., Alazab M., Bhattacharya S., Hegde P., Maddikunta P.K.R., Gadekallu T.R.</t>
  </si>
  <si>
    <t>Metaverse for Healthcare: A Survey on Potential Applications, Challenges and Future Directions</t>
  </si>
  <si>
    <t>IEEE Access</t>
  </si>
  <si>
    <t>https://www.scopus.com/inward/record.uri?eid=2-s2.0-85148472517&amp;doi=10.1109%2fACCESS.2023.3241628&amp;partnerID=40&amp;md5=0862b665926d5c2d1c911bb7674a27ff</t>
  </si>
  <si>
    <t>The rapid progress in digitalization and automation have led to an accelerated growth in healthcare, generating novel models that are creating new channels for rendering treatment at reduced cost. The Metaverse is an emerging technology in the digital space which has huge potential in healthcare, enabling realistic experiences to the patients as well as the medical practitioners. The Metaverse is a confluence of multiple enabling technologies such as artificial intelligence, virtual reality, augmented reality, internet of medical devices, robotics, quantum computing, etc. through which new directions for providing quality healthcare treatment and services can be explored. The amalgamation of these technologies ensures immersive, intimate and personalized patient care. It also provides adaptive intelligent solutions that eliminates the barriers between healthcare providers and receivers. This article provides a comprehensive review of the Metaverse for healthcare, emphasizing on the state of the art, the enabling technologies to adopt the Metaverse for healthcare, the potential applications, and the related projects. The issues in the adaptation of the Metaverse for healthcare applications are also identified and the plausible solutions are highlighted as part of future research directions. © 2013 IEEE.</t>
  </si>
  <si>
    <t>Augmented reality; Biomedical equipment; Health care; Quantum computers; Cyber security; Digital space; Emerging technologies; Enabling technologies; Healthcare; Medical practitioner; Metaverses; New channels; On potentials; Reduced cost; Virtual reality</t>
  </si>
  <si>
    <t>English</t>
  </si>
  <si>
    <t>Article</t>
  </si>
  <si>
    <t>All Open Access, Gold, Green</t>
  </si>
  <si>
    <t>2-s2.0-85148472517</t>
  </si>
  <si>
    <t>Tricomi P.P., Nenna F., Pajola L., Conti M., Gamberi L.</t>
  </si>
  <si>
    <t>You Can't Hide Behind Your Headset: User Profiling in Augmented and Virtual Reality</t>
  </si>
  <si>
    <t>https://www.scopus.com/inward/record.uri?eid=2-s2.0-85148327782&amp;doi=10.1109%2fACCESS.2023.3240071&amp;partnerID=40&amp;md5=c406ffcdd852899581027dad828fb86f</t>
  </si>
  <si>
    <t>Augmented and Virtual Reality (AR and VR), collectively known as Extended Reality (XR), are increasingly gaining traction thanks to their technical advancement and the need for remote connections, recently accentuated by the pandemic. Remote surgery, telerobotics, and virtual offices are only some examples of their successes. As users interact with XR, they generate extensive behavioral data usually leveraged for measuring human activity, which could be used for profiling users' identities or personal information (e.g., gender). However, several factors affect the efficiency of profiling, such as the technology employed, the action taken, the mental workload, the presence of bias, and the sensors available. To date, no study has considered all of these factors together and in their entirety, limiting the current understanding of XR profiling. In this work, we provide a comprehensive study on user profiling in virtual technologies (i.e., AR, VR). Specifically, we employ machine learning on behavioral data (i.e., head, controllers, and eye data) to identify users and infer their individual attributes (i.e., age, gender). Toward this end, we propose a general framework that can potentially infer any personal information from any virtual scenarios. We test our framework on eleven generic actions (e.g., walking, searching, pointing) involving low and high mental loads, derived from two distinct use cases: an AR everyday application (34 participants) and VR robot teleoperation (35 participants). Our framework limits the burden of creating technology- and action-dependent algorithms, also reducing the experimental bias evidenced in previous work, providing a simple (yet effective) baseline for future works. We identified users up to 97% F1-score in VR and 80% in AR. Gender and Age inference was also facilitated in VR, reaching up to 82% and 90% F1-score, respectively. Through an in-depth analysis of sensors' impact, we found VR profiling resulting more effective than AR mainly because of the eye sensors' presence. © 2013 IEEE.</t>
  </si>
  <si>
    <t>E-learning; Machine learning; User profile; Virtual reality; Augmented and virtual realities; Behavioral data; F1 scores; Machine-learning; Metaverses; Personal information; Privacy; Remote surgery; Technical advancement; User's profiling; Augmented reality</t>
  </si>
  <si>
    <t>2-s2.0-85148327782</t>
  </si>
  <si>
    <t>Syed T.A., Jan S., Siddiqui M.S., Alzahrani A., Nadeem A., Ali A., Ullah A.</t>
  </si>
  <si>
    <t>CAR-Tourist: An Integrity-Preserved Collaborative Augmented Reality Framework-Tourism as a Use-Case</t>
  </si>
  <si>
    <t>Applied Sciences (Switzerland)</t>
  </si>
  <si>
    <t>https://www.scopus.com/inward/record.uri?eid=2-s2.0-85143717675&amp;doi=10.3390%2fapp122312022&amp;partnerID=40&amp;md5=bf7e94bd5b8624e2299e43d96e7e7d76</t>
  </si>
  <si>
    <t>The unprecedented growth in Augmented Reality (AR) has captured the focus of researchers and the industrial sector. The development of AR applications and their implementation in various domains is broadening. One of the advancements in the field of AR is Collaborative AR, which provides ample opportunities for the members of a team to work on a particular project remotely. The various activities carried out remotely, in a collaborative fashion, are based on the active interaction and transmission of data and applications across a communication channel that constitutes a mesh of frequently interacting applications, thus providing a real feeling of working together physically in the purportedly same demographic area. However, in the integration of different roles, remotely working in collaborative AR has a great chance of being intruded upon and manipulated. Consequently, the intrusion may explore novel vulnerabilities to various sensitive collaborative projects. One of the security concerns for collaborative and interconnected remote applications is to have pristine environments, where the participants of the collaborative AR can reliably trust each other during the execution of the various processes. This paper presents an integrity-aware CAR-Tourist (Collaborative Augmented reality for Tourism) framework wherein the unauthorized user’s access is denied and the remote participants of the network are provided with a secure environment through the state-of-the-art Blockchain architecture. This study further provides a use-case implementation of a tourism application. Each tourist has the chance to hire a remote guide for collaborative guidance over a blockchain-trusted network. Moreover, the proposed framework is lightweight, as the only necessary communication between the tourist and guide is recorded in the blockchain network. Each user has to register on a permission blockchain to be allowed to perform certain activities on our proposed CAR-Tourist framework. The decentralized Blockchain approach provides a consensus mechanism based on which not every participant is free to intrude on ongoing communication. Thus, through the proposed framework, all the participants in the collaborative Augmented Reality will have the essential trust of working remotely without external intrusion. © 2022 by the authors.</t>
  </si>
  <si>
    <t>All Open Access, Gold</t>
  </si>
  <si>
    <t>2-s2.0-85143717675</t>
  </si>
  <si>
    <t>Wei C., Lin W., Liang S., Chen M., Zheng Y., Liao X., Chen Z.</t>
  </si>
  <si>
    <t>An All-In-One Multifunctional Touch Sensor with Carbon-Based Gradient Resistance Elements</t>
  </si>
  <si>
    <t>Nano-Micro Letters</t>
  </si>
  <si>
    <t>https://www.scopus.com/inward/record.uri?eid=2-s2.0-85131894495&amp;doi=10.1007%2fs40820-022-00875-9&amp;partnerID=40&amp;md5=5fb3626c90f50d6f88c6be645fc983cc</t>
  </si>
  <si>
    <t>Highlights: Carbon-based gradient resistance element structure is proposed for the construction of multifunctional touch sensor, which will promote wide detection and recognition range of multiple mechanical stimulations.Multifunctional touch sensor with gradient resistance element and two electrodes is demonstrated to eliminate signals crosstalk and prevent interference during position sensing for human–machine interactions.Biological sensing interface based on a deep-learning-assisted all-in-one multipoint touch sensor enables users to efficiently interact with virtual world. Abstract: Human–machine interactions using deep-learning methods are important in the research of virtual reality, augmented reality, and metaverse. Such research remains challenging as current interactive sensing interfaces for single-point or multipoint touch input are trapped by massive crossover electrodes, signal crosstalk, propagation delay, and demanding configuration requirements. Here, an all-in-one multipoint touch sensor (AIOM touch sensor) with only two electrodes is reported. The AIOM touch sensor is efficiently constructed by gradient resistance elements, which can highly adapt to diverse application-dependent configurations. Combined with deep learning method, the AIOM touch sensor can be utilized to recognize, learn, and memorize human–machine interactions. A biometric verification system is built based on the AIOM touch sensor, which achieves a high identification accuracy of over 98% and offers a promising hybrid cyber security against password leaking. Diversiform human–machine interactions, including freely playing piano music and programmatically controlling a drone, demonstrate the high stability, rapid response time, and excellent spatiotemporally dynamic resolution of the AIOM touch sensor, which will promote significant development of interactive sensing interfaces between fingertips and virtual objects.[Figure not available: see fulltext.] © 2022, The Author(s).</t>
  </si>
  <si>
    <t>Augmented reality; Carbon; Deep learning; Electrodes; Functional materials; Hybrid materials; Carbon functional material; Carbon-based; Gradient resistance element; Human machine interaction; Multi-points; Multifunctional touch sensor; Paper based devices; Signal crosstalk; Touch sensors; Two electrodes; Virtual reality</t>
  </si>
  <si>
    <t>2-s2.0-85131894495</t>
  </si>
  <si>
    <t>Wang G., Badal A., Jia X., Maltz J.S., Mueller K., Myers K.J., Niu C., Vannier M., Yan P., Yu Z., Zeng R.</t>
  </si>
  <si>
    <t>Development of metaverse for intelligent healthcare</t>
  </si>
  <si>
    <t>Nature Machine Intelligence</t>
  </si>
  <si>
    <t>https://www.scopus.com/inward/record.uri?eid=2-s2.0-85141902783&amp;doi=10.1038%2fs42256-022-00549-6&amp;partnerID=40&amp;md5=acecc530cf6b8c160e9bab7cd532d12e</t>
  </si>
  <si>
    <t>The metaverse integrates physical and virtual realities, enabling humans and their avatars to interact in an environment supported by technologies such as high-speed internet, virtual reality, augmented reality, mixed and extended reality, blockchain, digital twins and artificial intelligence (AI), all enriched by effectively unlimited data. The metaverse recently emerged as social media and entertainment platforms, but extension to healthcare could have a profound impact on clinical practice and human health. As a group of academic, industrial, clinical and regulatory researchers, we identify unique opportunities for metaverse approaches in the healthcare domain. A metaverse of ‘medical technology and AI’ (MeTAI) can facilitate the development, prototyping, evaluation, regulation, translation and refinement of AI-based medical practice, especially medical imaging-guided diagnosis and therapy. Here, we present metaverse use cases, including virtual comparative scanning, raw data sharing, augmented regulatory science and metaversed medical intervention. We discuss relevant issues on the ecosystem of the MeTAI metaverse including privacy, security and disparity. We also identify specific action items for coordinated efforts to build the MeTAI metaverse for improved healthcare quality, accessibility, cost-effectiveness and patient satisfaction. © 2022, Springer Nature Limited.</t>
  </si>
  <si>
    <t>Augmented reality; Biomedical engineering; Diagnosis; Health care; Medical imaging; Virtual reality; Block-chain; Clinical practices; Healthcare domains; High speed internet; Human health; Medical practice; Medical technologies; Metaverses; Social entertainments; Social media; Cost effectiveness</t>
  </si>
  <si>
    <t>All Open Access, Bronze</t>
  </si>
  <si>
    <t>2-s2.0-85141902783</t>
  </si>
  <si>
    <t>Dwivedi Y.K., Hughes L., Baabdullah A.M., Ribeiro-Navarrete S., Giannakis M., Al-Debei M.M., Dennehy D., Metri B., Buhalis D., Cheung C.M.K., Conboy K., Doyle R., Dubey R., Dutot V., Felix R., Goyal D.P., Gustafsson A., Hinsch C., Jebabli I., Janssen M., Kim Y.-G., Kim J., Koos S., Kreps D., Kshetri N., Kumar V., Ooi K.-B., Papagiannidis S., Pappas I.O., Polyviou A., Park S.-M., Pandey N., Queiroz M.M., Raman R., Rauschnabel P.A., Shirish A., Sigala M., Spanaki K., Wei-Han Tan G., Tiwari M.K., Viglia G., Wamba S.F.</t>
  </si>
  <si>
    <t>Metaverse beyond the hype: Multidisciplinary perspectives on emerging challenges, opportunities, and agenda for research, practice and policy</t>
  </si>
  <si>
    <t>International Journal of Information Management</t>
  </si>
  <si>
    <t>https://www.scopus.com/inward/record.uri?eid=2-s2.0-85134587952&amp;doi=10.1016%2fj.ijinfomgt.2022.102542&amp;partnerID=40&amp;md5=838a76d17c1fe1d24c66375173ad5915</t>
  </si>
  <si>
    <t>The metaverse has the potential to extend the physical world using augmented and virtual reality technologies allowing users to seamlessly interact within real and simulated environments using avatars and holograms. Virtual environments and immersive games (such as, Second Life, Fortnite, Roblox and VRChat) have been described as antecedents of the metaverse and offer some insight to the potential socio-economic impact of a fully functional persistent cross platform metaverse. Separating the hype and “meta…” rebranding from current reality is difficult, as “big tech” paints a picture of the transformative nature of the metaverse and how it will positively impact people in their work, leisure, and social interaction. The potential impact on the way we conduct business, interact with brands and others, and develop shared experiences is likely to be transformational as the distinct lines between physical and digital are likely to be somewhat blurred from current perceptions. However, although the technology and infrastructure does not yet exist to allow the development of new immersive virtual worlds at scale - one that our avatars could transcend across platforms, researchers are increasingly examining the transformative impact of the metaverse. Impacted sectors include marketing, education, healthcare as well as societal effects relating to social interaction factors from widespread adoption, and issues relating to trust, privacy, bias, disinformation, application of law as well as psychological aspects linked to addiction and impact on vulnerable people. This study examines these topics in detail by combining the informed narrative and multi-perspective approach from experts with varied disciplinary backgrounds on many aspects of the metaverse and its transformational impact. The paper concludes by proposing a future research agenda that is valuable for researchers, professionals and policy makers alike. © 2022 The Authors</t>
  </si>
  <si>
    <t>Economic and social effects; Economics; Interactive computer graphics; Leisure; Virtual reality; Augmented reality technology; Avatar; Extended reality; Immersive; Metaverses; Multidisciplinary perspectives; Physical world; Second Life; Social interactions; Virtual worlds; Augmented reality</t>
  </si>
  <si>
    <t>All Open Access, Hybrid Gold, Green</t>
  </si>
  <si>
    <t>2-s2.0-85134587952</t>
  </si>
  <si>
    <t>Gardony A.L., Okano K., Hughes G.I., Kim A.J., Renshaw K.T., Sipolins A.</t>
  </si>
  <si>
    <t>Aided target recognition visual design impacts on cognition in simulated augmented reality</t>
  </si>
  <si>
    <t>Frontiers in Virtual Reality</t>
  </si>
  <si>
    <t>https://www.scopus.com/inward/record.uri?eid=2-s2.0-85138117601&amp;doi=10.3389%2ffrvir.2022.982010&amp;partnerID=40&amp;md5=9d90c6bd23509dfa9279764f5bb49fc2</t>
  </si>
  <si>
    <t>Aided target recognition (AiTR) systems, implemented in head-mounted and in-vehicle augmented reality (AR) displays, can enhance human performance in military operations. However, the visual appearance and delivery of AiTR may impact other important critical aspects of human performance like decision making and situational awareness (SA). Previous research suggests salient visual AR cueing, such as found in Computer-Aided Detection diagnostic systems, orient attention strongly toward cued targets leading to missed uncued targets, an effect which may be lessened by providing analog information about classification uncertainty and using less visually salient cueing techniques, such as soft highlighting. The objective of this research was to quantify the human performance impacts of two different types of AR AiTR visualizations in a simulated virtual reality defensive security task. Participants engaged in a visual camouflage discrimination task and a secondary SA Task in which participants observed and reported a peripheral human target. Critically, we manipulated the type of AiTR visualization used: 1) a traditional salient bounding box, 2) a softly glowing soft highlight, and 3) a baseline no-AiTR condition. Results revealed minimal impacts of the visual appearance of AiTR on target acquisition, target categorization, and SA but an observable reduction in user experience associated with soft highlight AiTR. Future research is needed to explore novel AiTR designs that effectively cue attention, intuitively and interpretably visualize uncertainty, and deliver acceptable user experience. Copyright © 2022 Gardony, Okano, Hughes, Kim, Renshaw and Sipolins.</t>
  </si>
  <si>
    <t>2-s2.0-85138117601</t>
  </si>
  <si>
    <t>Bermúdez I Badia S., Silva P.A., Branco D., Pinto A., Carvalho C., Menezes P., Almeida J., Pilacinski A.</t>
  </si>
  <si>
    <t>Virtual Reality for Safe Testing and Development in Collaborative Robotics: Challenges and Perspectives</t>
  </si>
  <si>
    <t>Electronics (Switzerland)</t>
  </si>
  <si>
    <t>https://www.scopus.com/inward/record.uri?eid=2-s2.0-85130997917&amp;doi=10.3390%2felectronics11111726&amp;partnerID=40&amp;md5=5b2d04914c78ae97c7c1188d55bc79d7</t>
  </si>
  <si>
    <t>Collaborative robots (cobots) could help humans in tasks that are mundane, dangerous or where direct human contact carries risk. Yet, the collaboration between humans and robots is severely limited by the aspects of the safety and comfort of human operators. In this paper, we outline the use of extended reality (XR) as a way to test and develop collaboration with robots. We focus on virtual reality (VR) in simulating collaboration scenarios and the use of cobot digital twins. This is specifically useful in situations that are difficult or even impossible to safely test in real life, such as dangerous scenarios. We describe using XR simulations as a means to evaluate collaboration with robots without putting humans at harm. We show how an XR setting enables combining human behavioral data, subjective self-reports, and biosignals signifying human comfort, stress and cognitive load during collaboration. Several works demonstrate XR can be used to train human operators and provide them with augmented reality (AR) interfaces to enhance their performance with robots. We also provide a first attempt at what could become the basis for a human–robot collaboration testing framework, specifically for designing and testing factors affecting human– robot collaboration. The use of XR has the potential to change the way we design and test cobots, and train cobot operators, in a range of applications: from industry, through healthcare, to space operations. © 2022 by the authors. Licensee MDPI, Basel, Switzerland.</t>
  </si>
  <si>
    <t>2-s2.0-85130997917</t>
  </si>
  <si>
    <t>Zhang J., Dong Z., Bai X., Lindeman R.W., He W., Piumsomboon T.</t>
  </si>
  <si>
    <t>Augmented Perception Through Spatial Scale Manipulation in Virtual Reality for Enhanced Empathy in Design-Related Tasks</t>
  </si>
  <si>
    <t>https://www.scopus.com/inward/record.uri?eid=2-s2.0-85138043170&amp;doi=10.3389%2ffrvir.2022.672537&amp;partnerID=40&amp;md5=4983a750049d288838b3d13f26b12074</t>
  </si>
  <si>
    <t>This research explores augmented perception by investigating the effects of spatial scale manipulation in Virtual Reality (VR) to simulate multiple levels of virtual eye height (EH) and virtual interpupillary distance (IPD) of the VR users in the design context. We have developed a multiscale VR system for design applications, which supports a dynamic scaling of the VR user’s EH and IPD to simulate different perspectives of multiple user’s groups such as children or persons with disabilities. We strongly believe that VR can improve the empathy of VR users toward the individual sharing or simulating the experience. We conducted a user study comprising two within-subjects designed experiments for design-related tasks with seventeen participants who took on a designer’s role. In the first experiment, the participants performed hazards identification and risks assessment tasks in a virtual environment (VE) while experiencing four different end-user perspectives: a two-year-old child, an eight-year-old child, an adult, and an adult in a wheelchair. We hypothesized that experiencing different perspectives would lead to different design outcomes and found significant differences in the perceived level of risks, the number of identified hazards, and the average height of hazards found. The second experiment had the participants scale six virtual chairs to a suitable scale for different target end-user groups. The participants experienced three perspectives: a two-year-old child, an eight-year-old child, and an adult. We found that when the designer’s perspective matched that of the intended end-user of the product, it yielded significantly lower variance among the designs across participants and more precise scales suitable for the end-user. We also found that the EH and IPD positively correlate with the resulting scales. The key contribution of this work is the evidence to support that spatial scale manipulation of EH and IPD could be a critical tool in the design process to improve the designer’s empathy by allowing them to experience the end-user perspectives. This could influence their design, making a safer or functionally suitable design for various end-user groups with different needs. Copyright © 2022 Zhang, Dong, Bai, Lindeman, He and Piumsomboon.</t>
  </si>
  <si>
    <t>2-s2.0-85138043170</t>
  </si>
  <si>
    <t>Mehta R.K., Moats J., Karthikeyan R., Gabbard J.L., Srinivasan D., Du E.J., Leonessa A., Burks G., Stephenson A., Fernandes R.</t>
  </si>
  <si>
    <t>Human-centered intelligent training for emergency responders</t>
  </si>
  <si>
    <t>AI Magazine</t>
  </si>
  <si>
    <t>https://www.scopus.com/inward/record.uri?eid=2-s2.0-85134159776&amp;doi=10.1002%2faaai.12041&amp;partnerID=40&amp;md5=34ae3b2f147ae02cd167cce22edd52d0</t>
  </si>
  <si>
    <t>Emergency response (ER) workers perform extremely demanding physical and cognitive tasks that can result in serious injuries and loss of life. Human augmentation technologies have the potential to enhance physical and cognitive work-capacities, thereby dramatically transforming the landscape of ER work, reducing injury risk, improving ER, as well as helping attract and retain skilled ER workers. This opportunity has been significantly hindered by the lack of high-quality training for ER workers that effectively integrates innovative and intelligent augmentation solutions. Hence, new ER learning environments are needed that are adaptive, affordable, accessible, and continually available for reskilling the ER workforce as technological capabilities continue to improve. This article presents the research considerations in the design and integration of use-inspired exoskeletons and augmented reality technologies in ER processes and the identification of unique cognitive and motor learning needs of each of these technologies in context-independent and ER-relevant scenarios. We propose a human-centered artificial intelligence (AI) enabled training framework for these technologies in ER. Finally, how these human-centered training requirements for nascent technologies are integrated in an intelligent tutoring system that delivers across tiered access levels, covering the range of virtual, to mixed, to physical reality environments, is discussed. © 2022 The Authors. AI Magazine published by Wiley Periodicals LLC on behalf of the Association for the Advancement of Artificial Intelligence.</t>
  </si>
  <si>
    <t>Computer aided instruction; Emergency services; Engineering education; Exoskeleton (Robotics); Personnel training; Virtual reality; Cognitive task; Cognitive work; Emergency responders; Emergency response; Injury risk; Loss of life; Physical work; Serious injuries; Work capacities; Workers'; Augmented reality</t>
  </si>
  <si>
    <t>All Open Access, Green</t>
  </si>
  <si>
    <t>2-s2.0-85134159776</t>
  </si>
  <si>
    <t>Afolabi A.O., Nnaji C., Okoro C.</t>
  </si>
  <si>
    <t>Immersive Technology Implementation in the Construction Industry: Modeling Paths of Risk</t>
  </si>
  <si>
    <t>Buildings</t>
  </si>
  <si>
    <t>https://www.scopus.com/inward/record.uri?eid=2-s2.0-85127521861&amp;doi=10.3390%2fbuildings12030363&amp;partnerID=40&amp;md5=3bfadfb8f5e41eed7b22c4a87e7277c1</t>
  </si>
  <si>
    <t>The purposes of this paper are to identify risk factors impacting the successful implementation of immersive reality technology (ImT) in the construction industry, analyze these risk factors (impact and probability), assess the relationships among different categories of risk factors, and provide recommendations to improve ImT implementation. A literature review, a pilot test based on expert interviews, and a questionnaire survey were used. First, the risk factors of ImT applications were identified by consulting the relevant literature on virtual reality, mixed reality, and augmented reality; these were subsequently grouped into five categories—technology, operation, individual/worker, investment, and external. Next, a questionnaire survey was designed and distributed to relevant construction practitioners in South Africa (usable response = 175). Twenty-one ImT implementation risk factors were identified, and risk criticality scores ranged from 2.02 to 3.18. High investment cost, the need for extensive worker training, and the possible introduction of new risks for workers were rated as significant risks. The present study confirmed three statistically significant hypothesized risk paths—namely, those between external issues and individual/worker’s concerns, between external issues and investment limitations, and between individual/worker’s concerns and technology concerns. The present study contributes to the literature regarding the adoption of construction technology by providing a list of critical risk factors that could be used to develop models and tools for assessing ImT adoption and guide practitioners involved in integrating ImTs. © 2022 by the authors. Licensee MDPI, Basel, Switzerland.</t>
  </si>
  <si>
    <t>2-s2.0-85127521861</t>
  </si>
  <si>
    <t>Debauche O., Mahmoudi S., Guttadauria A.</t>
  </si>
  <si>
    <t>Article A New Edge Computing Architecture for IoT and Multimedia Data Management</t>
  </si>
  <si>
    <t>Information (Switzerland)</t>
  </si>
  <si>
    <t>https://www.scopus.com/inward/record.uri?eid=2-s2.0-85124799603&amp;doi=10.3390%2finfo13020089&amp;partnerID=40&amp;md5=ffe63fda886d4063f5dbf564a6750790</t>
  </si>
  <si>
    <t>The Internet of Things and multimedia devices generate a tremendous amount of data. The transfer of this data to the cloud is a challenging problem because of the congestion at the network level, and therefore processing time could be too long when we use a pure cloud computing strategy. On the other hand, new applications requiring the processing of large amounts of data in real time have gradually emerged, such as virtual reality and augmented reality. These new applications have gradually won over users and developed a demand for near real-time interaction of their applications, which has completely called into question the way we process and store data. To address these two problems of congestion and computing time, edge architecture has emerged with the goal of processing data as close as possible to users, and to ensure privacy protection and responsiveness in real-time. With the continuous increase in computing power, amounts of memory and data storage at the level of smartphone and connected objects, it is now possible to process data as close as possible to sensors or directly on users devices. The coupling of these two types of processing as close as possible to the data and to the user opens up new perspectives in terms of services. In this paper, we present a new distributed edge architecture aiming to process and store Internet of Things and multimedia data close to the data producer, offering fast response time (closer to real time) in order to meet the demands of modern applications. To do this, the processing at the level of the producers of data collaborate with the processing ready for the users, establishing a new paradigm of short supply circuit for data transmission inspired of short supply chains in agriculture. The removing of unnecessary intermediaries between the producer and the consumer of the data improves efficiency. We named this new paradigm the Short Supply Circuit Internet of Things (SSCIoT). © 2022 by the authors. Licensee MDPI, Basel, Switzerland.</t>
  </si>
  <si>
    <t>Augmented reality; Computer architecture; Data handling; Digital storage; Information management; Internet of things; Network architecture; Supply chains; Virtual reality; A2IoT; Computing architecture; EDGE architectures; Edge computing; Image-analysis; Multimedia managements; New applications; Real- time; Short supply; Supply circuits; Edge computing</t>
  </si>
  <si>
    <t>2-s2.0-85124799603</t>
  </si>
  <si>
    <t>Devi O.R., Webber J., Mehbodniya A., Chaitanya M., Jawarkar P.S., Soni M., Miah S.</t>
  </si>
  <si>
    <t>The Future Development Direction of Cloud-Associated Edge-Computing Security in the Era of 5G as Edge Intelligence</t>
  </si>
  <si>
    <t>Scientific Programming</t>
  </si>
  <si>
    <t>https://www.scopus.com/inward/record.uri?eid=2-s2.0-85140844298&amp;doi=10.1155%2f2022%2f1473901&amp;partnerID=40&amp;md5=a19e88e79dcf63a9ba45f5793a0c9520</t>
  </si>
  <si>
    <t>By introducing the Internet-of-Everything, new usage situations such as self-directed movement and vivid competitions constructed upon Virtual Reality or Augmented Reality expertise, besides the Industrial-Internet-of-Thing, accelerates the initial growth of edge-registering improvements. The global versatile correspondence business is now developing toward 5G. Edge processing has gotten a lot of attention around the globe as 5G is one of the major access enhancements to advance the huge scope organization of edge registration. Edge processing security has been a significant area of concern since the advent of edge registers, limiting its execution and enhancement. Edge figuring security has been greatly hampered by the innovative structures of edge-registering, the reconciliation with a huge number of innovations, the innovative usage conditions carried on through edge-processing, and common growing requirements aimed at safety insurance. This report examines the ebb and flow of examination anxiously registering security research. This article highlights the security issues of edge processing from five perspectives, including network access, key administration, protection assurance, assault mitigation, and irregularity identification, by breaking down the safety tests among edge-registering cutting-edge terms of innovative representations, and novel applications situations, as well as innovation conditions. The study separately discusses the scholastic community's exploratory accomplishments among the applied domains, as well as the compensations for the drawbacks. In conclusion, the upcoming expansion track toward edge-computing safety has been conferred as well as projected, combining edge-cloud coordinated effort and edge intelligence. © 2022 Odugu Rama Devi et al.</t>
  </si>
  <si>
    <t>5G mobile communication systems; Augmented reality; Edge computing; Virtual reality; Areas of concerns; Computing security; Condition; Development directions; Ebb-and-flow; Edge computing; Edge intelligence; Edge registration; Innovative structures; Self-directed; Internet of Everything</t>
  </si>
  <si>
    <t>2-s2.0-85140844298</t>
  </si>
  <si>
    <t>Mihai S., Yaqoob M., Hung D.V., Davis W., Towakel P., Raza M., Karamanoglu M., Barn B., Shetve D., Prasad R.V., Venkataraman H., Trestian R., Nguyen H.X.</t>
  </si>
  <si>
    <t>Digital Twins: A Survey on Enabling Technologies, Challenges, Trends and Future Prospects</t>
  </si>
  <si>
    <t>IEEE Communications Surveys and Tutorials</t>
  </si>
  <si>
    <t>https://www.scopus.com/inward/record.uri?eid=2-s2.0-85139416099&amp;doi=10.1109%2fCOMST.2022.3208773&amp;partnerID=40&amp;md5=3385e46ba470f59915fb9ed37169c7b1</t>
  </si>
  <si>
    <t>Digital Twin (DT) is an emerging technology surrounded by many promises, and potentials to reshape the future of industries and society overall. A DT is a system-of-systems which goes far beyond the traditional computer-based simulations and analysis. It is a replication of all the elements, processes, dynamics, and firmware of a physical system into a digital counterpart. The two systems (physical and digital) exist side by side, sharing all the inputs and operations using real-time data communications and information transfer. With the incorporation of Internet of Things (IoT), Artificial Intelligence (AI), 3D models, next generation mobile communications (5G/6G), Augmented Reality (AR), Virtual Reality (VR), distributed computing, Transfer Learning (TL), and electronic sensors, the digital/virtual counterpart of the real-world system is able to provide seamless monitoring, analysis, evaluation and predictions. The DT offers a platform for the testing and analysing of complex systems, which would be impossible in traditional simulations and modular evaluations. However, the development of this technology faces many challenges including the complexities in effective communication and data accumulation, data unavailability to train Machine Learning (ML) models, lack of processing power to support high fidelity twins, the high need for interdisciplinary collaboration, and the absence of standardized development methodologies and validation measures. Being in the early stages of development, DTs lack sufficient documentation. In this context, this survey paper aims to cover the important aspects in realization of the technology. The key enabling technologies, challenges and prospects of DTs are highlighted. The paper provides a deep insight into the technology, lists design goals and objectives, highlights design challenges and limitations across industries, discusses research and commercial developments, provides its applications and use cases, offers case studies in industry, infrastructure and healthcare, lists main service providers and stakeholders, and covers developments to date, as well as viable research dimensions for future developments in DTs. © 1998-2012 IEEE.</t>
  </si>
  <si>
    <t>Artificial intelligence; Augmented reality; Distributed computer systems; Firmware; Industrial research; Industry 4.0; Internet of things; Network security; Real time systems; Surveys; Systems engineering; Virtual reality; 5g; Digital transformation; Emerging technologies; Enabling technologies; Future prospects; Market researches; Smart manufacturing; Solid modelling; Technology challenges; Tutorial; Data visualization</t>
  </si>
  <si>
    <t>2-s2.0-85139416099</t>
  </si>
  <si>
    <t>Peng Y., Xue X., Bashir A.K., Zhu X., Al-Otaibi Y.D., Tariq U., Yu K.</t>
  </si>
  <si>
    <t>Securing Radio Resources Allocation With Deep Reinforcement Learning for IoE Services in Next-Generation Wireless Networks</t>
  </si>
  <si>
    <t>IEEE Transactions on Network Science and Engineering</t>
  </si>
  <si>
    <t>https://www.scopus.com/inward/record.uri?eid=2-s2.0-85124735113&amp;doi=10.1109%2fTNSE.2022.3149750&amp;partnerID=40&amp;md5=9f742fcc5b9223dae47328d5fe4346c4</t>
  </si>
  <si>
    <t>The next generation wireless network (NGWN) is undergoing an unprecedented revolution, in which trillions of machines, people, and objects are interconnected to realize the Internet of Everything (IoE). with the emergence of IoE services such as virtual reality, augmented reality, and industrial 5 G, the scarcity of radio resources becomes more serious. Moreover, there are hidden dangers of untrusted terminals accessing the system and illegally manipulating interconnected devices. To tackle these challenges, this paper proposes a securing radio resources allocation scheme with Deep Reinforcement Learning for IoE services in NGWN. First, the solution uses a BP neural network based on multi-feature optimized Firefly Algorithm (FA) for spectrum prediction, thereby improving the prediction accuracy and avoiding interference between unauthorized and authorized users with efficient radio utilization. Then, a spectrum sensing method based on deep reinforcement learning is proposed to identify the untrusted users in system while fusing the sensing results, to enhance the security of the cooperative process and the detection accuracy of spectrum holes. Extensive simulation results show that the proposal is superior to the traditional solutions in terms of prediction accuracy, spectrum utilization and energy consumption, and is suitable for deployment in future wireless systems. © 2013 IEEE.</t>
  </si>
  <si>
    <t>5G mobile communication systems; Augmented reality; Deep neural networks; Energy utilization; Forecasting; Heuristic algorithms; Internet of Everything; Learning algorithms; Next generation networks; Optimization; Radio; Radio access networks; Resource allocation; Spectrum efficiency; Virtual reality; Wireless networks; Deep reinforcement learning; Energy-consumption; Firefly algorithms; Next generation networking; Next-generation wireless network; Prediction algorithms; Radio resource allocation; Reinforcement learnings; Resource management; Wireless communications; Reinforcement learning</t>
  </si>
  <si>
    <t>2-s2.0-85124735113</t>
  </si>
  <si>
    <t>Kim J., Knox D., Park H.</t>
  </si>
  <si>
    <t>Forehead tactile hallucination is augmented by the perceived risk and accompanies increase of forehead tactile sensitivity</t>
  </si>
  <si>
    <t>Sensors</t>
  </si>
  <si>
    <t>https://www.scopus.com/inward/record.uri?eid=2-s2.0-85120818389&amp;doi=10.3390%2fs21248246&amp;partnerID=40&amp;md5=77a3aa7620a94e793f0d7296a5eff30e</t>
  </si>
  <si>
    <t>Tactile hallucinations frequently occur after mental illnesses and neurodegenerative dis-eases like Alzheimer’s and Parkinson’s disease. Despite their common occurrence, there are several complicating factors that make it difficult to elucidate the tactile hallucinations. The forehead tactile hallucination, evoked by the physical object approaching to the forehead, can be easily and consistently evoked in healthy-bodied subjects, and therefore it would help with investigating the mechanism of tactile hallucinations. In this pilot study, we investigated the principles of the forehead tactile hallucination with eight healthy subjects. We designed the experimental setup to test the effect of sharpness and speed of objects approaching towards the forehead on the forehead tactile hallucination, in both a physical and virtual experimental setting. The forehead tactile hallucination was successfully evoked by virtual object as well as physical object, approaching the forehead. The forehead tactile hallucination was increased by the increase of sharpness and speed of the approaching object. The forehead tactile hallucination also increased the tactile sensitivity on the forehead. The forehead tactile hallucination can be solely evoked by visual feedback and augmented by the increased perceived risk. The forehead tactile hallucination also increases tactile sensitivity. These experimental results may enhance the understanding of the foundational mechanisms of tactile hallucinations. © 2021 by the authors. Licensee MDPI, Basel, Switzerland.</t>
  </si>
  <si>
    <t>Neurodegenerative diseases; Virtual reality; Alzheimer; Forehead sensation; Mental illness; Neurodegenerative; Perceived risk; Physical objects; Pilot studies; Tactile hallucination; Tactile sensitivities; Visual communication; forehead; hallucination; human; mental disease; Parkinson disease; pilot study; Forehead; Hallucinations; Humans; Mental Disorders; Parkinson Disease; Pilot Projects</t>
  </si>
  <si>
    <t>2-s2.0-85120818389</t>
  </si>
  <si>
    <t>Hassantabar S., Stefano N., Ghanakota V., Ferrari A., Nicola G.N., Bruno R., Marino I.R., Hamidouche K., Jha N.K.</t>
  </si>
  <si>
    <t>CovidDeep: SARS-CoV-2/COVID-19 Test Based on Wearable Medical Sensors and Efficient Neural Networks</t>
  </si>
  <si>
    <t>IEEE Transactions on Consumer Electronics</t>
  </si>
  <si>
    <t>https://www.scopus.com/inward/record.uri?eid=2-s2.0-85120036670&amp;doi=10.1109%2fTCE.2021.3130228&amp;partnerID=40&amp;md5=36e5d0e3c3989a1105c21fdda434cf89</t>
  </si>
  <si>
    <t>The novel coronavirus (SARS-CoV-2) has led to a pandemic. The current testing regime based on Reverse Transcription-Polymerase Chain Reaction for SARS-CoV-2 has been unable to keep up with testing demands, and also suffers from a relatively low positive detection rate in the early stages of the resultant COVID-19 disease. Hence, there is a need for an alternative approach for repeated large-scale testing of SARS-CoV-2/COVID-19. The emergence of wearable medical sensors (WMSs) and deep neural networks (DNNs) points to a promising approach to address this challenge. WMSs enable continuous and user-transparent monitoring of physiological signals. However, disease detection based on WMSs/DNNs and their deployment on resource-constrained edge devices remain challenging problems. To address these problems, we propose a framework called CovidDeep that combines efficient DNNs with commercially available WMSs for pervasive testing of the virus and the resultant disease. CovidDeep does not depend on manual feature extraction. It directly operates on WMS data and some easy-to-answer questions in a questionnaire whose answers can be obtained through a smartphone application. We collected data from 87 individuals, spanning three cohorts including healthy, asymptomatic (to detect the virus), and symptomatic (to detect the disease) patients. We trained DNNs on various subsets of the features automatically extracted from six WMS and questionnaire categories to perform ablation studies to determine which subsets are most efficacious in terms of test accuracy for a three-way classification. The highest test accuracy obtained was 98.1%. The models were also shown to perform well on other performance measures, such as false positive rate, false negative rate, and F1 score. We augmented the real training dataset with a synthetic training dataset drawn from the same probability distribution to impose a prior on DNN weights and leveraged a grow-and-prune synthesis paradigm to learn both DNN architecture and weights. This boosted the accuracy of the various DNNs further and simultaneously reduced their size and floating-point operations. This makes the CovidDeep DNNs both accurate and efficient, in terms of memory requirements and computations. The resultant DNNs are embedded in a smartphone application, which has the added benefit of preserving patient privacy. © 1975-2011 IEEE.</t>
  </si>
  <si>
    <t>Computer architecture; Deep neural networks; Diagnosis; Digital arithmetic; Hybrid systems; mHealth; Network architecture; Online systems; Personnel training; Polymerase chain reaction; Probability distributions; Surveys; Virtual reality; Wearable sensors; Biomedical monitoring; Brain modeling; Coronaviruses; COVID-19; COVID-19 test; Deep neural network; Grow-and-prune synthesis; Internet of medical thing; Medical services; Online computing; SARS-CoV-2; Smart healthcare; Synthetic data generations; Wearable online computing; Wearable system.; Wearable systems; SARS</t>
  </si>
  <si>
    <t>2-s2.0-85120036670</t>
  </si>
  <si>
    <t>Loureiro S.M.C., Nascimento J.</t>
  </si>
  <si>
    <t>Shaping a view on the influence of technologies on sustainable tourism</t>
  </si>
  <si>
    <t>Sustainability (Switzerland)</t>
  </si>
  <si>
    <t>https://www.scopus.com/inward/record.uri?eid=2-s2.0-85119200002&amp;doi=10.3390%2fsu132212691&amp;partnerID=40&amp;md5=e4ac5d80ecdd1d424f45eb5b86784973</t>
  </si>
  <si>
    <t>To date, tourism is the fastest growing industry globally, but one of the least developed in terms of environmentally sustainable practices. However, only a small portion of documents elaborate on how the introduction of new technologies can impact a more sustainable development route for tourism. This study’s objective is to provide an overview on literature state‐of‐the‐art related to sustainable tourism and technological innovations, offering insights for further advancing this domain. We employ a bibliometric analysis and a comprehensive review of 139 articles, collected from Web of Science and Scopus databases, for the purpose of: (i) exploring and discussing the most relevant contributions in the publication network: (ii) highlighting key issues and emerging topics; (iii) uncovering open questions for the future. Our findings reveal contradictory views on the risks and benefits of technology adoption. Artificial intelligence, internet of things, circular economy, big data, augmented and virtual reality emerge as major trends. Five work streams are identified and described, leading to a broader perspective on how technology can shape the future of sustainable tourism. Relevant theoretical and managerial implications are derived. Finally, a research agenda is proposed as guidance for future studies addressing the outcomes of digital disruption on sustainable tourism. © 2021 by the authors. Licensee MDPI, Basel, Switzerland.</t>
  </si>
  <si>
    <t>ecotourism; innovation; sustainable development; technology adoption; virtual reality; Scopus</t>
  </si>
  <si>
    <t>2-s2.0-85119200002</t>
  </si>
  <si>
    <t>Georgieva D., Koleva G., Hristova I.</t>
  </si>
  <si>
    <t>Virtual Technologies in the Medical Professions - Creation of 360 - Degree Environments for Health Care Training</t>
  </si>
  <si>
    <t>TEM Journal</t>
  </si>
  <si>
    <t>https://www.scopus.com/inward/record.uri?eid=2-s2.0-85116488248&amp;doi=10.18421%2fTEM103-39&amp;partnerID=40&amp;md5=86a34dc7e75b76cb0e359c80272d96b9</t>
  </si>
  <si>
    <t>This article presents a study of the advantages of virtual technologies in health education, as well as an attempt to answer the following questions. How XR could improve the educational process by boosting the current ratio of students to lecturers while maintaining the same level of efficacy. How XR technologies could provide access to critical knowledge around the clock without interfering with the workflow of healthcare facilities and without exposing patients to any undue risk. The practical application of a 360° virtual world for a clinical laboratory, central laboratory for sterilization and a virtual operating room all in partnership between the Healthcare Department of Angel Kanchev University of Ruse, The Yatrus Foundation IT Specialists and University Multidisciplinary Hospital for Active Treatment Kanev, Ruse. The virtual reality allows the trainees to explore, to make mistakes and learn from them before ultimately applying the real procedure on a patient. © 2021. Despina Georgieva, Greta Koleva &amp; Irinka Hristova; published by UIKTEN. This work is licensed under the Creative Commons Attribution-NonCommercial-NoDerivs 4.0 License.</t>
  </si>
  <si>
    <t>2-s2.0-85116488248</t>
  </si>
  <si>
    <t>Higgins D., Fribourg R., McDonnell R.</t>
  </si>
  <si>
    <t>Remotely Perceived: Investigating the Influence of Valence on Self-Perception and Social Experience for Dyadic Video-Conferencing With Personalized Avatars</t>
  </si>
  <si>
    <t>https://www.scopus.com/inward/record.uri?eid=2-s2.0-85129441594&amp;doi=10.3389%2ffrvir.2021.668499&amp;partnerID=40&amp;md5=6fba0587d7412bddeb73f86d5788853a</t>
  </si>
  <si>
    <t>Avatar use on video-conference platforms has found dual purpose in recent times as a potential method for ensuring privacy and improving subjective engagement with remote meeting, provided one can also ensure a minimal loss in the quality of social interaction and sense of personal presence. This work focuses on interactions of this sort through real-time motion captured 3D personalized virtual avatars in a 2D video-conferencing context. Our experiments were designed with the intention of exploring previously defined perceptual illusions that occur with avatar-use in Virtual and Augmented Reality settings, outside of the immersive technological domains where they are normally measured. The research described here was aimed at empirically evaluating three separate dimensions of human-avatar interaction. The first was humans-as-avatars, with experimental conditions that were designed to measure changes to subjective perceptions of self-face ownership and self-concept. The second focus was other-perception, with the unique design of the studies outlined below among the first to measure social presence in a video-call between two human-driven avatars. The third emphasis was on the experiential content involved in avatar use, as there were measurements for emotion induction, fatigue and behavior change included in the data collection. The results describe some evidence for face and body ownership, while participants also reported high levels of social presence with the other avatar, indicating that avatar cameras could be a favorable alternative to non-camera feeds in video conferencing. There were also some useful insights gained regarding emotion elicitation in non-video vs. avatar conditions, as well as avatar-induced behavior change. Copyright © 2021 Higgins, Fribourg and McDonnell.</t>
  </si>
  <si>
    <t>2-s2.0-85129441594</t>
  </si>
  <si>
    <t>Longo U.G., De Salvatore S., Candela V., Zollo G., Calabrese G., Fioravanti S., Giannone L., Marchetti A., De Marinis M.G., Denaro V.</t>
  </si>
  <si>
    <t>Augmented reality, virtual reality and artificial intelligence in orthopedic surgery: A systematic review</t>
  </si>
  <si>
    <t>https://www.scopus.com/inward/record.uri?eid=2-s2.0-85104266439&amp;doi=10.3390%2fapp11073253&amp;partnerID=40&amp;md5=f1cabddcf295f09f533134e918623293</t>
  </si>
  <si>
    <t>Background: The application of virtual and augmented reality technologies to orthopaedic surgery training and practice aims to increase the safety and accuracy of procedures and reducing complications and costs. The purpose of this systematic review is to summarise the present literature on this topic while providing a detailed analysis of current flaws and benefits. Methods: A comprehensive search on the PubMed, Cochrane, CINAHL, and Embase database was conducted from inception to February 2021. The Preferred Reporting Items for Systematic reviews and Meta-Analyses (PRISMA) guidelines were used to improve the reporting of the review. The Cochrane Risk of Bias Tool and the Methodological Index for Non-Randomized Studies (MINORS) was used to assess the quality and potential bias of the included randomized and non-randomized control trials, respectively. Results: Virtual reality has been proven revolutionary for both resident training and preoperative planning. Thanks to augmented reality, orthopaedic surgeons could carry out procedures faster and more accurately, improving overall safety. Artificial intelligence (AI) is a promising technology with limitless potential, but, nowadays, its use in orthopaedic surgery is limited to preoperative diagnosis. Conclusions: Extended reality technologies have the potential to reform orthopaedic training and practice, providing an opportunity for unidirectional growth towards a patient-centred approach. © 2021 by the authors. Licensee MDPI, Basel, Switzerland.</t>
  </si>
  <si>
    <t>2-s2.0-85104266439</t>
  </si>
  <si>
    <t>González C., Solanes J.E., Muñoz A., Gracia L., Girbés-Juan V., Tornero J.</t>
  </si>
  <si>
    <t>Advanced teleoperation and control system for industrial robots based on augmented virtuality and haptic feedback</t>
  </si>
  <si>
    <t>Journal of Manufacturing Systems</t>
  </si>
  <si>
    <t>https://www.scopus.com/inward/record.uri?eid=2-s2.0-85102363990&amp;doi=10.1016%2fj.jmsy.2021.02.013&amp;partnerID=40&amp;md5=0ec376859c4a346c56cc656ebcc60cf9</t>
  </si>
  <si>
    <t>There are some industrial tasks that are still mainly performed manually by human workers due to their complexity, which is the case of surface treatment operations (such as sanding, deburring, finishing, grinding, polishing, etc.) used to repair defects. This work develops an advanced teleoperation and control system for industrial robots in order to assist the human operator to perform the mentioned tasks. On the one hand, the controlled robotic system provides strength and accuracy, holding the tool, keeping the right tool orientation and guaranteeing a smooth approach to the workpiece. On the other hand, the advanced teleoperation provides security and comfort to the user when performing the task. In particular, the proposed teleoperation uses augmented virtuality (i.e., a virtual world that includes non-modeled real-world data) and haptic feedback to provide the user an immersive virtual experience when remotely teleoperating the tool of the robot system to treat arbitrary regions of the workpiece surface. The method is illustrated with a car body surface treatment operation, although it can be easily extended to other surface treatment applications or even to other industrial tasks where the human operator may benefit from robotic assistance. The effectiveness of the proposed approach is shown with several experiments using a 6R robotic arm. Moreover, a comparison of the performance obtained manually by an expert and that obtained with the proposed method has also been conducted in order to show the suitability of the proposed approach. © 2021 The Society of Manufacturing Engineers</t>
  </si>
  <si>
    <t>Deburring; End effectors; Feedback; Man machine systems; Personnel; Remote control; Robotics; Social robots; Surface treatment; User experience; Virtual reality; Augmented virtualities; Haptic feedbacks; Human operator; Industrial tasks; Robot system; Robotic systems; Tool orientation; Virtual worlds; Industrial robots</t>
  </si>
  <si>
    <t>2-s2.0-85102363990</t>
  </si>
  <si>
    <t>Bajic B., Rikalovic A., Suzic N., Piuri V.</t>
  </si>
  <si>
    <t>Industry 4.0 Implementation Challenges and Opportunities: A Managerial Perspective</t>
  </si>
  <si>
    <t>IEEE Systems Journal</t>
  </si>
  <si>
    <t>https://www.scopus.com/inward/record.uri?eid=2-s2.0-85102753016&amp;doi=10.1109%2fJSYST.2020.3023041&amp;partnerID=40&amp;md5=debc3590c829d5686569ec9e71630247</t>
  </si>
  <si>
    <t>Industry 4.0 is a concept aimed at achieving the integration of physical parts of the manufacturing process (i.e., complex machinery, various devices, and sensors) and cyber parts (i.e., advanced software) via networks and driven by Industry 4.0 technology categories used for prediction, control, maintenance, and integration of manufacturing processes. Industry 4.0, which is expected to have a great impact on manufacturing systems in the future, is attracting attention in both industry and academia. Although academic research on Industry 4.0 is growing exponentially, evidence of Industry 4.0 implementation in practice is still scarce. Moreover, the challenges industry faces when implementing the Industry 4.0 concept seem to be even less addressed. At the start of the present survey, a preliminary literature review identified a lack of comprehensive analysis of the Industry 4.0 implementation challenges. Thus, the purpose of the present article is to provide an overview of the reported Industry 4.0 implementation challenges in the relevant literature by conducting a systematic literature review. Specifically, while the present study differentiates between managerial and technological Industry 4.0 implementation challenges, the focus of the present article is on the managerial Industry 4.0 implementation challenges. This overview is performed by deriving an inductively coded Industry 4.0 technology framework that classifies Industry 4.0 technologies into ten categories: cyber physical systems, Internet of Things, big data analytics, cloud computing, fog and edge computing, augmented and virtual reality, robotics, cyber security, semantic web technologies, and additive manufacturing. The present article identifies, codes, and defines the managerial Industry 4.0 implementation challenges and derives opportunities for overcoming them. © 2007-2012 IEEE.</t>
  </si>
  <si>
    <t>3D printers; Advanced Analytics; Data Analytics; Embedded systems; Industry 4.0; Machinery; Managers; Security of data; Advanced softwares; Augmented and virtual realities; Complex machinery; Comprehensive analysis; Literature reviews; Manufacturing process; Semantic Web technology; Systematic literature review; Industrial robots</t>
  </si>
  <si>
    <t>2-s2.0-85102753016</t>
  </si>
  <si>
    <t>Bhattacharya P., Saraswat D., Dave A., Acharya M., Tanwar S., Sharma G., Davidson I.E.</t>
  </si>
  <si>
    <t>Coalition of 6G and Blockchain in AR/VR Space: Challenges and Future Directions</t>
  </si>
  <si>
    <t>https://www.scopus.com/inward/record.uri?eid=2-s2.0-85122105296&amp;doi=10.1109%2fACCESS.2021.3136860&amp;partnerID=40&amp;md5=05fe2c3cf64bde17fcf9d0129839edbb</t>
  </si>
  <si>
    <t>The digital content wave has proliferated the financial and industrial sectors. Moreover, with the rise of massive internet-of-things, and automation, technologies like augmented reality (AR) and virtual reality (VR) have emerged as prominent players to drive a range of applications. Currently, sixth-generation (6G) networks support enhanced holographic projection through terahertz (THz) bandwidths, ultra-low latency, and massive device connectivity. However, the data is exchanged between autonomous networks over untrusted channels. Thus, to ensure data security, privacy, and trust among stakeholders, blockchain (BC) opens new dimensions towards intelligent resource management, user access control, audibility, and chronology in stored transactions. Thus, the BC and 6G coalition in future AR/VR applications is an emerging investigative topic. To date, authors have proposed surveys that study the integration of BC and 6G in AR/VR in isolation, and hence a coherent survey is required. Thus, to address the gap, the survey is the first-of-its-kind to investigate and study the coalition of BC and 6G in AR/VR space. Based on the proposed research questions in the survey, a solution taxonomy is presented, and different verticals are studied in detail. Furthermore, an integrative architecture is proposed, and open issues and challenges are presented. Finally, a case study, BvTours, is presented that presents a unique survey on BC-based 6G-assisted AR/VR virtual home tour service. The survey intends to propose future resilient frameworks and architectures for different industry 4.0 verticals and would serve as starting directions for academia, industry stakeholders, and research organizations to study the coalition of BC and 6G in AR/VR in industrial applications, gaming, digital content manufacturing, and digital assets protection in greater detail. © 2013 IEEE.</t>
  </si>
  <si>
    <t>5G mobile communication systems; Access control; Augmented reality; Digital storage; Industrial research; Industry 4.0; Information management; Interactive computer systems; Network architecture; Quality of service; Real time systems; Surveys; Virtual reality; 6g; 6g mobile communication; Block-chain; Digital contents; Financial sectors; Medical services; Mobile communications; Real - Time system; Virtual reality application; Smart contract</t>
  </si>
  <si>
    <t>2-s2.0-85122105296</t>
  </si>
  <si>
    <t>Rinaldi C., Franchi F., Marotta A., Graziosi F., Centofanti C.</t>
  </si>
  <si>
    <t>On the Exploitation of 5G Multi-Access Edge Computing for Spatial Audio in Cultural Heritage Applications</t>
  </si>
  <si>
    <t>https://www.scopus.com/inward/record.uri?eid=2-s2.0-85120524056&amp;doi=10.1109%2fACCESS.2021.3128786&amp;partnerID=40&amp;md5=c2b2d6a7040009c5f2d49471a55bf659</t>
  </si>
  <si>
    <t>This work presents a service for the improvement of cultural heritage experiences, which exploits the advantages coming from the 5G paradigm. Indeed, in a scenario where many users need to be served by a real-time solution which is in turn required to work on different devices, the potentialities of 5G technology show their suitability. In particular, moving the computation to the edge of the network ensures the availability of resources needed for binaural spatial audio rendering in an independent fashion with reference to the client device and at the same time it guarantees real-time availability of this data since the core network, with its impairments, is not involved. This work demonstrates how 5G could be a critical enabler for delivering low latency services at guaranteed levels, data-centric services, differentiated customer experiences, improved security and reduced costs to the users. © 2013 IEEE.</t>
  </si>
  <si>
    <t>5G mobile communication systems; Augmented reality; Edge computing; Binaural rendering; Cloud-computing; Cultural heritage application; Cultural heritages; Edge computing; Multi-access edge computing; Multiaccess; Real time solution; Spatial audio; User need; Virtual reality</t>
  </si>
  <si>
    <t>2-s2.0-85120524056</t>
  </si>
  <si>
    <t>Veiga F.J.M., de Andrade A.M.V.</t>
  </si>
  <si>
    <t>Critical Success Factors in Accepting Technology in the Classroom</t>
  </si>
  <si>
    <t>International Journal of Emerging Technologies in Learning</t>
  </si>
  <si>
    <t>https://www.scopus.com/inward/record.uri?eid=2-s2.0-85115621315&amp;doi=10.3991%2fijet.v16i18.23159&amp;partnerID=40&amp;md5=013a7280119e590a2c420fb6c86c55df</t>
  </si>
  <si>
    <t>The adoption of technology on the individual and organizational level may be a necessary condition, but it is not sufficient for the digital transformation, seen as the mobilizing challenge to do something new and different. Without a strategic vision, we take the risk of acquiring resources to do the same as before, essentially changing the format. This inability imprisons the school to inconsequential models, resources and strategies. Interdisciplinary, social and project-based learning that the most advanced technology provides can be adopted. Augmented and virtual reality, the internet of things, robots, artificial intelligence and digital assistants can bring innovation to teaching. But also mobiles, games, simulators and multimedia can inspire collaborative creativity. On the other hand, the pandemic, in terms of the adoption of technology, constitutes a kind of insurrection against the fatalism that it is not possible to restart the system, that is, rethink the school. This study aims at investigating the degree of acceptance, materialized in the use of technology, by teachers of primary and secondary education, in the context of the classroom. As a methodological support to this study, the model “Unified Theory of Acceptance and Use of Technology” (UTAUT)) was used and a questionnaire applied to teachers at our school, obtaining 90 responses. The analysis of the responses reveals that the expected adoption of information technologies currently has a global performance, which becomes the most significant positive influence on the motivation and involvement of teachers. That is, the availability of technology, the speed of access, the applications suited to the curriculum and to the pedagogical approach are, more and more, a harmonious set that is compatible with its mission. The study also clarifies that teachers intend to use ICT as they see in them a different didactic tool that allows different approaches, thus increasing, in general, the quality of teaching and learning. © 2021. All Rights Reserved.</t>
  </si>
  <si>
    <t>Engineering education; Intelligent robots; Teaching; Virtual reality; Individual levels; Success factors; Teacher behavior; Teachers'; Technology; Technology acceptance; Technology acceptance and use (unified theory of acceptance and use of technology”); Technology in the classroom; Technology use; The unified theory of acceptance and use of technology(UTAUT); Curricula</t>
  </si>
  <si>
    <t>2-s2.0-85115621315</t>
  </si>
  <si>
    <t>Zhuang Y.</t>
  </si>
  <si>
    <t>Optimization of the Personalized Service System of University Library Based on Internet of Things Technology</t>
  </si>
  <si>
    <t>Wireless Communications and Mobile Computing</t>
  </si>
  <si>
    <t>https://www.scopus.com/inward/record.uri?eid=2-s2.0-85107162164&amp;doi=10.1155%2f2021%2f5589505&amp;partnerID=40&amp;md5=9e7ccedff1f1f59c55af5e8bc3f0aa3a</t>
  </si>
  <si>
    <t>In library applications, radio frequency indentification (RFID) technology, sensors, and wireless transmission networks have been applied to various services such as self-service checkout and return systems, electronic reader cards, intelligent bookshelves, intelligent monitoring of library premises, augmented reality (AR) interactive picture books, physical corridors, and seat reservations; in regional library alliances, real crossregional and cross-system alliance cooperation through IoT technology is also becoming increasingly important. Continuous information resource sharing is an important means to maximize the effectiveness of library information resources and meet the information needs of various users. The development of IoT technology opens new ideas and methods for information resource sharing in regional library alliances, effectively expanding the scope of information resource sharing and improving the efficiency of information resource sharing. This paper briefly presents the relationship, architecture, and key technologies of IoT technology and the definition, characteristics, and types of regional library consortium and content. Analysis of the characteristics and principles of regional library consortium information resource sharing is in the context of IoT and the corresponding studies on information sharing between regional library consortia at home and abroad. We also propose strategies to establish a specialized agency for information resource sharing, establish a sound investment mechanism for information resource sharing, ensure the security of information resource sharing of the regional library consortium, and increase the publicity and training capacity of information resource sharing of the regional library consortium. © 2021 Yi Zhuang.</t>
  </si>
  <si>
    <t>Augmented reality; Digital libraries; Internet of things; Radio transmission; Security of data; Technology transfer; Information resource; Information sharing; Intelligent monitoring; Internet of things technologies; Personalized service; Regional library alliances; University libraries; Wireless transmissions; Information dissemination</t>
  </si>
  <si>
    <t>2-s2.0-85107162164</t>
  </si>
  <si>
    <t>Wang Y., Zhang D., Wei S.</t>
  </si>
  <si>
    <t>Effect of Nursing Intervention in the Operating Room Based on Simple Virtual Reality Augmented Technology on Preventing Gastrointestinal Surgical Incision Infection</t>
  </si>
  <si>
    <t>Journal of Healthcare Engineering</t>
  </si>
  <si>
    <t>https://www.scopus.com/inward/record.uri?eid=2-s2.0-85106153316&amp;doi=10.1155%2f2021%2f9981821&amp;partnerID=40&amp;md5=93ceef1fe0364050cb393d5df8db8f85</t>
  </si>
  <si>
    <t>Gastrointestinal surgery is currently a common gastrointestinal surgery in clinical practice. In recent years, the incidence of gastrointestinal diseases has gradually increased and increased as the lifestyle of modern people has developed and changed. Both physical health and quality of life have a serious impact. In the actual process, it was found that multiple links in operating room care may increase the risk of postoperative infections for patients. Therefore, this article proposes nursing in operating room based on simple virtual reality augmented technology. This article mainly studies the effect of nursing intervention on preventing gastrointestinal surgical incision infection, and hopes to provide help for preventing gastrointestinal surgical incision infection. In this trial, 80 patients with gastrointestinal surgery were randomly divided into two groups, each with 40 people. The experimental group was treated with an operating room nursing intervention combined with traditional treatment methods. Controls were treated with traditional nursing combined with traditional treatment, and both groups were analyzed for acceptance of nursing intervention in the operating room, poor mood, various indicator levels, postoperative complications, and postoperative incisional infections. The experiment proved that the postoperative rehabilitation indexes of the experimental group were better than those of the control group, the excellent rate of wound healing reached 92.5%, and the incidence of wound infection was only 5%, which was lower than that of the control group. This demonstrates that nursing intervention in the operating room can help to reduce the infection rate at the patient's incision site, increase the level of surgical indicators, promote healing of the incision site as quickly as possible, and significantly improve the safety of clinical treatment. © 2021 Yanhua Wang et al.</t>
  </si>
  <si>
    <t>Nursing; Operating rooms; Surgery; Tissue regeneration; Clinical practices; Clinical treatments; Experimental groups; Gastrointestinal Disease; Nursing interventions; Postoperative complications; Postoperative rehabilitations; Treatment methods; Virtual reality; adult; anxiety; Article; augmented reality; bloating; controlled study; depression; diarrhea; fear; female; gastrointestinal surgery; human; hyperglycemia; hypoglycemia; incidence; incision; infection prevention; major clinical study; male; middle aged; nursing intervention; patient worry; postoperative care; postoperative vomiting; quality of life; randomized controlled trial; rehabilitation care; surgical infection; tension; virtual reality; wound healing; complication; operating room; surgical infection; surgical wound; technology; Humans; Operating Rooms; Quality of Life; Surgical Wound; Surgical Wound Infection; Technology; Virtual Reality</t>
  </si>
  <si>
    <t>2-s2.0-85106153316</t>
  </si>
  <si>
    <t>Li Y., Cheng Y., Meng W., Li Y., Deng R.H.</t>
  </si>
  <si>
    <t>Designing Leakage-Resilient Password Entry on Head-Mounted Smart Wearable Glass Devices</t>
  </si>
  <si>
    <t>IEEE Transactions on Information Forensics and Security</t>
  </si>
  <si>
    <t>https://www.scopus.com/inward/record.uri?eid=2-s2.0-85089295750&amp;doi=10.1109%2fTIFS.2020.3013212&amp;partnerID=40&amp;md5=a58f58703247eab31d959a8df9ea7588</t>
  </si>
  <si>
    <t>With the boom of Augmented Reality (AR) and Virtual Reality (VR) applications, head-mounted smart wearable glass devices are becoming popular to help users access various services like E-mail freely. However, most existing password entry schemes on smart glasses rely on additional computers or mobile devices connected to smart glasses, which require users to switch between different systems and devices. This may greatly lower the practicability and usability of smart glasses. In this paper, we focus on this challenge and design three practical anti-eavesdropping password entry schemes on stand-alone smart glasses, named gTapper, gRotator and gTalker. The main idea is to break the correlation between the underlying password and the interaction observable to adversaries. In our IRB-approved user study, these schemes are found to be easy-to-use without additional hardware under various test conditions, where the participants can enter their passwords within moderate time, at high accuracy, and in various situations. © 2005-2012 IEEE.</t>
  </si>
  <si>
    <t>Augmented reality; Authentication; Virtual reality; Wearable computers; Glass devices; High-accuracy; Smart glass; Smart wearables; Stand -alone; Test condition; User study; Users access; Glass</t>
  </si>
  <si>
    <t>2-s2.0-85089295750</t>
  </si>
  <si>
    <t>McGill M., Williamson J., Ng A., Pollick F., Brewster S.</t>
  </si>
  <si>
    <t>Challenges in passenger use of mixed reality headsets in cars and other transportation</t>
  </si>
  <si>
    <t>Virtual Reality</t>
  </si>
  <si>
    <t>https://www.scopus.com/inward/record.uri?eid=2-s2.0-85077029674&amp;doi=10.1007%2fs10055-019-00420-x&amp;partnerID=40&amp;md5=82c5b92033412cb48470565bd652a652</t>
  </si>
  <si>
    <t>This paper examines key challenges in supporting passenger use of augmented and virtual reality headsets in transit. These headsets will allow passengers to break free from the restraints of physical displays placed in constrained environments such as cars, trains and planes. Moreover, they have the potential to allow passengers to make better use of their time by making travel more productive and enjoyable, supporting both privacy and immersion. However, there are significant barriers to headset usage by passengers in transit contexts. These barriers range from impediments that would entirely prevent safe usage and function (e.g. motion sickness) to those that might impair their adoption (e.g. social acceptability). We identify the key challenges that need to be overcome and discuss the necessary resolutions and research required to facilitate adoption and realize the potential advantages of using mixed reality headsets in transit. © 2019, The Author(s).</t>
  </si>
  <si>
    <t>Augmented reality; Transportation; Virtual reality; Augmented and virtual realities; Motion sickness; Passenger; Social acceptability; Travel; Mixed reality</t>
  </si>
  <si>
    <t>2-s2.0-85077029674</t>
  </si>
  <si>
    <t>Liu Y., Liu Y., Xu S., Cheng K., Masuko S., Tanaka J.</t>
  </si>
  <si>
    <t>Comparing vr-and ar-based try-on systems using personalized avatars</t>
  </si>
  <si>
    <t>https://www.scopus.com/inward/record.uri?eid=2-s2.0-85094929317&amp;doi=10.3390%2felectronics9111814&amp;partnerID=40&amp;md5=fecc6d5fdd758d520564e3f052a03a79</t>
  </si>
  <si>
    <t>Despite the convenience offered by e-commerce, online apparel shopping presents various product-related risks, as consumers can neither physically see nor try products on themselves. Augmented reality (AR) and virtual reality (VR) technologies have been used to improve the shopping online experience. Therefore, we propose an AR-and VR-based try-on system that provides users a novel shopping experience where they can view garments fitted onto their personalized virtual body. Recorded personalized motions are used to allow users to dynamically interact with their dressed virtual body in AR. We conducted two user studies to compare the different roles of VR-and AR-based try-ons and validate the impact of personalized motions on the virtual try-on experience. In the first user study, the mobile application with the AR-and VR-based try-on is compared to a traditional e-commerce interface. In the second user study, personalized avatars with pre-defined motion and personalized motion is compared to a personalized no-motion avatar with AR-based try-on. The result shows that AR-and VR-based try-ons can positively influence the shopping experience, compared with the traditional e-commerce interface. Overall, AR-based try-on provides a better and more realistic garment visualization than VR-based try-on. In addition, we found that personalized motions do not directly affect the user’s shopping experience. © 2020 by the authors. Licensee MDPI, Basel, Switzerland.</t>
  </si>
  <si>
    <t>2-s2.0-85094929317</t>
  </si>
  <si>
    <t>Malik A., Hiekkanen K., Hussain Z., Hamari J., Johri A.</t>
  </si>
  <si>
    <t>How players across gender and age experience Pokémon Go?</t>
  </si>
  <si>
    <t>Universal Access in the Information Society</t>
  </si>
  <si>
    <t>https://www.scopus.com/inward/record.uri?eid=2-s2.0-85074590042&amp;doi=10.1007%2fs10209-019-00694-7&amp;partnerID=40&amp;md5=a2fff4901b5127fb1bba0e4160bf59e6</t>
  </si>
  <si>
    <t>The purpose of this study is to provide insights into player experiences and motivations in Pokémon Go, a relatively new phenomenon of location-based augmented reality games. With the increasing usage and adoption of various forms of digital games worldwide, investigating the motivations for playing games has become crucial not only for researchers but for game developers, designers, and policy makers. Using an online survey (N = 1190), the study explores the motivational, usage, and privacy concerns variations among age and gender groups of Pokémon Go players. Most of the players, who are likely to be casual gamers, are persuaded toward the game due to nostalgic association and word of mouth. Females play Pokémon Go to fulfill physical exploration and enjoyment gratifications. On the other hand, males seek to accomplish social interactivity, achievement, coolness, and nostalgia gratifications. Compared to females, males are more concerned about the privacy aspects associated with the game. With regard to age, younger players display strong connotation with most of the studied gratifications and the intensity drops significantly with an increase in age. With the increasing use of online and mobile games worldwide among all cohorts of society, the study sets the way for a deeper analysis of motivation factors with respect to age and gender. Understanding motivations for play can provide researchers with the analytic tools to gain insight into the preferences for and effects of game play for different kinds of users. © 2019, The Author(s).</t>
  </si>
  <si>
    <t>Augmented reality; Software design; Virtual reality; Free to plays; Freemium; Location based games; On-line games; Uses and gratifications; Motivation</t>
  </si>
  <si>
    <t>2-s2.0-85074590042</t>
  </si>
  <si>
    <t>Zhani M.F., ElBakoury H.</t>
  </si>
  <si>
    <t>FlexNGIA: A Flexible Internet Architecture for the Next-Generation Tactile Internet</t>
  </si>
  <si>
    <t>Journal of Network and Systems Management</t>
  </si>
  <si>
    <t>https://www.scopus.com/inward/record.uri?eid=2-s2.0-85082826900&amp;doi=10.1007%2fs10922-020-09525-0&amp;partnerID=40&amp;md5=bc1695798fd82df1fff266fcc0f4a1aa</t>
  </si>
  <si>
    <t>From virtual reality and telepresence, to augmented reality, holoportation, and remotely controlled robotics, these future network applications promise an unprecedented development for society, economics and culture by revolutionizing the way we live, learn, work and play. In order to deploy such futuristic applications and to cater to their performance requirements, recent trends stressed the need for the “Tactile Internet”, an Internet that, according to the International Telecommunication Union (ITU), combines ultra low latency with extremely high availability, reliability and security (ITU-T Technology Watch Report. The Tactile Internet, 2014). Unfortunately, today’s Internet falls short when it comes to providing such stringent requirements due to several fundamental limitations in the design of the current network architecture and communication protocols. This brings the need to rethink the network architecture and protocols, and efficiently harness recent technological advances in terms of virtualization and network softwarization to design the Tactile Internet of the future. In this paper, we start by analyzing the characteristics and requirements of future networking applications. We then highlight the limitations of the traditional network architecture and protocols and their inability to cater to these requirements. Afterward, we put forward a novel network architecture adapted to the Tactile Internet called FlexNGIA, a Flexible Next-Generation Internet Architecture. We then describe some use-cases where we discuss the potential mechanisms and control loops that could be offered by FlexNGIA in order to ensure the required performance and reliability guarantees for future applications. Finally, we identify the key research challenges to further develop FlexNGIA towards a full-fledged architecture for the future Tactile Internet. © 2020, Springer Science+Business Media, LLC, part of Springer Nature.</t>
  </si>
  <si>
    <t>Augmented reality; Network function virtualization; Next generation networks; Software defined networking; Virtual reality; Visual communication; High-precision; In networks; Low latency; Next generation Internet; Transport protocols; Internet protocols</t>
  </si>
  <si>
    <t>2-s2.0-85082826900</t>
  </si>
  <si>
    <t>Wunder L., Gomez N.A.G., Gonzalez J.E., Mitzova-Vladinov G., Cacchione M., Mato J., Foronda C.L., Groom J.A.</t>
  </si>
  <si>
    <t>Fire in the operating room: Use of mixed reality simulation with nurse anesthesia students</t>
  </si>
  <si>
    <t>Informatics</t>
  </si>
  <si>
    <t>https://www.scopus.com/inward/record.uri?eid=2-s2.0-85094923423&amp;doi=10.3390%2fINFORMATICS7040040&amp;partnerID=40&amp;md5=ef2c44c7d3a0e1e73d1c3081073e8d61</t>
  </si>
  <si>
    <t>Background: The occurrence of a fire when implementing anesthesia is a high-risk, low-frequency event. The operating room is a high-stakes environment that has no room for error. Mixed reality simulation may be a solution to better prepare healthcare professionals. The purpose of this quantitative, descriptive study was to evaluate the technical and non-technical skills of student registered nurse anesthetists (SRNAs) who participated in a mixed reality simulation of an operating room fire. Methods: Magic Leap OneTM augmented reality headsets were used by 32 student registered nurse anesthetists to simulate an emergent fire during a simulated tracheostomy procedure. Both technical and non-technical skills were evaluated by faculty members utilizing a checklist. Results: The SRNAs' overall mean technical skill performance was 18.161.44 out of a maximum score of 20, and the mean non-technical skill performance was 91.25% out of 100%. Conclusions: This study demonstrated the utility and limitations in applying novel technology in simulation. Participants demonstrated a strong performance of technical and non-technical skills in the management of a simulated operating room fire. Recommendations for future applications include the use of multiple sensory inputs into the scenario design and including all core team members in the immersive mixed reality environment. © 2020 MDPI Multidisciplinary Digital Publishing Institute. All rights reserved.</t>
  </si>
  <si>
    <t>2-s2.0-85094923423</t>
  </si>
  <si>
    <t>Sepasgozar S.M.E.</t>
  </si>
  <si>
    <t>Digital twin and web-based virtual gaming technologies for online education: A case of construction management and engineering</t>
  </si>
  <si>
    <t>https://www.scopus.com/inward/record.uri?eid=2-s2.0-85087914094&amp;doi=10.3390%2fapp10134678&amp;partnerID=40&amp;md5=1e21c318dbba588644855a8466362308</t>
  </si>
  <si>
    <t>Mixed reality is advancing exponentially in some innovative industries, includingmanufacturing and aerospace. However, advanced applications of these technologies in architecture, engineering, and construction (AEC) businesses remain nascent. While it is in demand, the use of these technologies in developing the AEC digital pedagogy and for improving professional competence have received little attention. This paper presents a set of five novel digital technologies utilising virtual and augmented reality and digital twin, which adds value to the literature by showing their usefulness in the delivery of construction courses. The project involved designing, developing, and implementing a construction augmented reality (AR), including Piling AR (PAR) and a virtual tunnel boring machine (VTBM) module. The PAR is a smartphone module that presents different elements of a building structure, the footing system, and required equipment for footing construction. VTBM is developed as a multiplayer and avatar-included module for experiencing mechanisms of a tunnel boring machine. The novelty of this project is that it developed innovative immersive construction modules, practices of implementing digital pedagogy, and presenting the capacity of virtual technologies for education. This paper is also highly valuable to educators since it shows how a set of simple to complex technologies can be used for teaching various courses from a distance, either in emergencies such as corona virus disease (COVID-19) or as a part of regular teaching. This paper is a step forward to designing future practices full of virtual education appropriate to the new generation of digitally savvy students. © 2020 by the author.</t>
  </si>
  <si>
    <t>2-s2.0-85087914094</t>
  </si>
  <si>
    <t>Laciok V., Bernatik A., Lesnak M.</t>
  </si>
  <si>
    <t>Experimental implementation of new technology into the area of teaching occupational safety for industry 4.0</t>
  </si>
  <si>
    <t>International Journal of Safety and Security Engineering</t>
  </si>
  <si>
    <t>https://www.scopus.com/inward/record.uri?eid=2-s2.0-85088272732&amp;doi=10.18280%2fijsse.100313&amp;partnerID=40&amp;md5=55ab972629c399d6b2a48ee797f1624f</t>
  </si>
  <si>
    <t>The use of new technologies (additive technology, collaborative robotics, virtual or augmented reality) in teaching and preparing for it gives the teacher many different ways to activate students to learn. Therefore, this article focuses on the options for using virtual reality in the field of occupational safety. A work injury scenario was created in the XVR software environment. It was aimed at students studying Occupational and Process Safety at the Faculty of Safety Engineering (FSE), VSB-Technical University of Ostrava. In the future, they will be professionally qualified in risk prevention (Health, Safety, Environment Professional, HSE). The aim was to train students in: an employer's obligations during a work injury, the HSE Professional's job during a work injury, cooperating with the emergency services and the Czech Police. © 2020 WITPress. All rights reserved.</t>
  </si>
  <si>
    <t>Accident prevention; Additives; Augmented reality; Emergency services; Engineering education; Health risks; Industry 4.0; Students; Additive technology; Occupational safety; Ostrava; Process safety; Risk prevention; Software environments; Technical universities; Occupational risks; experimental study; innovation; occupation; risk assessment; software; student; teaching; technological development; virtual reality; Czech Republic; Moravskoslezsky; Ostrava</t>
  </si>
  <si>
    <t>2-s2.0-85088272732</t>
  </si>
  <si>
    <t>Liu Z., Wang X., Cai Y., Xu W., Liu Q., Zhou Z., Pham D.T.</t>
  </si>
  <si>
    <t>Dynamic risk assessment and active response strategy for industrial human-robot collaboration</t>
  </si>
  <si>
    <t>Computers and Industrial Engineering</t>
  </si>
  <si>
    <t>https://www.scopus.com/inward/record.uri?eid=2-s2.0-85078452968&amp;doi=10.1016%2fj.cie.2020.106302&amp;partnerID=40&amp;md5=d29fd256c7c66ea3a855ac356475e02b</t>
  </si>
  <si>
    <t>To enhance flexibility and sustainability, human-robot collaboration is becoming a major feature of next-generation robots. The safety assessment strategy is the first and crucial issue that needs to be considered due to the removal of the safety barrier. This paper determined the set of safety indicators and established an assessment model based on the latest safety-related ISO standards and manufacturing conditions. A dynamic modified SSM (speed and separation monitoring) method is presented for ensuring the safety of human-robot collaboration while maintaining productivity as high as possible. A prototype system including dynamic risk assessment and safe motion control is developed based on the virtual model of the robot and human skeleton point data from the vision sensor. The real-time risk status of the working robot can be known and the risk field around the robot which is visualized in an augmented reality environment so as to ensure safe human-robot collaboration. This system is experimentally validated on a human-robot collaboration cell using an industrial robot with six degrees of freedom. © 2020 Elsevier Ltd</t>
  </si>
  <si>
    <t>Augmented reality; Degrees of freedom (mechanics); ISO Standards; Risk assessment; Safety engineering; Sustainable development; Virtual reality; Visual servoing; Dynamic risk assessments; Human-robot collaboration; Manufacturing conditions; Next generation robots; Response strategies; Risk visualization; Safety assessments; Six degrees of freedom; Robots</t>
  </si>
  <si>
    <t>2-s2.0-85078452968</t>
  </si>
  <si>
    <t>Wazir W., Khattak H.A., Almogren A., Khan M.A., Ud Din I.</t>
  </si>
  <si>
    <t>Doodle-Based Authentication Technique Using Augmented Reality</t>
  </si>
  <si>
    <t>https://www.scopus.com/inward/record.uri?eid=2-s2.0-85078202399&amp;doi=10.1109%2fACCESS.2019.2963543&amp;partnerID=40&amp;md5=7cf0f296e0d3e2ca00c9da6ae1a0b892</t>
  </si>
  <si>
    <t>The emergence of augmented reality (AR) and virtual reality (VR) has revolutionized the trends in computing devices and modern technologies drastically. With this revolution, there is a need to extend existing architectures of security to serve as the key protective feature in all computing devices. In this experimental study, the aim is to develop a novel authentication technique with a fusion of graphical doodle password approach and AR environments. The mash-up of both doodle passwords and AR in a 3D space gives a promising direction to set off to a modern, more usable, and satisfying authentication techniques. The proposed approach works on real-time size and coordinate matching of doodles in an AR environment for the authentication of users. The creation of doodle passwords in an AR space is carried on by touch-gesture-recognition on a smartphone. The usability and usefulness of the proposed technique is evaluated by conducting an extensive survey, based on tasks and user experience assessments. The randomized-post-test-only study model is used to conduct experimentation that is also followed by the analysis of security parameters with the help of confusion matrix. The obtained results predict the use of AR during the authentication process more satisfying for users, where the proposed technique is useful, usable, and secure in comparison to the existing authentication approaches. This paper also highlights the importance of research needed for the utilization of modern techniques during the creation of security frameworks. © 2013 IEEE.</t>
  </si>
  <si>
    <t>Augmented reality; Gesture recognition; Network security; Virtual reality; Authentication techniques; Coordinate matching; Existing architectures; Modern technologies; password; Security frameworks; Usable security; User experience assessments; Authentication</t>
  </si>
  <si>
    <t>2-s2.0-85078202399</t>
  </si>
  <si>
    <t>Ottogalli K., Rosquete D., Amundarain A., Aguinaga I., Borro D.</t>
  </si>
  <si>
    <t>Flexible framework to model industry 4.0 processes for virtual simulators</t>
  </si>
  <si>
    <t>https://www.scopus.com/inward/record.uri?eid=2-s2.0-85076497693&amp;doi=10.3390%2fapp9234983&amp;partnerID=40&amp;md5=f155424920f57e459cfe8a1de9751629</t>
  </si>
  <si>
    <t>Virtual reality (VR)- and augmented reality (AR)-based simulations are key technologies in Industry 4.0 which allow for testing and studying of new processes before their deployment. A simulator of industrial processes needs a flexible way in which to model the activities performed by the worker and other elements involved, such as robots and machinery. This work proposes a framework to model industrial processes for VR and AR simulators. The desk method was used to review previous research and extract the most important features of current approaches. Novel features include interaction among human workers and a variety of automation systems, such as collaborative robots, a broader set of tasks (including assembly and disassembly of components), flexibility of modeling industrial processes for different domains and purposes, a clear separation of process definition and simulator, and independence of specific programming languages or technologies. Three industrial scenarios modeled with this framework are presented: an aircraft assembly scenario, a guidance tool for high-voltage cell security, and an application for the training of machine-tool usage. © 2019 by the authors.</t>
  </si>
  <si>
    <t>2-s2.0-85076497693</t>
  </si>
  <si>
    <t>Singla S., Aswath S., Bhatt V.K., Sharma B.K., Pal V.K.</t>
  </si>
  <si>
    <t>Virtual reality in non-communicable diseases</t>
  </si>
  <si>
    <t>International Journal of Innovative Technology and Exploring Engineering</t>
  </si>
  <si>
    <t>https://www.scopus.com/inward/record.uri?eid=2-s2.0-85075118566&amp;doi=10.35940%2fijitee.L3709.119119&amp;partnerID=40&amp;md5=76ef4765ee81135fbdcbf6779c3ccd7d</t>
  </si>
  <si>
    <t>Virtual Reality (VR) is often associated with the gaming business, the advancement isn't just about gaming. Increased reality has been around for quite a while now and there have been new VR applications in different fields. It is ordinary that in excess of 500 million VR headsets will be sold always 2025 and the entire VR development would be worth over $30 billion consistently 2020. This gigantic advancement can't be solely from the gaming business, anyway, accounts from various industry zones which are viably using this impacting development. Virtual reality is utilized more in health care such as for learning skills, treatments, and robotic surgery. It is utilized with other medical tests like that of x-rays, scans to reduce the risk of surgery and understand the medical condition of the patient. A head-mounted device, both contracted HMD, is a presentation gadget, worn on the head or as a component of a protective cap, that has a little showcase optic before one or each eye. An HMD has numerous utilizations, incorporating into gaming, aeronautics, designing, and prescription lift. A head-mounted showcase is the essential part of computer-generated reality headsets. There is likewise an optical head-mounted presentation, which is a wearable showcase that can reflect anticipated pictures and enables a client to see through it. Human services are one such industry in which there are various utilizations of VR and the potential is open-finished. Medicinal experts and researchers have been at the planning phase creating and actualizing VR applications for quite a while now and have concocted of the most exceptional utilizations of VR in human services. Today, human services associations need to see how VR is changing social insurance and join best practices in their everyday tasks. Non-communicable disease (NCD) which are leading cause of death worldwide such as Diabetes, Cardiovascular disease, Alzheimer. Virtual reality is found to play a vital role in the NCD treatment. Recently, NHS England diabetes group has joined forces with Oxford Medical Simulation to prepare specialists utilizing computer generated reality. Specialists would now be able to rehearse in augmented reality restorative crises, to improve care for patients with diabetes. © 2019, Blue Eyes Intelligence Engineering and Sciences Publication. All rights reserved.</t>
  </si>
  <si>
    <t>2-s2.0-85075118566</t>
  </si>
  <si>
    <t>Damala A., Ruthven I., Hornecker E.</t>
  </si>
  <si>
    <t>The MUSETECH model: A comprehensive evaluation framework for museum technology</t>
  </si>
  <si>
    <t>Journal on Computing and Cultural Heritage</t>
  </si>
  <si>
    <t>https://www.scopus.com/inward/record.uri?eid=2-s2.0-85062335863&amp;doi=10.1145%2f3297717&amp;partnerID=40&amp;md5=fb1c27fa75bdd333ad98b5a2dcadb20f</t>
  </si>
  <si>
    <t>Digital technologies are being introduced in museums and other informal learning environments alongside more traditional interpretive and communication media. An increasing number of studies has proved the potential of digitally mediated cultural heritage experiences. However, there is still a lot of controversy as to the advantages and disadvantages of introducing the digital into museum settings, primarily related to the risks and investment in terms of time and human and financial resources required. This work introduces the MUSETECH model, a comprehensive framework for evaluating museum technology before and after its introduction into a museum setting. One of the unique features of our framework is to consider the evaluation of digital technologies from three different perspectives: the cultural heritage professional, cultural heritage institution, and museum visitor. The framework benefited from an extensive review of the current state of the art and from inputs from cultural heritage professionals, designers, and engineers. MUSETECH can be used as a tool for reflection before, during, and after introducing novel digital media resources. The model covers technologies as diverse as mobile museum guides, Augmented and Virtual Reality applications, hands-on museum interactives, edutainment applications, digitally mediated tangible and embodied experiences, or online approaches used for museum education and learning. © 2019 Copyright held by the owner/author(s). Publication rights licensed to ACM.</t>
  </si>
  <si>
    <t>Digital storage; Museums; User interfaces; Virtual reality; Cultural heritages; Digital heritage; Evaluation; Interaction design; Interactivity; Usability; User experience; Computer aided instruction</t>
  </si>
  <si>
    <t>2-s2.0-85062335863</t>
  </si>
  <si>
    <t>Shi Q., Lee C.</t>
  </si>
  <si>
    <t>Self-Powered Bio-Inspired Spider-Net-Coding Interface Using Single-Electrode Triboelectric Nanogenerator</t>
  </si>
  <si>
    <t>Advanced Science</t>
  </si>
  <si>
    <t>https://www.scopus.com/inward/record.uri?eid=2-s2.0-85066464311&amp;doi=10.1002%2fadvs.201900617&amp;partnerID=40&amp;md5=ca4f16c22a1ad553a5a7252d6d4861cf</t>
  </si>
  <si>
    <t>Human–machine interfaces are essential components between various human and machine interactions such as entertainment, robotics control, smart home, virtual/augmented reality, etc. Recently, various triboelectric-based interfaces have been developed toward flexible wearable and battery-less applications. However, most of them exhibit complicated structures and a large number of electrodes for multidirectional control. Herein, a bio-inspired spider-net-coding (BISNC) interface with great flexibility, scalability, and single-electrode output is proposed, through connecting information-coding electrodes into a single triboelectric electrode. Two types of coding designs are investigated, i.e., information coding by large/small electrode width (L/S coding) and information coding with/without electrode at a predefined position (0/1 coding). The BISNC interface shows high scalability with a single electrode for detection and/or control of multiple directions, by detecting different output signal patterns. In addition, it also has excellent reliability and robustness in actual usage scenarios, since recognition of signal patterns is in regardless of absolute amplitude and thereby not affected by sliding speed/force, humidity, etc. Based on the spider-net-coding concept, single-electrode interfaces for multidirectional 3D control, security code systems, and flexible wearable electronics are successfully developed, indicating the great potentials of this technology in diversified applications such as human–machine interaction, virtual/augmented reality, security, robotics, Internet of Things, etc. © 2019 The Authors. Published by WILEY-VCH Verlag GmbH &amp; Co. KGaA, Weinheim</t>
  </si>
  <si>
    <t>Automation; Electrodes; Flexible electronics; Human robot interaction; Humidity control; Machine components; Nanogenerators; Nanotechnology; Pattern recognition systems; Robotics; Scalability; Triboelectricity; Virtual reality; Wearable technology; Complicated structures; High scalabilities; Information coding; Machine interfaces; Pre-defined position; Reliability and robustness; Self-powered; Single electrodes; Codes (symbols)</t>
  </si>
  <si>
    <t>2-s2.0-85066464311</t>
  </si>
  <si>
    <t>Lee M., Kim H., Paik J.</t>
  </si>
  <si>
    <t>Correction of Barrel Distortion in Fisheye Lens Images Using Image-Based Estimation of Distortion Parameters</t>
  </si>
  <si>
    <t>https://www.scopus.com/inward/record.uri?eid=2-s2.0-85064614618&amp;doi=10.1109%2fACCESS.2019.2908451&amp;partnerID=40&amp;md5=bc486fee42779bfa2554bdbe9e2f1245</t>
  </si>
  <si>
    <t>Images acquired by a fisheye lens camera contain geometric distortion that results in deformation of the object's shape. To correct the lens distortion, existing methods use prior information, such as calibration patterns or lens design specifications. However, the use of a calibration pattern works only when an input scene is a 2-D plane at a prespecified position. On the other hand, the lens design specifications can be understood only by optical experts. To solve these problems, we present a novel image-based algorithm that corrects the geometric distortion. The proposed algorithm consists of three stages: i) feature detection, ii) distortion parameter estimation, and iii) selection of the optimally corrected image out of multiple corrected candidates. The proposed method can automatically select the optimal amount of correction for a fisheye lens distortion by analyzing characteristics of the distorted image using neither prespecified lens design parameters nor calibration patterns. Furthermore, our method performs not only on-line correction by using facial landmark points, but also off-line correction described in subsection III-C. As a result, the proposed method can be applied to a virtual reality (VR) or augmented reality (AR) camera with two fisheye lenses in a field-of-view (FOV) of 195°, autonomous vehicle vision systems, wide-area visual surveillance systems, and unmanned aerial vehicle (UAV) cameras. © 2013 IEEE.</t>
  </si>
  <si>
    <t>Antennas; Augmented reality; Autonomous vehicles; Calibration; Cameras; Geometry; Optical instrument lenses; Security systems; Specifications; Unmanned aerial vehicles (UAV); Virtual reality; Distortion parameters; Facial landmark; Fish-eye lens; Geometric distortion; Lens distortion correction; Parameter estimation</t>
  </si>
  <si>
    <t>2-s2.0-85064614618</t>
  </si>
  <si>
    <t>Royakkers L., Timmer J., Kool L., van Est R.</t>
  </si>
  <si>
    <t>Societal and ethical issues of digitization</t>
  </si>
  <si>
    <t>Ethics and Information Technology</t>
  </si>
  <si>
    <t>https://www.scopus.com/inward/record.uri?eid=2-s2.0-85044087398&amp;doi=10.1007%2fs10676-018-9452-x&amp;partnerID=40&amp;md5=5a5dc26ca09f77839e4d7038ad46d870</t>
  </si>
  <si>
    <t>In this paper we discuss the social and ethical issues that arise as a result of digitization based on six dominant technologies: Internet of Things, robotics, biometrics, persuasive technology, virtual &amp; augmented reality, and digital platforms. We highlight the many developments in the digitizing society that appear to be at odds with six recurring themes revealing from our analysis of the scientific literature on the dominant technologies: privacy, autonomy, security, human dignity, justice, and balance of power. This study shows that the new wave of digitization is putting pressure on these public values. In order to effectively shape the digital society in a socially and ethically responsible way, stakeholders need to have a clear understanding of what such issues might be. Supervision has been developed the most in the areas of privacy and data protection. For other ethical issues concerning digitization such as discrimination, autonomy, human dignity and unequal balance of power, the supervision is not as well organized. © 2018, The Author(s).</t>
  </si>
  <si>
    <t>Analog to digital conversion; Augmented reality; Security of data; Digital platforms; Digital society; Ethical issues; Ethics; Persuasive technology; Public values; Scientific literature; Philosophical aspects</t>
  </si>
  <si>
    <t>2-s2.0-85044087398</t>
  </si>
  <si>
    <t>Metcalf M., Rossie K., Stokes K., Tallman C., Tanner B.</t>
  </si>
  <si>
    <t>Virtual reality cue refusal video game for alcohol and cigarette recovery support: Summative study</t>
  </si>
  <si>
    <t>JMIR Serious Games</t>
  </si>
  <si>
    <t>e7</t>
  </si>
  <si>
    <t>https://www.scopus.com/inward/record.uri?eid=2-s2.0-85047779794&amp;doi=10.2196%2fgames.9231&amp;partnerID=40&amp;md5=c22f452180453738d137fc4747cc77da</t>
  </si>
  <si>
    <t>Background: New technologies such as virtual reality, augmented reality, and video games hold promise to support and enhance individuals in addiction treatment and recovery. Quitting or decreasing cigarette or alcohol use can lead to significant health improvements for individuals, decreasing heart disease risk and cancer risks (for both nicotine and alcohol use), among others. However, remaining in recovery from use is a significant challenge for most individuals. Objective: We developed and assessed the Take Control game, a partially immersive Kinect for Windows platform game that allows users to counter substance cues through active movements (hitting, kicking, etc). Methods: Formative analysis during phase I and phase II guided development. We conducted a small wait-list control trial using a quasi-random sampling technique (systematic) with 61 participants in recovery from addiction to alcohol or tobacco. Participants used the game 3 times and reported on substance use, cravings, satisfaction with the game experience, self-efficacy related to recovery, and side effects from exposure to a virtual reality intervention and substance cues. Results: Participants found the game engaging and fun and felt playing the game would support recovery efforts. On average, reported substance use decreased for participants during the intervention period. Participants in recovery for alcohol use saw more benefit than those in recovery for tobacco use, with a statistically significant increase in self-efficacy, attitude, and behavior during the intervention. Side effects from the use of a virtual reality intervention were minor and decreased over time; cravings and side effects also decreased during the study. Conclusions: The preliminary results suggest the intervention holds promise as an adjunct to standard treatment for those in recovery, particularly from alcohol use. © Mary Metcalf, Karen Rossie, Katie Stokes, Christina Tallman, Bradley Tanner.</t>
  </si>
  <si>
    <t>2-s2.0-85047779794</t>
  </si>
  <si>
    <t>Kumar D., González A., Das A., Dutta A., Fraisse P., Hayashibe M., Lahiri U.</t>
  </si>
  <si>
    <t>Virtual reality-based center of mass-assisted personalized balance training system</t>
  </si>
  <si>
    <t>Frontiers in Bioengineering and Biotechnology</t>
  </si>
  <si>
    <t>JAN</t>
  </si>
  <si>
    <t>https://www.scopus.com/inward/record.uri?eid=2-s2.0-85041354434&amp;doi=10.3389%2ffbioe.2017.00085&amp;partnerID=40&amp;md5=2783ea10f806d880908f63bb10ee118a</t>
  </si>
  <si>
    <t>Poststroke hemiplegic patients often show altered weight distribution with balance disorders, increasing their risk of fall. Conventional balance training, though powerful, suffers from scarcity of trained therapists, frequent visits to clinics to get therapy, one-on-one therapy sessions, and monotony of repetitive exercise tasks. Thus, technology-assisted balance rehabilitation can be an alternative solution. Here, we chose virtual reality as a technology-based platform to develop motivating balance tasks. This platform was augmented with off-the-shelf available sensors such as Nintendo Wii balance board and Kinect to estimate one's center of mass (CoM). The virtual reality-based CoM-assisted balance tasks (Virtual CoMBaT) was designed to be adaptive to one's individualized weight-shifting capability quantified through CoM displacement. Participants were asked to interact with Virtual CoMBaT that offered tasks of varying challenge levels while adhering to ankle strategy for weight shifting. To facilitate the patients to use ankle strategy during weight-shifting, we designed a heel lift detection module. A usability study was carried out with 12 hemiplegic patients. Results indicate the potential of our system to contribute to improving one's overall performance in balance-related tasks belonging to different difficulty levels. © 2018 Kumar, González, Das, Dutta, Fraisse, Hayashibe and Lahiri.</t>
  </si>
  <si>
    <t>E-learning; Interactive computer graphics; Ankle strategies; Balance rehabilitations; Center of mass; Kinect; Stroke; Virtual reality</t>
  </si>
  <si>
    <t>2-s2.0-85041354434</t>
  </si>
  <si>
    <t>Alam M.F., Katsikas S., Beltramello O., Hadjiefthymiades S.</t>
  </si>
  <si>
    <t>Augmented and virtual reality based monitoring and safety system: A prototype IoT platform</t>
  </si>
  <si>
    <t>Journal of Network and Computer Applications</t>
  </si>
  <si>
    <t>https://www.scopus.com/inward/record.uri?eid=2-s2.0-85016438031&amp;doi=10.1016%2fj.jnca.2017.03.022&amp;partnerID=40&amp;md5=fd03a592a947579fdc656ace6be24708</t>
  </si>
  <si>
    <t>This paper presents an Augmented and Virtual Reality (AR/VR) based IoT prototype system. Performing maintenance tasks in a complex environment is quite challenging and difficult due to complex, and possibly, underground facilities, uneasy access, human factors, heavy machineries, etc. Current technology is not acceptable because of significant delays in communication and data transmission, missing multi-input interfaces, and simultaneous supervision of multiple workers who are working in the extreme environment. The aim is to technically advance and combine several technologies and integrate them as integral part of a personnel safety system to improve safety, maintain availability, reduce errors and decrease the time needed for scheduled or ad hoc interventions. We emphasize on the aspects that were made “feasible” on the worker's side due to the equipment used (mobile computing equipment). We present that the demanding tasks that previously were simply undertaken on the fixed infrastructure are now possible on the mobile end. The research challenges lie in the development of real-time data-transmission, instantaneous analysis of data coming from different inputs, local intelligence in low power embedded systems, interaction with multiple on-site users, complex user interfaces, portability and wearability. This work is part EDUSAFE, a Marie Curie ITN (Initial Training Network) project focusing on research into the use of Augmented and Virtual Reality (AR/VR) during planned and ad hoc maintenance in extreme work environments. © 2017 Elsevier Ltd</t>
  </si>
  <si>
    <t>Complex networks; Data communication systems; Data transfer; Embedded systems; Machinery; Maintenance; Real time systems; Safety engineering; Security systems; User interfaces; Virtual reality; Augmented and virtual realities; Low power embedded systems; Mobile; Modular; Performing maintenance; Personnel safety systems; Prototype; Real time data transmission; Internet of things</t>
  </si>
  <si>
    <t>2-s2.0-85016438031</t>
  </si>
  <si>
    <t>Tuma Z., Kotek L., Tuma J., Bradac F.</t>
  </si>
  <si>
    <t>Application of augmented reality for verification of real workplace state</t>
  </si>
  <si>
    <t>MM Science Journal</t>
  </si>
  <si>
    <t>NOVEMBER</t>
  </si>
  <si>
    <t>https://www.scopus.com/inward/record.uri?eid=2-s2.0-84995581852&amp;doi=10.17973%2fMMSJ.2016_11_2016166&amp;partnerID=40&amp;md5=fa9f4dc445d2b50b8e32214ce259c172</t>
  </si>
  <si>
    <t>The article is aimed at verifying the state of a real workplace using virtual reality. In analyzing the readiness of virtual reality applications, augmented reality was selected for the following work. The most significant advantage of augmented reality is the implementation of a virtual model and the ability to deal with the analysis in a real environment, which is particularly beneficial in the case of production plants. In the first phase of the work, an analysis of the current state of the workplace was carried out, where the requirements for the design of the new workplace were specified. This was followed by the phase of design preparation in 3D modeller. At this very stage it appeared to be advantageous to use virtual reality applications; in the design process, regular approval procedures are required as for an expert team (management, design, quality,. ..), which puts high qualification requirements on the readiness of this team. In this phase, the 3D design of the new workplace was inserted into the application supported by augmented reality and some options were indicated to deal with the ergonomic and risk analysis. The result of this work is, in particular, an extension of options in designing and analyzing production workplaces and machinery in multidisciplinary teams. © 2016, MM publishing Ltd. All rights reserved.</t>
  </si>
  <si>
    <t>All Open Access, Bronze, Green</t>
  </si>
  <si>
    <t>2-s2.0-84995581852</t>
  </si>
  <si>
    <t>Rosen J.M., Kun L., Mosher R.E., Grigg E., Merrell R.C., Macedonia C., Klaudt-Moreau J., Price-Smith A., Geiling J.</t>
  </si>
  <si>
    <t>Cybercare 2.0: meeting the challenge of the global burden of disease in 2030</t>
  </si>
  <si>
    <t>Health and Technology</t>
  </si>
  <si>
    <t>https://www.scopus.com/inward/record.uri?eid=2-s2.0-84977083347&amp;doi=10.1007%2fs12553-016-0132-8&amp;partnerID=40&amp;md5=70d1aea0673bce2eb1a466c30167853b</t>
  </si>
  <si>
    <t>In this paper, we propose to advance and transform today’s healthcare system using a model of networked health care called Cybercare. Cybercare means “health care in cyberspace” — for example, doctors consulting with patients via videoconferencing across a distributed network; or patients receiving care locally — in neighborhoods, “minute clinics,” and homes — using information technologies such as telemedicine, smartphones, and wearable sensors to link to tertiary medical specialists. This model contrasts with traditional health care, in which patients travel (often a great distance) to receive care from providers in a central hospital. The Cybercare model shifts health care provision from hospital to home; from specialist to generalist; and from treatment to prevention. Cybercare employs advanced technology to deliver services efficiently across the distributed network — for example, using telemedicine, wearable sensors and cell phones to link patients to specialists and upload their medical data in near-real time; using information technology (IT) to rapidly detect, track, and contain the spread of a global pandemic; or using cell phones to manage medical care in a disaster situation. Cybercare uses seven “pillars” of technology to provide medical care: genomics; telemedicine; robotics; simulation, including virtual and augmented reality; artificial intelligence (AI), including intelligent agents; the electronic medical record (EMR); and smartphones. All these technologies are evolving and blending. The technologies are integrated functionally because they underlie the Cybercare network, and/or form part of the care for patients using that distributed network. Moving health care provision to a networked, distributed model will save money, improve outcomes, facilitate access, improve security, increase patient and provider satisfaction, and may mitigate the international global burden of disease. In this paper we discuss how Cybercare is being implemented now, and envision its growth by 2030. © 2016, The Author(s).</t>
  </si>
  <si>
    <t>Article; artificial intelligence; augmented reality; chronic disease; communicable disease; contact examination; cybercare; cybernetics; developed country; Ebola hemorrhagic fever; electronic medical record; genomics; health care; health care policy; health education; home care; hospital care; human; information dissemination; medical care; medical informatics; medical specialist; migration; mobile phone; non communicable disease; population growth; robotics; sensor; smartphone; teleconsultation; telemedicine; videoconferencing; virtual reality; wearable sensor</t>
  </si>
  <si>
    <t>2-s2.0-84977083347</t>
  </si>
  <si>
    <t>Hsu K.-S., Wang C.-S., Jiang J.-F., Wei H.-Y.</t>
  </si>
  <si>
    <t>Development of a Real-Time Detection System for Augmented Reality Driving</t>
  </si>
  <si>
    <t>Mathematical Problems in Engineering</t>
  </si>
  <si>
    <t>https://www.scopus.com/inward/record.uri?eid=2-s2.0-84946088038&amp;doi=10.1155%2f2015%2f913408&amp;partnerID=40&amp;md5=37e31758f110339f3fa6a379af3627db</t>
  </si>
  <si>
    <t>Augmented reality technology is applied so that driving tests may be performed in various environments using a virtual reality scenario with the ultimate goal of improving visual and interactive effects of simulated drivers. Environmental conditions simulating a real scenario are created using an augmented reality structure, which guarantees the test taker's security since they are not subject to real-life elements and dangers. Furthermore, the accuracy of tests conducted through virtual reality is not influenced by either environmental or human factors. Driver posture is captured in real time using Kinect's depth perception function and then applied to driving simulation effects that are emulated by Unity3D's gaming technology. Subsequently, different driving models may be collected through different drivers. In this research, nearly true and realistic street environments are simulated to evaluate driver behavior. A variety of different visual effects are easily available to effectively reduce error rates, thereby significantly improving test security as well as the reliability and reality of this project. Different situation designs are simulated and evaluated to increase development efficiency and build more security verification test platforms using such technology in conjunction with driving tests, vehicle fittings, environmental factors, and so forth. © 2015 Kuei-Shu Hsu et al.</t>
  </si>
  <si>
    <t>Augmented reality; Behavioral research; Depth perception; Environmental technology; Virtual reality; Augmented reality technology; Driving simulation; Environmental conditions; Environmental factors; Gaming technology; Interactive effect; Real-time detection; Security verification; Automobile testing</t>
  </si>
  <si>
    <t>2-s2.0-84946088038</t>
  </si>
  <si>
    <t xml:space="preserve">Research Article </t>
  </si>
  <si>
    <t xml:space="preserve">PDF </t>
  </si>
  <si>
    <t>Conference,Journal</t>
  </si>
  <si>
    <t>Document Title</t>
  </si>
  <si>
    <t>Publication Year</t>
  </si>
  <si>
    <t>DOI</t>
  </si>
  <si>
    <t>PDF Link</t>
  </si>
  <si>
    <t>Author Keywords</t>
  </si>
  <si>
    <t>IEEE Terms</t>
  </si>
  <si>
    <t>INSPEC Controlled Terms</t>
  </si>
  <si>
    <t>INSPEC Non-Controlled Terms</t>
  </si>
  <si>
    <t>Mesh_Terms</t>
  </si>
  <si>
    <t>Publisher</t>
  </si>
  <si>
    <t>Document Identifier</t>
  </si>
  <si>
    <t>You Canâ€™t Hide Behind Your Headset: User Profiling in Augmented and Virtual Reality</t>
  </si>
  <si>
    <t>Augmented and Virtual Reality (AR and VR), collectively known as Extended Reality (XR), are increasingly gaining traction thanks to their technical advancement and the need for remote connections, recently accentuated by the pandemic. Remote surgery, telerobotics, and virtual offices are only some examples of their successes. As users interact with XR, they generate extensive behavioral data usually leveraged for measuring human activity, which could be used for profiling usersâ€™ identities or personal information (e.g., gender). However, several factors affect the efficiency of profiling, such as the technology employed, the action taken, the mental workload, the presence of bias, and the sensors available. To date, no study has considered all of these factors together and in their entirety, limiting the current understanding of XR profiling. In this work, we provide a comprehensive study on user profiling in virtual technologies (i.e., AR, VR). Specifically, we employ machine learning on behavioral data (i.e., head, controllers, and eye data) to identify users and infer their individual attributes (i.e., age, gender). Toward this end, we propose a general framework that can potentially infer any personal information from any virtual scenarios. We test our framework on eleven generic actions (e.g., walking, searching, pointing) involving low and high mental loads, derived from two distinct use cases: an AR everyday application (34 participants) and VR robot teleoperation (35 participants). Our framework limits the burden of creating technology- and action-dependent algorithms, also reducing the experimental bias evidenced in previous work, providing a simple (yet effective) baseline for future works. We identified users up to 97% F1-score in VR and 80% in AR. Gender and Age inference was also facilitated in VR, reaching up to 82% and 90% F1-score, respectively. Through an in-depth analysis of sensorsâ€™ impact, we found VR profiling resulting more effective than AR mainly because of the eye sensorsâ€™ presence.</t>
  </si>
  <si>
    <t>10.1109/ACCESS.2023.3240071</t>
  </si>
  <si>
    <t>https://ieeexplore.ieee.org/stamp/stamp.jsp?arnumber=10027854</t>
  </si>
  <si>
    <t>Augmented reality;machine learning;metaverse;privacy;user profiling;virtual reality</t>
  </si>
  <si>
    <t>Privacy;X reality;Sensors;Security;Metaverse;Behavioral sciences;Surgery;Machine learning;Augmented reality;Virtual reality</t>
  </si>
  <si>
    <t>augmented reality;learning (artificial intelligence);telerobotics</t>
  </si>
  <si>
    <t>age inference;augmented reality;behavioral data;extended reality;eye data;eye sensors;gender;personal information;remote connections;user profiling;virtual offices;virtual reality;virtual scenarios;virtual technologies;VR profiling;XR profiling</t>
  </si>
  <si>
    <t>IEEE</t>
  </si>
  <si>
    <t>IEEE Journals</t>
  </si>
  <si>
    <t>The emergence of augmented reality (AR) and virtual reality (VR) has revolutionized the trends in computing devices and modern technologies drastically. With this revolution, there is a need to extend existing architectures of security to serve as the key protective feature in all computing devices. In this experimental study, the aim is to develop a novel authentication technique with a fusion of graphical doodle password approach and AR environments. The mash-up of both doodle passwords and AR in a 3D space gives a promising direction to set off to a modern, more usable, and satisfying authentication techniques. The proposed approach works on real-time size and coordinate matching of doodles in an AR environment for the authentication of users. The creation of doodle passwords in an AR space is carried on by touch-gesture-recognition on a smartphone. The usability and usefulness of the proposed technique is evaluated by conducting an extensive survey, based on tasks and user experience assessments. The randomized-post-test-only study model is used to conduct experimentation that is also followed by the analysis of security parameters with the help of confusion matrix. The obtained results predict the use of AR during the authentication process more satisfying for users, where the proposed technique is useful, usable, and secure in comparison to the existing authentication approaches. This paper also highlights the importance of research needed for the utilization of modern techniques during the creation of security frameworks.</t>
  </si>
  <si>
    <t>10.1109/ACCESS.2019.2963543</t>
  </si>
  <si>
    <t>https://ieeexplore.ieee.org/stamp/stamp.jsp?arnumber=8947984</t>
  </si>
  <si>
    <t>Augmented reality;gesture recognition;password;doodle-based authentication;usable security</t>
  </si>
  <si>
    <t>Authentication;Password;Three-dimensional displays;Pins;Gesture recognition;Augmented reality</t>
  </si>
  <si>
    <t>augmented reality;authorisation;gesture recognition;haptic interfaces;human computer interaction;message authentication;mobile computing;smart phones</t>
  </si>
  <si>
    <t>augmented reality;virtual reality;touch-gesture-recognition;security parameters;doodle-based authentication;graphical doodle password;smartphone;randomized-post-test-only</t>
  </si>
  <si>
    <t>Exploring the Application of RFID for Designing Augmented Virtual Reality Experience</t>
  </si>
  <si>
    <t>Recent technical advancement has driven the boundary between the physical reality and digital virtuality to diminish significantly. As part of the emerging trend, existing research leverages a synergized use of Radio Frequency IDentification (RFID) and virtual reality (VR) to create compelling hybrid user experience. However, current state-of-the-art literature indicates a lack of coherent architecture for seamlessly integrating these two siloed technology stacks, thus hindering full-fledged mixed and extended reality applications. In this article, we first conducted a comprehensive literature review and identified key design themes and different technical affordances of RFID within VR context; in reflection of our findings, we hence proposed an overarching architecture to facilitate swift and flexible composition of RFID and VR; Three use cases were further established using the proposed architecture to both demonstrate its technical feasibility and qualitatively assess RFIDâ€™s augmentation over conventional VR applications. This exploratory research intends to offer some preliminary design knowledge and insights for designing and developing RFID-augmented VR applications, open up opportunities for further discussion and research interest in this area, thus ultimately contributing to more immersive, interactive and informative user experience.</t>
  </si>
  <si>
    <t>10.1109/ACCESS.2022.3204396</t>
  </si>
  <si>
    <t>https://ieeexplore.ieee.org/stamp/stamp.jsp?arnumber=9877902</t>
  </si>
  <si>
    <t>RFID;virtual reality;mixed reality;extended reality;augmented virtuality;user experience design</t>
  </si>
  <si>
    <t>Radiofrequency identification;Virtual reality;User experience;RFID tags;Libraries;Market research;Computer architecture</t>
  </si>
  <si>
    <t>A Review of Metaverseâ€™s Definitions, Architecture, Applications, Challenges, Issues, Solutions, and Future Trends</t>
  </si>
  <si>
    <t>Metaverse is a vision enabling to constitute an environment in which someone could see real and virtualized worlds. The Metaverse is a product (or something similar as we do not yet know its final form) of such technologies. In this circumstance, when applications that utilize the Metaverse are used, there seem to be no transportation charges, and there is no cap on amounts of individuals, users, players, learners, or trainee who can take part. Hence, and due to such a feature, the Metaverse has attracted various researchers from different fields where it has been exploited by them to contribute to those fields and research areas. As for example, it is possible to teach various target audiences by offering different events and classes from any location in the globe. In order for a participant to utilize the Metaverse, there are necessary conditions to be considered as well as other settings to be initialized. In line of this, virtual reality, augmented reality, availability of required sensors, smart glasses, headsets, and few others are considered some examples of such conditions and settings that the Metaverse requires. Despite the advantages that Metaverse offers us, there are a number of considerations that must be taken into account while developing it by interested researchers. One of these concerns is the Metaverse privacy regarding the participants (represented as avatars inside the Metaverse environment). Another issue is that since the Metaverse is still in its early stages, many attempts have to be made from interested researchers who engage to develop it to enhancing it. This review aims to survey related articles that concern the Metaverse and its development providing a review of the chronological stages throughout the history of the development of Metaverse. It aims also to list a number of recent technological advances allowing the Metaverse. Besides, Metaverseâ€™s definitions, properties, architecture, and applications have been discussed and listed in this review. The novelty of this article is that it has suggested a framework to a number of issues that are still paid attention for potential solutions by researchers aiming to contribute to researchers and designers to consider such an issue and its corresponding solution for future research works and enhancement. Challenges faced by researchers and other relevant concerned issues related to Metaverse have been in detail discussed and highlighted. Besides, future trends have been clarified.</t>
  </si>
  <si>
    <t>10.1109/ACCESS.2022.3225638</t>
  </si>
  <si>
    <t>https://ieeexplore.ieee.org/stamp/stamp.jsp?arnumber=9966605</t>
  </si>
  <si>
    <t>Metaverse;virtual reality;augmented reality;web 3.0;metaverse privacy;games;graphics;Internet of Things (IoT)</t>
  </si>
  <si>
    <t>Metaverse;Three-dimensional displays;Artificial intelligence;Semantic Web;Headphones;Privacy;Market research</t>
  </si>
  <si>
    <t>augmented reality;computer games;Internet;Internet of Things</t>
  </si>
  <si>
    <t>augmented reality;headsets;Internet of Things;IoT;Metaverse privacy;smart glasses;virtual reality;Web 3.0</t>
  </si>
  <si>
    <t>A Survey on Mobile Augmented Reality With 5G Mobile Edge Computing: Architectures, Applications, and Technical Aspects</t>
  </si>
  <si>
    <t>The Augmented Reality (AR) technology enhances the human perception of the world by combining the real environment with the virtual space. With the explosive growth of powerful, less expensive mobile devices, and the emergence of sophisticated communication infrastructure, Mobile Augmented Reality (MAR) applications are gaining increased popularity. MAR allows users to run AR applications on mobile devices with greater mobility and at a lower cost. The emerging 5G communication technologies act as critical enablers for future MAR applications to achieve ultra-low latency and extremely high data rates while Multi-access Edge Computing (MEC) brings enhanced computational power closer to the users to complement MAR. This paper extensively discusses the landscape of MAR through the past and its future prospects with respect to the 5G systems and complementary technology MEC. The paper especially provides an informative analysis of the network formation of current and future MAR systems in terms of cloud, edge, localized, and hybrid architectural options. The paper discusses key application areas for MAR and their future with the advent of 5G technologies. The paper also discusses the requirements and limitations of MAR technical aspects such as communication, mobility management, energy management, service offloading and migration, security, and privacy and analyzes the role of 5G technologies.</t>
  </si>
  <si>
    <t>10.1109/COMST.2021.3061981</t>
  </si>
  <si>
    <t>https://ieeexplore.ieee.org/stamp/stamp.jsp?arnumber=9363323</t>
  </si>
  <si>
    <t>5G;multi-access edge computing (MEC);cloud;mobile augmented reality (MAR);augmented reality (AR);network architecture</t>
  </si>
  <si>
    <t>Augmented reality;5G mobile communication;Mobile handsets;Rendering (computer graphics);Mars;Wireless communication;Cloud computing</t>
  </si>
  <si>
    <t>5G mobile communication;augmented reality;mobile computing;mobile radio;mobility management (mobile radio)</t>
  </si>
  <si>
    <t>enhanced computational power;complementary technology MEC;paper discusses key application areas;MAR technical aspects;mobility management;5G Mobile Edge Computing;Augmented Reality technology;human perception;powerful devices;less expensive mobile devices;sophisticated communication infrastructure;Mobile Augmented Reality applications;AR applications;greater mobility;future MAR applications;extremely high data rates;Multiaccess Edge Computing</t>
  </si>
  <si>
    <t>The digital content wave has proliferated the financial and industrial sectors. Moreover, with the rise of massive internet-of-things, and automation, technologies like augmented reality (AR) and virtual reality (VR) have emerged as prominent players to drive a range of applications. Currently, sixth-generation (6G) networks support enhanced holographic projection through terahertz (THz) bandwidths, ultra-low latency, and massive device connectivity. However, the data is exchanged between autonomous networks over untrusted channels. Thus, to ensure data security, privacy, and trust among stakeholders, blockchain (BC) opens new dimensions towards intelligent resource management, user access control, audibility, and chronology in stored transactions. Thus, the BC and 6G coalition in future AR/VR applications is an emerging investigative topic. To date, authors have proposed surveys that study the integration of BC and 6G in AR/VR in isolation, and hence a coherent survey is required. Thus, to address the gap, the survey is the first-of-its-kind to investigate and study the coalition of BC and 6G in AR/VR space. Based on the proposed research questions in the survey, a solution taxonomy is presented, and different verticals are studied in detail. Furthermore, an integrative architecture is proposed, and open issues and challenges are presented. Finally, a case study, BvTours, is presented that presents a unique survey on BC-based 6G-assisted AR/VR virtual home tour service. The survey intends to propose future resilient frameworks and architectures for different industry 4.0 verticals and would serve as starting directions for academia, industry stakeholders, and research organizations to study the coalition of BC and 6G in AR/VR in industrial applications, gaming, digital content manufacturing, and digital assets protection in greater detail.</t>
  </si>
  <si>
    <t>10.1109/ACCESS.2021.3136860</t>
  </si>
  <si>
    <t>https://ieeexplore.ieee.org/stamp/stamp.jsp?arnumber=9656726</t>
  </si>
  <si>
    <t>6G;augmented reality;blockchain;digital content;industry 4.0;smart contracts;virtual reality applications</t>
  </si>
  <si>
    <t>6G mobile communication;5G mobile communication;Blockchains;Real-time systems;Quality of experience;Medical services;Artificial intelligence</t>
  </si>
  <si>
    <t>6G mobile communication;augmented reality;authorisation;blockchains;data privacy;Internet of Things;trusted computing</t>
  </si>
  <si>
    <t>blockchain;digital content wave;financial sectors;industrial sectors;Internet-of-Things;virtual reality;sixth-generation networks;holographic projection;ultra-low latency;device connectivity;autonomous networks;untrusted channels;data security;intelligent resource management;user access control;integrative architecture;industry 4.0;industry stakeholders;digital content manufacturing;VR space;AR space;augmented reality;terahertz bandwidths;data exchange;data privacy;data trust;audibility;BvTours;BC-based 6G-assisted AR/VR virtual home tour service;6G network;digital assets protection</t>
  </si>
  <si>
    <t>Design of Secure Mutual Authentication Scheme for Metaverse Environments Using Blockchain</t>
  </si>
  <si>
    <t>During the COVID-19 pandemic, engagement in various remote activities such as online education and meetings has increased. However, since the conventional online environments typically provide simple streaming services using cameras and microphones, there have limitations in terms of physical expression and experiencing real-world activities such as cultural and economic activities. Recently, metaverse environments, three-dimensional virtual reality that use avatars, have attracted increasing attention as a means to solve these problems. Thus, many metaverse platforms such as Roblox, Minecraft, and Fortnite have been emerging to provide various services to users. However, such metaverse environments are potentially vulnerable to various security threats because the users and platform servers communicate through public channels. In addition, sensitive user data such as identity, password, and biometric information are managed by each platform server. In this paper, we design a system model that can guarantee secure communication and transparently manage user identification data in metaverse environments using blockchain technology. We also propose a mutual authentication scheme using biometric information and Elliptic Curve Cryptography (ECC) to provide secure communication between users and platform servers and secure avatar interactions between avatars and avatars. To demonstrate the security of the proposed mutual authentication scheme, we perform informal security analysis, Burrowsâ€“Abadiâ€“Needham (BAN) logic, Real-or-Random (ROR) model, and Automated Validation of Internet Security Protocols and Applications (AVISPA). In addition, we compare the computation costs, communication costs, and security features of the proposed scheme with existing schemes in similar environments. The results demonstrate that the proposed scheme has lower computation and communication costs and can provide a wider range of security features than existing schemes. Thus, our proposed scheme can be used to provide secure metaverse environments.</t>
  </si>
  <si>
    <t>10.1109/ACCESS.2022.3206457</t>
  </si>
  <si>
    <t>https://ieeexplore.ieee.org/stamp/stamp.jsp?arnumber=9889723</t>
  </si>
  <si>
    <t>Metaverse;avatar;authentication;BAN logic;ROR model;AVISPA;blockchain;elliptic curve cryptography;biohashing</t>
  </si>
  <si>
    <t>Metaverse;Avatars;Blockchains;Security;Authentication;Servers;Solid modeling;Cryptography</t>
  </si>
  <si>
    <t>authorisation;avatars;biometrics (access control);cryptographic protocols;cryptography;Internet;message authentication;protocols;public key cryptography;security of data;telecommunication security;virtual reality</t>
  </si>
  <si>
    <t>secure mutual authentication scheme;remote activities;online education;meetings;conventional online environments;simple streaming services;physical expression;experiencing real-world activities;cultural activities;economic activities;metaverse platforms;security threats;platform server;sensitive user data;biometric information;secure communication;user identification data;secure avatar interactions;avatars;informal security analysis;Internet Security Protocols;communication costs;security features;similar environments;secure metaverse environments</t>
  </si>
  <si>
    <t>Multimodal Multi-User Mixed Reality Humanâ€“Robot Interface for Remote Operations in Hazardous Environments</t>
  </si>
  <si>
    <t>In hazardous environments, where conditions present risks for humans, the maintenance and interventions are often done with teleoperated remote systems or mobile robotic manipulators to avoid human exposure to dangers. The increasing need for safe and efficient teleoperation requires advanced environmental awareness and collision avoidance. The up-to-date screen-based 2D or 3D interfaces do not fully allow the operator to immerse in the controlled scenario. This problem can be addressed with the emerging Mixed Reality (MR) technologies with Head-Mounted Devices (HMDs) that offer stereoscopic immersion and interaction with virtual objects. Such human-robot interfaces have not yet been demonstrated in telerobotic interventions in particle physics accelerators. Moreover, the operations often require a few experts to collaborate, which increases the system complexity and requires sharing an Augmented Reality (AR) workspace. The multi-user mobile telerobotics in hazardous environments with shared control in the AR has not yet been approached in the state-of-the-art. In this work, the developed MR human-robot interface using the AR HMD is presented. The interface adapts to the constrained wireless networks in particle accelerator facilities and provides reliable high-precision interaction and specialized visualization. The multimodal operation uses hands, eyes and user motion tracking, and voice recognition for control, as well as offers video, 3D point cloud and audio feedback from the robot. Multiple experts can collaborate in the AR workspace locally or remotely, and share or monitor the robotâ€™s control. Ten operators tested the interface in intervention scenarios in the European Organization for Nuclear Research (CERN) with complete network characterization and measurements to conclude if operational requirements were met and if the network architecture could support single and multi-user communication load. The interface system has proved to be operationally ready at the Technical Readiness Level (TRL) 8 and was validated through successful demonstration in single and multi-user missions. Some system limitations and further work areas were identified, such as optimizing the network architecture for multi-user scenarios or high-level interface actions applying automatic interaction strategies depending on network conditions.</t>
  </si>
  <si>
    <t>10.1109/ACCESS.2023.3245833</t>
  </si>
  <si>
    <t>https://ieeexplore.ieee.org/stamp/stamp.jsp?arnumber=10045681</t>
  </si>
  <si>
    <t>Augmented Reality;facility maintenance;hand tracking;hazardous environment;humanâ€“robot interaction;mixed reality;mobile robotic manipulator;mobile network;multi-user;safe operations;point cloud;spatial perception;telerobotics;voice control</t>
  </si>
  <si>
    <t>Mobile robots;Collision avoidance;Robot sensing systems;Augmented reality;Three-dimensional displays;Collaboration;Human factors;Safety;Telerobotics</t>
  </si>
  <si>
    <t>Olfactory-Based Augmented Reality Support for Industrial Maintenance</t>
  </si>
  <si>
    <t>Augmented reality (AR) applications have opened innovative ways for performance improvement in the IoT industry. It can enhance user perception of the real-world by providing valuable information about an industrial environment and provide visual virtual information onto a head-mounted device (HMD). Such information is important for maintainers to quickly detect abnormalities, reduce nugatory routines and facilitate preventive maintenance activities. Since odors are made up of volatile compounds at low concentration, they can be used for olfactory-based identification. The article outlines the development of an olfactory-based AR system to help with the identification of maintenance issues using smell. The prototype comprises of three components: an electronic nose, a database and an AR application integrated with Microsoft HoloLens. After diagnosing an odor, the data is sent wirelessly through a local network to the HMD worn by the user. To validate the technology, four odors have been used, including engine oil, sun lotion, medical alcohol and perfume, to record behaviors and demonstrate the repeatability of the process. The presented technology incorporates sampling methods, cleaning processes and statistical analysis that can be further scrutinized to allow better smell augmentation for diagnosis.</t>
  </si>
  <si>
    <t>10.1109/ACCESS.2020.2970220</t>
  </si>
  <si>
    <t>https://ieeexplore.ieee.org/stamp/stamp.jsp?arnumber=8974230</t>
  </si>
  <si>
    <t>Augmented reality;gas and odor identification;electronic nose prototype;industrial maintenance</t>
  </si>
  <si>
    <t>Maintenance engineering;Visualization;Haptic interfaces;Resists;Augmented reality;Prototypes;Robot sensing systems</t>
  </si>
  <si>
    <t>augmented reality;chemioception;computerised instrumentation;electronic noses;holographic optical elements;lenses;maintenance engineering</t>
  </si>
  <si>
    <t>industrial maintenance;IoT industry;industrial environment;visual virtual information;head-mounted device;HMD;preventive maintenance activities;volatile compounds;olfactory-based identification;maintenance issues;electronic nose;AR application;Microsoft HoloLens;medical alcohol;smell augmentation;olfactory-based augmented reality support;sampling methods;cleaning processes;statistical analysis</t>
  </si>
  <si>
    <t>Toward Tactile Internet in Beyond 5G Era: Recent Advances, Current Issues, and Future Directions</t>
  </si>
  <si>
    <t>Tactile Internet (TI) is envisioned to create a paradigm shift from the content-oriented communications to steer/control-based communications by enabling real-time transmission of haptic information (i.e., touch, actuation, motion, vibration, surface texture) over Internet in addition to the conventional audiovisual and data traffics. This emerging TI technology, also considered as the next evolution phase of Internet of Things (IoT), is expected to create numerous opportunities for technology markets in a wide variety of applications ranging from teleoperation systems and Augmented/Virtual Reality (AR/VR) to automotive safety and eHealthcare towards addressing the complex problems of human society. However, the realization of TI over wireless media in the upcoming Fifth Generation (5G) and beyond networks creates various non-conventional communication challenges and stringent requirements in terms of ultra-low latency, ultra-high reliability, high data-rate connectivity, resource allocation, multiple access and quality-latency-rate tradeoff. To this end, this paper aims to provide a holistic view on wireless TI along with a thorough review of the existing state-of-the-art, to identify and analyze the involved technical issues, to highlight potential solutions and to propose future research directions. First, starting with the vision of TI and recent advances and a review of related survey/overview articles, we present a generalized framework for wireless TI in the Beyond 5G Era including a TI architecture, the main technical requirements, the key application areas and potential enabling technologies. Subsequently, we provide a comprehensive review of the existing TI works by broadly categorizing them into three main paradigms; namely, haptic communications, wireless AR/VR, and autonomous, intelligent and cooperative mobility systems. Next, potential enabling technologies across physical/Medium Access Control (MAC) and network layers are identified and discussed in detail. Also, security and privacy issues of TI applications are discussed along with some promising enablers. Finally, we present some open research challenges and recommend promising future research directions.</t>
  </si>
  <si>
    <t>10.1109/ACCESS.2020.2980369</t>
  </si>
  <si>
    <t>https://ieeexplore.ieee.org/stamp/stamp.jsp?arnumber=9034103</t>
  </si>
  <si>
    <t>Tactile internet;IoT;5G;beyond 5G;haptic communications;augmented reality (AR);virtual reality (VR);ultra-reliable and low-latency communications (URLLC)</t>
  </si>
  <si>
    <t>5G mobile communication;Wireless communication;Reliability;Communication system security;Internet of Things;Haptic interfaces</t>
  </si>
  <si>
    <t>5G mobile communication;access protocols;computer network reliability;computer network security;cooperative systems;data privacy;haptic interfaces;Internet;Internet of Things;resource allocation;virtual reality</t>
  </si>
  <si>
    <t>fifth generation network;TI technology;Internet of Things;IoT;resource allocation;multiple access tradeoff;wireless AR;wireless VR;medium access control;network layer identification;security issues;network layers;cooperative mobility systems;intelligent mobility systems;autonomous mobility systems;haptic communications;TI architecture;wireless TI;quality-latency-rate tradeoff;high data-rate connectivity;ultra-high reliability;ultra-low latency;wireless media;complex problems;teleoperation systems;technology markets;surface texture;haptic information;real-time transmission;content-oriented communications;Beyond 5G Era;tactile Internet;TI applications;privacy issues</t>
  </si>
  <si>
    <t>An Augmented Reality System to Support Fault Visualization in Industrial Robotic Tasks</t>
  </si>
  <si>
    <t>The digitalization is transforming the very nature of factories, from automated systems to intelligent ones. In this process, industrial robots play a key role. Even if repeatability, precision and velocity of the industrial manipulators enable reaching considerable production levels, factories are required to face an increasingly competitive market, which requires being able to dynamically adapt to different situations and conditions. Hence, facilities are moving toward systems that rely on the collaboration between humans and machines. Human workers should understand the behavior of the robots, placing trust in them to properly collaborate. If a fault occurs on a manipulator, its movements are suddenly stopped for security reasons, thus workers may not be able to understand what happened to the robot. Therefore, the operators' stress and anxiety may increase, compromising the human-robot collaborative scenario. This work fits in this context and it proposes an adaptive Augmented Reality system to display industrial robot faults by means of the Microsoft HoloLens device. Starting from the methodology employed to identify which virtual metaphors best evoke robot faults, an adaptive modality is presented to dynamically display the metaphors in positions close to the fault location, always visible from the user and not occluded by the manipulator. A comparison with a non adaptive modality is proposed to assess the effectiveness of the adaptive solution. Results show that the adaptive modality allows users to recognize faults faster and with fewer movements than the non adaptive one, thus overcoming the limitation of the narrow field-of-view of the HoloLens device.</t>
  </si>
  <si>
    <t>10.1109/ACCESS.2019.2940887</t>
  </si>
  <si>
    <t>https://ieeexplore.ieee.org/stamp/stamp.jsp?arnumber=8832130</t>
  </si>
  <si>
    <t>Augmented reality;collaborative robotics;fault visualization;industry 40</t>
  </si>
  <si>
    <t>Service robots;Manipulators;Collaboration;Visualization;Industries;Augmented reality</t>
  </si>
  <si>
    <t>augmented reality;control engineering computing;fault diagnosis;human-robot interaction;industrial manipulators;production engineering computing</t>
  </si>
  <si>
    <t>industrial robot faults;Microsoft HoloLens device;adaptive modality;manipulator;nonadaptive modality;industrial robotic tasks;automated systems;industrial robots;industrial manipulators;security reasons;human-robot collaborative scenario;adaptive augmented reality system</t>
  </si>
  <si>
    <t>A Metaverse: Taxonomy, Components, Applications, and Open Challenges</t>
  </si>
  <si>
    <t>Unlike previous studies on the Metaverse based on Second Life, the current Metaverse is based on the social value of Generation Z that online and offline selves are not different. With the technological development of deep learning-based high-precision recognition models and natural generation models, Metaverse is being strengthened with various factors, from mobile-based always-on access to connectivity with reality using virtual currency. The integration of enhanced social activities and neural-net methods requires a new definition of Metaverse suitable for the present, different from the previous Metaverse. This paper divides the concepts and essential techniques necessary for realizing the Metaverse into three components (i.e., hardware, software, and contents) and three approaches (i.e., user interaction, implementation, and application) rather than marketing or hardware approach to conduct a comprehensive analysis. Furthermore, we describe essential methods based on three components and techniques to Metaverseâ€™s representative Ready Player One, Roblox, and Facebook research in the domain of films, games, and studies. Finally, we summarize the limitations and directions for implementing the immersive Metaverse as social influences, constraints, and open challenges.</t>
  </si>
  <si>
    <t>10.1109/ACCESS.2021.3140175</t>
  </si>
  <si>
    <t>https://ieeexplore.ieee.org/stamp/stamp.jsp?arnumber=9667507</t>
  </si>
  <si>
    <t>Artificial intelligence;metaverse;cyber world;avatar;extended reality</t>
  </si>
  <si>
    <t>Augmented reality;Avatars;Metaverse;Artificial intelligence;Solid modeling;Games;Virtual reality</t>
  </si>
  <si>
    <t>deep learning (artificial intelligence);social networking (online)</t>
  </si>
  <si>
    <t>social value;deep learning;natural generation models;social activities;Metaverse;high-precision recognition models;Ready Player One;Roblox;Facebook;Second Life</t>
  </si>
  <si>
    <t>Security and Privacy in Metaverse: A Comprehensive Survey</t>
  </si>
  <si>
    <t>Metaverse describes a new shape of cyberspace and has become a hot-trending word since 2021. There are many explanations about what Meterverse is and attempts to provide a formal standard or definition of Metaverse. However, these definitions could hardly reach universal acceptance. Rather than providing a formal definition of the Metaverse, we list four must-have characteristics of the Metaverse: socialization, immersive interaction, real world-building, and expandability. These characteristics not only carve the Metaverse into a novel and fantastic digital world, but also make it suffer from all security/privacy risks, such as personal information leakage, eavesdropping, unauthorized access, phishing, data injection, broken authentication, insecure design, and more. This paper first introduces the four characteristics, then the current progress and typical applications of the Metaverse are surveyed and categorized into four economic sectors. Based on the four characteristics and the findings of the current progress, the security and privacy issues in the Metaverse are investigated. We then identify and discuss more potential critical security and privacy issues that can be caused by combining the four characteristics. Lastly, the paper also raises some other concerns regarding society and humanity.</t>
  </si>
  <si>
    <t>10.26599/BDMA.2022.9020047</t>
  </si>
  <si>
    <t>https://ieeexplore.ieee.org/stamp/stamp.jsp?arnumber=10026513</t>
  </si>
  <si>
    <t>Metaverse;cybersecurity;privacy protection;cyber infrastructure;extended reality</t>
  </si>
  <si>
    <t>Economics;Privacy;Humanities;Metaverse;Shape;Phishing;Security</t>
  </si>
  <si>
    <t>data privacy;security of data</t>
  </si>
  <si>
    <t>critical security;economic sectors;Metaverse;privacy issues</t>
  </si>
  <si>
    <t>TUP</t>
  </si>
  <si>
    <t>TUP Journals</t>
  </si>
  <si>
    <t>Comparison of Augmented Reality Display Techniques to Support Medical Needle Insertion</t>
  </si>
  <si>
    <t>Augmented reality (AR) may be a useful technique to overcome issues of conventionally used navigation systems supporting medical needle insertions, like increased mental workload and complicated hand-eye coordination. Previous research primarily focused on the development of AR navigation systems designed for specific displaying devices, but differences between employed methods have not been investigated before. To this end, a user study involving a needle insertion task was conducted comparing different AR display techniques with a monitor-based approach as baseline condition for the visualization of navigation information. A video see-through stationary display, an optical see-through head-mounted display and a spatial AR projector-camera-system were investigated in this comparison. Results suggest advantages of using projected navigation information in terms of lower task completion time, lower angular deviation and affirmative subjective participant feedback. Techniques requiring the intermediate view on screens, i.e. the stationary display and the baseline condition, showed less favorable results. Thus, benefits of providing AR navigation information compared to a conventionally used method could be identified. Significant objective measures results, as well as an identification of advantages and disadvantages of individual display techniques contribute to the development and design of improved needle navigation systems.</t>
  </si>
  <si>
    <t>10.1109/TVCG.2020.3023637</t>
  </si>
  <si>
    <t>https://ieeexplore.ieee.org/stamp/stamp.jsp?arnumber=9211732</t>
  </si>
  <si>
    <t>Medical augmented reality;display techniques;surgical navigation systems;needle guidance;visuospatial task</t>
  </si>
  <si>
    <t>Navigation;Augmented reality;Biomedical monitoring;Navigation;Data visualization;Phantoms;Optical imaging</t>
  </si>
  <si>
    <t>augmented reality;data visualisation;helmet mounted displays;human factors;medical computing;needles</t>
  </si>
  <si>
    <t>specific displaying devices;needle insertion task;stationary display;head-mounted display;projector-camera-system;navigation information;task completion time;angular deviation;AR navigation information;conventionally used method;needle navigation systems;AR display techniques;AR navigation systems;hand-eye coordination;mental workload;medical needle insertion;augmented reality display techniques</t>
  </si>
  <si>
    <t>Adult;Augmented Reality;Computer Graphics;Female;Humans;Image Processing, Computer-Assisted;Male;Models, Biological;Needles;Phantoms, Imaging;Surgery, Computer-Assisted;Torso;Young Adult</t>
  </si>
  <si>
    <t>A Practical Evaluation of Commercial Industrial Augmented Reality Systems in an Industry 4.0 Shipyard</t>
  </si>
  <si>
    <t>The principles of the Industry 4.0 are guiding manufacturing companies toward more automated and computerized factories. Such principles are also applied in shipbuilding, which usually involves numerous complex processes whose automation will improve its efficiency and performance. Navantia, a company that has been building ships for 300 years, is modernizing its shipyards according to the Industry 4.0 principles with the help of the latest technologies. Augmented reality (AR), which when utilized in an industrial environment is called industrial AR (IAR), is one of such technologies, since it can be applied in numerous situations in order to provide useful and attractive interfaces that allow shipyard operators to obtain information on their tasks and to interact with certain elements that surround them. This article first reviews the state of the art on IAR applications for shipbuilding and smart manufacturing. Then, the most relevant IAR hardware and software tools are detailed, as well as the main use cases for the application of IAR in a shipyard. Next, it is described Navantia's IAR system, which is based on a fog-computing architecture. Such a system is evaluated when making the use of three IAR devices (a smartphone, a tablet, and a pair of smart glasses), two AR software development kits (ARToolKit and Vuforia) and multiple IAR markers, with the objective of determining their performance in a shipyard workshop and inside a ship under construction. The results obtained show a remarkable performance differences among the different IAR tools and the impact of factors like lighting, pointing out the best combinations of markers, and hardware and software to be used depending on the characteristics of the shipyard scenario.</t>
  </si>
  <si>
    <t>10.1109/ACCESS.2018.2802699</t>
  </si>
  <si>
    <t>https://ieeexplore.ieee.org/stamp/stamp.jsp?arnumber=8281493</t>
  </si>
  <si>
    <t>Augmented Reality;cyber-physical systems;identification;industrial augmented reality;industry 4.0;Internet of Things;traceability;industrial Internet of Things;smart factory</t>
  </si>
  <si>
    <t>Industries;Hardware;Marine vehicles;Augmented reality;Maintenance engineering;Companies;Software</t>
  </si>
  <si>
    <t>augmented reality;factory automation;mobile computing;production engineering computing;production facilities;shipbuilding industry</t>
  </si>
  <si>
    <t>software tools;AR software development kits;ship;commercial industrial augmented reality systems;manufacturing companies;automated factories;computerized factories;shipbuilding;shipyard operators;smart manufacturing;Navantia;hardware tools;Industry 4.0 shipyard;fog-computing architecture;IAR markers;time 300.0 year</t>
  </si>
  <si>
    <t>On the Suitability of Augmented Reality for Safe Experiments on Radioactive Materials in Physics Educational Applications</t>
  </si>
  <si>
    <t>Laboratory experiences have proved to be a key moment of the educational path in most of the so-called Sciences, Technology, Engineering and Mathematics (STEM) subjects. Having the opportunity of practicing on actual experiments about the theoretical knowledge achieved during the classroom lectures is a fundamental step from a didactic point of view. However, lab activities could be forbidden in the presence of tests characterized by safety issues, thus limiting studentsâ€™ cultural growth; this is particularly true for physics experiments involving radioactive materials, sources of dangerous radiations. To face the considered problems, the authors propose hereinafter a mixed-reality solution involving augmented reality (AR) at students-side and actual instrumentation at laboratory-side. It is worth noting that the proposed solution can be applied for any type of experiment involving the remote control of measurement instruments and generic risk conditions (physical, chemical or biological). As for the considered case study on gamma radiation measurements, an ad-hoc AR application along with a microcontroller-based prototype allows students, located in a safe classroom, to (i) control distance and orientation of a remote actual detector with respect to different radioactive sources and (ii) retrieve and display on their smartphones the corresponding energy spectrum. The communication between classroom equipment and remote laboratory is carried out by means of enabling technologies typical of Internet of Things paradigm, thus making it possible a straightforward integration of the measurement results in cloud environment as dashboard, storage or processing.</t>
  </si>
  <si>
    <t>10.1109/ACCESS.2022.3175869</t>
  </si>
  <si>
    <t>https://ieeexplore.ieee.org/stamp/stamp.jsp?arnumber=9775977</t>
  </si>
  <si>
    <t>Augmented reality;mixed-reality education;MQTT protocol;physics experiments;radiation measurements;remote laboratory;reverse engineering</t>
  </si>
  <si>
    <t>Augmented reality;Physics;Detectors;Instruments;Temperature sensors;Training;Remote laboratories</t>
  </si>
  <si>
    <t>Deep Learning and Blockchain-Empowered Security Framework for Intelligent 5G-Enabled IoT</t>
  </si>
  <si>
    <t>Recently, many IoT applications, such as smart transportation, healthcare, and virtual and augmented reality experiences, have emerged with fifth-generation (5G) technology to enhance the Quality of Service (QoS) and user experience. The revolution of 5G-enabled IoT supports distinct attributes, including lower latency, higher system capacity, high data rate, and energy saving. However, such revolution also delivers considerable increment in data generation that further leads to a major requirement of intelligent and effective data analytic operation across the network. Furthermore, data growth gives rise to data security and privacy concerns, such as breach and loss of sensitive data. The conventional data analytic and security methods do not meet the requirement of 5G-enabled IoT including its unique characteristic of low latency and high throughput. In this paper, we propose a Deep Learning (DL) and blockchain-empowered security framework for intelligent 5G-enabled IoT that leverages DL competency for intelligent data analysis operation and blockchain for data security. The framework's hierarchical architecture wherein DL and blockchain operations emerge across the four layers of cloud, fog, edge, and user is presented. The framework is simulated and analyzed, employing various standard measures of latency, accuracy, and security to demonstrate its validity in practical applications.</t>
  </si>
  <si>
    <t>10.1109/ACCESS.2021.3077069</t>
  </si>
  <si>
    <t>https://ieeexplore.ieee.org/stamp/stamp.jsp?arnumber=9420742</t>
  </si>
  <si>
    <t>Internet of Things;security attack detection;edge computing;fog computing;blockchain;software-defined networking</t>
  </si>
  <si>
    <t>Security;Internet of Things;Data analysis;Blockchain;Reliability;5G mobile communication;Quality of service</t>
  </si>
  <si>
    <t>augmented reality;data analysis;data privacy;Internet of Things;quality of service;security of data</t>
  </si>
  <si>
    <t>Deep Learning;blockchain-empowered security framework;intelligent 5G-enabled IoT;IoT applications;virtual reality experiences;augmented reality experiences;high data rate;data generation;intelligent data analytic operation;effective data analytic operation;data growth;data security;sensitive data;conventional data;security methods;intelligent data analysis operation;blockchain operations</t>
  </si>
  <si>
    <t>The rapid progress in digitalization and automation have led to an accelerated growth in healthcare, generating novel models that are creating new channels for rendering treatment at reduced cost. The Metaverse is an emerging technology in the digital space which has huge potential in healthcare, enabling realistic experiences to the patients as well as the medical practitioners. The Metaverse is a confluence of multiple enabling technologies such as artificial intelligence, virtual reality, augmented reality, internet of medical devices, robotics, quantum computing, etc. through which new directions for providing quality healthcare treatment and services can be explored. The amalgamation of these technologies ensures immersive, intimate and personalized patient care. It also provides adaptive intelligent solutions that eliminates the barriers between healthcare providers and receivers. This article provides a comprehensive review of the Metaverse for healthcare, emphasizing on the state of the art, the enabling technologies to adopt the Metaverse for healthcare, the potential applications, and the related projects. The issues in the adaptation of the Metaverse for healthcare applications are also identified and the plausible solutions are highlighted as part of future research directions.</t>
  </si>
  <si>
    <t>10.1109/ACCESS.2023.3241628</t>
  </si>
  <si>
    <t>https://ieeexplore.ieee.org/stamp/stamp.jsp?arnumber=10034994</t>
  </si>
  <si>
    <t>Metaverse;healthcare;virtual reality;digital twin;cybersecurity</t>
  </si>
  <si>
    <t>Medical services;Metaverse;Surgery;Artificial intelligence;Mirrors;Virtual reality;Computer security;Digital twins</t>
  </si>
  <si>
    <t>health care;Internet;medical computing</t>
  </si>
  <si>
    <t>digital space;digitalization;healthcare applications;healthcare providers;Metaverse;personalized patient care;quality healthcare treatment</t>
  </si>
  <si>
    <t>On Analyzing Video Transmission Over Wireless WiFi and 5G C-Band in Harsh IIoT Environments</t>
  </si>
  <si>
    <t>This paper analyzes the quality of Virtual Reality (VR)/Augmented Reality (AR) video streamed in harsh industrial environments. VR/AR is being used in the Industrial Internet of Things (IIoT) as one of the most promising applications for favouring labour conditions and increasing security, while reducing costs of manufacturing. We provide an empirical work that analyzes the impact of industrial environment within the assessment of the video quality transmitted over WiFi and 5G C-band access and discuss the impact of electromagnetic emission of industrial machines in radiocommunications (microwave bands). Even if the presented measurements are limited, they clearly show some aspects of the impact of industrial environments that should be taken into account when developing multimedia IIoT applications. Moreover, we discuss the differences between Radiocommunications technologies for building separated (private) Small Area Wireless Networks (SAWN) for the IIoT in factories.</t>
  </si>
  <si>
    <t>10.1109/ACCESS.2020.3005641</t>
  </si>
  <si>
    <t>https://ieeexplore.ieee.org/stamp/stamp.jsp?arnumber=9127968</t>
  </si>
  <si>
    <t>Internet of Things;virtual reality/augmented reality;quality of experience;electromagnetic interference</t>
  </si>
  <si>
    <t>Wireless fidelity;5G mobile communication;Streaming media;Electromagnetics;Machinery;Delays</t>
  </si>
  <si>
    <t>5G mobile communication;augmented reality;factory automation;Internet of Things;radiocommunication;video streaming;wireless LAN</t>
  </si>
  <si>
    <t>Industrial Internet of Things;video streaming;augmented reality;virtual reality;factories;5G C-band access;multimedia IIoT;small area wireless networks;microwave bands;radiocommunications;industrial machines;video quality;industrial environment;labour conditions;harsh industrial environments;harsh IIoT environments;wireless WiFi;video transmission</t>
  </si>
  <si>
    <t>Effects of Gamified Augmented Reality in Public Spaces</t>
  </si>
  <si>
    <t>Advancements in smartphone technology have resulted in the proliferation of Augmented Reality (AR) applications and games. Researchers have acknowledged the great potential of AR applications to enhance entertainment and improve learning experiences. In this study, we examined the potential effects of gamified AR in public places. We developed ARQuiz, an AR-based quiz game, for a public exhibition space and conducted a user study with respondents via survey (N = 176; 55.68% female, mean age 35.94 and SD = 11.89) and face-to-face interview (N = 28; 57.14% female, mean age 31.07 and SD = 7.42). We analyzed the relationship between perceived application usefulness, perceived application enjoyment, perceived exhibition enjoyment, and perceived quiz enjoyment. In addition, we examined perceived sociability before and after the quiz, quiz score, and user behavior in the exhibition space. The results indicate that visitors who enjoyed playing the ARQuiz game enjoyed the exhibition more, obtained better quiz results and felt more social after visiting the exhibition. Furthermore, the ARQuiz was regarded as a possible platform for improving visitors' learning and overall experiences in public exhibitions. Although some players expressed concerns about the privacy and intrusiveness of AR, our results indicate that a well-designed AR game may boost the overall satisfaction of an exhibition visit and increase players' sociabilitys.</t>
  </si>
  <si>
    <t>10.1109/ACCESS.2019.2945819</t>
  </si>
  <si>
    <t>https://ieeexplore.ieee.org/stamp/stamp.jsp?arnumber=8861040</t>
  </si>
  <si>
    <t>Augmented reality;museum experience;user behavior</t>
  </si>
  <si>
    <t>Games;Cultural differences;Augmented reality;Entertainment industry;Tools;Videos;Interviews</t>
  </si>
  <si>
    <t>augmented reality;computer aided instruction;exhibitions;human factors;mobile learning;museums;public administration;serious games (computing);smart phones;user experience</t>
  </si>
  <si>
    <t>learning experiences;perceived application usefulness;perceived application enjoyment;perceived exhibition enjoyment;perceived quiz enjoyment;user behavior;ARQuiz game;public exhibitions;AR game;gamified augmented reality;public spaces;smartphone technology;AR applications;museum experience</t>
  </si>
  <si>
    <t>Real-Time Laparoscopic Cholecystectomy Simulation Using a Particle-Based Physical System</t>
  </si>
  <si>
    <t>Laparoscopic cholecystectomy is used to treat cholecystitis and cholelithiasis. Because the high risk of the surgery prevents novice doctors from practicing it on real patients, VR-based surgical simulation has been developed to simulate surgical procedures to train surgeons without patients, cadavers, or animals. In this study, we propose a real-time system designed to provide plausible visual and tactile simulation of the main surgical procedures. To achieve this, the physical properties of organs are modeled by particles, and cluster-based shape matching is used to simulate soft deformation. The haptic interaction between tools and soft tissue is modeled as a collision between a capsule and particles. Constraint-based haptic rendering is used to generate feedback force and the non-penetrating position of the virtual tool. The proposed system can simulate the major steps of laparoscopic cholecystectomy, such as the anatomy of Calot's triangle, clipping of the cystic duct and biliary artery, disjunction of the cystic duct and biliary artery, and separation of the gallbladder bed. The experimental results show that haptic rendering can be performed at a high frequency (&gt; 900 Hz), whereas mesh skinning and graphics rendering can be performed at 60 frames per second (fps).</t>
  </si>
  <si>
    <t>10.23919/CSMS.2022.0009</t>
  </si>
  <si>
    <t>https://ieeexplore.ieee.org/stamp/stamp.jsp?arnumber=9841530</t>
  </si>
  <si>
    <t>virtual surgery;laparoscopic cholecystectomy;position-based dynamics</t>
  </si>
  <si>
    <t>Laparoscopes;Visualization;Shape;Ducts;Surgery;Rendering (computer graphics);Real-time systems</t>
  </si>
  <si>
    <t>biological organs;biological tissues;computer based training;haptic interfaces;medical computing;rendering (computer graphics);surgery;virtual reality</t>
  </si>
  <si>
    <t>time laparoscopic cholecystectomy simulation;particle-based physical system;cholecystitis;cholelithiasis;novice doctors;VR-based surgical simulation;plausible visual simulation;tactile simulation;cluster-based shape matching;soft deformation;haptic interaction;soft tissue;constraint-based haptic rendering;nonpenetrating position;virtual tool;cystic duct;biliary artery;Calot triangle</t>
  </si>
  <si>
    <t>Characterization of Quality Attributes to Evaluate the User Experience in Augmented Reality</t>
  </si>
  <si>
    <t>This study proposes a characterization of quality attributes for applications that use augmented reality. This classification is done from the perspective of the user experience. The attribute identification was based on primary studies of the IEEE Xplore, Scopus, and ACM repositories. From an initial set of 1165 papers, 101 documents were selected. The document proposes two categories: objective and subjective. In the objective category 4 subcategories and 40 attributes were found, and in the subjective one 5 subcategories and 54 attributes were found. This is the first time that all these criteria are presented in a single document, which is the input for designing a comprehensive quality assurance tool for user experience in augmented reality.</t>
  </si>
  <si>
    <t>10.1109/ACCESS.2022.3216860</t>
  </si>
  <si>
    <t>https://ieeexplore.ieee.org/stamp/stamp.jsp?arnumber=9928275</t>
  </si>
  <si>
    <t>Augmented reality (AR);category;quality attributes;user experience (UX);user interface (UI)</t>
  </si>
  <si>
    <t>User experience;Augmented reality;Indexes;Computer science;User experience;Systematics;User interfaces</t>
  </si>
  <si>
    <t>augmented reality;data mining;quality assurance;software quality</t>
  </si>
  <si>
    <t>user experience;attribute identification;primary studies;IEEE Xplore;ACM repositories;objective category 4 subcategories;subjective one 5 subcategories;single document;comprehensive quality assurance tool;augmented reality;quality attributes</t>
  </si>
  <si>
    <t>Process of Materials Picking Using Augmented Reality</t>
  </si>
  <si>
    <t>The thesis describes the research conducted on the effectiveness of purposed Augmented Reality solutions for material identification in the production system. The research was carried out at the Smart Factory laboratory of the Poznan University of Technology and was divided into two stages. In the first stage, the research has been conducted to identify both of the best variants of application and the AR smart glasses which were used in second stage. The time of identification and completion of production parts obtained using the AR technique and the traditional technique were compared during the second stage of the research. The results of the second experiment show that the AR method is efficacious for identifying materials in a production system; however, the traditional method time is shorter. This proves that the traditional method is more effective and therefore AR solutions need to be improved.</t>
  </si>
  <si>
    <t>10.1109/ACCESS.2021.3096915</t>
  </si>
  <si>
    <t>https://ieeexplore.ieee.org/stamp/stamp.jsp?arnumber=9481895</t>
  </si>
  <si>
    <t>Industry 4.0;augmented reality;smart factory;manufacturing logistic</t>
  </si>
  <si>
    <t>Production;Augmented reality;Production systems;Smart manufacturing;Companies;Glass;Training</t>
  </si>
  <si>
    <t>augmented reality;control engineering computing;materials handling;production engineering computing</t>
  </si>
  <si>
    <t>augmented reality;material identification;production system;Smart Factory laboratory;AR smart glasses;production parts;materials picking process;Poznan University of Technology;Industry 4.0</t>
  </si>
  <si>
    <t>Critical Success Factors for Virtual Reality Applications in Orthopaedic Surgical Training: A Systematic Literature Review</t>
  </si>
  <si>
    <t>There is an increasing pressure to improve the cost-effectiveness of orthopaedic training, both temporally and financially. Accordingly, virtual reality (VR) has been incorporated into a number of surgical training programs, providing trainees a safe yet realistic environment to practice their craft before going into the operating room. Identification of critical success factors (CSFs) for VR integration in the orthopaedic training program, can be beneficial in guiding the focus of healthcare providers and VR designers during the VR platform development stage. The aim of this study is to identify VR-based training CSFs that encourage orthopaedic surgeons to use VR as a method for acquiring, maintaining, and improving skills. A total of 74 studies conducted between 2011 and 2021 were selected and examined. There were 73 CSFs listed as being essential for VR adoption in orthopaedic surgical training. The CSFs were divided into six general categories: HCI/VR Features, Learning Outcome, Usability, Control and Active Learning, Student and Limitation factors. Subsequently, recommendations were made to guide healthcare professionals, researchers, and designers for optimal adoption of VR in orthopaedic surgical training in the future.</t>
  </si>
  <si>
    <t>10.1109/ACCESS.2021.3112345</t>
  </si>
  <si>
    <t>https://ieeexplore.ieee.org/stamp/stamp.jsp?arnumber=9536582</t>
  </si>
  <si>
    <t>Arthroscopy;critical success factors;orthopaedic training;virtual reality</t>
  </si>
  <si>
    <t>Surgery;Training;Virtual reality;Diseases;Musculoskeletal system;Task analysis</t>
  </si>
  <si>
    <t>biomedical education;computer based training;health care;human computer interaction;medical computing;orthopaedics;surgery;training;virtual reality</t>
  </si>
  <si>
    <t>virtual reality applications;orthopaedic surgical training;systematic literature review;surgical training programs;VR integration;orthopaedic training program;VR platform development stage;VR-based training CSFs;orthopaedic surgeons</t>
  </si>
  <si>
    <t>Towards a Virtual Domain Based Authentication on MapReduce</t>
  </si>
  <si>
    <t>This paper has proposed a novel authentication solution for the MapReduce (MR) model, a new distributed and parallel computing paradigm commonly deployed to process Big Data by major IT players, such as Facebook and Yahoo. It identifies a set of security, performance, and scalability requirements that are specified from a comprehensive study of a job execution process using MR and security threats and attacks in this environment. Based on the requirements, it critically analyzes the state-of-the-art authentication solutions, discovering that the authentication services currently proposed for the MR model is not adequate. This paper then presents a novel layered authentication solution for the MR model and describes the core components of this solution, which includes the virtual domain based authentication framework (VDAF). These novel ideas are significant, because, first, the approach embeds the characteristics of MR-in-cloud deployments into security solution designs, and this will allow the MR model be delivered as a software as a service in a public cloud environment along with our proposed authentication solution; second, VDAF supports the authentication of every interactions by any MR components involved in a job execution flow, so long as the interactions are for accessing resources of the job; third, this continuous authentication service is provided in such a manner that the costs incurred in providing the authentication service should be as low as possible.</t>
  </si>
  <si>
    <t>10.1109/ACCESS.2016.2558456</t>
  </si>
  <si>
    <t>https://ieeexplore.ieee.org/stamp/stamp.jsp?arnumber=7460118</t>
  </si>
  <si>
    <t>MapReduce;Authentication for MapReduce;Cloud Computing Security;Security Requirements;Security Threats;MapReduce;authentication for mapreduce;cloud computing security;security requirements;security threats</t>
  </si>
  <si>
    <t>Authentication;Analytical models;Cloud computing;Computational modeling;Scalability;Paralllel processing</t>
  </si>
  <si>
    <t>Big Data;cloud computing;parallel processing;security of data</t>
  </si>
  <si>
    <t>virtual domain based authentication framework;MapReduce;MR model;parallel computing paradigm;distributed computing paradigm;Yahoo;Facebook;Big Data processing;job execution process;security threats;layered authentication solution;VDAF;MR-in-cloud deployment characteristics;software as a service;public cloud environment;continuous authentication service</t>
  </si>
  <si>
    <t>Overview of Edge Computing in the Agricultural Internet of Things: Key Technologies, Applications, Challenges</t>
  </si>
  <si>
    <t>The application of the Internet of Things in agricultural development usually occurs via a monitoring network that consists of a large number of sensor nodes, thus gradually transforming agriculture from a human-oriented and single-machine-centric production model to an information- and software-centric production model. Due to the large area coverage of agriculture and the variety of production objects, if all farmland perception information is gathered into the cloud server, the server will exert greater pressure on the network, which reduces the speed of response to event processing. This problem may be perfectly solved by the recent emergence of Edge computing, which can share the load of the cloud server and reduce the delay. Edge computing has prospects in agricultural applications, such as pest identification, safety traceability of agricultural products, unmanned agricultural machinery, agricultural technology promotion, and intelligent management. The application of the Agricultural Internet of Things integrates artificial intelligence, the Internet of Things, and blockchain and Virtual/Augmented Reality technologies. This paper primarily reviews the application of Edge computing in the Agricultural Internet of Things and investigates the combination of Edge computing and Artificial Intelligence, blockchain and Virtual/Augmented reality technology. The challenges of Edge computing task allocation, data processing, privacy protection and security, and service stability in agriculture are reviewed. The future development direction of Edge computing in the Agricultural Internet of Things is predicted.</t>
  </si>
  <si>
    <t>10.1109/ACCESS.2020.3013005</t>
  </si>
  <si>
    <t>https://ieeexplore.ieee.org/stamp/stamp.jsp?arnumber=9153160</t>
  </si>
  <si>
    <t>The Agricultural Internet of Things;artificial intelligence;blockchain;edge computing;smart agriculture;virtual/augmented reality</t>
  </si>
  <si>
    <t>Edge computing;Cloud computing;Internet of Things;Agriculture;Servers;Production;Monitoring</t>
  </si>
  <si>
    <t>agricultural products;agriculture;artificial intelligence;augmented reality;cloud computing;cryptography;data privacy;distributed databases;Internet of Things;reviews;sensors</t>
  </si>
  <si>
    <t>privacy protection;data processing;virtual-augmented reality technologies;blockchain;artificial intelligence;farmland perception;information-centric production model;agricultural Internet of Things;sensor nodes;edge computing task allocation;human-oriented production model;agricultural products;cloud server;software-centric production model;single-machine-centric production model</t>
  </si>
  <si>
    <t>Construction of the Virtual Embodiment Questionnaire (VEQ)</t>
  </si>
  <si>
    <t>User embodiment is important for many virtual reality (VR) applications, for example, in the context of social interaction, therapy, training, or entertainment. However, there is no data-driven and validated instrument to empirically measure the perceptual aspects of embodiment, necessary to reliably evaluate this important phenomenon. To provide a method to assess components of virtual embodiment in a reliable and consistent fashion, we constructed a Virtual Embodiment Questionnaire (VEQ). We reviewed previous literature to identify applicable constructs and questionnaire items, and performed a confirmatory factor analysis (CFA) on the data from three experiments (N = 196). The analysis confirmed three factors: (1) ownership of a virtual body, (2) agency over a virtual body, and (3) the perceived change in the body schema. A fourth study (N = 22) was conducted to confirm the reliability and validity of the scale, by investigating the impacts of latency and latency jitter present in the simulation. We present the proposed scale and study results and discuss resulting implications.</t>
  </si>
  <si>
    <t>10.1109/TVCG.2020.3023603</t>
  </si>
  <si>
    <t>https://ieeexplore.ieee.org/stamp/stamp.jsp?arnumber=9199571</t>
  </si>
  <si>
    <t>Virtual Embodiment;Body Ownership;Agency;Avatars;Virtual Reality</t>
  </si>
  <si>
    <t>Avatars;User centered design;User interfaces;Social factors;Virtualization</t>
  </si>
  <si>
    <t>statistical analysis;virtual reality</t>
  </si>
  <si>
    <t>virtual embodiment questionnaire;VEQ;user embodiment;virtual reality applications;confirmatory factor analysis;virtual body</t>
  </si>
  <si>
    <t>Adult;Computer Graphics;Female;Humans;Male;Psychometrics;Social Identification;Surveys and Questionnaires;User-Computer Interface;Virtual Reality;Young Adult</t>
  </si>
  <si>
    <t>ParaDefender: A Scenario-Driven Parallel System for Defending Metaverses</t>
  </si>
  <si>
    <t>The metaverse, as an instance of cyberâ€“physicalâ€“social systems (CPSS) that originates in cyberâ€“physical systems (CPS), features growing complexity, and diversity in terms of functionalities, as well as the exponentially increasing demand in network bandwidth and computational resources, thereby leading to exaggerated security threats. However, compared with the extensive attention received by the metaverse, solutions defending against the threats have not kept pace. A major obstacle to such solutions is virtualityâ€“reality-synthesized threats. Therefore, it is imperative to design new paradigms to defend the metaverse effectively. In this article, we advance a parallel system, dubbed ParaDefender, to defend the metaverse against emerging new threats effectively. Inspired by parallel intelligence, ParaDefender comprises artificial cyberspace, computational experiments, and parallel execution. The basic idea is to make artificial and real cyberspaces executed in parallel to mutually guide each other for enhanced security, wherein the parallel execution is scenario driven in the sense that the scenarios originate from all possible spatialâ€“temporal combinations of security threats in the metaverse. We also demonstrate how to land ParaDefender onto real-world applications, including the Industrial Internet of Things (IIoT) security operation application in the industrial metaverse, and the social governance application.</t>
  </si>
  <si>
    <t>10.1109/TSMC.2022.3228928</t>
  </si>
  <si>
    <t>https://ieeexplore.ieee.org/stamp/stamp.jsp?arnumber=9997137</t>
  </si>
  <si>
    <t>Cyberâ€“physicalâ€“social systems (CPSS);parallel intelligence (PI);parallel security;scenario engineering (SE);security in metaverses</t>
  </si>
  <si>
    <t>Cyberspace;Security;Metaverse;Computational modeling;Data models;Task analysis;Cybernetics</t>
  </si>
  <si>
    <t>Development of Virtual Reality Serious Game for Underground Rock-Related Hazards Safety Training</t>
  </si>
  <si>
    <t>Traditional safety training media to transfer safety knowledge specific to the rock-related hazards in underground mines are mainly video or manuals, which are inefficient and bring a poor training experience. In this paper, we designed and developed a serious game based on virtual reality (VR) technology in order to efficiently transfer safety knowledge and enable enhanced interactive safety training. For different training purposes and users, we designed two modes, one for professional scaling training suitable for novice scalers, the other for rock-related hazards perception training suitable for other miners. Our game is built based on game engine-Unity3D and equipped with HTC VIVE to improve immersion. The game pipeline is to have trainees basically understand safety knowledge through guided interaction and then make a self-adaptive practice to fully master it. We evaluated the effectiveness of our game, and the results of the comparative experiment show that our game is more efficient than the instructional video in both training modes. The application of our game is proven to have the potential to change the safety situation of underground mines and evaluate the level of safety awareness and risk aversion of the miners in the future.</t>
  </si>
  <si>
    <t>10.1109/ACCESS.2019.2934990</t>
  </si>
  <si>
    <t>https://ieeexplore.ieee.org/stamp/stamp.jsp?arnumber=8795446</t>
  </si>
  <si>
    <t>Safety training;underground mining;virtual reality;rock-related hazards;serious game</t>
  </si>
  <si>
    <t>Games;Training;Rocks;Hazards;Virtual reality;Accidents</t>
  </si>
  <si>
    <t>computer based training;design engineering;health hazards;industrial training;mining;mining industry;occupational safety;risk management;rocks;serious games (computing);virtual reality</t>
  </si>
  <si>
    <t>underground mines;professional scaling training;game engine-Unity3D;risk aversion;virtual reality serious game design;hazards perception training;underground rock;HTC VIVE equipment</t>
  </si>
  <si>
    <t>Beyond Feeling Sick: The Visual and Cognitive Aftereffects of Virtual Reality</t>
  </si>
  <si>
    <t>Despite continued improvements in virtual reality (VR) technologies, many people still experience adverse symptoms from using head-mounted displays (HMDs). Typically, these symptoms are monitored through self-report measures, such as the Simulator Sickness Questionnaire (SSQ); however, by only using subjective measures many symptoms may be overlooked. In an application-based study, we investigated visual and cognitive aftereffects of using HMDs and their relationship to the reporting of sickness on the SSQ. Visual (accommodation and vergence) and cognitive (reaction time and rapid visual processing) assessments were employed before and after participants engaged in a 30-minute VR table tennis game (VR group, n = 27) or went about their daily activities (control group, n = 28). The data showed changes in accommodation but no concurrent changes in vergence, which likely stems from decoupling accommodation and vergence in VR. Furthermore, larger changes in accommodation were linked to more severe sickness symptoms suggesting that decoupling accommodation and vergence could be more adverse than previously thought. The VR group also had slower decision (cognitive) times, but movement times were unaffected. These findings go beyond the typical self-reporting of sickness in VR studies. Moreover, we demonstrate that even in a high-quality commercial virtual environment, users may experience visual and cognitive aftereffects that may negatively influence their experience with subsequent activities in the real world. Developing an understanding of how VR aftereffects may influence later activities could help to minimise the risk of using HMDs for various applications and may be valuable to obtain a better understanding of user issues and VR safety.</t>
  </si>
  <si>
    <t>10.1109/ACCESS.2019.2940073</t>
  </si>
  <si>
    <t>https://ieeexplore.ieee.org/stamp/stamp.jsp?arnumber=8827502</t>
  </si>
  <si>
    <t>Aftereffects;motion sickness;depth perception;vergence-accommodation conflict</t>
  </si>
  <si>
    <t>Visualization;Fatigue;Virtual environments;Games;Sports;Stereo image processing</t>
  </si>
  <si>
    <t>cognition;computer games;helmet mounted displays;human computer interaction;medical computing;virtual reality</t>
  </si>
  <si>
    <t>reaction time;rapid visual processing;30-minute VR table tennis game;VR group;control group;concurrent changes;severe sickness symptoms;slower decision times;VR studies;high-quality commercial virtual environment;experience visual aftereffects;cognitive aftereffects;VR aftereffects;VR safety;sick;continued improvements;virtual reality technologies;experience adverse symptoms;head-mounted displays;self-report measures;Simulator Sickness Questionnaire;SSQ;subjective measures;application-based study;HMD</t>
  </si>
  <si>
    <t>A Fast and Deterministic Algorithm for Consensus Set Maximization</t>
  </si>
  <si>
    <t>With the current booming applications of virtual reality, augmented reality, and robotics, efficiently extracting the maximum consensus set among large-scale corrupted data has become a critical challenge. However, existing methods typically focus on optimization and are rarely concerned about the running time. In this paper, we propose a new fast and deterministic algorithm to address the consensus set maximization problem. First, we propose a novel formulation that transforms the original problem into a sequence of decision problems (DPs). Second, we propose an efficient algorithm to assess the feasibility of these DPs. Comprehensive experiments on linear hyper-plane regression and non-linear homography matrix estimation show that our approach is fully deterministic and can effectively process large-scale and highly corrupted data without any special initialization. Under a pure MATLAB implementation and a laptop CPU, our method can successfully determine the maximum consensus set from 1000 input data points (with 70% of them being outliers) at 30 Hz.</t>
  </si>
  <si>
    <t>10.1109/ACCESS.2018.2835302</t>
  </si>
  <si>
    <t>https://ieeexplore.ieee.org/stamp/stamp.jsp?arnumber=8360018</t>
  </si>
  <si>
    <t>Consensus set maximization;outlier rejection;robust model fitting;homography matrix estimation;hyper-plane regression;computer vision;system identification</t>
  </si>
  <si>
    <t>Mathematical model;Robustness;Approximation algorithms;Solid modeling;Data models;Optimization;Computational modeling</t>
  </si>
  <si>
    <t>approximation theory;augmented reality;computer vision;deterministic algorithms;matrix algebra;optimisation;regression analysis;set theory</t>
  </si>
  <si>
    <t>deterministic algorithm;consensus set maximization problem;decision problems;linear hyper-plane regression;maximum consensus set;current booming applications;virtual reality;augmented reality;large-scale corrupted data;running time;non-linear homography matrix estimation;frequency 30.0 Hz</t>
  </si>
  <si>
    <t>Choice of Distribution Channels for Experience Products Using Virtual Reality</t>
  </si>
  <si>
    <t>Research on product distribution channels has mainly focused on channel cost, risk aversion, consumer fairness preference, price decision, channel coordination, and channel selection while paying less attention to the product experience. Compared with offline channels, the online channel is at a disadvantage with regards to the product experience. For experience products, consumers cannot accurately access the value of the products through online channels because of its virtuality. In contrast, offline channels can attract more consumers with real product experience. However, the application of virtual reality technology has become increasingly more extensive in recent years. Virtual reality technology enhances the interaction level between online consumers and experience products, and it can help consumers assess product value more accurately, which has a greater impact on consumersâ€™ purchase decisions. Manufacturers can make full use of virtual reality technology to expand online sales. To maximize the manufacturersâ€™ revenue, this paper uses consumer utility theory and game theory to design four experience productsâ€™ distribution channel models and analyzes the relationship between the manufacturersâ€™ revenue in different distribution channel models and virtual reality technology. The results show when the interaction level of virtual reality technology is low, manufacturers tend to choose a dual distribution channel, but when the interaction level of virtual reality technology is high, a single online distribution channel is the best choice for manufacturers.</t>
  </si>
  <si>
    <t>10.1109/ACCESS.2019.2920308</t>
  </si>
  <si>
    <t>https://ieeexplore.ieee.org/stamp/stamp.jsp?arnumber=8727960</t>
  </si>
  <si>
    <t>Virtual reality technology;experience products;consumer utility;game theory;distribution channel;purchase decisions</t>
  </si>
  <si>
    <t>Virtual reality;Game theory;Consumer behavior;Channel models;Switches;Supply chains;Utility theory</t>
  </si>
  <si>
    <t>consumer behaviour;electronic commerce;game theory;Internet;pricing;purchasing;retail data processing;utility theory;virtual reality</t>
  </si>
  <si>
    <t>experience products;product distribution channels;channel cost;consumer fairness preference;channel coordination;channel selection;product experience;offline channels;virtual reality technology;online consumers;product value;consumer utility theory;game theory;dual distribution channel;single online distribution channel;consumer purchase decisions</t>
  </si>
  <si>
    <t>Security in 5G-Enabled Internet of Things Communication: Issues, Challenges, and Future Research Roadmap</t>
  </si>
  <si>
    <t>5G mobile communication systems promote the mobile network to not only interconnect people, but also interconnect and control the machine and other devices. 5G-enabled Internet of Things (IoT) communication environment supports a wide-variety of applications, such as remote surgery, self-driving car, virtual reality, flying IoT drones, security and surveillance and many more. These applications help and assist the routine works of the community. In such communication environment, all the devices and users communicate through the Internet. Therefore, this communication agonizes from different types of security and privacy issues. It is also vulnerable to different types of possible attacks (for example, replay, impersonation, password reckoning, physical device stealing, session key computation, privileged-insider, malware, man-in-the-middle, malicious routing, and so on). It is then very crucial to protect the infrastructure of 5G-enabled IoT communication environment against these attacks. This necessitates the researchers working in this domain to propose various types of security protocols under different types of categories, like key management, user authentication/device authentication, access control/user access control and intrusion detection. In this survey paper, the details of various system models (i.e., network model and threat model) required for 5G-enabled IoT communication environment are provided. The details of security requirements and attacks possible in this communication environment are further added. The different types of security protocols are also provided. The analysis and comparison of the existing security protocols in 5G-enabled IoT communication environment are conducted. Some of the future research challenges and directions in the security of 5G-enabled IoT environment are displayed. The motivation of this work is to bring the details of different types of security protocols in 5G-enabled IoT under one roof so that the future researchers will be benefited with the conducted work.</t>
  </si>
  <si>
    <t>10.1109/ACCESS.2020.3047895</t>
  </si>
  <si>
    <t>https://ieeexplore.ieee.org/stamp/stamp.jsp?arnumber=9309301</t>
  </si>
  <si>
    <t>Fifth generation mobile communication systems (5G);Internet of Things (IoT);security;privacy;key management;authentication;access control;intrusion detection</t>
  </si>
  <si>
    <t>Security;Internet of Things;5G mobile communication;Protocols;Privacy;Analytical models;Solid modeling</t>
  </si>
  <si>
    <t>5G mobile communication;authorisation;cryptographic protocols;data privacy;Internet;Internet of Things;mobile computing</t>
  </si>
  <si>
    <t>5G mobile communication systems;Internet of Things communication environment;5G-enabled IoT communication environment;security protocols;mobile network;privacy issues;key management;user authentication;device authentication;user access control;intrusion detection</t>
  </si>
  <si>
    <t>Mobile Terminal Video Image Fuzzy Feature Extraction Simulation Based on SURF Virtual Reality Technology</t>
  </si>
  <si>
    <t>Extracting the fuzzy feature of the mobile video image can effectively improve the low illumination image quality. Traditional methods are used to construct fuzzy feature indexes of mobile terminal video images, and the detailed information of video images is divided, but the bidirectional matching of feature points is ignored, which leads to low extraction accuracy. Therefore, this paper proposes a method for extracting fuzzy features of mobile terminal video images based on SURF-based virtual reality technology. First, perform video image grayscale extraction on the input mobile terminal video image, and detect the closed area in the mobile terminal video image as the radiation invariant area of the terminal video image. Secondly, Hessian matrix is used to detect the feature points of the image, and the non-maximum suppression method and interpolation operation are used to find and locate the extreme value points. Then, the main direction of feature points was determined, and SURF description operator was used for matching to obtain initial matching point pairs. Finally, the obtained fuzzy feature one-way matching result of the video image is matched in two directions, the closest distance ratio is used to match the feature points, and the full constraint condition is used to filter out the wrong matching point pairs, thereby completing the mobile terminal video image fuzzy feature extraction. The experimental results show that the proposed algorithm is effective in feature extraction and matching, stability and speed. The misrecognition rate of the algorithm in this paper is 0.101, and the time used is only 0.41 s, which fully meets the real-time requirements.</t>
  </si>
  <si>
    <t>10.1109/ACCESS.2020.3019070</t>
  </si>
  <si>
    <t>https://ieeexplore.ieee.org/stamp/stamp.jsp?arnumber=9174977</t>
  </si>
  <si>
    <t>Feature extraction;mobile terminal;video image;SURF;virtual reality technology</t>
  </si>
  <si>
    <t>Feature extraction;Virtual reality;Lighting;Data mining;Education;Gray-scale;Real-time systems</t>
  </si>
  <si>
    <t>feature extraction;fuzzy set theory;Hessian matrices;image matching;interpolation;object detection;virtual reality</t>
  </si>
  <si>
    <t>real-time requirements;misrecognition rate;one-way matching;SURF description operator;interpolation operation;nonmaximum suppression method;Hessian matrix;radiation invariant area;extraction accuracy;bidirectional matching;fuzzy feature extraction simulation;mobile terminal video image;video image grayscale extraction;SURF-based virtual reality technology;feature points;fuzzy feature indexes;low illumination image quality</t>
  </si>
  <si>
    <t>Motion Balance Ability Detection Based on Video Analysis in Virtual Reality Environment</t>
  </si>
  <si>
    <t>In recent years, smart camera devices under the Virtual Reality (VR) environment have been widely popularized. These devices can be equipped with fast and effective computer vision applications, including the detection of the balance ability of moving targets. Moving target balance ability detection plays an important role in public security, traffic monitoring and other fields, and is also a basic technology for many vision applications. Therefore, the requirements for accuracy and completeness of detection are getting higher and higher. This article proposes a tracking method Motion Model and Model Updater (MMMU) based on the balance acquisition and model update and intelligent adjustment of the motion model. Improved Motion Model (IMM) is a background sample balance acquisition algorithm based on simple linear iterative clustering, completes the abstraction of background images. Different from other update strategies with a fixed number of frames, the update strategy based on image histogram contrast relies on the human selective forgetting mechanism to better avoid burst frames and process similar frames. Since the data used to detect the balance ability of moving targets is inherently unbalanced, the idea of dealing with imbalance in data mining is introduced into it, and the problem of balance ability detection of moving targets is studied from the perspectives of downsampling and oversampling. In addition, temporal and spatial oversampling of the foreground and selective downsampling of the background are performed to reduce the imbalance of the data set, and the resampled data set is used for modeling and classification. The feasibility of the MMMU algorithm is tested through experiments, and the motion balance ability of the foreground target is detected relatively completely.</t>
  </si>
  <si>
    <t>10.1109/ACCESS.2020.3019609</t>
  </si>
  <si>
    <t>https://ieeexplore.ieee.org/stamp/stamp.jsp?arnumber=9178336</t>
  </si>
  <si>
    <t>Movement target balance ability detection;movement balance ability;balance acquisition;VR~environment</t>
  </si>
  <si>
    <t>Solid modeling;Virtual reality;Computational modeling;Data models;Classification algorithms;Data mining;Object detection</t>
  </si>
  <si>
    <t>computer vision;image classification;image motion analysis;image sampling;iterative methods;object detection;object tracking;pattern clustering;video signal processing;virtual reality</t>
  </si>
  <si>
    <t>computer vision;background sample balance acquisition algorithm;linear iterative clustering;background images;image histogram contrast;human selective forgetting mechanism;classification;foreground target detection;video analysis;virtual reality environment;smart camera devices;motion model and model updater;motion balance ability detection;moving target balance ability detection;tracking method;MMMU;improved motion model;temporal oversampling;spatial oversampling;selective downsampling</t>
  </si>
  <si>
    <t>Fire Risk Analysis of Runway Excursion Accidents in High-Plateau Airport</t>
  </si>
  <si>
    <t>The risk assessment of runway excursion accidents in the high-plateau airport is a significant part of the airport operations and risk management. This article proposes a method to evaluate the risk of runway excursion accidents in the high-plateau airport with the probability and severity estimations of runway excursion in the high-plateau airport. Firstly, the probability estimation is calculated by combining the correction model and the Bayesian network. The probability correction model considers the runway length required for takeoff and landing, specific ambient temperature, and wind speeds in the high-plateau airport. Then, a high-plateau airport simulation evacuation model of evacuation capacity is established by the VR experiment, and the severity of evacuation in the high-plateau airport is evaluated, combining the endurance of fire products. Finally, based on probability and severity, the quantitative calculation value of risk is given. We also utilize the model on a case study to find the effect of temperature, wind speed, and altitude on this risk index. The results show that the risk of runway excursion accidents in the high-plateau airport is greatly affected by temperature and wind speed. The experimental airport's risk value in February is about 11.8 times of that in September, and the risk value of the high-plateau airport is 7.32 times higher than that in a plain airport. The model successfully simulates the various scenarios at a high-plateau airport and other airports at different altitudes. It is proved that the fire risk of high-plateau airport runway excursion accidents should be paid attention to and provides scientific guidance for the airport's aviation safety management based on the actual characteristics of a high-plateau airport.</t>
  </si>
  <si>
    <t>10.1109/ACCESS.2020.3035894</t>
  </si>
  <si>
    <t>https://ieeexplore.ieee.org/stamp/stamp.jsp?arnumber=9247976</t>
  </si>
  <si>
    <t>Risk assessment;high-plateau airport;runway excursion;probability;severity</t>
  </si>
  <si>
    <t>Analytical models;Atmospheric modeling;Wind speed;Estimation;Airports;Risk management;Accidents</t>
  </si>
  <si>
    <t>accidents;aerospace safety;airports;belief networks;fire safety;probability;risk analysis;virtual reality</t>
  </si>
  <si>
    <t>aviation safety management;risk index;fire products;VR experiment;high-plateau airport simulation evacuation model;wind speeds;specific ambient temperature;runway length;probability correction model;Bayesian network;severity estimations;risk management;risk assessment;runway excursion accidents;fire risk analysis</t>
  </si>
  <si>
    <t>Image Recognition and Safety Risk Assessment of Traffic Sign Based on Deep Convolution Neural Network</t>
  </si>
  <si>
    <t>A neural network model based on deep learning is utilized to explore the traffic sign recognition (TSR) and expand the application of deep intelligent learning technology in the field of virtual reality (VR) image recognition, thereby assessing the road traffic safety risks and promoting the construction of intelligent transportation networks. First, a dual-path deep CNN (TDCNN) TSR model is built based on the convolutional neural network (CNN), and the cost function and recognition accuracy are selected as indicators to analyze the training results of the model. Second, the recurrent neural network (RNN) and long-short-term memory (LSTM) RNN are utilized to assess the road traffic safety risks, and the prediction and evaluation effects of them are compared. Finally, the changes in safety risks of road traffic accidents are analyzed based on the two key influencing factors of the number of road intersections and the speed of vehicles traveling. The results show that the learning rate of the network model and the number of hidden neurons in the fully-connected layer directly affect the training results, and there are differences in the choices between the early and late training periods. Compared with RNN, the LSTM network model has higher evaluation accuracy, and its corresponding root square error (RSE) is 0.36. The rational control of the number of intersections and the speed of roads traveled has a significant impact on improving the safety level and promoting road traffic efficiency. The VR image recognition algorithm and safety risk prediction method based on a neural network model positively affect the construction of an intelligent transport network.</t>
  </si>
  <si>
    <t>10.1109/ACCESS.2020.3032581</t>
  </si>
  <si>
    <t>https://ieeexplore.ieee.org/stamp/stamp.jsp?arnumber=9233325</t>
  </si>
  <si>
    <t>TDCNN;image recognition;RNN;LSTM;security risk;assessment</t>
  </si>
  <si>
    <t>Training;Roads;Safety;Deep learning;Image recognition;Convolution;Predictive models</t>
  </si>
  <si>
    <t>convolutional neural nets;image recognition;learning (artificial intelligence);recurrent neural nets;road accidents;road safety;road traffic;traffic engineering computing;virtual reality</t>
  </si>
  <si>
    <t>VR image recognition algorithm;road traffic efficiency;safety level;LSTM network model;learning rate;road intersections;road traffic accidents;RNN;recognition accuracy;cost function;convolutional neural network;dual-path deep CNN TSR model;intelligent transportation networks;road traffic safety risks;virtual reality image recognition;deep intelligent learning technology;traffic sign recognition;deep convolution neural network;safety risk assessment;intelligent transport network;neural network model;safety risk prediction method</t>
  </si>
  <si>
    <t>Iris Deidentification With High Visual Realism for Privacy Protection on Websites and Social Networks</t>
  </si>
  <si>
    <t>The very high recognition accuracy of iris-based biometric systems and the increasing distribution of high-resolution personal images on websites and social media are creating privacy risks that users and the biometric community have not yet addressed properly. Biometric information contained in the iris region can be used to automatically recognize individuals even after several years, potentially enabling pervasive identification, recognition, and tracking of individuals without explicit consent. To address this issue, this paper presents two main contributions. First, we demonstrate, through practical examples, that the risk associated with iris-based identification by means of images collected from public websites and social media is real. Second, we propose an innovative method based on generative adversarial networks (GANs) that can automatically generate novel images with high visual realism, in which all the biometric information associated with an individual in the iris region has been removed and replaced. We tested the proposed method on an image dataset composed of high-resolution portrait images collected from the web. The results show that the generated deidentified images significantly reduce the privacy risks and, in most cases, are indistinguishable from real samples.</t>
  </si>
  <si>
    <t>10.1109/ACCESS.2021.3114588</t>
  </si>
  <si>
    <t>https://ieeexplore.ieee.org/stamp/stamp.jsp?arnumber=9543669</t>
  </si>
  <si>
    <t>Biometrics;deidentification;GAN;iris;privacy</t>
  </si>
  <si>
    <t>Iris recognition;Faces;Privacy;Image recognition;Social networking (online);Face recognition;Visualization</t>
  </si>
  <si>
    <t>biometrics (access control);data privacy;iris recognition;social networking (online)</t>
  </si>
  <si>
    <t>iris-based biometric systems;high-resolution personal images;social media;privacy risks;biometric community;biometric information;iris region;pervasive identification;iris-based identification;generative adversarial networks;high visual realism;image dataset;high-resolution portrait images;iris deidentification;privacy protection;social networks;deidentified images;public Web sites</t>
  </si>
  <si>
    <t>Integrated Use of Licensed- and Unlicensed-Band mmWave Radio Technology in 5G and Beyond</t>
  </si>
  <si>
    <t>The 3GPP standardization rapidly moves forward with studies of a wide-bandwidth waveform as well as an adaptation of the emerging 5G new radio (NR)-based access to the unlicensed spectrum (NR-U). One of the basic architectures for NR-U involves carrier aggregation of an anchor-licensed-NR carrier and a secondary carrier in unlicensed spectrum, which altogether allows for seamless traffic offloading in scenarios where multi-gigabit data rates are required. While today's research on NR-U addresses mostly physical- and protocol-layer aspects, a system-level performance of the NR-U offloading mechanisms has not been investigated thoroughly. In this paper, we develop a mathematical queuing-theoretic framework that is mindful of the specifics of millimeter-wave (mmWave) session dynamics and may serve as a flexible tool for the analysis of various strategies for the integrated use of licensed and unlicensed mmWave bands in terms of the session drop probability and system utilization. To illustrate this, we select three distinct strategies (based on sequential service, probabilistic offloading, or proportional splitting), and complement our mathematical models with a detailed performance evaluation in a representative massive augmented/virtual reality scenario. Based on this quantitative analysis of the selected schemes, we conclude that proportional splitting of traffic between the two mmWave bands leads to a better performance. We believe that the contributed mathematical analysis can become an important building block in further system development and service optimization across many usage scenarios.</t>
  </si>
  <si>
    <t>10.1109/ACCESS.2019.2900195</t>
  </si>
  <si>
    <t>https://ieeexplore.ieee.org/stamp/stamp.jsp?arnumber=8643932</t>
  </si>
  <si>
    <t>5G and beyond;5G-U;integration of licensed and unlicensed bands;mathematical analysis;mmWave-based access;massive AR/VR;NR-U;radio resource allocation</t>
  </si>
  <si>
    <t>5G mobile communication;3GPP;Bandwidth;Virtual reality;Wireless communication;Communication system security;Long Term Evolution</t>
  </si>
  <si>
    <t>5G mobile communication;mathematical analysis;millimetre wave communication;probability;queueing theory;telecommunication traffic</t>
  </si>
  <si>
    <t>system-level performance;NR-U offloading mechanisms;millimeter-wave session dynamics;session drop probability;system utilization;probabilistic offloading;proportional splitting;service optimization;protocol-layer aspects;multigigabit data rates;seamless traffic offloading;anchor-licensed-NR carrier;carrier aggregation;unlicensed spectrum;3GPP standardization;mmWave radio technology;licensed band mmwave radio technology;unlicensed-band mmwave radio technology;mathematical queuing-theoretic framework;5G new radio-based access system;representative massive augmented-virtual reality scenario;performance evaluation</t>
  </si>
  <si>
    <t>A Q-Learning Driven Energy-Aware Multipath Transmission Solution for 5G Media Services</t>
  </si>
  <si>
    <t>Supported by the latest evolution of the 5G technologies, Augmented Reality (AR) &amp; Virtual Reality (VR) video streaming services are experiencing an unprecedented growth. However, the transmission issues caused by heterogeneous access and dynamic traffic are still challenging 5G communications. The Internet Engineering Task Force (IETF)â€™s Multipath Transmission Control Protocol (MPTCP) can aggregate bandwidth and balance traffic across multiple subflows in a heterogeneous network environment. However, in order to support delivery of high quality 5G media services, researchers should also address MPTCPâ€™s inefficient data scheduling to heterogenous sub-paths, consideration of multiple criteria, including energy consumption and its inconsistent behavior when employed along with the Dynamic Adaptive Streaming over HTTP (DASH) adaptive application layer protocol. To address these issues, we propose a Q-Learning driven Energy-aware Data Scheduling (QLE-DS) mechanism for MPTCP-based media services. QLE-DS models the multipath scheduling as a Q-learning process and employs a novel quantum clustering approach to discretize the high dimensional continuous Q-table. An asynchronous framework is designed to improve the learning efficiency of QLE-DS. The simulation results show that QLE-DS performs better than other MPTCP scheduling algorithms in terms of flow completion time (FCT), retransmission rate, and energy consumption.</t>
  </si>
  <si>
    <t>10.1109/TBC.2022.3147098</t>
  </si>
  <si>
    <t>https://ieeexplore.ieee.org/stamp/stamp.jsp?arnumber=9702756</t>
  </si>
  <si>
    <t>Q-learning;MPTCP;5G media services;energy-aware;data scheduling</t>
  </si>
  <si>
    <t>5G mobile communication;Media;Streaming media;Scheduling algorithms;Protocols;Heterogeneous networks;Q-learning</t>
  </si>
  <si>
    <t>5G mobile communication;augmented reality;Internet;learning (artificial intelligence);telecommunication scheduling;telecommunication traffic;transport protocols;video streaming</t>
  </si>
  <si>
    <t>virtual reality video streaming service;augmented reality video streaming service;Q-Learning driven energy-aware multipath transmission solution;multipath transmission control protocol;high dimensional continuous Q-table;Q-learning process;multipath scheduling;QLE-DS models;MPTCP-based media services;driven Energy-aware Data Scheduling;HTTP adaptive application layer protocol;Dynamic Adaptive Streaming;heterogenous sub-paths;MPTCP's inefficient data scheduling;high quality 5G media services;heterogeneous network environment;balance traffic;Internet Engineering Task Force;dynamic traffic;heterogeneous access;transmission issues;latest evolution;energy consumption;MPTCP scheduling algorithms;learning efficiency</t>
  </si>
  <si>
    <t>Cloudlet Computing: Recent Advances, Taxonomy, and Challenges</t>
  </si>
  <si>
    <t>A cloudlet is an emerging computing paradigm that is designed to meet the requirements and expectations of the Internet of things (IoT) and tackle the conventional limitations of a cloud (e.g., high latency). The idea is to bring computing resources (i.e., storage and processing) to the edge of a network. This article presents a taxonomy of cloudlet applications, outlines cloudlet utilities, and describes recent advances, challenges, and future research directions. Based on the literature, a unique taxonomy of cloudlet applications is designed. Moreover, a cloudlet computation offloading application for augmenting resource-constrained IoT devices, handling compute-intensive tasks, and minimizing the energy consumption of related devices is explored. This study also highlights the viability of cloudlets to support smart systems and applications, such as augmented reality, virtual reality, and applications that require high-quality service. Finally, the role of cloudlets in emergency situations, hostile conditions, and in the technological integration of future applications and services is elaborated in detail.</t>
  </si>
  <si>
    <t>10.1109/ACCESS.2021.3059072</t>
  </si>
  <si>
    <t>https://ieeexplore.ieee.org/stamp/stamp.jsp?arnumber=9353485</t>
  </si>
  <si>
    <t>Cloud computing;edge computing;cloudlets;Internet of Things;computation offloading;smart city;smart health</t>
  </si>
  <si>
    <t>Cloud computing;Computer architecture;Security;Edge computing;Taxonomy;Synchronization</t>
  </si>
  <si>
    <t>augmented reality;cloud computing;Internet of Things;mobile computing</t>
  </si>
  <si>
    <t>cloudlet computing;cloudlet computation offloading application;Internet of Things;network edge;cloudlet application taxonomy;cloudlet utilities;resource-constrained IoT device augmentation;smart systems;augmented reality;virtual reality;high-quality service applications;emergency situations;hostile conditions</t>
  </si>
  <si>
    <t>Using Virtual Reality Technology to Visualize Management of College Assets in the Internet of Things Environment</t>
  </si>
  <si>
    <t>This article studies the visual management of college assets under the changing environment of the Internet of Things, uses virtual reality technology to discuss the mechanism of its visualization, and studies the technical selection from the aspects of system architecture, database, and message middleware to provide reliable colleges and universities asset management, provide a complete authority distribution management mechanism, have a safe and reliable data storage mechanism and good scalability. And according to this goal, the overall architecture of the system is designed. Under this architecture, the main modules of the college asset management system divided into college asset information management, information release management, and other modules. To meet these functional modules, related diagrams are designed. The diagram creates a data table corresponding to it. The emphasis is on the systematic analysis of system performance and uses case modeling, static model, and dynamic model based on UML. The overall design of a three-tier logical structure including presentation layer, business logic layer, and data access layer, six functional modules including business process management, platform visualization management, application management, data storage, data processing, and data asset security control. Using the MySQL database and the database design method based on the E-R model, the definition of data entities was completed and the table structure design was carried out. It proved that the functions of the platform are in line with actual needs, and the performance can also meet the business requirements of the visualized management of college assets. It can manage data assets well and has high practical application value.</t>
  </si>
  <si>
    <t>10.1109/ACCESS.2020.3019836</t>
  </si>
  <si>
    <t>https://ieeexplore.ieee.org/stamp/stamp.jsp?arnumber=9178817</t>
  </si>
  <si>
    <t>Virtual reality technology;Internet of Things;college assets;visual management</t>
  </si>
  <si>
    <t>Solid modeling;Nonlinear distortion;Object recognition;Data visualization;Internet of Things;Feature extraction</t>
  </si>
  <si>
    <t>asset management;authorisation;business data processing;database management systems;educational administrative data processing;educational institutions;information management;Internet of Things;middleware;storage management;Unified Modeling Language;virtual reality</t>
  </si>
  <si>
    <t>visual management;virtual reality technology;system architecture;universities asset management;data storage mechanism;college asset management system;college asset information management;information release management;data table;platform visualization management;application management;data processing;data asset security control;database design method;Internet of Things;authority distribution management mechanism;business process management;UML;middleware</t>
  </si>
  <si>
    <t>Prototyping a Digital Twin for Real Time Remote Control Over Mobile Networks: Application of Remote Surgery</t>
  </si>
  <si>
    <t>The concept of digital twin (DT) has emerged to enable the benefits of future paradigms such as the industrial Internet of Things and Industry 4.0. The idea is to bring every data source and control interface description related to a product or process available through a single interface, for auto-discovery and automated communication establishment. However, designing the architecture of a DT to serve every future application is an ambitious task. Therefore, the prototyping systems for specific applications are required to design the DT incrementally. We developed a novel DT prototype to analyze the requirements of communication in a mission-critical application such as mobile networks supported remote surgery. Such operations require low latency and high levels of security and reliability and therefore are a perfect subject for analyzing DT communication and cybersecurity. The system comprised of a robotic arm and HTC vive virtual reality (VR) system connected over a 4G mobile network. More than 70 test users were employed to assess the system. To address the cybersecurity of the system, we incorporated a network manipulation module to test the effect of network outages and attacks; we studied state of the art practices and their utilization within DTs. The capability of the system for actual remote surgery is limited by capabilities of the VR system and insufficient feedback from the robot. However, simulations and research of remote surgeries could be conducted with the system. As a result, we propose ideas for communication establishment and necessary cybersecurity technologies that will help in developing the DT architecture. Furthermore, we concluded that developing the DT requires cross-disciplinary development in several different engineering fields. Each field makes use of its own tools and methods, which do not always fit together perfectly. This is a potentially major obstacle in the realization of Industry 4.0 and similar concepts.</t>
  </si>
  <si>
    <t>10.1109/ACCESS.2019.2897018</t>
  </si>
  <si>
    <t>https://ieeexplore.ieee.org/stamp/stamp.jsp?arnumber=8632888</t>
  </si>
  <si>
    <t>Digital twin;virtual reality;robot control;mobile networks;network security</t>
  </si>
  <si>
    <t>Robots;Surgery;Real-time systems;Computer security;Task analysis;Reliability</t>
  </si>
  <si>
    <t>4G mobile communication;biomedical communication;control engineering computing;manipulators;medical robotics;surgery;telecommunication security;telerobotics;virtual reality</t>
  </si>
  <si>
    <t>digital twin;control interface description;mission-critical application;cybersecurity;virtual reality system;4G mobile network;VR system;DT architecture;remote control;DT communication;remote surgery</t>
  </si>
  <si>
    <t>Research on Intelligent Experimental Equipment and Key Algorithms Based on Multimodal Fusion Perception</t>
  </si>
  <si>
    <t>The application of virtual reality technology in science experiment education is a research with practical significance and value in human-computer interaction. However, in some existing education tools based on virtual reality, due to the single interaction mode, the complexity of user intention and the non-physical interaction characteristics brought by virtualization, their experimental teaching ability is limited, resulting in the lack of practical value and popularity. In order to solve these problems, a multimodal interaction model is constructed by fusing gesture, speech and pressure information. Specifically, our tasks include: 1) collecting user input information and time series information to construct basic data input tuples. 2) The basic interaction information is used to identify the user's basic intention, and the correlation degree between the user's intentions is considered to determine the correctness of the current identification intention. 3) It allows users to alternate between multi-channel and single channel interaction. Based on this model, we build a multi-modal intelligent interactive virtual experiment platform (MIIVEP), and design and implement a kind of dropper with strong perception ability, which has been verified, tested, evaluated and applied in the intelligent virtual experiment system. In addition, in order to evaluate this work more effectively, we developed a fair scoring criterion for the virtual experimental system (Evaluation scale of virtual experiment system, ESVES), and invited middle school teachers and students to participate in the verification of the results of this work. Through the user's actual use effect verification and result research, we prove the effectiveness of the proposed model and the corresponding implementation.</t>
  </si>
  <si>
    <t>10.1109/ACCESS.2020.3013903</t>
  </si>
  <si>
    <t>https://ieeexplore.ieee.org/stamp/stamp.jsp?arnumber=9154693</t>
  </si>
  <si>
    <t>Virtual experiment;intelligent dropper;multimodal fusion;pressure sensors;human-computer interaction</t>
  </si>
  <si>
    <t>Education;Virtual reality;Solid modeling;Speech recognition;Tools;Visualization;Mice</t>
  </si>
  <si>
    <t>computer aided instruction;gesture recognition;human computer interaction;interactive systems;teaching;user interfaces;virtual reality</t>
  </si>
  <si>
    <t>identification intention;virtual experimental system;intelligent virtual experiment system;strong perception ability;multimodal intelligent interactive virtual experiment platform;single channel interaction;multichannel interaction;basic interaction information;pressure information;multimodal interaction model;experimental teaching ability;virtualization;nonphysical interaction characteristics;user intention;single interaction mode;education tools;human-computer interaction;science experiment education;virtual reality technology;multimodal fusion perception;key algorithms;intelligent experimental equipment</t>
  </si>
  <si>
    <t>A Survey on EEG-Based Solutions for Emotion Recognition With a Low Number of Channels</t>
  </si>
  <si>
    <t>The market uptake of Brain-Computer Interface technologies for clinical and non-clinical applications is attracting the scientific world towards the development of daily-life wearable systems. Beyond the use of dry electrodes and wireless technology, reducing the number of channels is crucial to enhance the ergonomics of devices. This paper presents a review of the studies exploiting a number of channels less than 16 for electroencephalographic (EEG) based-emotion recognition. The main findings of this review concern: (i) the criteria to select the most promising scalp areas for EEG acquisitions; (ii) the attention to prior neurophysiological knowledge; and (iii) the convergences among different studies with respect to preferable areas of the scalp for signal acquisition. Three main approaches emerge for channel selection: data-driven, prior knowledge-based, and based on commercially-available wearable solutions. The most spread is the data-driven, but the neurophysiology of emotions is rarely taken into account. Furthermore, commercial EEG devices usually do not provide electrodes purposefully chosen to assess emotions. Considerable convergences emerge for some electrodes: Fp1, Fp2, F3 and F4 resulted the most informative channels for the valence dimension, according to both data-driven and neurophysiological prior knowledge approaches. The P3 and P4 resulted in being significant for the arousal dimension.</t>
  </si>
  <si>
    <t>10.1109/ACCESS.2022.3219844</t>
  </si>
  <si>
    <t>https://ieeexplore.ieee.org/stamp/stamp.jsp?arnumber=9940267</t>
  </si>
  <si>
    <t>Emotion;EEG;channel selection;machine learning;neurophysiology of emotions;wearable devices</t>
  </si>
  <si>
    <t>Electroencephalography;Emotion recognition;Electrodes;Biomedical monitoring;Machine learning;Reproducibility of results;Physiology;Wearable computing;Neurophysiology</t>
  </si>
  <si>
    <t>brain-computer interfaces;electroencephalography;emotion recognition;medical signal detection;medical signal processing;neurophysiology</t>
  </si>
  <si>
    <t>brain-computer interface technologies;channel selection;commercially-available wearable solutions;daily-life wearable systems;dry electrodes;EEG acquisitions;EEG devices;EEG-based solutions;electroencephalographic based-emotion recognition;Fp1;Fp2;informative channels;neurophysiological knowledge;neurophysiological prior knowledge approaches;neurophysiology;nonclinical applications;scalp areas;scientific world;signal acquisition;valence dimension;wireless technology</t>
  </si>
  <si>
    <t>A Novel Scenarios Engineering Methodology for Foundation Models in Metaverse</t>
  </si>
  <si>
    <t>Foundation models are used to train a broad system of general data to build adaptations to new bottlenecks. Typically, they contain hundreds of billions of hyperparameters that have been trained with hundreds of gigabytes of data. However, this type of black-box vulnerability places foundation models at risk of data poisoning attacks that are designed to pass on misinformation or purposely introduce machine bias. Moreover, ordinary researchers have not been able to completely participate due to the rise in deployment standards. This study introduces the theoretical framework of scenarios engineering (SE) for building accessible and reliable foundation models in metaverse, namely, â€œSE-enabled foundation models in metaverse.â€ Particularly, the research framework comprises a six-layer architecture (infrastructure layer, operation layer, knowledge layer, intelligence layer, management layer, and interaction layer), which can provide controllability, trustworthiness, and interactivity for the foundation models in metaverse. This creates closed-loop, virtualâ€“real, and humanâ€“machine environments that provides the best indices and goals for the foundation models, which allows us to fully validate and calibrate the corresponding models. Then, examples of use cases from the automotive industry are listed to provide transparency on the possible use and benefits of our approach. Finally, the open research topics of related frameworks are discussed.</t>
  </si>
  <si>
    <t>10.1109/TSMC.2022.3228594</t>
  </si>
  <si>
    <t>https://ieeexplore.ieee.org/stamp/stamp.jsp?arnumber=9999152</t>
  </si>
  <si>
    <t>Foundation models;knowledge automation;management;metaverse;parallel intelligence;scenarios engineering (SE)</t>
  </si>
  <si>
    <t>Data models;Computational modeling;Adaptation models;Task analysis;Metaverse;Industries;Biological system modeling</t>
  </si>
  <si>
    <t>Pilot Study Using Decision Trees to Diagnose the Efficacy of Virtual Offshore Egress Training</t>
  </si>
  <si>
    <t>For the offshore energy industry, virtual environment technology can enhance conventional training by teaching basic offshore safety protocols such as onboard familiarization and emergency evacuation. Virtual environments have the added benefit of being used to investigate the impact of different training approaches on competence. This pilot study uses decision tree modeling to examine the efficacy of two pedagogical approaches, simulation-based mastery learning (SBML) and lecture-based training (LBT), in a virtual environment. Decision trees are an inductive reasoning approach that can be used to identify learnersâ€™ egress strategies in offshore emergencies after training. The efficacy of the virtual training is evaluated in three ways: 1) analyzing participantsâ€™ performance scores in test scenarios; 2) comparing the decision tree depiction of participant's understanding of emergency egress to the intended learning objectives; and 3) comparing the decision strategies developed under a different pedagogical approach. A comparison of the resulting decision trees from the SBML training with trees generated from the LBT showed that the different training methods influenced the participantsâ€™ egress strategies. The SBML approach resulted in concise decision trees and better route selection strategies when compared to the LBT training. This pilot study demonstrates the diagnostic capabilities of decision trees as training assessment tools and recommends integrating decision trees into virtual training to better support the learning needs of individuals and deliver adaptive training scenarios.</t>
  </si>
  <si>
    <t>10.1109/TLT.2022.3207979</t>
  </si>
  <si>
    <t>https://ieeexplore.ieee.org/stamp/stamp.jsp?arnumber=9895300</t>
  </si>
  <si>
    <t>Decision making in emergencies;decision trees;enter simulation-based mastery learning (SBML);offshore emergency egress;training efficacy;virtual environments</t>
  </si>
  <si>
    <t>Training;Decision trees;Safety;Virtual environments;Entropy;Data models;Industries</t>
  </si>
  <si>
    <t>computer based training;decision trees;offshore installations;teaching;virtual reality</t>
  </si>
  <si>
    <t>adaptive training scenarios;basic offshore safety protocols;decision tree modeling;decision trees;emergency egress;emergency evacuation;inductive reasoning approach;LBT training;offshore emergencies;offshore energy industry;pedagogical approach;pedagogical approaches;SBML training;simulation-based mastery;training assessment tools;virtual environment technology;virtual offshore egress training;virtual training</t>
  </si>
  <si>
    <t>Federated Cooperation and Augmentation for Power Allocation in Decentralized Wireless Networks</t>
  </si>
  <si>
    <t>Emerging mobile edge techniques and applications such as Augmented Reality (AR)/Virtual Reality (VR), Internet of Things (IoT), and vehicle networking, result in an explosive growth of power and computing resource consumptions. In the meantime, the volume of data generated at the edge networks is also increasing rapidly. Under this circumstance, building energy-efficient and privacy-protected communications is imperative for 5G and beyond wireless communication systems. The recent emerging distributed learning methods such as federated learning (FL) perform well in improving resource efficiency while protecting user privacy with low communication overhead. Specifically, FL enables edge devices to learn a shared network model by aggregating local updates while keeping all the training processes on local devices. This paper investigates distributed power allocation for edge users in decentralized wireless networks with aim to maximize energy/spectrum efficiency while preventing privacy leakage based on a FL framework. Due to the dynamics and complexity of wireless networks, we adopt an on-line Actor-Critic (AC) architecture as the local training model, and FL performs cooperation for edge users by sharing the gradients and weightages generated in the Actor network. Moreover, in order to resolve the over-fitting problem caused by data leakages in Non-independent and identically distributed (Non-i.i.d) data environment, we propose a federated augmentation mechanism with Wasserstein Generative Adversarial Networks (WGANs) algorithm for data augmentation. Federated augmentation empowers each device to replenish the data buffer using a generative model of WGANs until accomplishing an i.i.d training dataset, which significantly reduces the communication overhead in distributed learning compared to direct data sample exchange method. Numerical results reveal that the proposed federated learning based cooperation and augmentation (FL-CA) algorithm possesses a good convergence property, high robustness and achieves better accuracy of power allocation strategy than other three benchmark algorithms.</t>
  </si>
  <si>
    <t>10.1109/ACCESS.2020.2979323</t>
  </si>
  <si>
    <t>https://ieeexplore.ieee.org/stamp/stamp.jsp?arnumber=9027899</t>
  </si>
  <si>
    <t>Federated learning;power allocation;wireless networks;federated cooperation;federated augmentation</t>
  </si>
  <si>
    <t>Resource management;Training;Wireless networks;Distributed databases;Data models;Machine learning algorithms;Performance evaluation</t>
  </si>
  <si>
    <t>augmented reality;cloud computing;data privacy;Internet of Things;learning (artificial intelligence);mobile radio;radio networks;resource allocation;wireless sensor networks</t>
  </si>
  <si>
    <t>federated cooperation;decentralized wireless networks;mobile edge techniques;vehicle networking;computing resource consumptions;edge networks;privacy-protected communications;wireless communication systems;federated learning;resource efficiency;user privacy;low communication overhead;edge devices;shared network model;local updates;local devices;edge users;privacy leakage;FL framework;local training model;actor network;data leakages;data environment;federated augmentation mechanism;data augmentation;data buffer;direct data sample exchange method;power allocation strategy;Wasserstein generative adversarial network algorithm</t>
  </si>
  <si>
    <t>VR Panoramic Technology in Urban Rail Transit Vehicle Engineering Simulation System</t>
  </si>
  <si>
    <t>Rail transit is a kind of rail transit based on fixed lines, which is carried out through special vehicles, passengers, and goods. However, urban rail transit construction activities are mostly underground activities, the construction environment and construction technology are complex, and the potential disaster risks are different. At present, the traditional 3D simulation technology is lack of interactive experience, but with the development of VR technology, 3D panorama technology, as a branch of VR technology, is rapidly popularized with its interactive and immersive characteristics. VR reality technology is applied in aerospace, real estate, education, entertainment, games, and other fields. Therefore, authors propose the application of VR panoramic technology based on the Unity3D engine and HTC Vive interactive equipment in the urban rail transit vehicle engineering simulation system. Furthermore, the content construction scheme and the overall development process of the simulation system are given. The function of VR technology in the simulation system and the main technology of real-time interaction for vehicle maintenance are discussed. The methods of literature analysis, expert interviews, on-site data acquisition, and questionnaire surveys are applied. By determining the intensity of protection measures, improving the construction quality of urban rail transit, preventing and controlling risks, and making the best plan and measures from a systematic point of view. From the final results of this study, user can gradually change the traditional ideas and methods of urban rail transit disaster prevention and mitigation and implement VR technology in the urban rail transit vehicle engineering simulation system, which plays a very important role in improving the safety management efficiency of urban rail transit construction.</t>
  </si>
  <si>
    <t>10.1109/ACCESS.2020.3009326</t>
  </si>
  <si>
    <t>https://ieeexplore.ieee.org/stamp/stamp.jsp?arnumber=9141416</t>
  </si>
  <si>
    <t>VR panoramic technology;urban rail transit;Unity3d engine;simulation</t>
  </si>
  <si>
    <t>Rails;Cameras;Solid modeling;Software;Computational modeling;Three-dimensional displays;Maintenance engineering</t>
  </si>
  <si>
    <t>disasters;engineering graphics;maintenance engineering;railway engineering;railway rolling stock;railway safety;solid modelling;virtual reality</t>
  </si>
  <si>
    <t>construction quality;vehicle maintenance;real-time interaction;content construction;HTC Vive interactive equipment;Unity3D engine;disaster risks;3D simulation technology;construction technology;construction environment;urban rail transit construction activities;urban rail transit disaster prevention;urban rail transit vehicle engineering simulation system;VR panoramic technology;3D panorama technology</t>
  </si>
  <si>
    <t>Webvr Human-Centered Indoor Layout Design Framework Using a Convolutional Neural Network and Deep Q-Learning</t>
  </si>
  <si>
    <t>With the rapid development of Web Virtual Reality (WebVR) technology, increasing focus has been placed on this domain. WebVR indoor scenario design studies have been of important value in both academia and industry. However, many bottlenecks still need to be overcome, such as the weak computing capacity and limited memory space available in web browsers. In particular, there are many deficiencies in virtual scenes, i.e., lack of fidelity, low automation and poor scene interactability. In this paper, we propose a novel WebVR indoor furniture layout design framework to enhance the capabilities of automatic furniture layout and significantly enhance the interactiveness of virtual scenarios. In particular, we present a hand-drawn sketch recognition scheme based on the ResNet convolutional neural network (CNN), which can strongly improve scenario interactiveness by allowing the user to conveniently add new furniture by means of free-hand drawing operations rather than tedious manual drag-and-pull operations. In addition, based on a deep Q-learning network (DQN), the best positions (states) for these pieces of furniture (agents) in virtual scenarios can be automatically determined, making it easy to satisfy popular design principles. Finally, we report experiments conducted to validate the feasibility of our proposed framework, and the results fully demonstrate that this framework is completely feasible.</t>
  </si>
  <si>
    <t>10.1109/ACCESS.2019.2961368</t>
  </si>
  <si>
    <t>https://ieeexplore.ieee.org/stamp/stamp.jsp?arnumber=8938745</t>
  </si>
  <si>
    <t>WebVR;indoor scenario design;ResNet;hand-drawn;deep Q-learning network</t>
  </si>
  <si>
    <t>Layout;Three-dimensional displays;Task analysis;Convolutional neural networks;Virtual reality;Human computer interaction;Manuals</t>
  </si>
  <si>
    <t>computer graphics;convolutional neural nets;furniture;Internet;learning (artificial intelligence);online front-ends;user interfaces;virtual reality</t>
  </si>
  <si>
    <t>drag-and-pull operations;Web virtual reality technology;virtual scenes;web browsers;limited memory space;weak computing capacity;important value;WebVR indoor scenario design studies;webvr human-centered indoor layout design framework;popular design principles;deep Q-learning network;tedious manual drag;free-hand drawing operations;scenario interactiveness;ResNet convolutional neural network;hand-drawn sketch recognition scheme;virtual scenarios;automatic furniture layout;WebVR indoor furniture layout design framework;poor scene interactability</t>
  </si>
  <si>
    <t>Network Security Situation Prediction Based on MR-SVM</t>
  </si>
  <si>
    <t>The support vector machine (SVM) is verified to be effective for predicting cyber security situations, however, the long training time of the prediction model is a drawback to its use. To address this, a cyber security situation prediction model based on MapReduce and the SVM is proposed. The base classifier for this model uses an SVM, and parameter optimization is performed by the Cuckoo Search (CS) to determine the optimal parameters of the SVM. Considering the problem of time cost when a data set is large, we choose to use MapReduce to perform distributed training on SVMs to improve training speed. â€œMapâ€ is used to map distributed training network security situation data, and â€œReduceâ€ merges and sorts the prediction results. Experimental results show that the proposed prediction model has improved the accuracy and decreased the training time cost compared to the traditional model.</t>
  </si>
  <si>
    <t>10.1109/ACCESS.2019.2939490</t>
  </si>
  <si>
    <t>https://ieeexplore.ieee.org/stamp/stamp.jsp?arnumber=8823861</t>
  </si>
  <si>
    <t>MapReduce;SVM;cuckoo search;network security situation prediction</t>
  </si>
  <si>
    <t>Support vector machines;Security;Communication networks;Predictive models;Training;Prediction algorithms;Distributed databases</t>
  </si>
  <si>
    <t>computer network security;optimisation;parallel processing;pattern classification;search problems;support vector machines</t>
  </si>
  <si>
    <t>optimal parameters;parameter optimization;base classifier;MapReduce;cyber security situation prediction model;long training time;cyber security situations;SVM;support vector machine;network security situation prediction;training time cost;map distributed training network security situation data;training speed</t>
  </si>
  <si>
    <t>Fusion of Building Information Modeling and Blockchain for Metaverse: A Survey</t>
  </si>
  <si>
    <t>Metaverse and blockchain, as the latest buzzwords, have attracted great attention from industry and academia. They will inevitably promote technological innovation in the field of building information modeling (BIM) in the future. BIM organizes various building information into a whole by establishing a virtual three-dimensional model of architectural engineering using digital technology. The metaverse seamlessly integrates the real world and the virtual world, and conducts rich activities such as creation, display, and trading. Therefore, through the exploration of the metaverse, it will be possible to build an exciting digital world and transform the physical world better. Meanwhile, introducing the blockchain technology could ensure the fairness and security of resource transactions, data storage, and other activities. In this survey, we delve into the metaverse and blockchain empowerment by studying BIM components, metaverse applications in virtual world construction, and the latest research on blockchain. We also discuss how BIM technology and blockchain can be integrated with metaverse. The collaborations between academia and industry would be certainly required for further development and interdisciplinary research on the metaverse and the integration of blockchain into BIM. We hope to see our survey help researchers, engineers and educators build an open, fair and rational future BIM ecosystem.</t>
  </si>
  <si>
    <t>10.1109/OJCS.2022.3206494</t>
  </si>
  <si>
    <t>https://ieeexplore.ieee.org/stamp/stamp.jsp?arnumber=9893188</t>
  </si>
  <si>
    <t>Blockchain;building information modeling (BIM);city information modeling (CIM);device-free localization;metaverse</t>
  </si>
  <si>
    <t>Metaverse;Solid modeling;Buildings;Blockchains;Three-dimensional displays;Urban areas;Digital twins</t>
  </si>
  <si>
    <t>building management systems;buildings (structures);civil engineering computing;construction industry;innovation management</t>
  </si>
  <si>
    <t>building information modeling;technological innovation;BIM organizes various building information;three-dimensional model;digital technology;exciting digital world;physical world;blockchain technology;blockchain empowerment;metaverse applications;virtual world construction;BIM technology;open future BIM ecosystem;fair future BIM ecosystem;rational future BIM ecosystem</t>
  </si>
  <si>
    <t>TMO: Time Domain Outsourcing Attribute-Based Encryption Scheme for Data Acquisition in Edge Computing</t>
  </si>
  <si>
    <t>With the rapid development of the Internet of Things and the ever-increasing demands of advanced services and applications, edge computing is proposed to move the computing and storage resources near the data source, which improves the response time and saves the bandwidth. However, due to the limited available resources and massive privacy-sensitive user data in edge nodes, there are huge challenges in data security and privacy protection in the edge computing environment. Hence, we propose an efficient time-domain multi-authority outsourcing attribute-based encryption (ABE) scheme (TMO) with a dynamic policy updating method for secure data acquisition and sharing in the edge computing. Specifically, considering that the time is a crucial factor in many real-world application scenarios, we add time-domain information in the encryption algorithm. Besides, to take full advantage of edge computing, TMO extends the multi-authority ABE approach by outsourcing the computation to edge nodes to enhance security and performance. Moreover, to tackle the mobility and frequently changing edge environment, TMO also provides an efficient online policy updating method to manage attribute information and to access policy with low overhead. The security analysis and the experimental results show that TMO can indeed efficiently enhance data security with low overhead in the edge computing environment.</t>
  </si>
  <si>
    <t>10.1109/ACCESS.2019.2907319</t>
  </si>
  <si>
    <t>https://ieeexplore.ieee.org/stamp/stamp.jsp?arnumber=8673913</t>
  </si>
  <si>
    <t>Multi-authority;CP-ABE;time-based;security;edge computing</t>
  </si>
  <si>
    <t>Edge computing;Encryption;Outsourcing;Time-domain analysis;Cloud computing</t>
  </si>
  <si>
    <t>authorisation;cloud computing;cryptography;data acquisition;data privacy;outsourcing</t>
  </si>
  <si>
    <t>time-domain multiauthority outsourcing;massive privacy-sensitive user data;response time;data source;attribute-based encryption scheme;time domain;edge computing environment;data security;edge environment;edge nodes;time-domain information;secure data acquisition;TMO</t>
  </si>
  <si>
    <t>An Efficient Secure System for Fetching Data From the Outsourced Encrypted Databases</t>
  </si>
  <si>
    <t>Recently, database users have begun to use cloud database services to outsource their databases. The reason for this is the high computation speed and the huge storage capacity that cloud owners provide at low prices. However, despite the attractiveness of the cloud computing environment to database users, privacy issues remain a cause for concern for database owners since data access is out of their control. Encryption is the only way of assuaging users' fears surrounding data privacy, but executing Structured Query Language (SQL) queries over encrypted data is a challenging task, especially if the data are encrypted by a randomized encryption algorithm. Many researchers have addressed the privacy issues by encrypting the data using deterministic, onion layer, or homomorphic encryption. Nevertheless, even with these systems, the encrypted data can still be subjected to attack. In this research, we first propose an indexing scheme to encode the original table's tuples into bit vectors (BVs) prior to the encryption. The resulting index is then used to narrow the range of retrieved encrypted records from the cloud to a small set of records that are candidates for the user's query. Based on the indexing scheme, we then design a system to execute SQL queries over the encrypted data. The data are encrypted by a single randomized encryption algorithm, namely the Advanced Encryption Standard-Cipher-Block Chaining (AES-CBC). In the proposed scheme, we store the index values (BVs) at user's side, and we extend the system to support most of relational algebra operators, such as select, join, etc. Implementation and evaluation of the proposed system reveals that it is practical and efficient at reducing both the computation and space overhead when compared with state-of-the-art systems like CryptDB.</t>
  </si>
  <si>
    <t>10.1109/ACCESS.2021.3082139</t>
  </si>
  <si>
    <t>https://ieeexplore.ieee.org/stamp/stamp.jsp?arnumber=9437173</t>
  </si>
  <si>
    <t>Cybersecurity;privacy-preserving;encrypted databases;SQL queries;cloud computing</t>
  </si>
  <si>
    <t>Encryption;Cryptography;Databases;Cloud computing;Security;Data privacy;Companies</t>
  </si>
  <si>
    <t>cloud computing;cryptography;data privacy;database management systems;outsourcing;query processing;relational algebra;SQL</t>
  </si>
  <si>
    <t>efficient secure system;fetching data;outsourced encrypted databases;database users;cloud database services;cloud owners;privacy issues;database owners;data access;data privacy;encrypted data;homomorphic encryption;indexing scheme;retrieved encrypted records;single randomized encryption algorithm;Advanced Encryption Standard-Cipher-Block Chaining</t>
  </si>
  <si>
    <t>Privacy-Aware Content-of-Interest Search and Recommendation in Internet of Things for Cross-Dressers</t>
  </si>
  <si>
    <t>With the continuous development and gradual progress of Internet of Things (IoT) in human society, people are becoming increasingly diverse in terms of user preferences and things choices. In this situation, several new cultures or social phenomena have been emerging including the so-called Cross-dressing culture. As a special group of humans, cross-dressers are often very sensitive to their non-mainstream identities. Therefore, they are often confronted with more difficulties when using some modern information techniques such as Content-of-Interest (COI) search. Motivated by this fact, we introduce some advanced information retrieval and privacy protection techniques into the cross-dressing domain and further propose a privacy-aware COI search and recommendation solution for cross-dressers, named PCSR. First, PCSR uses fastText tool to transform the cross-dressersâ€™ input keywords and the candidate webpages into corresponding vectors with less private content associated with cross-dressers. Afterwards, we use vector similarity calculation techniques to make privacy-preserving COI search and recommendation. At last, we validate the effectiveness of PCSR through a set of experiments. We believe that our proposed PCSR solution can benefit the cross-dressers significantly when performing COI search and recommendation in IoT while protecting sensitive information of cross-dressers.</t>
  </si>
  <si>
    <t>10.1109/ACCESS.2021.3110815</t>
  </si>
  <si>
    <t>https://ieeexplore.ieee.org/stamp/stamp.jsp?arnumber=9530544</t>
  </si>
  <si>
    <t>Cross-dressers;Content-of-Interest;recommendation;privacy-preservation;user input keywords;the Internet of Things</t>
  </si>
  <si>
    <t>Privacy;Internet of Things;Tools;Search engines;Games;Transforms</t>
  </si>
  <si>
    <t>data privacy;information retrieval;social sciences computing;ubiquitous computing</t>
  </si>
  <si>
    <t>information retrieval;privacy protection techniques;cross-dressing domain;recommendation solution;content-of-interest search;privacy-aware COI search;cross-dressing culture</t>
  </si>
  <si>
    <t>Analyzing the inconsistency in driving patterns between manual and autonomous modes under complex driving scenarios with a VR-enabled simulation platform</t>
  </si>
  <si>
    <t>Purpose - With the aid of naturalistic simulations, this paper aims to investigate human behavior during manual and autonomous driving modes in complex scenarios. Design/methodology/approach - The simulation environment is established by integrating virtual reality interface with a micro-simulation model. In the simulation, the vehicle autonomy is developed by a framework that integrates artificial neural networks and genetic algorithms. Human-subject experiments are carried, and participants are asked to virtually sit in the developed autonomous vehicle (AV) that allows for both human driving and autopilot functions within a mixed traffic environment. Findings - Not surprisingly, the inconsistency is identified between two driving modes, in which the AV's driving maneuver causes the cognitive bias and makes participants feel unsafe. Even though only a shallow portion of the cases that the AV ended up with an accident during the testing stage, participants still frequently intervened during the AV operation. On a similar note, even though the statistical results reflect that the AV drives under perceived high-risk conditions, rarely an actual crash can happen. This suggests that the classic safety surrogate measurement, e.g. time-to-collision, may require adjustment for the mixed traffic flow. Research limitations/implications - Understanding the behavior of AVs and the behavioral difference between AVs and human drivers are important, where the developed platform is only the first effort to identify the critical scenarios where the AVs might fail to react. Practical implications - This paper attempts to fill the existing research gap in preparing close-to-reality tools for AV experience and further understanding human behavior during high-level autonomous driving. Social implications - This work aims to systematically analyze the inconsistency in driving patterns between manual and autopilot modes in various driving scenarios (i.e. multiple scenes and various traffic conditions) to facilitate user acceptance of AV technology. Originality/value - A close-to-reality tool for AV experience and AV-related behavioral study. A systematic analysis in relation to the inconsistency in driving patterns between manual and autonomous driving. A foundation for identifying the critical scenarios where the AVs might fail to react.</t>
  </si>
  <si>
    <t>10.1108/JICV-05-2022-0017</t>
  </si>
  <si>
    <t>https://ieeexplore.ieee.org/stamp/stamp.jsp?arnumber=10004531</t>
  </si>
  <si>
    <t>Autonomous vehicle;Naturalistic simulation;Virtual reality;Cognitive bias;Intervention behavior;Mixed traffic</t>
  </si>
  <si>
    <t>Behavioral sciences;Sensors;Autonomous vehicles;Accidents;Vehicle dynamics;Solid modeling;Manuals</t>
  </si>
  <si>
    <t>Multi-Sensorial Human Perceptual Experience Model Identifier for Haptics Virtual Reality Services in Tactful Networking</t>
  </si>
  <si>
    <t>The tactful networking paradigm is expected to play a crucial role in the next generation networks. Accordingly, adaptive human-aware environments, sensitive to the daily human behavior and individual traits have to be provided, in order to offer a fully immersive and customized experience to users. On the basis of data collected by actual cognitive experiments, this paper proposes a learning framework to discover the multi-sensory human perceptual experience. The paper applies the mixture density network to identify the perception model considering different senses, and then the multi-sensory integration is performed, accordingly to the actual neuro-cognitive model. Furthermore, a supervised learning module has been used to cluster the users on the basis of the human perception identification strategy previously designed, assuming a multimodal structure for the cognitive brain activity. Finally, a practical contextualization is presented, in relation to the haptics virtual reality services. What emerges from the results is the effectiveness of the tactful approach, i.e., brain-aware, involving the proposed framework, which is validated in comparison to the more conventional brain-agnostic scheme. In fact, the system performance, expressed in terms of reliability in guaranteeing the service exploitation before a target deadline based on the integrated perception, reaches remarkable improvements applying the brain-aware strategy, which exploits the human perception knowledge.</t>
  </si>
  <si>
    <t>10.1109/ACCESS.2021.3124607</t>
  </si>
  <si>
    <t>https://ieeexplore.ieee.org/stamp/stamp.jsp?arnumber=9597560</t>
  </si>
  <si>
    <t>Human-in-the-loop;quality-of-experience;tactful networking;supervised learning</t>
  </si>
  <si>
    <t>Visualization;Brain modeling;Solid modeling;Supervised learning;Quality of service;Haptic interfaces;Unsupervised learning</t>
  </si>
  <si>
    <t>brain;cognition;haptic interfaces;learning (artificial intelligence);neurophysiology;virtual reality</t>
  </si>
  <si>
    <t>multisensorial human perceptual experience model identifier;haptics virtual reality services;tactful networking paradigm;human-aware environments;daily human behavior;fully immersive experience;customized experience;actual cognitive experiments;learning framework;multisensory human perceptual experience;mixture density network;perception model;multisensory integration;actual neuro-cognitive model;supervised learning module;human perception identification strategy;cognitive brain activity;tactful approach;integrated perception;brain-aware strategy;human perception knowledge</t>
  </si>
  <si>
    <t>EPDA: Efficient and Privacy-Preserving Data Collection and Access Control Scheme for Multi-Recipient AMI Networks</t>
  </si>
  <si>
    <t>Advanced metering infrastructure (AMI) networks allow the data collection of consumers' fine-grained power consumption data (PCD) to perform real-time monitoring and energy management. However, PCD can leak sensitive information about consumers' activities. Various privacy-preserving data collection schemes have been proposed for AMI networks to allow the collection of an aggregated PCD to preserve consumers' privacy. However, most of these schemes are designed for single-recipient AMI networks and cannot be used efficiently for multi-recipient AMI networks in which several entities should have access to the aggregated PCD of different sets of users for legitimate uses. In this paper, we propose an efficient and privacy-preserving data collection and access control scheme for multi-recipient AMI networks named EPDA. We developed a novel proxy re-encryption scheme that allows data aggregation before re-encryption and can allow either full or partial access to the aggregated data after re-encryption as needed. The proposed scheme can be used for fine-grained access control for multi-recipient AMI networks in which each recipient can access only the data intended to it. The EPDA uses lightweight operations in encryption, aggregation, and decryption which result in low computation and communication overheads. Our security analysis demonstrates that the EPDA is secure, can resist collusion attacks and hide customers' distribution which is needed for a fair electricity trade market. Our experimental results confirm that the EPDA has improved performance for the computational cost at each entity in the AMI network and low communication overhead.</t>
  </si>
  <si>
    <t>10.1109/ACCESS.2019.2900934</t>
  </si>
  <si>
    <t>https://ieeexplore.ieee.org/stamp/stamp.jsp?arnumber=8648329</t>
  </si>
  <si>
    <t>Smart grid;AMI networks;privacy preservation;data aggregation;proxy re-encryption;fine-grained access control</t>
  </si>
  <si>
    <t>Access control;Privacy;Data aggregation;Encryption;Data privacy</t>
  </si>
  <si>
    <t>authorisation;cryptography;power consumption</t>
  </si>
  <si>
    <t>real-time monitoring;energy management;proxy re-encryption scheme;lightweight operations;communication overheads;fair electricity trade market;fine-grained access control;data aggregation;EPDA;access control scheme;efficient privacy-preserving data collection;single-recipient AMI networks;aggregated PCD;privacy-preserving data collection schemes;fine-grained power consumption data;advanced metering infrastructure networks;multirecipient AMI networks</t>
  </si>
  <si>
    <t>VR-Based Immersive Service Management in B5G Mobile Systems: A UAV Command and Control Use Case</t>
  </si>
  <si>
    <t>The management of remote services, such as remote surgery, remote sensing, or remote driving, has become increasingly important, especially with the emerging 5G and Beyond 5G technologies. However, the strict network requirements of these remote services represent one of the major challenges that hinder their fast and large-scale deployment in critical infrastructures. This article addresses certain issues inherent in remote and immersive control of virtual reality (VR)-based unmanned aerial vehicles (UAVs), whereby a user remotely controls UAVs, equipped with 360Â° cameras, using their head-mounted devices (HMD) and their respective controllers. Remote and immersive control services, using 360Â° video streams, require much lower latency and higher throughput for true immersion and high service reliability. To assess and analyze these requirements, this article introduces a real-life testbed system that leverages different technologies (e.g., VR, 360Â° video streaming over 4G/5G, and edge computing). In the performance evaluation, different latency types are considered. They are namely: 1) glass-to-glass latency between the 360Â° camera of a remote UAV and the HMD display; 2) user/pilotâ€™s reaction latency; and 3) the command/execution latency. The obtained results indicate that the responsiveness (dubbed Glass-to-Reaction-to-Executionâ€”GREâ€“latency) of a pilot, using our system, to a sudden event is within an acceptable range, i.e., around 900 ms.</t>
  </si>
  <si>
    <t>10.1109/JIOT.2022.3222282</t>
  </si>
  <si>
    <t>https://ieeexplore.ieee.org/stamp/stamp.jsp?arnumber=9951155</t>
  </si>
  <si>
    <t>5G and beyond;edge computing;immersive services;mobile networking;unmanned aerial vehicle (UAV);virtual reality (VR)</t>
  </si>
  <si>
    <t>Streaming media;Cameras;Reliability;Delays;5G mobile communication;Internet of Things;Autonomous aerial vehicles</t>
  </si>
  <si>
    <t>Privacy Preserving Data Mining Framework for Negative Association Rules: An Application to Healthcare Informatics</t>
  </si>
  <si>
    <t>Protecting the privacy of healthcare information is an important part of encouraging data custodians to give accurate records so that mining may proceed with confidence. The application of association rule mining in healthcare data has been widespread to this point in time. Most applications focus on positive association rules, ignoring the negative consequences of particular diagnostic techniques. When it comes to bridging divergent diseases and drugs, negative association rules may give more helpful information than positive ones. This is especially true when it comes to physicians and social organizations (e.g., a certain symptom will not arise when certain symptoms exist). Data mining in healthcare must be done in a way that protects the identity of patients, especially when dealing with sensitive information. However, revealing this information puts it at risk of attack. Healthcare data privacy protection has lately been addressed by technologies that disrupt data (data sanitization) and reconstruct aggregate distributions in the interest of doing research in data mining. In this study, metaheuristic-based data sanitization for healthcare data mining is investigated in order to keep patient privacy protected. It is hoped that by using the Tabu-genetic algorithm as an optimization tool, the suggested technique chooses item sets to be sanitized (modified) from transactions that satisfy sensitive negative criteria with the goal of minimizing changes to the original database. Experiments with benchmark healthcare datasets show that the suggested privacy preserving data mining (PPDM) method outperforms existing algorithms in terms of Hiding Failure (HF), Artificial Rule Generation (AR), and Lost Rules (LR).</t>
  </si>
  <si>
    <t>10.1109/ACCESS.2022.3192447</t>
  </si>
  <si>
    <t>https://ieeexplore.ieee.org/stamp/stamp.jsp?arnumber=9832893</t>
  </si>
  <si>
    <t>Privacy-preserving data mining;healthcare data;evolutionary computation;sanitization process</t>
  </si>
  <si>
    <t>Medical services;Data privacy;Genetic algorithms;Databases;Optimization;Data integrity;Task analysis</t>
  </si>
  <si>
    <t>data mining;data privacy;diseases;genetic algorithms;health care;medical information systems;search problems</t>
  </si>
  <si>
    <t>privacy preserving data mining framework;negative association rules;healthcare informatics;healthcare information;data custodians;association rule mining;positive association rules;negative consequences;helpful information;sensitive information;healthcare data privacy protection;metaheuristic-based data sanitization;healthcare data mining;patient privacy;sensitive negative criteria;benchmark healthcare datasets;suggested privacy;Artificial Rule Generation;Lost Rules</t>
  </si>
  <si>
    <t>A Verified Capability-Based Model for Information Flow Security With Dynamic Policies</t>
  </si>
  <si>
    <t>Formal verification of information flow security with dynamic policies of security-critical systems is a grand challenge. This paper presents the first effort to formally specify and verify a capability-based system model with dynamic information flow policies. We build a generic security model with dynamic security policies. In the security model, we define a set of information flow security properties and provide an inference framework for them. Based on the security model, we propose a system model for capability-based secure systems. The system model specifies critical events including system initialization, inter-domain communication, and capability management. We prove information flow security of the capability-based model by an unwinding theorem. Formal specification and security proof are carried out in the Isabelle/HOL theorem prover and could be applied to formally develop and verify the security of capability-based secure systems, such as separation kernels and secure hypervisors. To our knowledge, this is the first machine-checked proof of capability-based information security with dynamic policies.</t>
  </si>
  <si>
    <t>10.1109/ACCESS.2018.2815766</t>
  </si>
  <si>
    <t>https://ieeexplore.ieee.org/stamp/stamp.jsp?arnumber=8315441</t>
  </si>
  <si>
    <t>Information flow security;dynamic noninterference;capability;formal specification;Isabelle/HOL;theorem proving</t>
  </si>
  <si>
    <t>Kernel;Access control;Computational modeling;Laboratories;Solid modeling</t>
  </si>
  <si>
    <t>Authentication for Satellite Communication Systems Using Physical Characteristics</t>
  </si>
  <si>
    <t>Satellite communication networks have gained a lot of attention recently as a solution to mitigate the limitations of terrestrial networks such as stability and coverage. However, integrating satellite and terrestrial networks makes the system more vulnerable to spoofing attacks. Thus, robust and effective authentication is required. Physical layer authentication (PLA) has emerged as an alternative paradigm that uses physical characteristics to achieve authentication. In this paper, PLA is proposed for low earth orbit (LEO) satellites using the Doppler frequency shift (DS) and received power (RP) characteristics. Hypothesis testing using a threshold or machine learning (ML) is considered to discriminate between legitimate and illegitimate satellites. For ML, a one-class classification support vector machine (OCC-SVM) is employed which uses training data from only legitimate users. The performance is evaluated using real satellite data from the system tool kit (STK). Results are presented which show that the authentication rate (AR) with DS is higher than with RP at low elevation angles for both schemes, but is higher with RP at high elevation angles. Further, the ML authentication scheme provides a higher AR than the threshold scheme for a small percentage of the training data considered as outliers, but at larger percentages the OR threshold scheme is better.</t>
  </si>
  <si>
    <t>10.1109/OJVT.2022.3218609</t>
  </si>
  <si>
    <t>https://ieeexplore.ieee.org/stamp/stamp.jsp?arnumber=9966329</t>
  </si>
  <si>
    <t>Doppler frequency shift;physical layer authentication;received power;vertical heterogeneous network;space network;machine learning</t>
  </si>
  <si>
    <t>Satellites;Authentication;Training data;Low earth orbit satellites;Programmable logic arrays;Machine learning;Physical layer</t>
  </si>
  <si>
    <t>artificial satellites;learning (artificial intelligence);pattern classification;satellite communication;support vector machines;telecommunication security</t>
  </si>
  <si>
    <t>authentication rate;Doppler frequency shift;elevation angles;hypothesis testing;legitimate satellites;legitimate users;low earth orbit;machine learning;ML authentication scheme;one-class classification support vector machine;physical characteristics;physical layer authentication;PLA;power characteristics;received power;RP;satellite communication networks;satellite data;spoofing attacks;stability;system tool kit;terrestrial networks;threshold scheme;training data</t>
  </si>
  <si>
    <t>3FO: The Three-Frame-Only Approach for Fast and Accurate Monocular SLAM Initialization</t>
  </si>
  <si>
    <t>The monocular simultaneous localization and mapping (SLAM) system is one of the most important among all visual or visual-inertial SLAM (VSLAM or VISLAM) systems due to its low cost, easy calibration and identification. Initialization is always crucial to bootstrap the monocular SLAM system. With the rapid growth of some quick-start required SLAM applications, e.g., augmented reality (AR) and unmanned aerial vehicles (UAVs), devising faster and more accurate initialization has become a central problem. Traditional initialization uses the first two frames to create landmarks and then computes camera poses for the subsequential frames, using a 3D-to-2D perspective-n-points (PnP) mechanism. In this paper, we propose a novel three-frame-only (3FO) initialization approach for the monocular SLAM system, which consists of two steps. In the first step, we use the first two frames to preinitialize poses and landmarks, and in the second step, we use the second and third frames to improve the preinitialization by using the scale consistency of the landmarks generated in the first step to filter out outliers and using inliers to generate more robust landmarks. In both steps, we use the pretrained multilayer perceptron (MLP) combined with homotopy continuation to solve the essential matrices. Finally, we perform a global bundle adjustment (BA) to refine the three camera poses and all the created landmarks. The proposed 3FO initialization approach is evaluated experimentally on the EuRoC benchmark data set with the initialization time and trajectory metrics. The results show that, compared to the traditional ORB-SLAM2 initialization, the 3FO approach reduces the initialization time by 5 times and improves the accuracy by 36.7% on average.</t>
  </si>
  <si>
    <t>10.1109/ACCESS.2022.3213684</t>
  </si>
  <si>
    <t>https://ieeexplore.ieee.org/stamp/stamp.jsp?arnumber=9915573</t>
  </si>
  <si>
    <t>SLAM;multilayer perceptron (MLP);homotopy continuation;monocular;initialization</t>
  </si>
  <si>
    <t>Simultaneous localization and mapping;Cameras;Matrix decomposition;Visualization;Feature extraction;Real-time systems;Optical filters;Augmented reality;Autonomous aerial vehicles</t>
  </si>
  <si>
    <t>augmented reality;autonomous aerial vehicles;cameras;multilayer perceptrons;pose estimation;robot vision;SLAM (robots)</t>
  </si>
  <si>
    <t>3FO approach;traditional ORB-SLAM2 initialization;initialization time;3FO initialization approach;created landmarks;robust landmarks;three-frame-only initialization approach;3D-to-2D perspective-n-points mechanism;subsequential frames;camera poses;traditional initialization;accurate initialization;monocular SLAM system;easy calibration;monocular simultaneous localization;accurate monocular SLAM initialization;three-frame-only approach</t>
  </si>
  <si>
    <t>Privacy-Preserving Platooning Control of Vehicular Cyberâ€“Physical Systems With Saturated Inputs</t>
  </si>
  <si>
    <t>Metaverse allows the physical reality to tightly integrate with the digital universe. As one typical metaverse application, platooning control of vehicular cyberâ€“physical systems has attracted extensive attention as it is beneficial to improve traffic efficiency, driving safety, and emission reduction. However, due to the open nature of wireless communication networks, the transmitted vehicle-to-vehicle (V2V) data packets become exposed to the public and concomitant data leakage can lead to unintended consequences to vehicular platoons. This article is concerned with the privacy-preserving platooning control issue of vehicular cyberâ€“physical systems with input saturations. First, a novel distributed proportional-integral observer is proposed to estimate the full state of each vehicle, where the integral terms with a forgetting factor facilitate to realize the tradeoff between transient performance and steady-state performance for the platoon. Second, sampled-data-based dynamic encryption and decryption schemes, featuring a dynamic private key, are developed such that the encrypted and decrypted V2V data can be kept private to each platoon vehicle. It is then shown that the platooning control problem over a generic communication topology can be cast into the stability issue of an auxiliary dynamic system. Furthermore, sufficient conditions on the existence of the desired observer and controller gains as well as the private key parameter selection are derived to guarantee the desired platoon stability and privacy preservation requirements. Finally, an illustrative example is given to demonstrate the effectiveness of the proposed control method.</t>
  </si>
  <si>
    <t>10.1109/TSMC.2022.3226901</t>
  </si>
  <si>
    <t>https://ieeexplore.ieee.org/stamp/stamp.jsp?arnumber=9991185</t>
  </si>
  <si>
    <t>Encryption and decryption;platooning control;privacy preservation;proportional-integral observers (PIOs);vehicular cyberâ€“physical systems</t>
  </si>
  <si>
    <t>Vehicle dynamics;Data privacy;Observers;Topology;Privacy;Metaverse;Eigenvalues and eigenfunctions</t>
  </si>
  <si>
    <t>Time Series Data Mining: A Case Study With Big Data Analytics Approach</t>
  </si>
  <si>
    <t>Time series data is common in data sets has become one of the focuses of current research. The prediction of time series can be realized through the mining of time series data, so that we can obtain the development process and regularity of social economic phenomena reflected by time series, and extrapolate to predict its development trend. More and more attention has been paid to time series prediction in the era of big data. It is the basic application of time series prediction to accurately predict the trend. In this paper, we introduce various time series autoregressive (AR) model, moving average (MA) model, and ARIMA model that is combined by AR and MA. As the time series prediction in general scenarios, the ARIMA is applied to the risk prediction of the National SME Stock Trading (New Third Board) in combination with specific scenarios. The case studies show that the results of our analysis are basically consistent with the actual situation, which has greatly helped the prediction of financial risks.</t>
  </si>
  <si>
    <t>10.1109/ACCESS.2020.2966553</t>
  </si>
  <si>
    <t>https://ieeexplore.ieee.org/stamp/stamp.jsp?arnumber=8959108</t>
  </si>
  <si>
    <t>Data mining;time series;financial forecast;AR;MA;ARIMA;financial risk</t>
  </si>
  <si>
    <t>Time series analysis;Predictive models;Correlation;Autoregressive processes;Market research;Mathematical model;Data mining</t>
  </si>
  <si>
    <t>autoregressive moving average processes;Big Data;data analysis;data mining;financial data processing;risk analysis;stock markets;time series</t>
  </si>
  <si>
    <t>time series autoregressive model;time series prediction;time series data mining;big data analytics approach;data sets</t>
  </si>
  <si>
    <t>Financial Crimes in Web3-Empowered Metaverse: Taxonomy, Countermeasures, and Opportunities</t>
  </si>
  <si>
    <t>At present, the concept of metaverse has sparked widespread attention from the public to major industries. With the rapid development of blockchain and Web3 technologies, the decentralized metaverse ecology has attracted a large influx of users and capital. Due to the lack of industry standards and regulatory rules, the Web3-empowered metaverse ecosystem has witnessed a variety of financial crimes, such as scams, code exploit, wash trading, money laundering, and illegal services and shops. To this end, it is especially urgent and critical to summarize and classify the financial security threats on the Web3-empowered metaverse in order to maintain the long-term healthy development of its ecology. In this paper, we first outline the background, foundation, and applications of the Web3 metaverse. Then, we provide a comprehensive overview and taxonomy of the security risks and financial crimes that have emerged since the development of the decentralized metaverse. For each financial crime, we focus on three issues: a) existing definitions, b) relevant cases and analysis, and c) existing academic research on this type of crime. Next, from the perspective of academic research and government policy, we summarize the current anti-crime measurements and technologies in the metaverse. Finally, we discuss the opportunities and challenges in behavioral mining and the potential regulation of financial activities in the metaverse. The overview of this paper is expected to help readers better understand the potential security threats in this emerging ecology, and to provide insights and references for financial crime fighting.</t>
  </si>
  <si>
    <t>10.1109/OJCS.2023.3245801</t>
  </si>
  <si>
    <t>https://ieeexplore.ieee.org/stamp/stamp.jsp?arnumber=10045768</t>
  </si>
  <si>
    <t>Blockchain;cybercrime;financial crime;Metaverse;Web3</t>
  </si>
  <si>
    <t>Metaverse;Economics;Internet;Smart contracts;Industries;Ecosystems;Ecology</t>
  </si>
  <si>
    <t>Impact of Nutritional Factors in Blood Glucose Prediction in Type 1 Diabetes Through Machine Learning</t>
  </si>
  <si>
    <t>Type 1 Diabetes (T1D) is an autoimmune disease that affects millions of people worldwide. A critical issue in T1D patients is the managing of Postprandial Glucose Response (PGR), through the dosing of the insulin bolus to inject before meals. The Artificial Pancreas (AP), combining autonomous insulin delivery and blood glucose monitoring, is a promising solution. However, state-of-the-art APs require several information for bolus delivery, such as the estimated carbohydrate intake over the meals. This is mainly related to the limited knowledge of the determinants of PGR. Although meal carbohydrates are mostly considered as the major factor into, uencing PGR, other food components play a relevant role in PGRs, and thus, should be taken into account. Based on these considerations, a study to determine the effect of nutritional factors (i.e., carbohydrates, proteins, lipids, fibers, and energy intake) in the short and middle term on Blood Glucose Levels (BGLs) prediction was conducted by Machine Learning (ML) methods. A ML model able to predict the BGLs after 15, 30, 45, and 60 minutes from the meal leveraging on insulin doses, blood glucose, and nutritional factors in T1D patients on AP systems was implemented. More specifically, to investigate the impact of the nutritional factors on the model predictions, a Feed-Forward Neural Network, was fed with several dispositions of BGLs, insulin, and nutritional factors. Both public and self-produced data were used to validate the proposal. The results suggest that patient-specific information about nutritional factors can be significant for middle term postprandial BGLs predictions.</t>
  </si>
  <si>
    <t>10.1109/ACCESS.2023.3244712</t>
  </si>
  <si>
    <t>https://ieeexplore.ieee.org/stamp/stamp.jsp?arnumber=10043722</t>
  </si>
  <si>
    <t>Artificial intelligence;neural networks;artificial pancreas;blood glucose;health 40;machine learning;nutritional factors;patient monitoring;postprandial glucose response;prediction model;statistical attributes;type 1 diabetes</t>
  </si>
  <si>
    <t>Glucose;Blood;Insulin;Predictive models;Neural networks;Machine learning;Diabetes;Artificial intelligence;Patient monitoring;Pancreas</t>
  </si>
  <si>
    <t>Physical Layer Authentication for Satellite Communication Systems Using Machine Learning</t>
  </si>
  <si>
    <t>The vertical heterogeneous network (VHetNets) architecture aims to provide global connectivity for a variety of services by combining terrestrial, aerial, and space networks. Satellites complement cellular networks to overcome coverage and reliability limitations. However, the services of low-earth orbit (LEO) satellites are vulnerable to spoofing attacks. Physical layer authentication (PLA) can provide robust satellite authentication using machine learning (ML) with physical attributes. In this paper, an adaptive PLA scheme is proposed using Doppler frequency shift (DS) and received power (RP) features with a one-class classification support vector machine (OCC-SVM). One class-classification is a ML technique for outlier and anomaly detection which uses only legitimate satellite training data. This scheme is evaluated for fixed satellite services (FSS) and mobile satellite services (MSS) at different altitudes. Results are presented which show that the proposed scheme provides a higher authentication rate (AR) using DS and RP features simultaneously compared to other approaches in the literature.</t>
  </si>
  <si>
    <t>10.1109/OJCOMS.2022.3225846</t>
  </si>
  <si>
    <t>https://ieeexplore.ieee.org/stamp/stamp.jsp?arnumber=9968082</t>
  </si>
  <si>
    <t>Doppler frequency shift;received power;physical layer authentication;one-class classification;machine learning;support vector machine;vertical heterogeneous network</t>
  </si>
  <si>
    <t>Satellites;Authentication;Frequency modulation;Satellite broadcasting;Low earth orbit satellites;Programmable logic arrays;Support vector machines</t>
  </si>
  <si>
    <t>artificial satellites;cellular radio;learning (artificial intelligence);mobile satellite communication;pattern classification;support vector machines;telecommunication computing;telecommunication network reliability;telecommunication security</t>
  </si>
  <si>
    <t>adaptive PLA scheme;aerial space networks;cellular networks;Doppler frequency shift;fixed satellite services;global connectivity;higher authentication rate;legitimate satellite training data;low-earth orbit satellites;machine learning;ML technique;mobile satellite services;one-class classification;physical attributes;physical layer authentication;received power features;reliability limitations;robust satellite authentication;satellite communication systems;spoofing attacks;support vector machine;terrestrial space networks;vertical heterogeneous network architecture</t>
  </si>
  <si>
    <t>Performance Optimization of Surface Electromyography Based Biometric Sensing System for Both Verification and Identification</t>
  </si>
  <si>
    <t>Recently, surface electromyography (sEMG) emerged as a novel biometric authentication method. Since EMG system parameters, such as the feature extraction methods and the number of channels, have been known to affect system performances, it is important to investigate these effects on the performance of the sEMG-based biometric system to determine optimal system parameters. In this study, three robust feature extraction methods, Time-domain (TD) feature, Frequency Division Technique (FDT), and Autoregressive (AR) feature, and their combinations were investigated while the number of channels varying from one to eight. For these system parameters, the performance of sixteen static wrist and hand gestures was systematically investigated in two authentication modes: verification and identification. The results from 24 participants showed that the TD features significantly ( ${p} &lt; 0.05$ ) and consistently outperformed FDT and AR features for all channel numbers. The results also showed that the performance of a four-channel setup was not significantly different from those with higher number of channels. The average equal error rate (EER) for a four-channel sEMG verification system was 4% for TD features, 5.3% for FDT features, and 10% for AR features. For an identification system, the average Rank-1 error (R1E) for a four-channel configuration was 3% for TD features, 12.4% for FDT features, and 36.3% for AR features. The electrode position on the flexor carpi ulnaris (FCU) muscle had a critical contribution to the authentication performance. Thus, the combination of the TD feature set and a four-channel sEMG system with one of the electrodes positioned on the FCU are recommended for optimal authentication performance.</t>
  </si>
  <si>
    <t>10.1109/JSEN.2021.3079428</t>
  </si>
  <si>
    <t>https://ieeexplore.ieee.org/stamp/stamp.jsp?arnumber=9429208</t>
  </si>
  <si>
    <t>Biometrics;gesture recognition;surface electromyogram (sEMG);feature extraction;electrode configuration;user verification;user identification</t>
  </si>
  <si>
    <t>Biometrics (access control);Authentication;Feature extraction;Electrodes;Thumb;Gesture recognition;Time-domain analysis</t>
  </si>
  <si>
    <t>autoregressive processes;biomedical electrodes;biometrics (access control);electromyography;feature extraction;medical signal processing;time-domain analysis</t>
  </si>
  <si>
    <t>feature extraction;time-domain feature;frequency division technique;autoregressive feature;hand gestures;average equal error rate;four-channel sEMG verification system;TD features;FDT features;AR features;identification system;four-channel configuration;biometric authentication;sEMG-based biometric system;static wrist gestures;average rank-1 error;surface electromyography based biometric sensing system;electrodes;flexor carpi ulnaris muscle</t>
  </si>
  <si>
    <t>Security cooperation model based on topology control and time synchronization for wireless sensor networks</t>
  </si>
  <si>
    <t>To address malicious attacks generated from wireless sensor networks (WSNs), in this paper, we study the difficulty of detecting uncoordinated behavior by using a model that is unreliable and has uncontrollable accuracy, trustless control, and an inextensible protocol. A security collaboration model involving coupled state vectors associated with topology control and time synchronization is proposed. The networks achieve synchronization using weights and by controlling the number of goals. The simple calculation of time synchronization values between neighboring nodes serves as the basis for judging the behavior of the node topology control. The coupling state vector calculation is the core of the model. The topology coupling strength rate, signal intensity reduction, clock drift, and clock delay are combined to form a comprehensive model. The network energy consumption is reduced by updating the coupling state vector regularly. The coupling cooperation threshold is set to make security decisions and effectively distinguish between attack nodes and dead nodes. Thus, to ensure the security and reliability of the network, we present a security cooperation collection tree protocol (SC-CTP) scheme that maintains a trusted environment and isolates misbehaving nodes. The simulation results show that the model can detect malicious nodes effectively, has a high detection rate, and greatly reduces the energy consumption of the whole network. In order to verify the effectiveness of the proposed model, a large-scale wireless sensor network with 200 nodes was deployed on a campus. The proposed model was applied to optimize the deployment of key nodes on the campus. Furthermore, a candidate set of these nodes were selected to achieve coupling cooperation of key goals. This test verified the reliability of the model, its customizable accuracy, and the reliability of the control.</t>
  </si>
  <si>
    <t>10.1109/JCN.2019.000041</t>
  </si>
  <si>
    <t>https://ieeexplore.ieee.org/stamp/stamp.jsp?arnumber=8796507</t>
  </si>
  <si>
    <t>Security cooperation model;time synchronization;topology control;WSNs</t>
  </si>
  <si>
    <t>Synchronization;Wireless sensor networks;Topology;Network topology;Reliability;Security;Energy consumption</t>
  </si>
  <si>
    <t>protocols;synchronisation;telecommunication control;telecommunication network reliability;telecommunication network topology;telecommunication security;vectors;wireless sensor networks</t>
  </si>
  <si>
    <t>security cooperation model;wireless sensor networks;malicious attacks;uncoordinated behavior;trustless control;security collaboration model;time synchronization values;node topology control;coupling state vector calculation;topology coupling strength rate;signal intensity reduction;clock delay;network energy consumption;coupling cooperation threshold;security cooperation collection tree protocol scheme;WSN;SC-CTP scheme</t>
  </si>
  <si>
    <t>KICS</t>
  </si>
  <si>
    <t>KICS Journals</t>
  </si>
  <si>
    <t>Blockchain for Industry 5.0: Vision, Opportunities, Key Enablers, and Future Directions</t>
  </si>
  <si>
    <t>Industry 4.0 have witnessed a paradigm shift from cyber-physical systems (CPS) that aims at massive automation, to a more customer-driven approach. The shift has been attributed to the design of hyper-cognitive systems, integration of virtual and extended reality, digital machinery prototyping and twin designs, trusted machine boundaries, collaborative robots, and artificial intelligence (AI)-based supply chains. This new wave, termed Industry 5.0, is expected to leverage massive production with user-centric customization outside the scope of Industry 4.0 ecosystems. Industry 5.0 is expected to assist diverse industrial verticals like healthcare, smart farming, drones, smart grids, and supply chain production ecosystems. However, data is shared among multiple heterogeneous networks, spanning different authoritative domains. Thus, trusted and secured data transfer is crucial to synergize and secure the industrial perimeters. Blockchain (BC) is a preferred choice as a security enabler to Industry 5.0 ecosystems owing to its inherent property of immutability, chronology, and auditability in industrial systems. Limited works are proposed that present the vision and holistic view of BC-assisted Industry 5.0 applications. The article presents a first-of-its-kind survey on BC as a security enabler in Industry 5.0. Based on a descriptive survey methodology and research questions, we presented the key drivers, and potential applications, and propose an architectural vision of BC-based Industry 5.0 in diverse applicative verticals. The survey intends to present solutions that would assist industry practitioners, academicians, and researchers to drive novel BC-assisted solutions in Industry 5.0 verticals.</t>
  </si>
  <si>
    <t>10.1109/ACCESS.2022.3186892</t>
  </si>
  <si>
    <t>https://ieeexplore.ieee.org/stamp/stamp.jsp?arnumber=9809962</t>
  </si>
  <si>
    <t>Blockchain;Industry 5.0;Internet-of-Things;security;privacy</t>
  </si>
  <si>
    <t>Industries;Production;Fourth Industrial Revolution;Security;Service robots;Artificial intelligence;Blockchains</t>
  </si>
  <si>
    <t>artificial intelligence;cognitive systems;Internet;production engineering computing;security of data;supply chain management</t>
  </si>
  <si>
    <t>data transfer;industrial perimeters;blockchain;security enabler;industrial systems;descriptive survey methodology;architectural vision;diverse applicative verticals;industry practitioners;novel BC-assisted solutions;paradigm shift;cyber-physical systems;massive automation;customer-driven approach;hyper-cognitive systems;virtual reality;extended reality;digital machinery prototyping;twin designs;trusted machine boundaries;collaborative robots;artificial intelligence-based supply chains;leverage massive production;user-centric customization;diverse industrial verticals;smart farming;smart grids;supply chain production ecosystems;multiple heterogeneous networks;authoritative domains;BC-assisted Industry 5.0</t>
  </si>
  <si>
    <t>Dynamic and Effect-Driven Output Service Selection for IoT Environments Using Deep Reinforcement Learning</t>
  </si>
  <si>
    <t>In the context of the recent emergence of the Internet of Things (IoT), human users and IoT-based services are interacting via physical effects, such as light and sound. Therefore, it is necessary to consider the quality of the delivery of physical effects to users by IoT devices for selecting services in IoT environments. However, traditional service-selection algorithms focus primarily on the network-level Quality of Service (QoS), such as latency and throughput. In this study, we improve on the visual-service effectiveness metric developed in our previous work to measure the effectiveness of the personalized delivery of physical effects of visual services to users by considering user- and application-specific factors. We evaluate the metric by conducting a user study, and the results show that the metric reflects usersâ€™ perceived effectiveness with high accuracy. We also investigate the use of virtual reality (VR) to imitate physical environments for efficient evaluation of the metric. Based on this metric, we develop a dynamic effect-driven output-service selection agent (DEOSA) that selects output services dynamically by considering the effectiveness of service-effect delivery. By adopting a state-of-the-art reinforcement-learning algorithm, DEOSA can learn the optimal policy for selecting output services that can be generalized to various environments. We evaluate DEOSA in simulated IoT environments and show that it can learn the optimal policy successfully; it generally performs better than traditional greedy algorithms in terms of the visual service effectiveness metric and the replacement overhead in randomly generated test environments.</t>
  </si>
  <si>
    <t>10.1109/JIOT.2022.3211270</t>
  </si>
  <si>
    <t>https://ieeexplore.ieee.org/stamp/stamp.jsp?arnumber=9908162</t>
  </si>
  <si>
    <t>Effect-driven service selection;Internet of Things (IoT);reinforcement learning;virtual reality (VR);visual-service effectiveness</t>
  </si>
  <si>
    <t>Internet of Things;Measurement;Visualization;Heuristic algorithms;Reinforcement learning;Quality of service;Handover</t>
  </si>
  <si>
    <t>computer network security;deep learning (artificial intelligence);greedy algorithms;Internet of Things;learning (artificial intelligence);quality of service;reinforcement learning;resource allocation;virtual reality</t>
  </si>
  <si>
    <t>deep reinforcement learning;dynamic effect-driven output-service selection agent;human users;IoT devices;IoT-based services;output services;physical effects;physical environments;service-effect delivery;simulated IoT environments;state-of-the-art reinforcement-learning algorithm;traditional service-selection algorithms;visual service effectiveness metric;visual services;visual-service effectiveness metric</t>
  </si>
  <si>
    <t>The Virtual Caliper: Rapid Creation of Metrically Accurate Avatars from 3D Measurements</t>
  </si>
  <si>
    <t>Creating metrically accurate avatars is important for many applications such as virtual clothing try-on, ergonomics, medicine, immersive social media, telepresence, and gaming. Creating avatars that precisely represent a particular individual is challenging however, due to the need for expensive 3D scanners, privacy issues with photographs or videos, and difficulty in making accurate tailoring measurements. We overcome these challenges by creating â€œThe Virtual Caliperâ€, which uses VR game controllers to make simple measurements. First, we establish what body measurements users can reliably make on their own body. We find several distance measurements to be good candidates and then verify that these are linearly related to 3D body shape as represented by the SMPL body model. The Virtual Caliper enables novice users to accurately measure themselves and create an avatar with their own body shape. We evaluate the metric accuracy relative to ground truth 3D body scan data, compare the method quantitatively to other avatar creation tools, and perform extensive perceptual studies. We also provide a software application to the community that enables novices to rapidly create avatars in fewer than five minutes. Not only is our approach more rapid than existing methods, it exports a metrically accurate 3D avatar model that is rigged and skinned.</t>
  </si>
  <si>
    <t>10.1109/TVCG.2019.2898748</t>
  </si>
  <si>
    <t>https://ieeexplore.ieee.org/stamp/stamp.jsp?arnumber=8648222</t>
  </si>
  <si>
    <t>Full body avatars;metric accuracy;rapid creation</t>
  </si>
  <si>
    <t>Avatars;Shape;Three-dimensional displays;Shape measurement;Solid modeling;Tools;Distance measurement</t>
  </si>
  <si>
    <t>avatars;clothing;computer games;ergonomics;solid modelling</t>
  </si>
  <si>
    <t>Virtual Caliper;VR game controllers;body measurements users;distance measurements;SMPL body model;3D measurements;3D body shape;avatars creation</t>
  </si>
  <si>
    <t>Anthropometry;Body Image;Body Size;Computer Graphics;Computer Systems;Female;Humans;Imaging, Three-Dimensional;Male;Self Concept;Software;User-Computer Interface;Virtual Reality</t>
  </si>
  <si>
    <t>A Review on Blockchain Technologies for an Advanced and Cyber-Resilient Automotive Industry</t>
  </si>
  <si>
    <t>In the last century, the automotive industry has arguably transformed society, being one of the most complex, sophisticated, and technologically advanced industries, with innovations ranging from the hybrid, electric, and self-driving smart cars to the development of IoT-connected cars. Due to its complexity, it requires the involvement of many Industry 4.0 technologies, like robotics, advanced manufacturing systems, cyber-physical systems, or augmented reality. One of the latest technologies that can benefit the automotive industry is blockchain, which can enhance its data security, privacy, anonymity, traceability, accountability, integrity, robustness, transparency, trustworthiness, and authentication, as well as provide long-term sustainability and a higher operational efficiency to the whole industry. This review analyzes the great potential of applying blockchain technologies to the automotive industry emphasizing its cybersecurity features. Thus, the applicability of blockchain is evaluated after examining the state-of-the-art and devising the main stakeholders' current challenges. Furthermore, the article describes the most relevant use cases, since the broad adoption of blockchain unlocks a wide area of short- and medium-term promising automotive applications that can create new business models and even disrupt the car-sharing economy as we know it. Finally, after strengths, weaknesses, opportunities, and threats analysis, some recommendations are enumerated with the aim of guiding researchers and companies in future cyber-resilient automotive industry developments.</t>
  </si>
  <si>
    <t>10.1109/ACCESS.2019.2895302</t>
  </si>
  <si>
    <t>https://ieeexplore.ieee.org/stamp/stamp.jsp?arnumber=8626103</t>
  </si>
  <si>
    <t>Blockchain;distributed ledger technology (DLT);Industry 4.0;IIoT;cyber-physical system;cryptography;cybersecurity;tamper-proof data;privacy;traceability</t>
  </si>
  <si>
    <t>Blockchain;Industries;Automotive engineering;Computer security;Biological system modeling;Automobiles</t>
  </si>
  <si>
    <t>automobile industry;cryptocurrencies;cyber-physical systems;data privacy;electric vehicles;Internet;Internet of Things;manufacturing systems;production engineering computing;reviews</t>
  </si>
  <si>
    <t>blockchain technologies;cyber-resilient automotive Industry;smart cars;IoT-connected cars;advanced manufacturing systems;cyber-physical systems;review;electric cars;augmented reality;data security;cybersecurity features;car-sharing economy;data privacy</t>
  </si>
  <si>
    <t>Enabling Intelligent Environment by the Design of Emotionally Aware Virtual Assistant: A Case of Smart Campus</t>
  </si>
  <si>
    <t>With the advent of the 5G and Artificial Intelligence of Things (AIoT) era, related technologies such as the Internet of Things, big data analysis, cloud applications, and artificial intelligence have brought broad prospects to many application fields, such as smart homes, autonomous vehicles, smart cities, healthcare, and smart campus. At present, most university campus app is presented in the form of static web pages or app menus. This study mainly developed a Deep Neural Network (DNN) based emotionally aware campus virtual assistant. The main contributions of this research are: (1) This study introduces the Chinese Word Embedding to the robot dialogue system, effectively improving dialogue tolerance and semantic interpretation. (2) The traditional method of emotion identification must first tokenize the Chinese sentence, analyze the clauses and part of speech, and capture the emotional keywords before being interpreted by the expert system. Different from the traditional method, this study classifies the input directly through the convolutional neural network after the input sentence is converted into a spectrogram by Fourier Transform. (3) This study is presented in App mode, which is easier to use and economical. (4) This system provides a simple voice response interface, without the need for users to find information in complex web pages or app menus.</t>
  </si>
  <si>
    <t>10.1109/ACCESS.2020.2984383</t>
  </si>
  <si>
    <t>https://ieeexplore.ieee.org/stamp/stamp.jsp?arnumber=9050793</t>
  </si>
  <si>
    <t>Augmented reality;smart campus;convolutional neural network;recurrent neural network;emotional recognition;chinese word embedding</t>
  </si>
  <si>
    <t>Speech recognition;Mobile handsets;Deep learning;Emotion recognition;Neural networks;Education</t>
  </si>
  <si>
    <t>artificial intelligence;Big Data;cloud computing;data analysis;emotion recognition;interactive systems;Internet;mobile computing;natural language interfaces;natural language processing;neural nets;user interfaces</t>
  </si>
  <si>
    <t>input sentence;complex web pages;app menus;intelligent environment;emotionally aware virtual assistant;Internet of Things;big data analysis;cloud applications;broad prospects;smart homes;autonomous vehicles;smart cities;smart campus;university campus app;deep neural network;emotionally aware campus virtual assistant;Chinese word embedding;robot dialogue system;dialogue tolerance;semantic interpretation;emotion identification;Chinese sentence;clauses;emotional keywords;expert system;convolutional neural network;artificial Intelligence of Things era;AIoT era;static Web pages;app mode</t>
  </si>
  <si>
    <t>A Survey on the Security of Wired, Wireless, and 3D Network-on-Chips</t>
  </si>
  <si>
    <t>Network-on-Chips (NoCs) have been widely used as a scalable communication solution in the design of multiprocessor system-on-chips (MPSoCs). NoCs enable communications between on-chip Intellectual Property (IP) cores and allow processing cores to achieve higher performance by outsourcing their communication tasks. NoC paradigm is based on the idea of resource sharing in which hardware resources, including buffers, communication links, routers, etc., are shared between all IPs of the MPSoC. In fact, the data being routed by each NoC router might not be related to the router's local core. Such a utilization-centric design approach can raise security issues in NoC-based designs, e.g., integrity and confidentiality of the data being routed in an NoC might be compromised by unauthorized accesses/modifications of intermediate routers. Many papers in the literature have discovered and addressed security holes of NoCs, aiming at improving the security of the NoC paradigm. However, to the best of our knowledge, there is no solid survey study on the security vulnerabilities and countermeasures for NoCs. This paper will review security threats and countermeasures proposed so far for wired NoCs, wireless NoCs, and 3D NoCs. The paper aims at giving the readers an insight into the attacks and weaknesses/strengths of countermeasures.</t>
  </si>
  <si>
    <t>10.1109/ACCESS.2021.3100540</t>
  </si>
  <si>
    <t>https://ieeexplore.ieee.org/stamp/stamp.jsp?arnumber=9497071</t>
  </si>
  <si>
    <t>Network-on-chip;threat model;hardware security;hardware trojan;DoS attack</t>
  </si>
  <si>
    <t>Security;Wireless communication;Communication system security;Three-dimensional displays;System-on-chip;Hardware;Switches</t>
  </si>
  <si>
    <t>industrial property;microprocessor chips;multiprocessing systems;network-on-chip;security</t>
  </si>
  <si>
    <t>network-on-Chips;scalable communication solution;multiprocessor system-on-chips;communication tasks;communication links;NoC router;wired NoCs;wireless NoCs;utilization-centric design;on-chip intellectual property cores</t>
  </si>
  <si>
    <t>Open Curvature Scale Space Matching for Coronary Artery Identification in X-Ray Angiographic Images</t>
  </si>
  <si>
    <t>Identification of the coronary artery in sequence angiograms is an important issue in the analysis and treatment of coronary angiography data, due to the ambiguities in the coronary vessels resulting from cardiac motion and the differences in the projection angles in angiograms. In this paper, we propose a novel coronary artery identification method based on curvature scale space image matching. First, points on the centerline of each coronary artery branch are convolved with Gaussian kernel functions of different scales to obtain the corresponding curvature scale space (CSS) image during the curve evolution. Then, a CSS image matching method for open curves, which uses a combination of open feature vectors and closed feature vectors, is proposed. Finally, curve matching transitivity is used to solve the problem of the inability to recognize the coronary artery when the difference in the imaging angles is too large. The experimental results demonstrate that the proposed method can recognize every coronary artery in different views, even when the difference in the imaging angles is 29.8Â°.</t>
  </si>
  <si>
    <t>10.1109/ACCESS.2020.2968123</t>
  </si>
  <si>
    <t>https://ieeexplore.ieee.org/stamp/stamp.jsp?arnumber=8963892</t>
  </si>
  <si>
    <t>Angiographic image;coronary artery identification;curvature scale space;identification degree</t>
  </si>
  <si>
    <t>Arteries;Convolutional neural networks;Image segmentation;Blood vessels;Angiocardiography;Image recognition</t>
  </si>
  <si>
    <t>angiocardiography;blood vessels;convolutional neural nets;diagnostic radiography;image matching;image segmentation;medical image processing;vectors</t>
  </si>
  <si>
    <t>coronary vessels;curvature scale space image matching;coronary artery branch;CSS image matching method;open feature vectors;curve matching transitivity;imaging angles;open curvature scale space matching;coronary artery identification;X-ray angiographic images;Gaussian kernel functions;convolution;coronary angiography data analysis;coronary angiography data treatment;closed feature vectors</t>
  </si>
  <si>
    <t>Hole Filling for View Synthesis Using Depth Guided Global Optimization</t>
  </si>
  <si>
    <t>View synthesis is an effective way to generate multi-view contents from a limited number of views, and can be utilized for 2-D-to-3-D video conversion, multi-view video compression, and virtual reality. In the view synthesis techniques, depth-image-based rendering (DIBR) is an important method to generate virtual view from video-plus-depth sequence. However, some holes might be produced in the DIBR process. Many hole filling methods have been proposed to tackle this issue, but most of them cannot achieve globally coherent or acquire trusted contents. In this paper, a hole filling method with depthguided global optimization is proposed for view synthesis. The global optimization is achieved by iterating the spatio-temporal approximate nearest neighbor (ANN) search and video reconstruction step. Directly applying global optimization might introduce some foreground artifacts to the synthesized video. To prevent this problem, some strategies have been developed in this paper. The depth information is applied to guide the spatio-temporal ANN searching and the initialization step is specified in the global optimization procedure. Our experimental results have demonstrated that the proposed method has better performance compared with other methods in terms of visual quality, trusted textures, and temporal consistency in the synthesized video.</t>
  </si>
  <si>
    <t>10.1109/ACCESS.2018.2847312</t>
  </si>
  <si>
    <t>https://ieeexplore.ieee.org/stamp/stamp.jsp?arnumber=8385095</t>
  </si>
  <si>
    <t>View synthesis;hole filling;depth image based rendering;trusted contents;global optimization</t>
  </si>
  <si>
    <t>Filling;Optimization;Hemorrhaging;Extrapolation;Coherence;Three-dimensional displays;Rendering (computer graphics)</t>
  </si>
  <si>
    <t>data compression;image reconstruction;image texture;nearest neighbour methods;optimisation;rendering (computer graphics);three-dimensional television;video coding;virtual reality</t>
  </si>
  <si>
    <t>synthesized video;depth guided global optimization;multiview contents;2-D-to-3-D video conversion;multiview video compression;view synthesis techniques;depth-image-based;virtual view;video-plus-depth sequence;hole filling method;depthguided global optimization;video reconstruction step;depth information;global optimization procedure;virtual reality;depth-image-based rendering;DIBR;spatio-temporal approximate nearest neighbor;ANN search</t>
  </si>
  <si>
    <t>Enhancing a Neurocognitive Shared Visuomotor Model for Object Identification, Localization, and Grasping With Learning From Auxiliary Tasks</t>
  </si>
  <si>
    <t>We present a follow-up study on our unified visuomotor neural model for the robotic tasks of identifying, localizing, and grasping a target object in a scene with multiple objects. Our Retinanet-based model enables end-to-end training of visuomotor abilities in a biologically inspired developmental approach. In our initial implementation, a neural model was able to grasp selected objects from a planar surface. We embodied the model on the NICO humanoid robot. In this follow-up study, we expand the task and the model to reaching for objects in a 3-D space with a novel data set based on augmented reality and a simulation environment. We evaluate the influence of training with auxiliary tasks, i.e., if learning of the primary visuomotor task is supported by learning to classify and locate different objects. We show that the proposed visuomotor model can learn to reach for objects in a 3-D space. We analyze the results for biologically plausible biases based on object locations or properties. We show that the primary visuomotor task can be successfully trained simultaneously with one of the two auxiliary tasks. This is enabled by a complex neurocognitive model with shared and task-specific components, similar to models found in biological systems.</t>
  </si>
  <si>
    <t>10.1109/TCDS.2020.3028460</t>
  </si>
  <si>
    <t>https://ieeexplore.ieee.org/stamp/stamp.jsp?arnumber=9211758</t>
  </si>
  <si>
    <t>Bioinspired visuomotor learning;cognitive robotics;developmental robotics;multitask learning</t>
  </si>
  <si>
    <t>Task analysis;Robots;Biological system modeling;Multitasking;Solid modeling;Visualization;Grasping;Bio-inspired robotics;Learning systems;Cognitive systems;Visual systems</t>
  </si>
  <si>
    <t>augmented reality;control engineering computing;humanoid robots;image classification;learning (artificial intelligence);manipulators;neural nets;neurophysiology;robot vision</t>
  </si>
  <si>
    <t>3D space;augmented reality;auxiliary tasks;biologically inspired developmental approach;complex neurocognitive model;end-to-end training;grasping;neurocognitive shared visuomotor model;NICO humanoid robot;object identification;object localizing;object locations;primary visuomotor task;Retinanet-based model;target object;task-specific components;unified visuomotor neural model;visuomotor abilities</t>
  </si>
  <si>
    <t>Communication Pattern Based Data Authentication (CPDA) Designed for Big Data Processing in a Multiple Public Cloud Environment</t>
  </si>
  <si>
    <t>With the development of cloud computing, there is a growing trend of multi-cloud Collaborative Big Data Computation (CBDC). In this environment, threats from authorized insiders are of particular concerns. Based on an extreme case of distributed computation where multiple collaborators jointly perform CBDC on shared datasets using an example distributed computing framework, MapReduce (MR), deployed in a Multiple Public Cloud (MPC) environment, this paper investigates how to protect the authenticity of data used during the computation in an efficient and scalable manner by proposing and evaluating a novel data authentication solution. The solution, called a Communication Pattern based Data Authentication (CPDA) framework, ensures data authenticity and non-repudiation of origin at the finest granularity without compromising efficiency and scalability. This is achieved by using an idea of communication pattern based authentication data aggregation. The framework has been comprehensively evaluated both theoretically and experimentally. The evaluation results show that the CPDA framework offers the strongest level of data authenticity protection (equivalent to that provided by digitally signing each data object individually) but introduces much lower overhead cost than the digital signature based solution. The results demonstrate that the idea of communication pattern based authentication data aggregation brings much benefit in terms of supporting efficient and scalable data authentication in a large-scale distributed system.</t>
  </si>
  <si>
    <t>10.1109/ACCESS.2020.3000989</t>
  </si>
  <si>
    <t>https://ieeexplore.ieee.org/stamp/stamp.jsp?arnumber=9112146</t>
  </si>
  <si>
    <t>Big data;cloud;data authentication;distributed computing;MapReduce</t>
  </si>
  <si>
    <t>Authentication;Big Data;Distributed databases;Containers;Cloud computing</t>
  </si>
  <si>
    <t>authorisation;Big Data;cloud computing;data aggregation;data handling;digital signatures</t>
  </si>
  <si>
    <t>cloud computing;CBDC;distributed computing;data aggregation;CPDA framework;data authenticity protection;data object;digital signature;communication pattern based data authentication;multicloud collaborative big data computation;multiple public cloud environment</t>
  </si>
  <si>
    <t>Face Recognition in the Scrambled Domain via Salience-Aware Ensembles of Many Kernels</t>
  </si>
  <si>
    <t>With the rapid development of Internet-of-Things (IoT), face scrambling has been proposed for privacy protection during IoT-targeted image/video distribution. Consequently, in these IoT applications, biometric verification needs to be carried out in the scrambled domain, presenting significant challenges in face recognition. Since face models become chaotic signals after scrambling/encryption, a typical solution is to utilize the traditional data-driven face recognition algorithms. While chaotic pattern recognition is still a challenging task, in this paper, we propose a new ensemble approach-many-kernel random discriminant analysis (MK-RDA)-to discover discriminative patterns from the chaotic signals. We also incorporate a salience-aware strategy into the proposed ensemble method to handle the chaotic facial patterns in the scrambled domain, where the random selections of features are made on semantic components via salience modeling. In our experiments, the proposed MK-RDA was tested rigorously on three human face data sets: the ORL face data set, the PIE face data set, and the PUBFIG wild face data set. The experimental results successfully demonstrate that the proposed scheme can effectively handle the chaotic signals and significantly improve the recognition accuracy, making our method a promising candidate for secure biometric verification in the emerging IoT applications.</t>
  </si>
  <si>
    <t>10.1109/TIFS.2016.2555792</t>
  </si>
  <si>
    <t>https://ieeexplore.ieee.org/stamp/stamp.jsp?arnumber=7456303</t>
  </si>
  <si>
    <t>Facial biometrics;face scrambling;many manifolds;many kernels;random discriminant analysis;mobile biometrics;Internet-of-Things;user privacy;Facial biometrics;face scrambling;many manifolds;many kernels;random discriminant analysis;mobile biometrics;Internet-of-things;user privacy</t>
  </si>
  <si>
    <t>Face;Semantics;Face recognition;Transforms;Encryption;Kernel;Privacy</t>
  </si>
  <si>
    <t>cryptography;data protection;face recognition;feature extraction;image watermarking;Internet of Things;statistical analysis</t>
  </si>
  <si>
    <t>salience-aware ensembles;Internet-of-Things;face scrambling;privacy protection;IoT-targeted image-video distribution;biometric verification;face models;data-driven face recognition algorithms;chaotic pattern recognition;many-kernel random discriminant analysis;salience-aware strategy;random feature selections;MK-RDA;human face data sets;ORL face data set;PIE face data set;PUBFIG wild face data set</t>
  </si>
  <si>
    <t>This work presents a service for the improvement of cultural heritage experiences, which exploits the advantages coming from the 5G paradigm. Indeed, in a scenario where many users need to be served by a real-time solution which is in turn required to work on different devices, the potentialities of 5G technology show their suitability. In particular, moving the computation to the edge of the network ensures the availability of resources needed for binaural spatial audio rendering in an independent fashion with reference to the client device and at the same time it guarantees real-time availability of this data since the core network, with its impairments, is not involved. This work demonstrates how 5G could be a critical enabler for delivering low latency services at guaranteed levels, data-centric services, differentiated customer experiences, improved security and reduced costs to the users.</t>
  </si>
  <si>
    <t>10.1109/ACCESS.2021.3128786</t>
  </si>
  <si>
    <t>https://ieeexplore.ieee.org/stamp/stamp.jsp?arnumber=9617628</t>
  </si>
  <si>
    <t>Multi-access edge computing;cloud computing;5G;augmented reality;virtual reality;cultural heritage;spatial audio;binaural rendering</t>
  </si>
  <si>
    <t>5G mobile communication;Rendering (computer graphics);Cultural differences;Real-time systems;Three-dimensional displays;Loudspeakers;Headphones</t>
  </si>
  <si>
    <t>5G mobile communication;audio signal processing;distributed processing;history;Internet;multi-access systems</t>
  </si>
  <si>
    <t>binaural spatial audio rendering;client device;real-time availability;core network;low latency services;data-centric services;differentiated customer experiences;5G multiaccess edge computing;cultural heritage applications</t>
  </si>
  <si>
    <t>Intelligent Cockpit for Intelligent Vehicle in Metaverse: A Case Study of Empathetic Auditory Regulation of Human Emotion</t>
  </si>
  <si>
    <t>Advances in technologies, such as intelligent connected vehicles and the metaverse are driving the rapid development of automotive intelligent cockpits. From the perspective of the cyberâ€“physicalâ€“social system (CPSS), this study proposed the intelligent cockpit composition framework which includes three layers of perception, cognition and decision, and interaction. Meanwhile, we also describe the relationship between the intelligent cockpit framework and the outside environment. The framework can dynamically perceive and understand humans, and provide feedback on the understanding results, which is beneficial to provide a safe, efficient, and enjoyable experience for humans in the intelligent cockpit. In the cognition and decision layers of the proposed framework, we design a case study of active empathetic auditory regulation of driver anger, focusing on improving road traffic safety. We conducted an in-depth interview experiment and designed two auditory regulation materials of active empathy speech and text-to-speech (TTS) speech. Next, 30 participants were recruited, and they completed a total of 240 anger-regulated driving experiments in the straight and obstacle avoidance scenarios. Finally, we quantitatively analyzed and compared the participantsâ€™ subjective feelings, physiological changes, driving behaviors, and driving risks, as well as validated the driver anger regulation quality of AES and TTS. The proposed research methods results are beneficial to the design of future intelligent cockpit emotion regulation systems, toward a better intelligent cockpit.</t>
  </si>
  <si>
    <t>10.1109/TSMC.2022.3229021</t>
  </si>
  <si>
    <t>https://ieeexplore.ieee.org/stamp/stamp.jsp?arnumber=9999153</t>
  </si>
  <si>
    <t>Human emotion;humanâ€“machine interaction;intelligent cockpit;intelligent vehicle;metaverse</t>
  </si>
  <si>
    <t>Regulation;Vehicles;Cognition;Metaverse;Visualization;Safety;Physiology</t>
  </si>
  <si>
    <t>Learning Spatial and Temporal Extents of Human Actions for Action Detection</t>
  </si>
  <si>
    <t>For the problem of action detection, most existing methods require that relevant portions of the action of interest in training videos have been manually annotated with bounding boxes. Some recent works tried to avoid tedious manual annotation , and proposed to automatically identify the relevant portions in training videos. However, these methods only concerned the identification in either spatial or temporal domain, and may get irrelevant contents from another domain. These irrelevant contents are usually undesirable in the training phase, which will lead to a degradation of the detection performance. This paper advances prior work by proposing a joint learning framework to simultaneously identify the spatial and temporal extents of the action of interest in training videos. To get pixel-level localization results, our method uses dense trajectories extracted from videos as local features to represent actions. We first present a trajectory split-and-merge algorithm to segment a video into the background and several separated foreground moving objects. In this algorithm, the inherent temporal smoothness of human actions is exploited to facilitate segmentation. Then, with the latent SVM framework on segmentation results, spatial and temporal extents of the action of interest are treated as latent variables that are inferred simultaneously with action recognition. Experiments on two challenging datasets show that action detection with our learned spatial and temporal extents is superior than state-of-the-art methods.</t>
  </si>
  <si>
    <t>10.1109/TMM.2015.2404779</t>
  </si>
  <si>
    <t>https://ieeexplore.ieee.org/stamp/stamp.jsp?arnumber=7044590</t>
  </si>
  <si>
    <t>Action localization;action recognition;discriminative latent variable model;split-and-merge</t>
  </si>
  <si>
    <t>Trajectory;Videos;Training;Feature extraction;Support vector machines;Discrete cosine transforms;Partitioning algorithms</t>
  </si>
  <si>
    <t>feature extraction;image representation;image segmentation;object detection;spatiotemporal phenomena;support vector machines;video signal processing</t>
  </si>
  <si>
    <t>spatial extent learning;temporal extent learning;human actions;action detection;training videos;joint learning framework;pixel-level localization;feature extraction;trajectory split-and-merge algorithm;foreground moving object separation;latent SVM framework</t>
  </si>
  <si>
    <t>A Hybrid Coordinated Design Method for Power System Stabilizer and FACTS Device Based on Synchrosqueezed Wavelet Transform and Stochastic Subspace Identification</t>
  </si>
  <si>
    <t>The occurrence of low-frequency electromechanical oscillations is a major problem in the effective operation of power systems. The scrutiny of these oscillations provides substantial information about power system stability and security. In this paper, a new method is introduced based on a combination of synchrosqueezed wavelet transform and the stochastic subspace identification (SSI) algorithm to investigate the low-frequency electromechanical oscillations of large-scale power systems. Then, the estimated modes of the power system are used for the design of the power system stabilizer and the flexible alternating current transmission system (FACTS) device. In this optimization problem, the control parameters are set using a hybrid approach composed of the Prony and residual methods and the modified fruit fly optimization algorithm. The proposed mode estimation method and the controller design are simulated in MATLAB using two test case systems, namely IEEE 2-ar-ea 4-generator and New England-New York 68-bus 16-genera-tor systems. The simulation results demonstrate the high performance of the proposed method in estimation of local and interarea modes, and indicate the improvements in oscillation damping and power system stability.</t>
  </si>
  <si>
    <t>10.35833/MPCE.2019.000496</t>
  </si>
  <si>
    <t>https://ieeexplore.ieee.org/stamp/stamp.jsp?arnumber=9210429</t>
  </si>
  <si>
    <t>Low-frequency oscillation;modified fruit fly optimization algorithm;Prony analysis;stochastic subspace identification (SSI) algorithm;synchrosqueezed wavelet transform (SSWT)</t>
  </si>
  <si>
    <t>Power system stability;Estimation;Wavelet transforms;Oscillators;Eigenvalues and eigenfunctions;Damping</t>
  </si>
  <si>
    <t>control system synthesis;damping;flexible AC transmission systems;optimisation;power system identification;power system security;power system simulation;power system stability;power transmission control;stochastic processes;wavelet transforms</t>
  </si>
  <si>
    <t>oscillation damping;IEEE 2-area 4-generator;MATLAB;controller design;modified fruit fly optimization algorithm;Prony methods;optimization problem;SSI;large-scale power systems oscillations;New England-New York 68-bus 16-generator systems;flexible alternating current transmission system device;stochastic subspace identification algorithm;power system security;power system stability;low-frequency electromechanical oscillations;synchrosqueezed wavelet transform;FACTS device;hybrid coordinated design method;test case systems;mode estimation method</t>
  </si>
  <si>
    <t>SGEPRI</t>
  </si>
  <si>
    <t>SGEPRI Journals</t>
  </si>
  <si>
    <t>Block5GIntell: Blockchain for AI-Enabled 5G Networks</t>
  </si>
  <si>
    <t>Nowadays, 5G network is considered to be one of the main pillars of various industries, including the Internet of Things (IoT), smart cities, virtual reality, and many more. Unlike previous network generations, 5G utilizes complex digital technologies such as massive Multiple Input Multiple Output (mMIMO) and runs over higher radio frequencies. The introduction of new technologies and advanced features in the 5G network raises new challenges for network operators, and merging Artificial Intelligence (AI) is one of the effective solutions to address these complexities. However, AI-enabled 5G network engenders security concerns and requires improvement to meet the standardization and qualification of the new network generation. To mitigate these dilemmas, Blockchain must be integrated. Blockchain, as a decentralized methodology provides a secure sharing of information and resources among various nodes of 5G environments. Blockchain can support other technologies, such as AI-based 5G, to create smarter, more efficient, and secure cellular networks. In this article, we present a comprehensive intelligence and secure data analytics framework for 5G networks based on the convergence of Blockchain and AI named â€œBlock5GIntellâ€. We depict the applications of Blockchain and AI on 5G networks separately and we argue on the support that Blockchain can provide for AI to create smart and secure 5G networks relying on our proposed framework. To support our proposition, we present an energy-saving case study using Blockchain for AI-enabled 5G. The simulation shows an overall 20% decrease in energy consumption at the RAN level.</t>
  </si>
  <si>
    <t>10.1109/ACCESS.2020.3014356</t>
  </si>
  <si>
    <t>https://ieeexplore.ieee.org/stamp/stamp.jsp?arnumber=9159573</t>
  </si>
  <si>
    <t>5G networks;artificial intelligence;blockchain;smart contract;security;privacy</t>
  </si>
  <si>
    <t>5G mobile communication;Artificial intelligence;Natural language processing;Taxonomy;Quality of service</t>
  </si>
  <si>
    <t>5G mobile communication;artificial intelligence;cellular radio;cryptography;Internet of Things;MIMO communication;next generation networks;telecommunication computing;telecommunication security;virtual reality</t>
  </si>
  <si>
    <t>security concerns;network generation;Blockchain;secure cellular networks;secure data analytics framework;Block5GIntell;smart G networks;secure 5G networks;AI-enabled 5G networks;massive Multiple Input Multiple Output;network operators;complex digital technologies</t>
  </si>
  <si>
    <t>Variational LSTM Enhanced Anomaly Detection for Industrial Big Data</t>
  </si>
  <si>
    <t>With the increasing population of Industry 4.0, industrial big data (IBD) has become a hotly discussed topic in digital and intelligent industry field. The security problem existing in the signal processing on large scale of data stream is still a challenge issue in industrial internet of things, especially when dealing with the high-dimensional anomaly detection for intelligent industrial application. In this article, to mitigate the inconsistency between dimensionality reduction and feature retention in imbalanced IBD, we propose a variational long short-term memory (VLSTM) learning model for intelligent anomaly detection based on reconstructed feature representation. An encoder-decoder neural network associated with a variational reparameterization scheme is designed to learn the low-dimensional feature representation from high-dimensional raw data. Three loss functions are defined and quantified to constrain the reconstructed hidden variable into a more explicit and meaningful form. A lightweight estimation network is then fed with the refined feature representation to identify anomalies in IBD. Experiments using a public IBD dataset named UNSW-NB15 demonstrate that the proposed VLSTM model can efficiently cope with imbalance and high-dimensional issues, and significantly improve the accuracy and reduce the false rate in anomaly detection for IBD according to F1, area under curve (AUC), and false alarm rate (FAR).</t>
  </si>
  <si>
    <t>10.1109/TII.2020.3022432</t>
  </si>
  <si>
    <t>https://ieeexplore.ieee.org/stamp/stamp.jsp?arnumber=9195000</t>
  </si>
  <si>
    <t>Anomaly detection;feature representation;industrial big data (IBD);long short-term memory (LSTM);variational Bayes</t>
  </si>
  <si>
    <t>Anomaly detection;Feature extraction;Intrusion detection;Dimensionality reduction;Neural networks;Estimation</t>
  </si>
  <si>
    <t>Big Data;learning (artificial intelligence);production engineering computing;recurrent neural nets;security of data</t>
  </si>
  <si>
    <t>encoder-decoder neural network;variational reparameterization scheme;low-dimensional feature representation;high-dimensional raw data;public IBD dataset;variational LSTM enhanced anomaly detection;industrial big data;digital industry field;intelligent industry field;data stream;high-dimensional anomaly detection;intelligent industrial application;dimensionality reduction;feature retention;imbalanced IBD;intelligent anomaly detection;reconstructed feature representation;variational long short-term memory learning model</t>
  </si>
  <si>
    <t>Defensive Distillation-Based Adversarial Attack Mitigation Method for Channel Estimation Using Deep Learning Models in Next-Generation Wireless Networks</t>
  </si>
  <si>
    <t>Future wireless networks (5G and beyond), also known as Next Generation or NextG, are the vision of forthcoming cellular systems, connecting billions of devices and people together. In the last decades, cellular networks have dramatically grown with advanced telecommunication technologies for high-speed data transmission, high cell capacity, and low latency. The main goal of those technologies is to support a wide range of new applications, such as virtual reality, metaverse, telehealth, online education, autonomous and flying vehicles, smart cities, smart grids, advanced manufacturing, and many more. The key motivation of NextG networks is to meet the high demand for those applications by improving and optimizing network functions. Artificial Intelligence (AI) has a high potential to achieve these requirements by being integrated into applications throughout all network layers. However, the security concerns on network functions of NextG using AI-based models, i.e., model poisoning, have not been investigated deeply. It is crucial to protect the next-generation cellular networks against cybersecurity threats, especially adversarial attacks. Therefore, it needs to design efficient mitigation techniques and secure solutions for NextG networks using AI-based methods. This paper proposes a comprehensive vulnerability analysis of deep learning (DL)-based channel estimation models trained with the dataset obtained from MATLABâ€™s 5G toolbox for adversarial attacks and defensive distillation-based mitigation methods. The adversarial attacks produce faulty results by manipulating trained DL-based models for channel estimation in NextG networks while mitigation methods can make models more robust against adversarial attacks. This paper also presents the performance of the proposed defensive distillation mitigation method for each adversarial attack. The results indicate that the proposed mitigation method can defend the DL-based channel estimation models against adversarial attacks in NextG networks.</t>
  </si>
  <si>
    <t>10.1109/ACCESS.2022.3206385</t>
  </si>
  <si>
    <t>https://ieeexplore.ieee.org/stamp/stamp.jsp?arnumber=9888103</t>
  </si>
  <si>
    <t>Trustworthy AI;security;next-generation networks;adversarial machine learning;model poisoning;channel estimation</t>
  </si>
  <si>
    <t>Channel estimation;Next generation networking;Artificial intelligence;Solid modeling;5G mobile communication;Wireless networks;Security;Adversarial machine learning</t>
  </si>
  <si>
    <t>cellular radio;channel estimation;learning (artificial intelligence);next generation networks;quality of service;smart power grids;telecommunication security;virtual reality</t>
  </si>
  <si>
    <t>defensive distillation-based adversarial attack mitigation method;deep learning models;next-generation wireless networks;future wireless networks;forthcoming cellular systems;advanced telecommunication technologies;high-speed data transmission;high cell capacity;flying vehicles;NextG networks;network functions;network layers;AI-based models;next-generation cellular networks;deep learning-based channel estimation models;defensive distillation-based mitigation methods;manipulating trained DL-based models;defensive distillation mitigation method</t>
  </si>
  <si>
    <t>Facial Makeup Transfer Combining Illumination Transfer</t>
  </si>
  <si>
    <t>To meet the women appearance needs, we present a novel virtual experience approach of facial makeup transfer, developed into windows platform application software. The makeup effects could present on the user's input image in real time, with an only single reference image. The input image and reference image are divided into three layers by facial feature points landmarked: facial structure layer, facial color layer, and facial detail layer. Except for the above layers are processed by different algorithms to generate output image, we also add illumination transfer, so that the illumination effect of the reference image is automatically transferred to the input image. Our approach has the following three advantages: 1) Black or dark and white facial makeup could be effectively transferred by introducing illumination transfer; 2) Efficiently transfer facial makeup within seconds compared to those methods based on deep learning frameworks, and; 3) Reference images with the air-bangs could transfer makeup perfectly.</t>
  </si>
  <si>
    <t>10.1109/ACCESS.2019.2923116</t>
  </si>
  <si>
    <t>https://ieeexplore.ieee.org/stamp/stamp.jsp?arnumber=8736743</t>
  </si>
  <si>
    <t>Facial makeup transfer;single reference image;illumination transfer;facial parsing;efficient and effective</t>
  </si>
  <si>
    <t>Image color analysis;Lighting;Skin;Facial features;Image resolution;Lips;Smoothing methods</t>
  </si>
  <si>
    <t>face recognition;image colour analysis;learning (artificial intelligence)</t>
  </si>
  <si>
    <t>illumination transfer;virtual experience approach;facial makeup transfer;windows platform application software;makeup effects;input image;single reference image;facial feature points;facial structure layer;facial color layer;facial detail layer;output image;illumination effect</t>
  </si>
  <si>
    <t>Human-Guided Functional Connectivity Network Estimation for Chronic Tinnitus Identification: A Modularity View</t>
  </si>
  <si>
    <t>The functional connectivity network (FCN) has been used to achieve several remarkable advancements in the diagnosis of neuro-degenerative disorders. Therefore, it is imperative to accurately estimate biologically meaningful FCNs. Several efforts have been dedicated to this purpose by encoding biological priors. However, owing to the high complexity of the human brain, the estimation of an â€™ideal' FCN remains an open problem. To the best of our knowledge, almost all existing studies lack the integration of domain expert knowledge, which limits their performance. In this study, we focused on incorporating domain expert knowledge into the FCN estimation from a modularity perspective. To achieve this, we presented a human-guided modular representation (MR) FCN estimation framework. Specifically, we designed an adversarial low-rank constraint to describe the module structure of FCNs under the guidance of domain expert knowledge (i.e., a predefined participant index). The chronic tinnitus (TIN) identification task based on the estimated FCNs was conducted to examine the proposed MR methods. Remarkably, MR significantly outperformed the baseline and state-of-the-art(SOTA) methods, achieving an accuracy of 92.11%. Moreover, post-hoc analysis revealed that the FCNs estimated by the proposed MR could highlight more biologically meaningful connections, which is beneficial for exploring the underlying mechanisms of TIN and diagnosing early TIN.</t>
  </si>
  <si>
    <t>10.1109/JBHI.2022.3190277</t>
  </si>
  <si>
    <t>https://ieeexplore.ieee.org/stamp/stamp.jsp?arnumber=9829298</t>
  </si>
  <si>
    <t>Functional magnetic resonance imaging;modularity;functional connectivity network;chronic tinnitus</t>
  </si>
  <si>
    <t>Estimation;Tin;Correlation;Indexes;Support vector machines;Biological information theory;Task analysis</t>
  </si>
  <si>
    <t>brain;diseases;medical disorders;medical image processing;neurophysiology;patient diagnosis</t>
  </si>
  <si>
    <t>functional connectivity network estimation;modularity view;remarkable advancements;neuro-degenerative disorders;biologically meaningful FCNs;biological priors;human brain;ideal FCN;open problem;incorporating domain expert knowledge;modularity perspective;human-guided modular representation FCN estimation framework;adversarial low-rank constraint;chronic tinnitus identification task;estimated FCNs;meaningful connections</t>
  </si>
  <si>
    <t>Brain;Brain Mapping;Humans;Magnetic Resonance Imaging;Tin;Tinnitus</t>
  </si>
  <si>
    <t>ProCDet: A New Method for Prostate Cancer Detection Based on MR Images</t>
  </si>
  <si>
    <t>Prostate cancer is a malignant tumor that occurs in the male prostate. Prostate cancer lesions have the characteristics of small size and blurry outline, which is a challenge to design a robust prostate cancer detection method. At present, clinical diagnosis of prostate cancer is mainly based on magnetic resonance (MR) imaging. However, it is difficult to obtain prostate cancer data, and the data with true values is also very limited, which further increases the difficulty of prostate cancer detection methods based on MR images. To solve these problems, this paper designs a new method of prostate cancer detection based on MR images, which is recorded as ProCDet. The method consists of three modules: registration of prostate MR images, segmentation of prostate, and segmentation of prostate cancer lesions. First, the registration between different sequences of MR images is performed to find the spatial relationship between the different sequences. Then, the designed prostate segmentation network based on the attention mechanism is used to segment the prostate to remove the interference of background information. Finally, a 3D prostate cancer lesion segmentation network based on Focal Tversky Loss is applied to determine the specific location of prostate cancer. Moreover, in order to take full advantage of unlabeled prostate data, this paper designs a self-supervised learning method to improve the accuracy of prostate cancer detection. The proposed ProCDet has been experimentally verified on the ProstateX dataset. When the average number of false-positive lesions per patient is 0.6275, the true-positive rate is 91.82%. Experimental results show that the ProCDet can obtain competitive detection performance.</t>
  </si>
  <si>
    <t>10.1109/ACCESS.2021.3114733</t>
  </si>
  <si>
    <t>https://ieeexplore.ieee.org/stamp/stamp.jsp?arnumber=9546769</t>
  </si>
  <si>
    <t>Prostate cancer detection;MR image;image registration;self-supervised learning;prostate segmentation</t>
  </si>
  <si>
    <t>Prostate cancer;Cancer;Lesions;Image segmentation;Feature extraction;Convolutional neural networks;Medical services</t>
  </si>
  <si>
    <t>biological organs;cancer;image segmentation;learning (artificial intelligence);medical image processing;object detection;tumours</t>
  </si>
  <si>
    <t>MR images;designed prostate segmentation network;unlabeled prostate data;male prostate;prostate cancer lesions;robust prostate cancer detection method;prostate cancer data;prostate cancer detection methods</t>
  </si>
  <si>
    <t>Siamese Neural Network Based Few-Shot Learning for Anomaly Detection in Industrial Cyber-Physical Systems</t>
  </si>
  <si>
    <t>With the increasing population of Industry 4.0, both AI and smart techniques have been applied and become hotly discussed topics in industrial cyber-physical systems (CPS). Intelligent anomaly detection for identifying cyber-physical attacks to guarantee the work efficiency and safety is still a challenging issue, especially when dealing with few labeled data for cyber-physical security protection. In this article, we propose a few-shot learning model with Siamese convolutional neural network (FSL-SCNN), to alleviate the over-fitting issue and enhance the accuracy for intelligent anomaly detection in industrial CPS. A Siamese CNN encoding network is constructed to measure distances of input samples based on their optimized feature representations. A robust cost function design including three specific losses is then proposed to enhance the efficiency of training process. An intelligent anomaly detection algorithm is developed finally. Experiment results based on a fully labeled public dataset and a few labeled dataset demonstrate that our proposed FSL-SCNN can significantly improve false alarm rate (FAR) and F1 scores when detecting intrusion signals for industrial CPS security protection.</t>
  </si>
  <si>
    <t>10.1109/TII.2020.3047675</t>
  </si>
  <si>
    <t>https://ieeexplore.ieee.org/stamp/stamp.jsp?arnumber=9311786</t>
  </si>
  <si>
    <t>Anomaly detection;convolutional neural network (CNN);few-shot learning;industrial cyber-physical systems (CPS);Siamese network</t>
  </si>
  <si>
    <t>Anomaly detection;Security;Training;Task analysis;Feature extraction;Analytical models;Object recognition</t>
  </si>
  <si>
    <t>convolutional neural nets;cyber-physical systems;learning (artificial intelligence);production engineering computing;security of data</t>
  </si>
  <si>
    <t>Siamese neural network;industrial cyber-physical systems;smart techniques;cyber-physical attacks;cyber-physical security protection;few-shot learning model;Siamese convolutional neural network;Siamese CNN encoding network;intelligent anomaly detection algorithm;intrusion signals detection;industrial CPS security protection;Industry 4.0;AI;optimized feature representations;false alarm rate;F1 scores</t>
  </si>
  <si>
    <t>Regularizing the Deepsurv Network Using Projection Loss for Medical Risk Assessment</t>
  </si>
  <si>
    <t>State-of-the-art deep survival prediction approaches expand network parameters to accommodate performance over a fine discretization of output time. For medical applications where data are limited, the regression-based Deepsurv approach is more advantageous because its continuous output design limits unnecessary network parameters. Despite the practical advantage, the typical network lacks control over the feature distribution causing the network to be more prone to noisy information and occasional poor prediction performance. We propose a novel projection loss as a regularizing objective to improve the time-to-event Deepsurv model. The loss formulation maximizes the lower bound of the multiple-correlation coefficient between the networkâ€™s features and the desired hazard value. Reducing the loss also theoretically lowers the upper bound on the likelihood of discordant pair and improves C-index performance. We observe superior performances and robustness of regularized Deepsurv over many state-of-the-art approaches in our experiments with five public medical datasets and two cross-cohort validation tasks.</t>
  </si>
  <si>
    <t>10.1109/ACCESS.2022.3142032</t>
  </si>
  <si>
    <t>https://ieeexplore.ieee.org/stamp/stamp.jsp?arnumber=9676588</t>
  </si>
  <si>
    <t>Machine learning;pattern recognition;supervised learning;medical expert systems;biomedical computing</t>
  </si>
  <si>
    <t>Hazards;Biomedical imaging;Training;Data models;Task analysis;Indexes;Oncology</t>
  </si>
  <si>
    <t>deep learning (artificial intelligence);medical computing;regression analysis;risk management</t>
  </si>
  <si>
    <t>projection loss;time-to-event Deepsurv model;multiple-correlation coefficient;C-index performance;public medical datasets;medical risk assessment;regression-based Deepsurv approach;feature distribution;noisy information;deep survival prediction approaches;regularized Deepsurv network</t>
  </si>
  <si>
    <t>Stochastic Distribution System Operation Considering Voltage Regulation Risks in the Presence of PV Generation</t>
  </si>
  <si>
    <t>Variable over voltage, excessive tap counts, and voltage regulator (VR) runaway condition are major operational challenges in distribution network while accommodating generation from photovoltaics (PVs). The conventional approach to achieve voltage control based on offline simulation for voltage set point calculation does not consider forecast errors. In this work, a stochastic optimal voltage control strategy is proposed while considering load and irradiance forecast errors. Stochastic operational risks such as overvoltage and VR runaway are defined through a chance constrained optimization (CCO) problem. This classical formulation to mitigate runaway is further improved by introducing a stochastic index called the Tap Tail Expectation. Operational objectives such as power losses and excessive tap count minimization are considered in the formulation. A sampling approach is proposed to solve the CCO. Along with other voltage control devices, the PV inverter voltage support features are coordinated. The simulation study is performed using a realistic distribution system model and practically measured irradiance to demonstrate the effectiveness of the proposed technique. The proposed approach is a useful operational procedure for distribution system operators. The approach can minimize feeder power losses, avoid voltage violations, and alleviate VR runaway.</t>
  </si>
  <si>
    <t>10.1109/TSTE.2015.2433794</t>
  </si>
  <si>
    <t>https://ieeexplore.ieee.org/stamp/stamp.jsp?arnumber=7122359</t>
  </si>
  <si>
    <t>Distribution voltage control;photovoltaic (PV) forecast errors;voltage regulator (VR) runaway;Distribution voltage control;photovoltaic (PV) forecast errors;voltage regulator (VR) runaway</t>
  </si>
  <si>
    <t>Voltage control;Inverters;Stochastic processes;Optimization;Reactive power;Photovoltaic systems</t>
  </si>
  <si>
    <t>distribution networks;load forecasting;minimisation;overvoltage;photovoltaic power systems;voltage control</t>
  </si>
  <si>
    <t>stochastic distribution system;voltage regulation risks;PV generation;overvoltage;distribution network;photovoltaic generation;voltage control devices;voltage set point calculation;load forecast errors;irradiance forecast errors;chance constrained optimization;CCO;tap tail expectation;tap count minimization;feeder power losses;voltage violations</t>
  </si>
  <si>
    <t>Academic Performance Prediction Based on Multisource, Multifeature Behavioral Data</t>
  </si>
  <si>
    <t>Digital data trails from disparate sources covering different aspects of student life are stored daily in most modern university campuses. However, it remains challenging to (i) combine these data to obtain a holistic view of a student, (ii) use these data to accurately predict academic performance, and (iii) use such predictions to promote positive student engagement with the university. To initially alleviate this problem, in this article, a model named Augmented Education (AugmentED) is proposed. In our study, (1) first, an experiment is conducted based on a real-world campus dataset of college students ( $N =156$ ) that aggregates multisource behavioral data covering not only online and offline learning but also behaviors inside and outside of the classroom. Specifically, to gain in-depth insight into the features leading to excellent or poor performance, metrics measuring the linear and nonlinear behavioral changes (e.g., regularity and stability) of campus lifestyles are estimated; furthermore, features representing dynamic changes in temporal lifestyle patterns are extracted by the means of long short-term memory (LSTM). (2) Second, machine learning-based classification algorithms are developed to predict academic performance. (3) Finally, visualized feedback enabling students (especially at-risk students) to potentially optimize their interactions with the university and achieve a study-life balance is designed. The experiments show that the AugmentED model can predict studentsâ€™ academic performance with high accuracy.</t>
  </si>
  <si>
    <t>10.1109/ACCESS.2020.3002791</t>
  </si>
  <si>
    <t>https://ieeexplore.ieee.org/stamp/stamp.jsp?arnumber=9118933</t>
  </si>
  <si>
    <t>Academic performance prediction;behavioral pattern;digital campus;machine learning (ML);long short-term memory (LSTM)</t>
  </si>
  <si>
    <t>Time series analysis;Entropy;Measurement;Hidden Markov models;Education;Correlation;Feature extraction</t>
  </si>
  <si>
    <t>augmented reality;computer aided instruction;educational institutions;further education</t>
  </si>
  <si>
    <t>at-risk students;study-life balance;AugmentED model;academic performance prediction;multifeature behavioral data;digital data trails;disparate sources;student life;positive student engagement;real-world campus dataset;college students;online offline learning;linear changes;nonlinear behavioral changes;campus lifestyles;dynamic changes;temporal lifestyle patterns;machine learning-based classification algorithms;augmented education</t>
  </si>
  <si>
    <t>Spectrally Efficient Backscatter Systems: A Hardware-Oriented Survey</t>
  </si>
  <si>
    <t>The growing interest in backscatter communications as a low-powered solution in various fields necessitates pushing the envelope of current backscatter systems in multiple frontiers, among which is spectral efficiency. The increase in spectral efficiency can drive real-time applications such as augmented reality. In most of backscatter-system applications such as radio-frequency identification, backscatter modulation is implemented using binary schemes realized with square pulses, which are not spectral efficient. To address the spectral efficiency concern, this article reviewsâ€”with a scope limited to prototyped systemsâ€”some of the existing works in the literature that pertain to increasing the spectral efficiency of backscatter systems. The prototyped systems can be groupedâ€”based on the implementation technique usedâ€”into three groups: High-order modulation, single-sideband modulation, and pulse shaping. Based on the current trends and studied literature, the article concludes with discussions on some future directions and open-ended research problems such as optimal pulse shaping, the use of artificial intelligence, multi-carrier modulation, and agile modulation; which are all aim for overcoming the spectral-efficiency limit of contemporary backscatter systems.</t>
  </si>
  <si>
    <t>10.1109/ACCESS.2023.3237941</t>
  </si>
  <si>
    <t>https://ieeexplore.ieee.org/stamp/stamp.jsp?arnumber=10018956</t>
  </si>
  <si>
    <t>ASK;backscatter communications;PSK;pulse shaping;QAM;RFID;single sideband modulation</t>
  </si>
  <si>
    <t>Backscatter;Modulation;Protocols;Signal to noise ratio;Radiofrequency identification;Amplitude shift keying;Quadrature amplitude modulation</t>
  </si>
  <si>
    <t>augmented reality;backscatter;modulation;optical modulation;radiofrequency identification</t>
  </si>
  <si>
    <t>backscatter communications;backscatter modulation;backscatter-system applications;contemporary backscatter systems;current backscatter systems;efficient backscatter systems;hardware-oriented survey;low-powered solution;prototyped systems-some;spectral efficiency concern;spectral-efficiency limit</t>
  </si>
  <si>
    <t>Resource Allocation Scheme Based on Complete Planning Process for Immediate and Advance Reservation in SDM-EONs</t>
  </si>
  <si>
    <t>Immediate reservation (IR) and advanced reservation (AR) become two common traffic models for future space division multiplexing-elastic optical networks (SDM-EONs). However, it is crucial to reduce conflicts between different types of requests and to accommodate more requests with limited resources. In this paper, we propose a resource allocation scheme based on complete planning process (RA-CPP) for IR and AR in SDM-EONs, including request provisioning, resource planning, passive adjustment, and active adjustment. In the request provisioning, the starting time of requests is considered and the earlier transmitted requests have higher resource selection priority. Next, the spectrum blocks with minimal resource spacing between adjacent requests (RS-AR) are planned for requests to maximize the free resources of the network in the resource planning. In addition, for the new request that would be blocked, passive adjustment begins. After planning reserved resources for the new request, conflicting AR requests are re-provisioned. Finally, the active adjustment re-optimizes the resources by increasing the tightness of spectrum resources. Simulation results show that the proposed RA-CPP scheme has greater advantages in blocking probability and spectrum utilization compared with the benchmark schemes.</t>
  </si>
  <si>
    <t>10.1109/ACCESS.2021.3127317</t>
  </si>
  <si>
    <t>https://ieeexplore.ieee.org/stamp/stamp.jsp?arnumber=9611289</t>
  </si>
  <si>
    <t>Advanced reservation (AR);blocking probability;complete planning process;elastic optical networks (EONs);immediate reservation (IR);space division multiplexing (SDM)</t>
  </si>
  <si>
    <t>Resource management;Planning;Optical fiber networks;WDM networks;Routing;Optimization;Quality of service</t>
  </si>
  <si>
    <t>optical crosstalk;optical fibre networks;probability;resource allocation;space division multiplexing;telecommunication network routing;telecommunication traffic;wavelength assignment</t>
  </si>
  <si>
    <t>complete planning process;SDM-EONs;request provisioning;resource planning;passive adjustment;active adjustment;earlier transmitted requests;higher resource selection priority;minimal resource spacing;adjacent requests;free resources;reserved resources;AR requests;spectrum resources;RA-CPP scheme;resource allocation scheme;immediate advance reservation;advanced reservation;future space division multiplexing-elastic</t>
  </si>
  <si>
    <t>Urban Intelligence With Deep Edges</t>
  </si>
  <si>
    <t>With the increased accuracy available from state of the art deep learning models and new embedded devices at the edge of the network capable of running and updating these models there is potential for urban intelligence at the edge of the network. The physical proximity of these edge devices will allow for intelligent reasoning one hop away from data generation. This will allow a range of modern urban reasoning applications that require reduced latency and jitter such as remote surgery, vehicle collision detection and augmented reality. The traffic flow from IoT devices to the cloud will also be reduced as with the increased accuracy from deep learning models only a subset of the data will need to be reported after a first pass analysis. However, the training time of deep learning models can be long, taking weeks on multiple desktop GPUs for large datasets. In this paper we show how transfer learning can be used to update the last layers of pre-trained models at the edge of the network, dramatically reducing the training time and allowing the model to perform new tasks without data ever having to be sent to the cloud. This will also improve the users' privacy, which is a key requirement for urban intelligence applications with the introduction of GDPR. We compare our approach to alternative IoT urban intelligence architectures such as cloud-based architectures and deep learning algorithms trained only on local data.</t>
  </si>
  <si>
    <t>10.1109/ACCESS.2020.2963912</t>
  </si>
  <si>
    <t>https://ieeexplore.ieee.org/stamp/stamp.jsp?arnumber=8949510</t>
  </si>
  <si>
    <t>Edge computing;transfer learning;deep learning;urban intelligence;IoT;QoS</t>
  </si>
  <si>
    <t>Cloud computing;Deep learning;Image edge detection;Augmented reality;Delays;Data models;Computer architecture</t>
  </si>
  <si>
    <t>cloud computing;data privacy;embedded systems;Internet of Things;learning (artificial intelligence);neural nets</t>
  </si>
  <si>
    <t>deep edges;embedded devices;edge devices;intelligent reasoning one hop;data generation;vehicle collision detection;IoT devices;transfer learning;deep learning;IoT urban intelligence architectures;users privacy</t>
  </si>
  <si>
    <t>Communications in the 6G Era</t>
  </si>
  <si>
    <t>The focus of wireless research is increasingly shifting toward 6G as 5G deployments get underway. At this juncture, it is essential to establish a vision of future communications to provide guidance for that research. In this paper, we attempt to paint a broad picture of communication needs and technologies in the timeframe of 6G. The future of connectivity is in the creation of digital twin worlds that are a true representation of the physical and biological worlds at every spatial and time instant, unifying our experience across these physical, biological and digital worlds. New themes are likely to emerge that will shape 6G system requirements and technologies, such as: (i) new man-machine interfaces created by a collection of multiple local devices acting in unison; (ii) ubiquitous universal computing distributed among multiple local devices and the cloud; (iii) multi-sensory data fusion to create multi-verse maps and new mixed-reality experiences; and (iv) precision sensing and actuation to control the physical world. With rapid advances in artificial intelligence, it has the potential to become the foundation for the 6G air interface and network, making data, compute and energy the new resources to be exploited for achieving superior performance. In addition, in this paper we discuss the other major technology transformations that are likely to define 6G: (i) cognitive spectrum sharing methods and new spectrum bands; (ii) the integration of localization and sensing capabilities into the system definition, (iii) the achievement of extreme performance requirements on latency and reliability; (iv) new network architecture paradigms involving sub-networks and RAN-Core convergence; and (v) new security and privacy schemes.</t>
  </si>
  <si>
    <t>10.1109/ACCESS.2020.2981745</t>
  </si>
  <si>
    <t>https://ieeexplore.ieee.org/stamp/stamp.jsp?arnumber=9040431</t>
  </si>
  <si>
    <t>6G;AI/ML driven air interface;network localization and sensing;cognitive spectrum sharing;sub-terahertz;RAN-Core convergence;subnetworks;security;privacy;network as a platform</t>
  </si>
  <si>
    <t>6G mobile communication;5G mobile communication;Robot sensing systems;Biology;Digital twin;User interfaces</t>
  </si>
  <si>
    <t>6G mobile communication;artificial intelligence;cognitive radio;data privacy;Internet;mobility management (mobile radio);radio spectrum management;sensor fusion;ubiquitous computing</t>
  </si>
  <si>
    <t>physical worlds;biological worlds;spatial time instant;digital worlds;6G system requirements;man-machine interfaces;multiple local devices;ubiquitous universal computing;multisensory data fusion;multiverse maps;mixed-reality experiences;precision sensing;physical world;artificial intelligence;technology transformations;cognitive spectrum sharing methods;sensing capabilities;system definition;extreme performance requirements;6G era;wireless research;future communications;broad picture;timeframe;digital twin worlds</t>
  </si>
  <si>
    <t>Blind System Identification in Noise Using a Dynamic-Based Estimator</t>
  </si>
  <si>
    <t>In this work we consider the problem of blind system identification in noise driven by an independent and identically distributed (i.i.d) non-Gaussian signal generated from a deterministic nonlinear chaotic system. A new estimator for the phase space volume (PSV) which is a dynamic-based property of chaos is derived using the maximum likelihood formulation. This novel estimator of PSV is denoted as the maximum likelihood phase space volume (ML-PSV). The CramÃ©r Rao Lower Bound (CRLB) of the ML-PSV estimator has also been derived. We have shown that the mean square error of the ML-PSV estimate gradually approaches its CRLB asymptotically. An algorithm is formulated that applies the ML-PSV estimator as an objective function in the task of blind system identification of autoregressive (AR) and moving average (MA) models. The proposed technique is shown to improve blind identification performance at low signal-to-noise ratio (SNR) when the system is driven by both chaotic numeric and symbolic signals. The efficiency of our proposed method is compared with conventional blind identification methods through simulations. Our technique is further validated through experimental evaluation based on a software defined radio (SDR). Results show that the ML-PSV method outperforms the existing blind identification methods producing estimates at a low SNR of  $\le20$  dB.</t>
  </si>
  <si>
    <t>10.1109/ACCESS.2021.3051646</t>
  </si>
  <si>
    <t>https://ieeexplore.ieee.org/stamp/stamp.jsp?arnumber=9323054</t>
  </si>
  <si>
    <t>Chaos;nonlinear dynamics;maximum likelihood;CramÃ©r Rao lower bound (CRLB);blind system identification;symbolic dynamics;software defined radio</t>
  </si>
  <si>
    <t>Chaotic communication;Signal to noise ratio;Time series analysis;Maximum likelihood estimation;Nonlinear dynamical systems;Blind equalizers;Trajectory</t>
  </si>
  <si>
    <t>autoregressive moving average processes;blind source separation;chaotic communication;maximum likelihood estimation;mean square error methods;software radio</t>
  </si>
  <si>
    <t>mean square error;i.i.d nonGaussian signal;independent and identically distributed nonGaussian signal;Cramer-Rao lower bound;SDR;software defined radio;SNR;MA models;moving average models;AR models;autoregressive models;blind identification methods;ML-PSV method;symbolic signals;chaotic numeric signals;signal-to-noise ratio;ML-PSV estimator;maximum likelihood phase space volume;maximum likelihood formulation;deterministic nonlinear chaotic system;dynamic-based estimator;blind system identification</t>
  </si>
  <si>
    <t>Adaptive Slide Window-Based Feature Cognition for Deceptive Information Identification</t>
  </si>
  <si>
    <t>Numerous false information come up to be the primary threat for regular communication and cooperation, which always have similar expressions and diffusion patterns with regular information. To recognize deceptive information and alleviate their threat against business and economy, a number of research approaches for deceptive information identification have been proposed. However, these approaches suffer from their rough feature extraction processes, and thus cannot distinguish deceptive information from others. We introduce an adaptive slide-window based feature extraction, which captures semantic features and eliminates the trivial parts from them with adaptive slide windows on sentence elements, in order to facilitate accurate semantic structure representation of various texts. In addition, we propose a deep deceptive information identification model based on the proposed feature extraction scheme. Experiments on three real-world datasets demonstrate that the proposed deep deceptive information identification model can distinguish deceptive information from regular information accurately by extracting the significant features instead of trivial common expressions.</t>
  </si>
  <si>
    <t>10.1109/ACCESS.2020.3011072</t>
  </si>
  <si>
    <t>https://ieeexplore.ieee.org/stamp/stamp.jsp?arnumber=9146282</t>
  </si>
  <si>
    <t>Deceptive information cognition;adaptive slide window;semantic structure representation;trivial sentence element elimination;convolutional neural network</t>
  </si>
  <si>
    <t>Feature extraction;Semantics;Adaptation models;Data mining;Cognition;Convolutional neural networks;Business</t>
  </si>
  <si>
    <t>augmented reality;feature extraction</t>
  </si>
  <si>
    <t>adaptive slide window-based feature cognition;numerous false information;regular communication;diffusion patterns;rough feature extraction processes;adaptive slide-window;semantic features;adaptive slide windows;deep deceptive information identification model;feature extraction scheme</t>
  </si>
  <si>
    <t>Enabling Hardware Performance Counters for Microkernel-Based Virtualization on Embedded Systems</t>
  </si>
  <si>
    <t>Virtualization techniques continue to evolve at rapid speed and have now come to find its application in embedded and mobile computing devices. Virtualization improves the utilization of system resources effectively and also enhances security by providing isolated environments to run untrusted applications. There are various approaches to virtualization of embedded systems, from among them, we have chosen microkernel-based virtualization for our analysis due to its low memory requirements and advantages in terms of security. The microkernel selected for our work is the L4/Fiasco microkernel. Most of the modern CPUs consist of Performance Monitoring Unit (PMUs), which have a set of hardware counters that can be configured to monitor events. These hardware performance counters in the PMU block is not accessible from a microkernel-based virtualization environment. Access to PMU from a virtual environment would facilitate profiling with better accuracy and reduced overheads. To get this realized we propose a method to access the hardware performance counters from a microkernel-based virtualization environment. We have used this implementation to analyze the performance of applications in a microkernel-based virtual environment and to compare its performance in a non-virtual environment.</t>
  </si>
  <si>
    <t>10.1109/ACCESS.2020.3002106</t>
  </si>
  <si>
    <t>https://ieeexplore.ieee.org/stamp/stamp.jsp?arnumber=9115598</t>
  </si>
  <si>
    <t>Virtualization;microkernel;embedded systems;PMU;performance;perf</t>
  </si>
  <si>
    <t>Virtualization;Hardware;Embedded systems;Security;Phasor measurement units;Linux;Tools</t>
  </si>
  <si>
    <t>embedded systems;mobile computing;mobile handsets;operating system kernels;security of data;virtual reality;virtualisation</t>
  </si>
  <si>
    <t>embedded systems;virtualization techniques;embedded computing devices;mobile computing devices;hardware counters;microkernel-based virtualization environment;nonvirtual environment;hardware performance counters;L4-Fiasco microkernel;performance monitoring unit;PMUs</t>
  </si>
  <si>
    <t>Bargaining Game-Based Resource Management for Pervasive Edge Computing Infrastructure</t>
  </si>
  <si>
    <t>The explosive growth of Internet of things (IoT) devices has promoted the prosperity of virtual reality applications, which can be realized by service offloading with the assistance of pervasive edge computing (PEC) platforms. However, owing to the limited computational and communication resources of PEC systems, it is necessary to design a novel resource management algorithm. In this study, we adopt cooperative bargaining theory to design our PEC resource allocation scheme. According to the concept of unification bargaining solution, different bargaining ideas are reciprocally combined to provide a fair-efficient solution. By coordinating network agents, we can leverage mutual consensus and approximate a well-balanced system performance among conflicting requirements. It is essential to explore the relevant trade-off between efficiency and fairness. To effectively share the PEC resources, the main novelty of our approach is its adaptability and flexibility to respond dynamic PEC system environments. Finally, extensive simulations are carried out, and the numerical results demonstrate that our unified bargaining method can obtain desirable features while maximizing the offloading service performance by comparing the existing state-of-the-art PEC control protocols.</t>
  </si>
  <si>
    <t>10.1109/ACCESS.2022.3140663</t>
  </si>
  <si>
    <t>https://ieeexplore.ieee.org/stamp/stamp.jsp?arnumber=9672154</t>
  </si>
  <si>
    <t>Pervasive edge computing;Internet of Things;unification bargaining solution;computation offloading;cooperative game theory</t>
  </si>
  <si>
    <t>Games;Edge computing;Servers;Resource management;Quality of experience;Security;Performance evaluation</t>
  </si>
  <si>
    <t>game theory;resource allocation;virtual reality</t>
  </si>
  <si>
    <t>bargaining game-based resource management;things devices;virtual reality applications;service offloading;pervasive edge computing;computational communication resources;PEC systems;novel resource management algorithm;bargaining theory;PEC resource allocation scheme;unification bargaining solution;different bargaining ideas;fair-efficient solution;leverage mutual consensus;approximate;system performance;relevant trade-off between efficiency;PEC resources;dynamic PEC system environments;unified bargaining method;offloading service performance;existing state-of-the-art PEC control protocols</t>
  </si>
  <si>
    <t>Multi Scale-Adaptive Super-Resolution Person Re-Identification Using GAN</t>
  </si>
  <si>
    <t>In real-world surveillance systems, the person images captured by the camera network consists of various low-resolution (LR) images. It creates a resolution mismatching problem when compared against high-resolution images of a targeted person. It significantly affects the performance of person re-Identification. This problem is known as Low-Resolution Person re-identification (LR PREID). An efficient strategy would be to exploit image super-resolution (SR) with person re-identification as a mutual learning approach. In this paper, we propose a novel method MSA-SR-PREID to solve this problem. The model takes low-resolution images on different resolutions and resized them to pre-defined fixed resolution. The design of the super-resolution network consists of ESRGAN and the de-Noising module to generate super-resolution images. The SR images are later passed to the re-identification network to learn the unique descriptors to recognize a person identity. The performance of this model is evaluated on four competitive benchmarks, MLR-VIPeR, MLR-DukeMTMC-reID, VR-MSMT17, and VR-Market1501. The comparison with similar state-of-the-art demonstrates the superiority of our model.</t>
  </si>
  <si>
    <t>10.1109/ACCESS.2020.3023594</t>
  </si>
  <si>
    <t>https://ieeexplore.ieee.org/stamp/stamp.jsp?arnumber=9195535</t>
  </si>
  <si>
    <t>Person re-identification;low-resolution person re-identification;super-resolution;image de-noising</t>
  </si>
  <si>
    <t>Image resolution;Feature extraction;Gallium nitride;Generative adversarial networks;Surveillance;Cameras;Noise reduction</t>
  </si>
  <si>
    <t>image denoising;image resolution;learning (artificial intelligence);neural nets</t>
  </si>
  <si>
    <t>super-resolution network;super-resolution images;SR images;re-identification network;person identity;person images;low-resolution images;resolution mismatching problem;high-resolution images;targeted person;low-resolution person reidentification;image super-resolution;fixed resolution;multiscale-adaptive super-resolution person reidentification;denoising module;MSA-SR-PREID;GAN</t>
  </si>
  <si>
    <t>Practical Verifiable Computationâ€“A MapReduce Case Study</t>
  </si>
  <si>
    <t>Public cloud vendors have been offering a variety of big data computing services on their clouds. However, runtime integrity is one of the major security concerns that hinder the wide adoption of those services. In this paper, we focus on MapReduce, a popular big data computing framework, and propose the runtime integrity audition (RIA), a solution that remotely verifies the runtime integrity of MapReduce applications. RIA records the runtime variable values of the MapReduce application on the public cloud and checks those values against the application's code on the private cloud. By doing so, RIA protects the runtime integrity of MapReduce applications. Based on the idea of RIA, we developed a prototype system, called MR Auditor, and tested its applicability and performance with several Hadoop applications. Our experimental results showed that MR Auditor is a general tool that can efficiently audit the runtime integrity of all the MapReduce applications that we tested. In addition, MR Auditor incurs a moderate performance overhead. For example, when verifying the Word Count application, a proper parameter setting of MR Auditor incurs 1% of extra execution time on the public cloud and 14% of extra execution time on the private cloud.</t>
  </si>
  <si>
    <t>10.1109/TIFS.2017.2787993</t>
  </si>
  <si>
    <t>https://ieeexplore.ieee.org/stamp/stamp.jsp?arnumber=8241805</t>
  </si>
  <si>
    <t>Runtime integrity;remote verification;cloud computing;mapreduce</t>
  </si>
  <si>
    <t>Cloud computing;Runtime;Security;Computational modeling;Big Data;Computer science</t>
  </si>
  <si>
    <t>auditing;Big Data;cloud computing;formal verification;parallel processing;security of data</t>
  </si>
  <si>
    <t>practical verifiable computation;public cloud vendors;runtime integrity audition;RIA;MapReduce application;runtime variable values;private cloud;Hadoop applications;MR Auditor;Word Count application;Big Data computing services</t>
  </si>
  <si>
    <t>Metaverses-Based Parallel Oil Fields in CPSS: A Framework and Methodology</t>
  </si>
  <si>
    <t>Aiming to provide a novel paradigm of oil fields, metaverses-based parallel oil fields are proposed in this article. Compared with the existing smart/intelligent oil fields in cyberâ€“physical systems (CPS), parallel oil fields can take human factors into full consideration and expand the operation space to cyberâ€“physicalâ€“social systems (CPSS), which can be regarded as the abstract and scientific explanation of metaverses. In the proposed parallel oil fields, there are three kinds of workers (human workers, digital workers, and robotic workers) coordinating to construct a more reliable and intelligent oil field. Furthermore, the framework and methodology of parallel oil fields are illustrated by parallel systems and the artificial systems, computational experiments, and parallel executions (ACP) approach. Based on the proposed framework, parallel oil fields are capable of generating a more trustworthy artificial system and guaranteeing the realization of the 6S (safety, security, sustainability, sensitivity, service, and smartness) goal. Finally, based on dynamometer cards, fault diagnosis of sucker rod pumping systems (SRPS) is investigated in parallel oil fields.</t>
  </si>
  <si>
    <t>10.1109/TSMC.2022.3228934</t>
  </si>
  <si>
    <t>https://ieeexplore.ieee.org/stamp/stamp.jsp?arnumber=9997139</t>
  </si>
  <si>
    <t>Artificial systems;computational experiments;and parallel executions (ACP) approach;Cyberâ€“physicalâ€“social systems (CPSS);digital workers;fault diagnosis;metaverses-based parallel oil fields;parallel systems</t>
  </si>
  <si>
    <t>Oils;Robots;Industries;Task analysis;Production;Human factors;Fourth Industrial Revolution</t>
  </si>
  <si>
    <t>A Novel Blockchain-as-a-Service (BaaS) Platform for Local 5G Operators</t>
  </si>
  <si>
    <t>5G is a promising technology that has the potential to support verticals and applications such as Industrial Internet of Things IoT (IIoT), smart cities, autonomous vehicles, remote surgeries, virtual and augmented realities, and so on. These verticals have a diverse set of network connectivity requirements, and it is challenging to deliver customized services for each by using a common 5G infrastructure. Thus, the operation of Local 5G operator (L5GO) networks or private 5G networks are a viable option to tackle this challenge. A L5GO network is a localized small cell network which can offer tailored service delivery. The adaptation of network softwarization in 5G allows vertical owners to deploy and operate L5GO networks. However, the deployment of L5GOs raises various issues related to management of subscribers, roaming users, spectrum, security, and also the infrastructure. This paper proposes a blockchain-based platform to address these issues. The paper introduces a set of blockchain-based modularized functions such as service rating systems, bidding techniques, and selection functions, which can be used to deploy different services for L5GOs. Exploitation of blockchain technology ensures availability, non-reliance on trusted third parties, secure transfer payments, and stands to gain many more advantages. The performance and the viability of the proposed platform are analyzed by using simulations and a prototype implementation.</t>
  </si>
  <si>
    <t>10.1109/OJCOMS.2021.3066284</t>
  </si>
  <si>
    <t>https://ieeexplore.ieee.org/stamp/stamp.jsp?arnumber=9382004</t>
  </si>
  <si>
    <t>5G;local 5G operators;blockchain;smart contracts</t>
  </si>
  <si>
    <t>5G mobile communication;Blockchain;Smart contracts;Ecosystems;Quality of service;Base stations</t>
  </si>
  <si>
    <t>5G mobile communication;augmented reality;blockchains;cloud computing;customer services;Internet of Things;mobile computing;mobile radio;surgery;telecommunication computing</t>
  </si>
  <si>
    <t>local 5G operators;verticals;blockchain-as-a-service platform;blockchain-based platform;network softwarization;localized small cell network;L5GO;customized services;network connectivity requirements</t>
  </si>
  <si>
    <t>A Hybrid Framework for Topology Identification of Distribution Grid With Renewables Integration</t>
  </si>
  <si>
    <t>Topology identification (TI) is a key task for state estimation (SE) in distribution grids, especially the one with high-penetration renewables. The uncertainties, initiated by the time-series behavior of renewables, will almost certainly lead to bad TI results without a proper treatment. These uncertainties are analytically intractable under conventional framework-they are usually jointly spatial-temporal dependent, and hence cannot be simply treated as white noise. For this purpose, a hybrid framework is suggested in this paper to handle these uncertainties in a systematic and theoretical way; in particular, big data analytics are studied to harness the jointly spatial-temporal statistical properties of those uncertainties. With some prior knowledge, a model bank is built first to store the countable typical models of network configurations; therefore, the difference between the SE outputs of each bank model and our observation is capable of being defined as a matrix variate-the so-called random matrix. In order to gain insight into the random matrix, a well-designed metric space is needed. Auto-regression (AR) model, factor analysis (FA), and random matrix theory (RMT) are tied together for the metric space design, followed by jointly temporal-spatial analysis of those matrices which is conducted in a high-dimensional (vector) space. Under the proposed framework, some big data analytics and theoretical results are obtained to improve the TI performance. Our framework is validated using IEEE standard distribution network with some field data in practice.</t>
  </si>
  <si>
    <t>10.1109/TPWRS.2020.3024955</t>
  </si>
  <si>
    <t>https://ieeexplore.ieee.org/stamp/stamp.jsp?arnumber=9200525</t>
  </si>
  <si>
    <t>Topology identification;renewables;uncertainty;random matrix theory;AR model;factor analysis;high dimension</t>
  </si>
  <si>
    <t>Uncertainty;Analytical models;Big Data;Data models;Matrix converters;Task analysis;Power systems</t>
  </si>
  <si>
    <t>Big Data;data analysis;matrix algebra;random processes;statistical analysis;statistical distributions;time series;white noise</t>
  </si>
  <si>
    <t>topology identification;distribution grid;renewables integration;state estimation;high-penetration;bad TI results;white noise;big data analytics;spatial-temporal statistical properties;countable typical models;network configurations;SE outputs;bank model;matrix variate;auto-regression model;random matrix theory;metric space design;temporal-spatial analysis;high-dimensional space;TI performance;IEEE standard distribution network</t>
  </si>
  <si>
    <t>A Spatial Flow Clustering Method Based on the Constraint of Origin-Destination Pointsâ€™ Location</t>
  </si>
  <si>
    <t>With the development of mobile positioning technology, a large number of Origin-Destination (OD) flow data with spatial and temporal details have been produced. These OD flow could give us a great opportunity to research geographical phenomena such as spatial interaction and mobility patterns. The OD flow clustering approach is an effective way to explore the main mobility patterns of the objects. At the same time, similarity measurement plays a key role in OD flow clustering. However, most of the previous OD flow similarity measurement methods failed to make full use of the spatial information of the flow including spatial proximity and geometric similarity. In this paper, we considered both position information and geometric properties of OD flow and propose a new method to measure the spatial similarity between OD flows. Specifically, the proposed method sets the neighbor threshold with the length of OD flows and the parameter  $\alpha $  dynamically. Based on the constraint of the OD pointsâ€™ location, the directions of the flows are implicitly restricted. The sole-parameter  $\alpha $  has a practical value as it determines the maximum length difference and the maximum directional difference that can be tolerated between similar flows. The proposed method passed a simulation experiment with synthetic flows and a case study with 283,008 taxi trips in Beijing in one day. The results show that the proposed method can discover the dominant mobility pattern from a large number of flow data effectively. In the case study, the dominant flow clusters reveal the taxi mobility patterns of residents at different distances in Beijing.</t>
  </si>
  <si>
    <t>10.1109/ACCESS.2020.3040852</t>
  </si>
  <si>
    <t>https://ieeexplore.ieee.org/stamp/stamp.jsp?arnumber=9272289</t>
  </si>
  <si>
    <t>Mobility pattern;origin-destination flow;spatial similarity;spatial clustering</t>
  </si>
  <si>
    <t>Length measurement;Clustering methods;Load modeling;Density measurement;Trajectory;Time factors</t>
  </si>
  <si>
    <t>computational geometry;feature extraction;mobile computing;pattern clustering;road traffic;traffic engineering computing</t>
  </si>
  <si>
    <t>mobility patterns;OD flow similarity measurement;OD flow clustering;spatial flow clustering;mobile positioning technology;origin destination flow data;origin destination points;spatial proximity;geometric similarity;geometric properties;taxi trips;Beijing;traffic flow extraction</t>
  </si>
  <si>
    <t>Spectro-Dynamic MRI: Characterizing Mechanical Systems on a Millisecond Scale</t>
  </si>
  <si>
    <t>Measuring in vivo dynamics can yield valuable information for studying the functioning of the cardiovascular or the musculoskeletal system and for the diagnosis of related diseases. MRI is a powerful medical imaging modality, but it shows severe limitations when dealing with motion at high spatial and temporal resolutions. In this work, a method called spectro-dynamic MRI is proposed, which can identify dynamical information directly from k-space data. It combines a measurement model, relating the measured data in k-space to the displacement fields, and a dynamical model, introducing prior knowledge about the dynamics of a system. The data sampling process is tailored to compute spatial and temporal derivatives in the spectral domain at a high temporal resolution. Preliminary results from four simple pendulum setups for which the dynamics are explicitly known show that spectro-dynamic MRI can estimate motion fields from heavily undersampled data on a millisecond timescale. Furthermore, the length of the pendula and the stiffness of the spring can be identified as the dynamical systemâ€™s parameters, giving additional information about the systems under investigation.</t>
  </si>
  <si>
    <t>10.1109/ACCESS.2021.3138631</t>
  </si>
  <si>
    <t>https://ieeexplore.ieee.org/stamp/stamp.jsp?arnumber=9663189</t>
  </si>
  <si>
    <t>Dynamic imaging;dynamical system identification;magnetic resonance imaging;spectro-dynamic MRI</t>
  </si>
  <si>
    <t>Magnetic resonance imaging;Image reconstruction;Data models;Spectral analysis;Dynamical systems;Displacement measurement</t>
  </si>
  <si>
    <t>biomedical MRI;diseases;image reconstruction;medical image processing;motion estimation;pendulums</t>
  </si>
  <si>
    <t>temporal derivatives;high temporal resolution;spectro-dynamic MRI;dynamical system;characterizing mechanical systems;vivo dynamics;musculoskeletal system;powerful medical imaging modality;high spatial resolutions;temporal resolutions;dynamical information;k-space data;measurement model;dynamical model;spatial derivatives</t>
  </si>
  <si>
    <t>When Digital Economy Meets Web3.0: Applications and Challenges</t>
  </si>
  <si>
    <t>With the continuous development of web technology, Web3.0 has attracted a considerable amount of attention due to its unique decentralized characteristics. The digital economy is an important driver of high-quality economic development and is currently in a rapid development stage. In the digital economy scenario, the centralized nature of the Internet and other characteristics usually bring about security issues such as infringement and privacy leakage. Therefore, it is necessary to investigate how to use Web3.0 technologies to solve the pain points encountered in the development of the digital economy by fully exploring the critical technologies of digital economy and Web3.0. In this paper, we discuss the aspects of Web3.0 that should be integrated with the digital economy to better find the entry point to solve the problems by examining the latest advances of Web3.0 in machine learning, finance, and data management. We hope this research will inspire those who are involved in both academia and industry, and finally help to build a favourable ecology for the digital economy.</t>
  </si>
  <si>
    <t>10.1109/OJCS.2022.3217565</t>
  </si>
  <si>
    <t>https://ieeexplore.ieee.org/stamp/stamp.jsp?arnumber=9931409</t>
  </si>
  <si>
    <t>Blockchain;DAO;digital economy;metaverse;privacy computing;Web3.0</t>
  </si>
  <si>
    <t>Blockchains;Semantic Web;Internet;Peer-to-peer computing;Economics;Distributed ledger;Smart contracts</t>
  </si>
  <si>
    <t>data privacy;Internet</t>
  </si>
  <si>
    <t>continuous development;data management;digital economy scenario;finance;high-quality economic development;Internet;machine learning;rapid development stage;security issues;web technology;Web3.0</t>
  </si>
  <si>
    <t>A Wideband Single-Fed, Circularly-Polarized Patch Antenna With Enhanced Axial Ratio Bandwidth for UHF RFID Reader Applications</t>
  </si>
  <si>
    <t>A wideband single-fed, circularly-polarized patch antenna with enhanced axial ratio bandwidth for RFID reader application is proposed. The antenna consists of a modified half E-shaped patch, a near-field resonant parasitic (NFRP) patch, and four rotated vertical metallic plates on the ground plane. The metallic plates surrounding the main radiator of the modified half E-shaped patch antenna are fabricated vertically on the ground plane. The operating frequency of the antenna decreases substantially with the vertical metallic plates, which is important for miniaturization of RFID applications. With an elliptical slot and a cut on the modified half E-shaped patch, antenna impedance bandwidth and CP performance both improve. A truncated corner patch as an NFRP element can generate an additional CP radiation mode and further enhances the axial ratio and impedance bandwidth. The measured results show that the antenna has an impedance bandwidth of 14.2% (833-960 MHz), a 3-dB AR bandwidth of 9.0% (846-926 MHz), and an average gain of 7.3 dBic over a 3-dB AR bandwidth. The proposed antenna has a compact size and a low profile (0.45Î»0 Ã— 0.45Î»0 Ã— 0.074Î»0).</t>
  </si>
  <si>
    <t>10.1109/ACCESS.2018.2872692</t>
  </si>
  <si>
    <t>https://ieeexplore.ieee.org/stamp/stamp.jsp?arnumber=8478196</t>
  </si>
  <si>
    <t>Compact;low profile;vertical rotated metallic plate;modified half E-shaped patch antenna;circular polarization;UHF radio frequency identification</t>
  </si>
  <si>
    <t>Bandwidth;Patch antennas;Radiofrequency identification;Substrates;Microstrip antennas;Impedance</t>
  </si>
  <si>
    <t>antenna feeds;antenna radiation patterns;broadband antennas;electromagnetic wave polarisation;microstrip antennas;radiofrequency identification;slot antennas;UHF antennas</t>
  </si>
  <si>
    <t>antenna impedance bandwidth;truncated corner patch;3-dB AR bandwidth;enhanced axial ratio bandwidth;UHF RFID reader applications;near-field resonant parasitic patch;vertical metallic plates;ground plane;modified half E-shaped patch antenna;RFID applications;wideband single-fed circularly-polarized patch antenna;frequency 833.0 MHz to 960.0 MHz</t>
  </si>
  <si>
    <t>Feature Identification With a Heuristic Algorithm and an Unsupervised Machine Learning Algorithm for Prior Knowledge of Gait Events</t>
  </si>
  <si>
    <t>The purpose of this study was to compare a heuristic feature identification algorithm with output from the Beta Process Auto Regressive Hidden Markov Model (BP-AR-HMM) utilizing minimally sampled (â‰¤ 100 Hz) human locomotion data for identification of gait events prior to their occurrence. Data were collected from 16 participants (21â€“64 years) using a single gyroscopic sensor in an inertial measurement unit on the dorsum of the foot, across multiple locomotion modes, including level ground walking and running (across speeds 0.8 m sâˆ’1 â€“ 3.0 m sâˆ’1), ramps and stairs. Identification of gait events, initial contact (IC) and toe off (TO) with the heuristic algorithm, was 94% across locomotion modes. The features identified prior to initial contact had a lead time of 186.32 Â± 86.70 ms, while TO had a lead time of 63.96 Â± 46.30 ms. The BP-AR-HMM identified features that indicated an impending IC and TO with 99% accuracy, with a lead time of 59.41 Â± 54.41 ms for IC and 90.79 Â± 35.51 ms for TO. These approaches are consistent in their identification of gait events and have the potential to be utilized for classification and prediction of locomotion mode.</t>
  </si>
  <si>
    <t>10.1109/TNSRE.2021.3131953</t>
  </si>
  <si>
    <t>https://ieeexplore.ieee.org/stamp/stamp.jsp?arnumber=9631374</t>
  </si>
  <si>
    <t>Inertial measurement units;real-world gait event detection;unsupervised machine learning</t>
  </si>
  <si>
    <t>Machine learning algorithms;Heuristic algorithms;Foot;Integrated circuits;Hidden Markov models;Machine learning;Time series analysis</t>
  </si>
  <si>
    <t>autoregressive processes;body sensor networks;feature extraction;gait analysis;gyroscopes;hidden Markov models;medical computing;pattern classification;unsupervised learning</t>
  </si>
  <si>
    <t>locomotion mode classification;heuristic algorithm;unsupervised machine learning;BP-AR-HMM;human locomotion data;gyroscopic sensor;inertial measurement unit;initial contact;heuristic feature identification;prior knowledge;beta process auto regressive hidden Markov model;gait event identification;foot dorsum;level ground walking;running;toe off;locomotion mode prediction</t>
  </si>
  <si>
    <t>Algorithms;Biomechanical Phenomena;Gait;Heuristics;Humans;Unsupervised Machine Learning;Walking</t>
  </si>
  <si>
    <t>Broad-to-Narrow Registration and Identification of 3D Objects in Partially Scanned and Cluttered Point Clouds</t>
  </si>
  <si>
    <t>The new generation 3D scanner devices have revolutionized the way information from 3D objects is acquired, making the process of scene capturing and digitization straightforward. However, the effectiveness and robustness of conventional algorithms for real scene analysis are usually deteriorated due to challenging conditions, such as noise, low resolution, and bad perceptual quality. In this work, we present a methodology for identifying and registering partially-scanned and noisy 3D objects, lying in arbitrary positions in a 3D scene, with corresponding high-quality models. The methodology is assessed on point cloud scenes with multiple objects with large missing parts. The proposed approach does not require connectivity information and is thus generic and computationally efficient, thereby facilitating computationally demanding applications, like augmented reality. The main contributions of this work are the introduction of a layered joint registration and indexing scheme of cluttered partial point clouds using a novel multi-scale saliency extraction technique to identify distinctive regions, and an enhanced similarity criterion for object-to-model matching. The processing time of the process is also accelerated through 3D scene segmentation. Comparisons of the proposed methodology with other state-of-the-art approaches highlight its superiority under challenging conditions.</t>
  </si>
  <si>
    <t>10.1109/TMM.2021.3089838</t>
  </si>
  <si>
    <t>https://ieeexplore.ieee.org/stamp/stamp.jsp?arnumber=9459476</t>
  </si>
  <si>
    <t>point cloud registration;partially-scanned point clouds;saliency;weighted ICP;cluttered scene</t>
  </si>
  <si>
    <t>Three-dimensional displays;Feature extraction;Solid modeling;Shape;Object recognition;Histograms;Data models</t>
  </si>
  <si>
    <t>augmented reality;feature extraction;image reconstruction;image registration;image segmentation;medical image processing;object detection;object recognition;shape recognition</t>
  </si>
  <si>
    <t>scene analysis;bad perceptual quality;identifying registering partially-scanned;noisy 3D objects;arbitrary positions;high-quality models;point cloud scenes;multiple objects;missing parts;connectivity information;layered joint registration;indexing scheme;cluttered partial point clouds;novel multiscale saliency extraction technique;object-to-model matching;processing time;3D scene segmentation;partially scanned;cluttered point clouds;generation 3D scanner devices;scene capturing;digitization straightforward;robustness;conventional algorithms</t>
  </si>
  <si>
    <t>A Signal-to-Data Translation Model for Robust Backscatter Communications</t>
  </si>
  <si>
    <t>Backscatter communication is a promising technology in the hyper-connected era. Because of its ultra-low energy consumption, it can be used in various applications, but there are performance issues due to high uncertainty. We propose a signal-to-data translation model that can transform an entire backscatter signal into the original data. To train the translation model, we developed an automation framework that can efficiently collect datasets. We also proposed a data augmentation technique suitable for backscatter signals. In extensive experiments, our model significantly outperformed a simple rule-based decoding method and a commercial RFID reader. The proposed model showed consistent performance gains across different locations, obstacles, and mobility scenarios indicating a good generalization of learning.</t>
  </si>
  <si>
    <t>10.1109/ACCESS.2022.3155879</t>
  </si>
  <si>
    <t>https://ieeexplore.ieee.org/stamp/stamp.jsp?arnumber=9724253</t>
  </si>
  <si>
    <t>Backscatter communication;signal-to-data translation;deep learning;data augmentation</t>
  </si>
  <si>
    <t>Backscatter;Decoding;Hidden Markov models;Radiofrequency identification;Data models;Encoding;Uncertainty</t>
  </si>
  <si>
    <t>backscatter;radiofrequency identification</t>
  </si>
  <si>
    <t>signal-to-data translation model;data augmentation technique;backscatter signals;robust backscatter communications;hyper-connected era;ultra-low energy consumption;commercial RFID reader</t>
  </si>
  <si>
    <t>A Comparative Study: Blockchain Technology Utilization Benefits, Challenges and Functionalities</t>
  </si>
  <si>
    <t>Blockchain technology enables users to verify, preserve, and synchronize the contents of a data sheet (a transaction ledger) replicated by multiple users. Blockchain technology has provided considerable advantages and incentives to industries in terms of enabling better services. This review aims to explore the benefits, challenges and functionalities that affect blockchain applications in different sectors. This article is constructed as a systematic literature review study. From 1976 articles, 168 final articles were selected and classified into three main dimensions, that is, benefits, challenges, and functionalities, in four different sectors: government, financial, manufacturing, and healthcare. The results were extracted and compared based on factors in three dimensions, which were categorized as benefits (informational, technological, economic, organizational, and strategic), challenges (technological, organizational, adoption, operational, and environmental and sustainability), and functionalities (point-to-point transmission, data ownership, data protection, and transaction processing). The results of this review study aim to support professionals, practitioners, and stakeholders who wish to implement and manage transformation projects related to blockchain in their sectors. Moreover, helping these possible blockchain users to understand the implied factors associated with blockchain would be beneficial for the decision-making processes of their organizations.</t>
  </si>
  <si>
    <t>10.1109/ACCESS.2021.3050241</t>
  </si>
  <si>
    <t>https://ieeexplore.ieee.org/stamp/stamp.jsp?arnumber=9317729</t>
  </si>
  <si>
    <t>Blockchain technology;benefits;challenges;functionalities;government;finance;manufacturing;health care</t>
  </si>
  <si>
    <t>Blockchain;Systematics;Security;Government;Protocols;Manufacturing;Safety</t>
  </si>
  <si>
    <t>blockchains;data privacy;decision making;financial data processing;health care;organisational aspects;risk management;transaction processing</t>
  </si>
  <si>
    <t>possible blockchain users;blockchain technology utilization benefits;data sheet;transaction ledger;multiple users;considerable advantages;incentives;blockchain applications;systematic literature review study;main dimensions;healthcare;sustainability;point-to-point transmission;data ownership;data protection</t>
  </si>
  <si>
    <t>A Study of Age and Ageing in Fingerprint Biometrics</t>
  </si>
  <si>
    <t>Thanks to Mr. James Bond, we are aware that diamonds are forever but, are fingerprints? It is well known that biometrics brings to the security field a new paradigm; unlike traditional systems, individuals are not identified by something that they have or they know, but by what they are. While such an approach entails some clear advantages, an important question remains: is what we are today the same as what we will be tomorrow? This paper addresses such a key problem in the fingerprint modality based on a database of over 400K impressions coming from more than 250K different fingers. The database was acquired under real operational conditions and contains fingerprints from subjects aged 0-25 and 65-98 years. Fingerprint pairs were collected with a time difference that ranges between 0 and 7 years. Such a unique set of data has allowed us to analyze both the age and ageing effects, shedding some new light into issues, such as fingerprint permanence and fingerprint quality.</t>
  </si>
  <si>
    <t>10.1109/TIFS.2018.2878160</t>
  </si>
  <si>
    <t>https://ieeexplore.ieee.org/stamp/stamp.jsp?arnumber=8509614</t>
  </si>
  <si>
    <t>Biometrics;fingerprint recognition;ageing;children;elderly;fingerprint quality</t>
  </si>
  <si>
    <t>Aging;Databases;Senior citizens;Security;Fingerprint recognition;Probes</t>
  </si>
  <si>
    <t>biometrics (access control);fingerprint identification</t>
  </si>
  <si>
    <t>fingerprint biometrics;security field;fingerprint modality;operational conditions;fingerprint pairs;ageing effects;fingerprint permanence;fingerprint quality</t>
  </si>
  <si>
    <t>Recognizing Semi-Natural and Spontaneous Speech Emotions Using Deep Neural Networks</t>
  </si>
  <si>
    <t>We needed to find deep emotional features to identify emotions from audio signals. Identifying emotions in spontaneous speech is a novel and challenging subject of research. Several convolutional neural network (CNN) models were used to learn deep segment-level auditory representations of augmented Mel spectrograms. The proposed study introduces a novel technique for recognizing semi-natural and spontaneous speech emotions based on 1D (Model A) and 2D (Model B) deep convolutional neural networks (DCNNs) with two layers of long-short-term memory (LSTM). Both models used raw speech data and augmented (mid, left, right, and side) segment level Mel spectrograms to learn local and global features. The architecture of both models consists of five local feature learning blocks (LFLBs), two LSTM layers, and a fully connected layer (FCL). In addition to learning local correlations and extracting hierarchical correlations, LFLB comprises two convolutional layers and a max-pooling layer. The LSTM layer learns long-term correlations from local features. The experiments illustrated that the proposed systems perform better than conventional methods. Model A achieved an average identification accuracy of 94.78% for speaker-dependent (SD) with a raw SAVEE dataset. With the IEMOCAP database, Model A achieved an average accuracy of an SD experiment with raw audio of 73.15%. In addition, Model A obtained identification accuracies of 97.19%, 94.09%, and 53.98% on SAVEE, IEMOCAP, and BAUM-1s, the databases for speaker-dependent (SD) experiments with an augmented Mel spectrogram, respectively. In contrast, Model B achieved identification accuracy of 96.85%, 88.80%, and 48.67% on SAVEE, IEMOCAP, and the BAUM-1s database for SI experiments with augmented reality Mel spectrogram, respectively.</t>
  </si>
  <si>
    <t>10.1109/ACCESS.2022.3163712</t>
  </si>
  <si>
    <t>https://ieeexplore.ieee.org/stamp/stamp.jsp?arnumber=9745600</t>
  </si>
  <si>
    <t>Speech emotion recognition;convolutional neural network;data augmentation;long-short-term memory;spontaneous speech database</t>
  </si>
  <si>
    <t>Feature extraction;Convolutional neural networks;Spectrogram;Databases;Emotion recognition;Speech recognition;Data models</t>
  </si>
  <si>
    <t>convolutional neural nets;deep learning (artificial intelligence);emotion recognition;recurrent neural nets;speaker recognition</t>
  </si>
  <si>
    <t>deep neural networks;deep emotional features;spontaneous speech emotion recognition;convolutional neural network models;deep segment-level auditory representations;augmented Mel spectrogram;long-short-term memory;raw speech data;local feature learning blocks;LSTM layer;fully connected layer;convolutional layers;max-pooling layer;average identification accuracy;raw SAVEE dataset;raw audio signals;speaker-dependent experiments;augmented reality Mel spectrogram;BAUM-1s database;hierarchical correlation extraction;seminatural recognition;speaker-dependent experiments;SD experiments;LFLB;IEMOCAP database</t>
  </si>
  <si>
    <t>Dual-Band Dual-Sense Circularly Polarized Stacked Patch Antenna With a Small Frequency Ratio for UHF RFID Reader Applications</t>
  </si>
  <si>
    <t>A single-feed dual-band dual-sense circularly polarized (CP) stacked patch antenna with a small frequency ratio is proposed for Chinese 842.5/922.5-MHz radio frequency identification (RFID) reader applications. Two elliptical-ring patches are configured orthogonally to operate at different frequency bands with different senses of circular polarization. A Ï€-type dual-band complex impedance transformer is modified with asymmetric open-ended stubs to easily tune the input matching for both bands. Measured impedance bandwidth is 2.99% (824-849 MHz) for the lower band and 2.72% (908-933 MHz) for the upper band, in which the input return loss is greater than 10 dB. The measured 3-dB axial ratio (AR) bandwidths for the lower and upper bands are 1.07% (838-847 MHz) and 1.19% (918-929 MHz), respectively. The measured frequency ratio is 1.10. The measured gain is more than 4.5 dBic over both bands. Therefore, the proposed antenna can be a good candidate for Chinese RFID readers operating in the bands of 840-845 MHz and 920-925 MHz.</t>
  </si>
  <si>
    <t>10.1109/ACCESS.2017.2733625</t>
  </si>
  <si>
    <t>https://ieeexplore.ieee.org/stamp/stamp.jsp?arnumber=7997710</t>
  </si>
  <si>
    <t>Asymmetric ÐŸ-type impedance transformer;dual-band patch antenna;dual-sense circular polarization;radio frequency identification;small frequency ratio</t>
  </si>
  <si>
    <t>Dual band;Impedance matching;Impedance;Substrates;Radiofrequency identification;Patch antennas</t>
  </si>
  <si>
    <t>antenna feeds;electromagnetic wave polarisation;impedance convertors;microstrip antennas;multifrequency antennas;radiofrequency identification;UHF antennas</t>
  </si>
  <si>
    <t>input return loss;asymmetric open-ended stubs;Ï€-type dual-band complex impedance transformer;elliptical-ring patches;Chinese radio frequency identification reader applications;single-feed dual-band dual-sense circularly polarized stacked patch antenna;UHF RFID reader applications;small frequency ratio;frequency 824 MHz to 933 MHz</t>
  </si>
  <si>
    <t>A Compact Low-Profile Ring Antenna With Dual Circular Polarization and Unidirectional Radiation for Use in RFID Readers</t>
  </si>
  <si>
    <t>A compact low-profile square ring antenna with unidirectional radiation and dual circular polarization (CP) is proposed for uses in radio frequency identification (RFID) readers. A small size conducting plane are slotted and placed underneath the ring antenna as a reflector to achieve low profile and unidirectional radiation. A branch line coupler is meandered inside the ring radiator to save space and generate dual circular polarization. Four inverted L-shaped strips are introduced to overcome the negative effects of tight coupling between the radiator and reflector. The measured -10 dB impedance bandwidth of |S11|, 3 dB axial ratio (AR) bandwidth and maximum gain are of 850-1060 MHz, 876-1084 MHz and 5.62dBi, respectively. The lowest measured gain values in RFID band of 900-930 MHz is 4.54dBi and the overall size is 0.31 Î»0 Ã—0.31 Î»0 Ã—0.034 Î»0 (Î»0 is denoted the wavelength at center frequency). The proposed antenna has not only the lowest profile but also the best overall performances. It is an excellent antenna that can be fitted where there is a limited space in RFID system.</t>
  </si>
  <si>
    <t>10.1109/ACCESS.2019.2939271</t>
  </si>
  <si>
    <t>https://ieeexplore.ieee.org/stamp/stamp.jsp?arnumber=8822972</t>
  </si>
  <si>
    <t>Ring antenna;lowprofile;slotted reflector;circular polarization (CP);left-hand polarization (LP);right-hand polarization (RP);radio frequency identification (RFID)</t>
  </si>
  <si>
    <t>Reflector antennas;Radiofrequency identification;Polarization;Slot antennas;Couplers;Microstrip antennas</t>
  </si>
  <si>
    <t>antenna feeds;antenna radiation patterns;electromagnetic wave polarisation;microstrip antennas;radiofrequency identification;UHF antennas</t>
  </si>
  <si>
    <t>RFID band;dual circular polarization;unidirectional radiation;RFID readers;radio frequency identification readers;reflector;ring radiator;conducting plane;axial ratio bandwidth;compact low-profile square ring antenna;inverted L-shaped strips;branch line coupler;frequency 900.0 MHz to 930.0 MHz;frequency 850.0 MHz to 1060.0 MHz</t>
  </si>
  <si>
    <t>Pattern Reconfigurable UHF RFID Reader Antenna Array</t>
  </si>
  <si>
    <t>The growing research interest in passive RFID (Radio Frequency Identification)-based devices and sensors in a diverse group of applications calls for flexibility in reader antenna performance. We propose a low-cost, easy-to-fabricate, and pattern reconfigurable UHF (Ultra High Frequency) RFID reader antenna in the RFID ISM band (902-928 MHz in the US). The antenna offers a 54 MHz bandwidth (890 - 944 MHz) and 8.9 dBi maximum gain. The proposed reconfigurable antenna can radiate four electronically switchable radiation beams in the azimuth plane. The antenna is LHCP (Left Hand Circularly Polarized) with axial ratio (AR) in the ranging from 0.45 dB to 7 dB in the RFID ISM band. Simulation and measurements are presented, and they are in good agreement. The proposed reader array performance is compared against a commercially available reader antenna. The pattern reconfigurable UHF RFID reader antenna not only increases the coverage area for conventional RFID applications but also opens the door to on-body RFID sensor implementation and indoor localization applications.</t>
  </si>
  <si>
    <t>10.1109/ACCESS.2020.3031296</t>
  </si>
  <si>
    <t>https://ieeexplore.ieee.org/stamp/stamp.jsp?arnumber=9224994</t>
  </si>
  <si>
    <t>The Internet of Things (IoT);reader antenna;reconfigurable antenna;radio frequency identification (RFID);ultra high frequency (UHF) RFID</t>
  </si>
  <si>
    <t>Radiofrequency identification;Antenna arrays;UHF antennas;Gain;Radio frequency;Switches</t>
  </si>
  <si>
    <t>antenna arrays;antenna radiation patterns;electromagnetic wave polarisation;radiofrequency identification;UHF antennas</t>
  </si>
  <si>
    <t>indoor localization;LHCP antenna;left hand circularly polarized antenna;azimuth plane;electronically switchable radiation beams;passive RFID;ultra high frequency RFID reader antenna;UHF RFID reader antenna array;pattern reconfigurable antenna array;on-body RFID sensor implementation;conventional RFID applications;commercially available reader antenna;reader array performance;RFID ISM band;reader antenna performance;radio frequency identification;frequency 890.0 MHz to 944.0 MHz;bandwidth 54.0 MHz</t>
  </si>
  <si>
    <t>Mapping Applications Intents to Programmable NDN Data-Planes via Event-B Machines</t>
  </si>
  <si>
    <t>Location-agnostic content delivery, in-network caching, and native support for multicast, mobility, and security are key features of the novel named data networks (NDN) paradigm. NDNs are ideal for hosting content-centric next-generation applications such as Internet of things (IoT) and virtual reality. Intent-driven management is poised to enhance the performance of the offered NDN services to these applications while reducing its management complexity. This article proposes I2DN, intent-driven NDN, a novel architecture that aims at realizing the first step towards intent modeling and mapping to data-plane configurations for NDNs. In I2DN, network operators and application developers express their abstract and declarative content delivery and network service goals and constraints using uttered or written intents. The intents are classified using built-in intent templates, and a slot filling procedure identifies the semantics of the intent. We then employ Event-B machine (EBM) language modeling to represent these intents and their semantics. The resulting EBMs are then gradually refined to represent configurations at the NDN programmable data-plane. The advantages of the proposed adoption of EBM modeling are twofold. First, EBMs accurately capture the desired behavior of the network in response to the specified intents and automatically refine it into concrete configurations. Second, EBMâ€™s formal verification property, referred to as its proof obligation, ensures that the desired properties of the network or its services, as defined by the intent, remain satisfied by the refined EBM representing the final data-plane configurations. Experimental evaluation results demonstrate the feasibility and efficiency of our proposed work.</t>
  </si>
  <si>
    <t>10.1109/ACCESS.2022.3158753</t>
  </si>
  <si>
    <t>https://ieeexplore.ieee.org/stamp/stamp.jsp?arnumber=9732947</t>
  </si>
  <si>
    <t>Event-B machines;intent-driven networking;named data networks;programmable data-planes</t>
  </si>
  <si>
    <t>Switches;Metadata;Solid modeling;IP networks;Transforms;Semantics</t>
  </si>
  <si>
    <t>formal verification;Internet;Internet of Things;virtual reality</t>
  </si>
  <si>
    <t>programmable NDN data-planes;Event-B machines;location-agnostic content delivery;in-network caching;data networks paradigm;hosting content-centric next-generation applications;virtual reality;intent-driven management;offered NDN services;I2DN;intent-driven NDN;intent modeling;network operators;application developers;abstract delivery;declarative content delivery;uttered written intents;intent templates;Event-B machine language;NDN programmable data-plane;EBM modeling;specified intents;EBM's formal verification property;final data-plane configurations;mapping applications intents</t>
  </si>
  <si>
    <t>MA-Shape: Modality Adaptation Shape Regression for Left Ventricle Segmentation on Mixed MR and CT Images</t>
  </si>
  <si>
    <t>Left ventricle (LV) segmentation is essential to clinical quantification and diagnosis of cardiac images. While most existing LV segmentation methods focus on cardiac images of single modality or multi-modality, few have been devoted to images of mixed-modality. By Mixed-Modality, we mean that different modalities exist in the database, while for every subject, there is only one modality. In this paper, we propose a newly invented LV segmentation method from mixed-modality images: modality adaptation shape regression (MA-Shape). Compared to single-modality or multi-modality methods, the proposed MA-Shape can 1) be applied to images of new modality during the test phase, which improves the generalization of the learned methods, and 2) take advantage of existing samples of different modalities, which alleviates the high demand for multi-modality data. To achieve this, we propose a modality adaptation module to enhance the shape consistency between the MR and CT, and therefore improve the generalization of the model learned in one modality to new modalities. The experiments on a dataset with MR sequences of 145 subjects and CT scans of 96 subjects validate that the proposed MA-shape can achieve excellent performance by learning common shape information from images of mixed modality and improve the cross-modality generalization of shape regression model learned on images of one modality. These advantages not only provide an efficient way of utilizing mix-modalities data during model learning but also enables an effective and flexible way of applying automated cardiac function assessment in clinical practice.</t>
  </si>
  <si>
    <t>10.1109/ACCESS.2019.2892965</t>
  </si>
  <si>
    <t>https://ieeexplore.ieee.org/stamp/stamp.jsp?arnumber=8611328</t>
  </si>
  <si>
    <t>Left ventricle segmentation;mixed-modality images;modality adaptation shape regression</t>
  </si>
  <si>
    <t>Shape;Image segmentation;Computed tomography;Myocardium;Adaptation models;Training;Biomedical imaging</t>
  </si>
  <si>
    <t>biomedical MRI;cardiology;computerised tomography;image segmentation;learning (artificial intelligence);medical image processing;regression analysis</t>
  </si>
  <si>
    <t>mixed-modality images;modality adaptation shape regression;single-modality;multimodality methods;modality adaptation module;MA-shape;cross-modality generalization;shape regression model;mix-modalities data;left ventricle segmentation;cardiac images;mixed MR images;CT images;LV segmentation methods</t>
  </si>
  <si>
    <t>LLC and CLLC resonant converters based DC transformers (DCXs): Characteristics, issues, and solutions</t>
  </si>
  <si>
    <t>Conventional line frequency transformers have the disadvantages of large volume and low efficiency. The medium or high frequency transformers based on power converters can achieve high power conversion with small footprint have drawn popularity in numerous industrial applications. Unregulated resonant converters, LLC and CLLC resonant converters, with fixed voltage conversion ratio operating at resonant frequency, which are also known as DC transformers (DCXs), are attractive owning to their high efficiency characteristic. Nevertheless, there are issues associated with DCXs in real applications. Regulation capability and automatic resonant frequency tracking capability are the two most important issues for DCXs. The main work of this paper is to characterize the resonant converters based DCXs, and overview the issues and solutions associated with DCXs. Guidelines can be provided for researchers and engineers when designing the resonant converters based DCXs.</t>
  </si>
  <si>
    <t>10.24295/CPSSTPEA.2021.00031</t>
  </si>
  <si>
    <t>https://ieeexplore.ieee.org/stamp/stamp.jsp?arnumber=9675072</t>
  </si>
  <si>
    <t>DC transformer (DCX);regulation capability;resonant converter;resonant frequency tracking</t>
  </si>
  <si>
    <t>Resonant converters;Resonant frequency;Voltage;Power transformers;Rectifiers;Transformers;Inductors</t>
  </si>
  <si>
    <t>DC-DC power convertors;high-frequency transformers;power convertors;resonant power convertors</t>
  </si>
  <si>
    <t>DC transformers;DCXs;conventional line frequency transformers;power converters;high power conversion;unregulated resonant converters;fixed voltage conversion ratio;high efficiency characteristic;automatic resonant frequency tracking capability</t>
  </si>
  <si>
    <t>CPSS</t>
  </si>
  <si>
    <t>CPSS Journals</t>
  </si>
  <si>
    <t>An LLC and LCL-T resonant tanks based topology for battery charger application</t>
  </si>
  <si>
    <t>To achieve the constant current (CC) and constant voltage (CV) charge of the lithium battery, the traditional LLC resonant converter requires the switching frequency varies in a wide range, which brings difficulty to the magnetic components design, and the system efficiency would also be degraded. In this article, a novel topology based on LLC and LCL-T resonant tanks is proposed to reduce the range of operating switching frequency. During the CC charge state, the proposed converter is operating with the LCL-T resonant tank, and it can be regarded as a current source, which provides constant charging current to the battery. During the CV charge state, the LCL-T resonant tank is bypassed and the structure of the proposed converter is modified to a traditional LLC resonant converter, and it is functioning as a CV source. Owing to the high accuracy of the CC and voltage sources, the required operating switching frequency range can be significantly reduced when compared with traditional LLC approaches. Operational principles and design guidelines for the proposed converter are described. Experiment and simulation results from a 180 W prototype are provided to validate the theoretical analysis.</t>
  </si>
  <si>
    <t>10.24295/CPSSTPEA.2021.00025</t>
  </si>
  <si>
    <t>https://ieeexplore.ieee.org/stamp/stamp.jsp?arnumber=9675066</t>
  </si>
  <si>
    <t>Battery charger;LCL-T resonant tank;LLC resonant converter</t>
  </si>
  <si>
    <t>Voltage;Inductors;Resonant converters;Switching frequency;Switches;Topology;Magnetic resonance</t>
  </si>
  <si>
    <t>battery chargers;resonant power convertors;secondary cells;switching convertors;zero voltage switching</t>
  </si>
  <si>
    <t>battery charger application;lithium battery;traditional LLC resonant converter;switching frequency varies;magnetic components design;CC charge state;LCL-T resonant tank;current source;constant charging current;CV charge state;voltage sources;required operating switching frequency range;power 180.0 W</t>
  </si>
  <si>
    <t>Identification of Plasmonic Absorption Profile in Surface Plasmon Microscopy Using Morphology</t>
  </si>
  <si>
    <t>Surface plasmon microscopy (SPM) provides the capability of measuring surface properties of subnanometer layers within the diffraction limited order. In a typical SPM, small changes correspond to surface plasmons (SPs) absorption profile variations on a reflecting back focal plane (BFP), which can be monitored in real-time. However, the lack of fast and high-accurate identification method on SPs profiles has posed significant challenges on objective-coupled SPM instruments, and also limited their practical applications in fast phenomenon sensing and image batch processing. Here we propose a morphological method to identify the SPs absorption profiles. It can extract the SPs profile information from experimentally recorded BFP images with low quality properly and automatically. Experimental verification and further discussions are included.</t>
  </si>
  <si>
    <t>10.1109/JPHOT.2018.2875019</t>
  </si>
  <si>
    <t>https://ieeexplore.ieee.org/stamp/stamp.jsp?arnumber=8486642</t>
  </si>
  <si>
    <t>Surface plasmon microscopy;image processing;morphology;identification</t>
  </si>
  <si>
    <t>Absorption;Lighting;Plasmons;Surface morphology;Optical surface waves;Apertures;Microscopy</t>
  </si>
  <si>
    <t>electromagnetic wave propagation;nanostructured materials;surface morphology;surface plasmon resonance</t>
  </si>
  <si>
    <t>electromagnetic waves propagation;reflecting back focal plane;subnanometer layers;surface properties;surface plasmon microscopy;plasmonic absorption profile;morphological method;image batch processing</t>
  </si>
  <si>
    <t>MATLAB GUI Based Steady State Open-Loop and Closed-Loop Simulation Tools for Different LLC Converters With all Operation Modes</t>
  </si>
  <si>
    <t>LLC resonant converters have been widely adopted in many different industrial applications due to their characteristics of high efficiency and high power density. Simulation tools are of great importance for the analysis and design of LLC resonant converters. For example, many LLC design methods require massive simulations to finalize the circuit parameters, iterations are necessary, which can be tedious and time-consuming. Therefore, in this work, accurate and complete steady state simulation tools based on MATLAB graphical user interface (GUI) are designed for LLC resonant converters. All common and possible operation modes and LLC converter topologies are included in the designed simulation tools, which makes them practical for different applications and operation conditions. An improved mode judgement method and guidelines for initial point setting are proposed to ensure fast simulation speed. More than that, the key circuit voltage and current values are summarized for the user to evaluate the converter performance, which is more convenient than commercial simulation software. Moreover, the designed simulation tools are suitable and convenient for automatic converter parameter design.</t>
  </si>
  <si>
    <t>10.1109/OJIA.2021.3129260</t>
  </si>
  <si>
    <t>https://ieeexplore.ieee.org/stamp/stamp.jsp?arnumber=9622155</t>
  </si>
  <si>
    <t>LLC resonant converter;MATLAB GUI;simulation tool</t>
  </si>
  <si>
    <t>Resonant converters;Voltage;Rectifiers;Tools;Integrated circuit modeling;Topology;Inverters</t>
  </si>
  <si>
    <t>circuit simulation;closed loop systems;graphical user interfaces;power electronics;power engineering computing;resonant power convertors</t>
  </si>
  <si>
    <t>industrial applications;power density;LLC resonant converters;MATLAB graphical user interface;operation modes;operation conditions;improved mode judgement method;converter performance;simulation software;automatic converter parameter design;MATLAB GUI;steady state open-loop simulation tool;steady state closed-loop simulation tool;LLC converter topology;steady state simulation tools;LLC design method;circuit parameters;circuit voltage value;circuit current value</t>
  </si>
  <si>
    <t>Comprehensive analysis and design of LLC resonant converter with magnetic control</t>
  </si>
  <si>
    <t>Conventionally, LLC resonant converter adopts frequency control (FC) or combine FC with phase shift control (PSC) to regulate the output voltage. However, for both control strategies, a variable switching frequency operation range is required, which makes the magnetic component and driver circuit design complicated. In this paper, the magnetic control (MC) or variable inductor control is adopted for the LLC resonant converter. Thanks to MC, constant switching frequency and duty cycle can be implemented for the primary switches. A comprehensive analysis of the magnetically controlled LLC resonant converter is presented, which includes the operation principle, voltage gain, and soft switching operation. Meanwhile, a design methodology for LLC resonant converter with MC is proposed, especially the design considerations for the variable inductor are discussed. By adopting the proposed design methodology, the zero voltage switching (ZVS) operation for the primary switches and the zero current switching (ZCS) operation for the secondary rectifier can be achieved. Finally, a 200 W experimental setup is built to validate the theoretical analysis.</t>
  </si>
  <si>
    <t>10.24295/CPSSTPEA.2019.00025</t>
  </si>
  <si>
    <t>https://ieeexplore.ieee.org/stamp/stamp.jsp?arnumber=8950935</t>
  </si>
  <si>
    <t>Design methodology;LLC resonant converter;magnetic control;soft switching</t>
  </si>
  <si>
    <t>Resonant converters;Magnetic resonance;Switching frequency;Inductors;Magnetic switching;Voltage control;Control systems</t>
  </si>
  <si>
    <t>DC-DC power convertors;driver circuits;frequency control;inductors;magnetic variables control;resonant power convertors;switching convertors;zero current switching;zero voltage switching</t>
  </si>
  <si>
    <t>control strategies;variable switching frequency operation range;magnetic component;driver circuit design;magnetic control;MC;variable inductor;constant switching frequency;duty cycle;primary switches;magnetically controlled LLC resonant converter;soft switching operation;design methodology;design considerations;zero current switching operation;frequency control;phase shift control</t>
  </si>
  <si>
    <t>Hierarchical Graph Transformer-Based Deep Learning Model for Large-Scale Multi-Label Text Classification</t>
  </si>
  <si>
    <t>Traditional methods of multi-label text classification, particularly deep learning, have achieved remarkable results. However, most of these methods use word2vec technology to represent sequential text information, while ignoring the logic and internal hierarchy of the text itself. Although these approaches can learn the hypothetical hierarchy and logic of the text, it is unexplained. In addition, the traditional approach treats labels as independent individuals and ignores the relationships between them, which not only does not reflect reality but also causes significant loss of semantic information. In this paper, we propose a novel Hierarchical Graph Transformer based deep learning model for large-scale multi-label text classification. We first model the text into a graph structure that can embody the different semantics of the text and the connections between them. We then use a multi-layer transformer structure with a multi-head attention mechanism at the word, sentence, and graph levels to fully capture the features of the text and observe the importance of the separate parts. Finally, we use the hierarchical relationship of the labels to generate the representation of the labels, and design a weighted loss function based on the semantic distances of the labels. Extensive experiments conducted on three benchmark datasets demonstrated that the proposed model can realistically capture the hierarchy and logic of text and improve performance compared with the state-of-the-art methods.</t>
  </si>
  <si>
    <t>10.1109/ACCESS.2020.2972751</t>
  </si>
  <si>
    <t>https://ieeexplore.ieee.org/stamp/stamp.jsp?arnumber=8988213</t>
  </si>
  <si>
    <t>Multi-label text classification;graph modeling;graph transformer;deep learning</t>
  </si>
  <si>
    <t>Deep learning;Semantics;Task analysis;Natural language processing;Computer crashes;Text categorization;Feature extraction</t>
  </si>
  <si>
    <t>graph theory;learning (artificial intelligence);pattern classification;text analysis</t>
  </si>
  <si>
    <t>sequential text information;deep learning model;large-scale multilabel text classification;multilayer transformer structure;multihead attention mechanism;word2vec technology;hierarchical graph transformer-based deep learning</t>
  </si>
  <si>
    <t>3D Multi-Scale Residual Network Toward Lacunar Infarcts Identification From MR Images With Minimal User Intervention</t>
  </si>
  <si>
    <t>Lacunes or lacunar infarcts are small fluid-filled cavities associated with cerebral small vessel disease (cSVD). They contribute to the development of lacunar stroke, dementia, and gait impairment. The identification of lacunes is of great significance in elucidating the pathophysiological mechanism of cSVD. This paper proposes a semi-automated 3D multi-scale residual convolutional network (3D ResNet) for lacunar infarcts detection, which can learn global representations of the anatomical location of lacunes using two multi-scale magnetic resonance image modalities. This process requires minimal user intervention by passing the potential suspicious lacunes into the network. The proposed network is trained, validated, and tested using five-fold cross-validation using data, including 696 lacunes, from 288 subjects. We also present experiments on various combinations of multi-scale inputs and their effect on extracting global context features that directly influence identification performance. The proposed system shows its capability to differentiate between true lacunes and lacune mimics, providing supportive interpretations for neuroradiologists. The proposed 3D multi-scale ResNet identifies lacunar infarcts with a sensitivity of 96.41%, a specificity of 90.92%, an overall accuracy of 93.67%, and an area under the receiver operator characteristic curve (AUC) of 93.67% over all fold tests. The proposed system also achieved a precision of 91.40% and an average number of FPs per subject of 1.32. The system may be feasible for clinical use by supporting decision-making for lacunar infarct detection.</t>
  </si>
  <si>
    <t>10.1109/ACCESS.2021.3051274</t>
  </si>
  <si>
    <t>https://ieeexplore.ieee.org/stamp/stamp.jsp?arnumber=9321311</t>
  </si>
  <si>
    <t>Cerebral small vessel disease;computer-aided detection and diagnosis;lacunar infarcts;residual networks</t>
  </si>
  <si>
    <t>Three-dimensional displays;Feature extraction;Residual neural networks;Image reconstruction;Magnetic resonance imaging;MIMICs;Deep learning</t>
  </si>
  <si>
    <t>biomedical MRI;blood vessels;brain;diseases;feature extraction;filtering theory;image segmentation;medical image processing;neurophysiology;sensitivity analysis</t>
  </si>
  <si>
    <t>3D multiscale ResNet;lacunar infarct detection;3D multiscale residual network;fluid-filled cavities;cerebral small vessel disease;lacunar stroke;gait impairment;3D multiscale residual convolutional network;3D ResNet;lacunar infarcts detection;multiscale magnetic resonance image modalities</t>
  </si>
  <si>
    <t>A Novel SIP Based Distributed Reflection Denial-of-Service Attack and an Effective Defense Mechanism</t>
  </si>
  <si>
    <t>We introduce a novel SIP based attack, named as the SR-DRDoS attack, that exploits some less known SIP features by using the IP-spoofing technique, the reflection based attack logic and the DDoS attack logic. Furthermore, we develop a SIP-based DoS/DDoS attack simulator, named Mr. SIP, and use it to implement our SR-DRDoS attack. Our attack is shown to dramatically increase the CPU load of a SIP server from 0% up to 100% in only 4 minutes after the attack is initiated. Since our intelligent attack creates legitimate traffic on the SIP network by using reflection methods, it bypasses black-lists as well as IP, packet-count or session/transaction based rate limiting and automatic message generation detection systems which exist in state-of-the-art security perimeters such as firewalls, intrusion detection/prevention systems and anomaly detection systems. Moreover, we propose a novel defense mechanism that effectively mitigates our proposed DRDoS attack. Our defense mechanism is shown to successfully reduce the CPU load of a SIP server under attack from 71% down to 18% within 3 minutes after it is initiated.</t>
  </si>
  <si>
    <t>10.1109/ACCESS.2020.3001688</t>
  </si>
  <si>
    <t>https://ieeexplore.ieee.org/stamp/stamp.jsp?arnumber=9114982</t>
  </si>
  <si>
    <t>VoIP;voice over IP;VoIP security;SIP;session initiation protocol;SIP;SIP security;DoS;DDoS;DRDoS;distributed reflection denial of service attack;reflection attack</t>
  </si>
  <si>
    <t>Protocols;IP networks;Servers;Denial-of-service attack;Computer crime;Internet telephony</t>
  </si>
  <si>
    <t>computer network security;IP networks</t>
  </si>
  <si>
    <t>SIP server;intelligent attack;SIP network;automatic message generation detection systems;CPU load;reflection denial-of-service attack;defense mechanism;SR-DRDoS attack;IP-spoofing technique;reflection based attack logic;DDoS attack logic;Mr. SIP;SIP features;SIP based attack;time 4.0 min</t>
  </si>
  <si>
    <t>DEMNET: A Deep Learning Model for Early Diagnosis of Alzheimer Diseases and Dementia From MR Images</t>
  </si>
  <si>
    <t>Alzheimer's Disease (AD) is the most common cause of dementia globally. It steadily worsens from mild to severe, impairing one's ability to complete any work without assistance. It begins to outstrip due to the population ages and diagnosis timeline. For classifying cases, existing approaches incorporate medical history, neuropsychological testing, and Magnetic Resonance Imaging (MRI), but efficient procedures remain inconsistent due to lack of sensitivity and precision. The Convolutional Neural Network (CNN) is utilized to create a framework that can be used to detect specific Alzheimer's disease characteristics from MRI images. By considering four stages of dementia and conducting a particular diagnosis, the proposed model generates high-resolution disease probability maps from the local brain structure to a multilayer perceptron and provides accurate, intuitive visualizations of individual Alzheimer's disease risk. To avoid the problem of class imbalance, the samples should be evenly distributed among the classes. The obtained MRI image dataset from Kaggle has a major class imbalance problem. A DEMentia NETwork (DEMNET) is proposed to detect the dementia stages from MRI. The DEMNET achieves an accuracy of 95.23%, Area Under Curve (AUC) of 97% and Cohen's Kappa value of 0.93 from the Kaggle dataset, which is superior to existing methods. We also used the Alzheimer's Disease Neuroimaging Initiative (ADNI) dataset to predict AD classes in order to assess the efficacy of the proposed model.</t>
  </si>
  <si>
    <t>10.1109/ACCESS.2021.3090474</t>
  </si>
  <si>
    <t>https://ieeexplore.ieee.org/stamp/stamp.jsp?arnumber=9459692</t>
  </si>
  <si>
    <t>Deep learning;Alzheimerâ€™s Disease;MRI image;convolutional neural network;Cohenâ€™s kappa</t>
  </si>
  <si>
    <t>Magnetic resonance imaging;Feature extraction;Alzheimer's disease;Brain modeling;Deep learning;Neuroimaging;Computational modeling</t>
  </si>
  <si>
    <t>biomedical MRI;brain;diseases;image classification;learning (artificial intelligence);medical image processing;multilayer perceptrons;neural nets;neurophysiology;patient diagnosis;probability</t>
  </si>
  <si>
    <t>DEMNET;deep learning model;early diagnosis;alzheimer diseases;MR images;population ages;diagnosis timeline;classifying cases;medical history;neuropsychological testing;Magnetic Resonance Imaging;efficient procedures;sensitivity;Convolutional Neural Network;specific Alzheimer's disease characteristics;MRI images;particular diagnosis;high-resolution disease probability maps;local brain structure;accurate visualizations;intuitive visualizations;individual Alzheimer's disease risk;MRI image dataset;class imbalance problem;DEMentia NETwork;dementia stages;Kaggle dataset;AD classes</t>
  </si>
  <si>
    <t>A Novel GSCI-Based Ensemble Approach for Credit Scoring</t>
  </si>
  <si>
    <t>Credit scoring is an efficient tool for financial institutions to implement credit risk management. In recent years, many novel machine learning models have been developed for credit scoring. Among the existing machine learning models, the heterogeneous ensemble model receives much attention because of its superior performance. This paper presents a new heterogeneous ensemble model based on the generalized Shapley value and the Choquet integral. To do this, the model first uses the fuzzy measure to express the interactive characteristics between any two coalitions of base learners. Based on the accuracy and diversity objective function, a linear programming model for determining the fuzzy measure is built. To retain the original information as much as possible in the training stage, the normal fuzzy number is employed to express the base learner predicted values. Then, the generalized Shapley Choquet integral (GSCI) aggregation operator is defined to calculate the comprehensive predicted value of the ensemble model. Based on the defined aggregation operator and linear programming model, a GSCI approach is proposed for ensemble credit scoring. To illustrate the efficiency and feasibility of the GSCI approach, an experiment of thirteen machine learning models over four public credit scoring datasets and three real-world P2P leading datasets with large volumes of samples is made. Furthermore, robust tests and comparatives analysis are made to demonstrate the adaptability and performance of the GSCI-based ensemble model.</t>
  </si>
  <si>
    <t>10.1109/ACCESS.2020.3043937</t>
  </si>
  <si>
    <t>https://ieeexplore.ieee.org/stamp/stamp.jsp?arnumber=9290016</t>
  </si>
  <si>
    <t>Credit scoring;heterogeneous ensemble;normal fuzzy number;the Choquet integral;the generalized Shapley function</t>
  </si>
  <si>
    <t>Predictive models;Analytical models;Training;Linear programming;Diversity reception;Bagging;Stacking</t>
  </si>
  <si>
    <t>financial data processing;financial management;fuzzy set theory;learning (artificial intelligence);linear programming;peer-to-peer computing;risk management</t>
  </si>
  <si>
    <t>real-world P2P leading datasets;training stage;interactive characteristics;financial institutions;credit risk management;novel GSCI-based ensemble approach;public credit scoring datasets;ensemble credit scoring;GSCI approach;comprehensive predicted value;generalized Shapley Choquet integral aggregation operator;base learner predicted values;normal fuzzy number;linear programming model;diversity objective function;fuzzy measure;generalized Shapley value;heterogeneous ensemble model;novel machine learning models</t>
  </si>
  <si>
    <t>A Partial Discharge Inception Voltage Modeling Approach</t>
  </si>
  <si>
    <t>A partial discharge inception voltage modeling approach promoting design-for-reliability considerations in advanced power modules is presented. As power modules are being operated at higher voltages and become more compact to meet power density demands, there is an increased risk of partial discharge, the silent precursor to electrical breakdown that degrades insulation material. The trade-off between voltage class and module compaction must be quantified. This work presents a methodology to model the tradeoff for any substrate and encapsulant material. A surface charge density-based partial discharge inception voltage (PDIV) model was developed to overcome the challenges in electric field-based models. The model consists of a closed-form equation that accepts finite element simulation results as input and produces PDIV as output. The model was experimentally validated for various trace gaps in a 12/25/12 mil alumina DBC using Dow Corning 3-6635 dielectric gel. An expected trend of diminishing returns was observed between PDIV benefit and trace-gap. This approach quantifies this diminishing returns point. To design for reliability, the maximum operating voltage must be limited to the PDIV. For a material set and manufacturing process, this methodology can be used to determine the voltage class and trace gap design rules.</t>
  </si>
  <si>
    <t>10.1109/OJPEL.2023.3241853</t>
  </si>
  <si>
    <t>https://ieeexplore.ieee.org/stamp/stamp.jsp?arnumber=10035407</t>
  </si>
  <si>
    <t>Partial discharge;design rules;power modules;design-for-reliability;dielectrics;electrical breakdown</t>
  </si>
  <si>
    <t>Partial discharges;Multichip modules;Mathematical models;Electric breakdown;Reliability;Density measurement;Ceramics</t>
  </si>
  <si>
    <t>Identification and Depth Localization of Clustered Pod Pepper Based on Improved Faster R-CNN</t>
  </si>
  <si>
    <t>Traditionally height of end effector of pod pepper harvester is fixed, which induces it hardly adapt to growth height of clustered peppers. Firstly, aiming at the problems of small size and clustered growth of pepper fruits during identification task, an improved Faster R-CNN algorithm is proposed. On the one hand, strategies such as increasing the types and number of high-resolution anchors and using RoI Align instead of RoI Pooling are employed to improve the detection accuracy for tiny targets. On the other hand, ResNet+FPN instead of VGG16 and ResNet backbone structure is adopted as the low-level feature extractor, so extracting capability for small features can be enhanced effectively. Furthermore, to precisely locate the position of clustered peppers, a height calculation model combining the 2D image recognition results with its depth information is advanced. Comparative experiments show that the overall accuracy AP and AP50 of our method reach 75.79% and 87.30%, respectively. Compared with VGG16 feature extraction model, the two indicators are improved by 8.7% and 1.3%, respectively. The small target detection accuracy APsmall is increased about 11.4%, with recall rate ARsmall increased up to 10.2%. The overall loss rate Loss is reduced by 4.7%, which manifests greatly improvement compared to YOLOv3 model. The detection time of a single frame reaches 42ms, which is slightly longer than that of YOLOv3 network, but it can still meet the real-time detection requirements of pepper harvester. In 3D location experiment, the average absolute height error of clustered peppers from the ground is 4.4mm, that accounts to the relative average error of 1.1%, thus suffices the adjustment error requirement of the end effector.</t>
  </si>
  <si>
    <t>10.1109/ACCESS.2022.3203106</t>
  </si>
  <si>
    <t>https://ieeexplore.ieee.org/stamp/stamp.jsp?arnumber=9870786</t>
  </si>
  <si>
    <t>Clustered pop pepper;depth information location;improved faster R-CNN network;object identification</t>
  </si>
  <si>
    <t>Feature extraction;Training data;Residual neural networks;Interpolation;Image recognition;End effectors;Convolutional neural networks;Clustering methods</t>
  </si>
  <si>
    <t>end effectors;feature extraction;image recognition;object detection</t>
  </si>
  <si>
    <t>VGG16 feature extraction model;target detection accuracy AP;YOLOv3 model;average absolute height error;clustered peppers;end effector;clustered pod pepper;traditionally height;pod pepper harvester;clustered growth;pepper fruits;identification task;improved Faster R-CNN algorithm;high-resolution anchors;ResNet backbone structure;low-level feature extractor;height calculation model;time 42.0 ms;size 4.4 mm</t>
  </si>
  <si>
    <t>METRIC$^{+}$+: A Metamorphic Relation Identification Technique Based on Input Plus Output Domains</t>
  </si>
  <si>
    <t>Metamorphic testing is well known for its ability to alleviate the oracle problem in software testing. The main idea ofmetamorphic testing is to test a software system by checking whether each identified metamorphic relation (MR) holds among severalexecutions. In this regard, identifying MRs is an essential task in metamorphic testing. In view of the importance of this identificationtask, METRIC (METamorphic Relation Identification based on Category-choice framework) was developed to help software testersidentify MRs from a given set of complete test frames. However, during MR identification, METRIC primarily focuses on the inputdomain without sufficient attention given to the output domain, thereby hindering the effectiveness of METRIC. Inspired by this problem,we have extended METRIC into METRIC+ by incorporating the information derived from the output domain for MR identification. A toolimplementing METRIC+ has also been developed. Two rounds of experiments, involving four real-life specifications, have beenconducted to evaluate the effectiveness and efficiency of METRIC+. The results have confirmed that METRIC+ is highly effective andefficient in MR identification. Additional experiments have been performed to compare the fault detection capability of the MRsgenerated by METRIC+ and those bymMT (another MR identification technique). The comparison results have confirmed that the MRsgenerated by METRIC+ are highly effective in fault detection.</t>
  </si>
  <si>
    <t>10.1109/TSE.2019.2934848</t>
  </si>
  <si>
    <t>https://ieeexplore.ieee.org/stamp/stamp.jsp?arnumber=8807231</t>
  </si>
  <si>
    <t>Metamorphic testing;metamorphic relation;category-choice framework;fault detection effectiveness</t>
  </si>
  <si>
    <t>Measurement;Testing;Software systems;Fault detection;Task analysis;Tools</t>
  </si>
  <si>
    <t>fault diagnosis;program testing</t>
  </si>
  <si>
    <t>METRIC+;metamorphic relation identification technique;metamorphic testing;software system;software testing;fault detection</t>
  </si>
  <si>
    <t>Improving Low-Dose CT Image Using Residual Convolutional Network</t>
  </si>
  <si>
    <t>Low-dose CT is an effective solution to alleviate radiation risk to patients, it also introduces additional noise and streak artifacts. In order to maintain a high image quality for low-dose scanned CT data, we propose a post-processing method based on deep learning and using 2-D and 3-D residual convolutional networks. Experimental results and comparisons with other competing methods show that the proposed approach can effectively reduce the low-dose noise and artifacts while preserving tissue details. It is also pointed out that the 3-D model can achieve better performance in both edge-preservation and noise-artifact suppression. Factors that may influence the model performance, such as model width, depth, and dropout, are also examined.</t>
  </si>
  <si>
    <t>10.1109/ACCESS.2017.2766438</t>
  </si>
  <si>
    <t>https://ieeexplore.ieee.org/stamp/stamp.jsp?arnumber=8082505</t>
  </si>
  <si>
    <t>Low-dose CT;convolution neural network;residual learning;3D convolution</t>
  </si>
  <si>
    <t>Convolution;Computed tomography;Three-dimensional displays;Training;Two dimensional displays;Kernel;Solid modeling</t>
  </si>
  <si>
    <t>computerised tomography;feedforward neural nets;image denoising;learning (artificial intelligence);medical image processing</t>
  </si>
  <si>
    <t>low-dose noise;edge-preservation;noise-artifact suppression;low-dose CT image;radiation risk;additional noise;streak artifacts;high image quality;CT data;post-processing method;deep learning;3D residual convolutional networks;2D residual convolutional network;biological tissue;3D model</t>
  </si>
  <si>
    <t>Machine Learning-Based Studentâ€™s Native Place Identification for Real-Time</t>
  </si>
  <si>
    <t>Mindset reading of a student towards technology is a challenging task. The student's demographic features prediction has a significant aspect for the learning activities in educational institutions. The current studies predicted the student's native place based on technological awareness having various features such as development, availability, usability, educational benefits, etc. However,these studies have not explored the identification of sentiment identification about the technology through ML,optimization,etc.Motivated from these facts,in this paper, we propose a machine learning (ML) model with optimizing techniques to tune the hyper-parameters. In the proposed model, a primary dataset gathered from Indian and Hungarian universities, which analyzed with a Multi-Layer-Perceptron (MLP) with three popular optimization algorithms, such as Adaptive Moment Estimation (Adam), Stochastic Gradient Descent (SGD), Limited-memory Broyden-Fletcher-Goldfarb-Shanno (LBFGS). The optimized MLP has compared with the Support Vector Machine (SVM). Besides, numerous testing methods and to select the most prominent features, Principal Component Analysis (PCA) trained both models. Association of the Adam optimizer with the ReLu activation function in the MLP proved significant play in prediction with regularization. The PCA components covering most of the variance improved the optimized MLP accuracy with 2.3% and boosted the accuracy of the SVM with 2.9%. The Gain-ratio and the Info-gain suggested 11 features with significant weights. Both predictive models are found not only competitive but also outperformed with an identical prediction accuracy of 94% to identify the native place of the student. The Statistical t-test supported the equal predictive strength of both models and proved the significant enhancement in the SVM performance using the PCA components. Further, a considerable reduction is also achieved in the prediction error and prediction time to support the institute's web-based real-time system. Based on deep experiments, we recommend the optimistic native identification models for the higher educational institutions to analyze the attitude and technical awareness among students based on their native place.</t>
  </si>
  <si>
    <t>10.1109/ACCESS.2020.3008830</t>
  </si>
  <si>
    <t>https://ieeexplore.ieee.org/stamp/stamp.jsp?arnumber=9139239</t>
  </si>
  <si>
    <t>Adam;native place;PCA;optimizer;real-time prediction SGD</t>
  </si>
  <si>
    <t>Support vector machines;Prediction algorithms;Predictive models;Real-time systems;Machine learning algorithms;Machine learning;Principal component analysis</t>
  </si>
  <si>
    <t>computer aided instruction;educational institutions;gradient methods;learning (artificial intelligence);multilayer perceptrons;optimisation;principal component analysis;support vector machines</t>
  </si>
  <si>
    <t>stochastic gradient descent;limited-memory Broyden-Fletcher-Goldfarb-Shanno;statistical t-test;optimistic native identification;ReLu activation function;Adam optimizer;principal component analysis;SVM;support vector machine;adaptive moment estimation;multilayer-perceptron;sentiment identification;educational benefits;learning activities;mindset reading;machine learning;higher educational institutions;PCA components;equal predictive strength</t>
  </si>
  <si>
    <t>Information Structures and Uncertainty Measures in an Incomplete Probabilistic Set-Valued Information System</t>
  </si>
  <si>
    <t>An information system is a database that represents relationships between objects and attributes. A set-valued information system is the generalized model of a single-valued information system. A set-value information system that contains probability distributions and missing values is called an incomplete probability set-value information system (IPSIS). Uncertainty measure is an effective tool for evaluation. This paper explores information structures and uncertainty measures in an IPSIS. According to the Bhattacharyya distance, the distance between two objects in a given subsystem of an IPSIS is first proposed. Then, the tolerance relation on an object set, induced by a probability set-valued information system by using this distance, is obtained. Next, the information structure of this subsystem is introduced by a set vector. Moreover, the dependence between two information structures is studied by using the inclusion degree. Finally, as an application for information structures, measures of uncertainty for an IPSIS are investigated, and to evaluate the performance of the proposed measures, effectiveness analysis is given from the angle of statistics. These results will be helpful for establishing a framework of granular computing and understanding the essence of uncertainty in an IPSIS.</t>
  </si>
  <si>
    <t>10.1109/ACCESS.2019.2897752</t>
  </si>
  <si>
    <t>https://ieeexplore.ieee.org/stamp/stamp.jsp?arnumber=8638506</t>
  </si>
  <si>
    <t>Granular computing;incomplete probability set-valued information system;Bhattacharyya distance;information structure;dependence;uncertainty;measure;effectiveness</t>
  </si>
  <si>
    <t>Information systems;Uncertainty;Measurement uncertainty;Rough sets;Fuzzy sets;STEM</t>
  </si>
  <si>
    <t>data mining;database management systems;granular computing;information systems;probability;rough set theory;statistical distributions</t>
  </si>
  <si>
    <t>information system;database;granular computing;probability set-valued information system;incomplete probability set-value information system;probability distributions;single-valued information system;incomplete probabilistic set-valued information system;uncertainty measure;IPSIS;information structure</t>
  </si>
  <si>
    <t>A Review on the Application of Blockchain to the Next Generation of Cybersecure Industry 4.0 Smart Factories</t>
  </si>
  <si>
    <t>Industry 4.0 is a concept devised for improving the way modern factories operate through the use of some of the latest technologies, like the ones used for creating the Industrial Internet of Things (IIoT), robotics, or Big Data applications. One of such technologies is blockchain, which is able to add trust, security, and decentralization to different industrial fields. This article focuses on analyzing the benefits and challenges that arise when using blockchain and smart contracts to develop Industry 4.0 applications. In addition, this paper presents a thorough review of the most relevant blockchain-based applications for Industry 4.0 technologies. Thus, its aim is to provide a detailed guide for the future Industry 4.0 developers that allows for determining how the blockchain can enhance the next generation of cybersecure industrial applications.</t>
  </si>
  <si>
    <t>10.1109/ACCESS.2019.2908780</t>
  </si>
  <si>
    <t>https://ieeexplore.ieee.org/stamp/stamp.jsp?arnumber=8678753</t>
  </si>
  <si>
    <t>Blockchain;Industry 4.0;cybersecurity;IIoT;smart factory;industrial augmented reality;cyber-physical system;fog and edge computing;cloud computing;Big Data</t>
  </si>
  <si>
    <t>Blockchain;Industries;Smart manufacturing;Production facilities;Next generation networking;Internet;Computer crime</t>
  </si>
  <si>
    <t>Big Data;contracts;factory automation;Internet of Things;production engineering computing;production facilities;security of data</t>
  </si>
  <si>
    <t>smart contracts;cybersecure industrial applications;cybersecure Industry 4.0 smart factories;industrial fields;blockchain-based applications;modern factories;Industrial Internet of Things;robotics;Big Data applications;Industry 4.0 applications</t>
  </si>
  <si>
    <t>Study on driver's braking intention identification based on functional near-infrared spectroscopy</t>
  </si>
  <si>
    <t>Purpose - Cooperative driving refers to a notion that intelligent system sharing controlling with human driver and completing driving task together. One of the key technologies is that the intelligent system can identify the driver's driving intention in real time to implement consistent driving decisions. The purpose of this study is to establish a driver intention prediction model. Design/methodology/approach - The authors used the NIRx device to measure the cerebral cortex activities for identifying the driver's braking intention. The experiment was carried out in a virtual reality environment. During the experiment, the driving simulator recorded the driving data and the functional near-infrared spectroscopy (fNIRS) device recorded the changes in hemoglobin concentration in the cerebral cortex. After the experiment, the driver's braking intention identification model was established through the principal component analysis and back propagation neural network. Findings - The research results showed that the accuracy of the model established in this paper was 80.39 per cent. And, the model could identify the driver's braking intent prior to his braking operation. Research limitations/implications - The limitation of this study was that the experimental environment was ideal and did not consider the surrounding traffic. At the same time, other actions of the driver were not taken into account when establishing the braking intention recognition model. Besides, the verification results obtained in this paper could only reflect the results of a few drivers' identification of braking intention. Practical implications - This study can be used as a reference for future research on driving intention through fNIRS, and it also has a positive effect on the research of brain-controlled driving. At the same time, it has developed new frontiers for intention recognition of cooperative driving. Social implications - This study explores new directions for future brain-controlled driving and wheelchairs. Originality/value - The driver's driving intention was predicted through the fNIRS device for the first time.</t>
  </si>
  <si>
    <t>10.1108/JICV-09-2018-0007</t>
  </si>
  <si>
    <t>https://ieeexplore.ieee.org/stamp/stamp.jsp?arnumber=9996453</t>
  </si>
  <si>
    <t>Machine learning;fNIRS;Cooperative driving;Driving intention identification</t>
  </si>
  <si>
    <t>Brain modeling;Vehicles;Data models;Cerebral cortex;Solid modeling;Mathematical models;Brakes</t>
  </si>
  <si>
    <t>Automatic SWI Venography Segmentation Using Conditional Random Fields</t>
  </si>
  <si>
    <t>Susceptibility-weighted imaging (SWI) venography can produce detailed venous contrast and complement arterial dominated MR angiography (MRA) techniques. However, these dense reversed-contrast SWI venograms pose new segmentation challenges. We present an automatic method for whole-brain venous blood segmentation in SWI using Conditional Random Fields (CRF). The CRF model combines different first and second order potentials. First-order association potentials are modeled as the composite of an appearance potential, a Hessian-based shape potential and a non-linear location potential. Second-order interaction potentials are modeled using an auto-logistic (smoothing) potential and a data-dependent (edge) potential. Minimal post-processing is used for excluding voxels outside the brain parenchyma and visualizing the surface vessels. The CRF model is trained and validated using 30 SWI venograms acquired within a population of deep brain stimulation (DBS) patients (age range = 43-73 years). Results demonstrate robust and consistent segmentation in deep and sub-cortical regions (median kappa = 0.84 and 0.82), as well as in challenging mid-sagittal and surface regions (median kappa = 0.81 and 0.83) regions. Overall, this CRF model produces high-quality segmentation of SWI venous vasculature that finds applications in DBS for minimizing hemorrhagic risks and other surgical and non-surgical applications..</t>
  </si>
  <si>
    <t>10.1109/TMI.2015.2442236</t>
  </si>
  <si>
    <t>https://ieeexplore.ieee.org/stamp/stamp.jsp?arnumber=7118748</t>
  </si>
  <si>
    <t>Conditional random fields;deep brain stimulation;image-guided neurosurgery;MR venography;susceptibility-weighted imaging</t>
  </si>
  <si>
    <t>Shape;Veins;Image segmentation;Brain modeling;Satellite broadcasting;Imaging</t>
  </si>
  <si>
    <t>biomedical MRI;blood vessels;brain;image segmentation;medical image processing</t>
  </si>
  <si>
    <t>automatic SWI venography segmentation;conditional random field;susceptibility-weighted imaging venography;arterial dominated MR angiography technique;SWI venogram;whole-brain venous blood segmentation;Hessian-based shape potential;autologistic potential;data-dependent potential;brain parenchyma;deep brain stimulation;SWI venous vasculature;hemorrhagic risk</t>
  </si>
  <si>
    <t>Adult;Aged;Cerebral Veins;Cerebrovascular Circulation;Deep Brain Stimulation;Female;Humans;Image Processing, Computer-Assisted;Magnetic Resonance Imaging;Male;Middle Aged;Phlebography;Surgery, Computer-Assisted</t>
  </si>
  <si>
    <t>Intrusion Prevention System for DDoS Attack on VANET With reCAPTCHA Controller Using Information Based Metrics</t>
  </si>
  <si>
    <t>Due to the dynamic in nature, the vulnerabilities that exist in VANET are much higher when compared with that of the wired network infrastructure. In DoS attacks, the legitimate users are prohibited from accessing the services or network resource. The primary goal of the attack to make the desired destination vehicle unavailable or relegate the message all the way through the network affects the reachability. The proposed reCAPTCHA controller mechanism prevents the automated attacks similarly like botnet zombies. The reCAPTCHA controller is used to check and prohibit most of the automated DDoS attacks. For implementing this technique, the information theory based metric is used to analyze the deviation in users request in terms of entropy. Frequency and entropy are the metrics used to measure the vulnerability of the attack. The stochastic model based reCAPTCHA controller is used as a prevention mechanism for the large botnet based attackers. To inspect the efficiency of the proposed method, various network parameters are considered such as Packet Delivery Ratio (PDR), Average Latency (AL), Detection Rate (DR) and Energy Consumption (EC). In the proposed research work, the metric PDR is used to know successful delivery of data packets to the destination vehicle without any interrruption. These parameters are used to measure how effectively the data is delivered to the destination from source vehicle.</t>
  </si>
  <si>
    <t>10.1109/ACCESS.2019.2945682</t>
  </si>
  <si>
    <t>https://ieeexplore.ieee.org/stamp/stamp.jsp?arnumber=8859299</t>
  </si>
  <si>
    <t>reCAPTCHA controller;frequency distribution;co-variance analyzer;DDoS attack</t>
  </si>
  <si>
    <t>Vehicular ad hoc networks;Measurement;Computer crime;Entropy;Vehicle dynamics</t>
  </si>
  <si>
    <t>computer network security;entropy;stochastic processes;telecommunication control;vehicular ad hoc networks</t>
  </si>
  <si>
    <t>information based metrics;VANET;wired network infrastructure;reCAPTCHA controller mechanism;automated DDoS attacks;information theory;prevention mechanism;botnet based attackers;intrusion prevention system;PDR;botnet zombies;entropy;packet delivery ratio;average latency;AL;detection rate;DR;energy consumption;EC</t>
  </si>
  <si>
    <t>Human Centric Digital Transformation and Operator 4.0 for the Oil and Gas Industry</t>
  </si>
  <si>
    <t>Working at an oil and gas facility, such as a drilling rig, production facility, processing facility, or storage facility, involves various challenges, including health and safety risks. It is possible to leverage emerging digital technologies such as smart sensors, wearable or mobile devices, big data analytics, cloud computing, extended reality technologies, robotic systems, and drones to mitigate the challenges faced by oil and gas workers. While these technologies are not new to the oil and gas industry, most of its existing digital transformation initiatives follow business or process-centric approaches, in which the critical driver of the technology adoption is the enhancement of production, efficiency, and revenue. As a result, they may not address the challenges faced by the workers. As oil and gas workers are among the essential assets in the oil and gas industry, it is vital to address the challenges faced by these workers. This paper proposes a human-centric digital transformational framework for the oil and gas industry to deploy existing digital technologies to enhance their workers' health, safety, and working conditions. The paper outlines the critical challenges faced by oilfield workers, introduces a system architecture to implements a human-centric digital transformation, discusses the opportunities of the proposed framework, and summarizes the key impediment for the proposed framework.</t>
  </si>
  <si>
    <t>10.1109/ACCESS.2021.3103680</t>
  </si>
  <si>
    <t>https://ieeexplore.ieee.org/stamp/stamp.jsp?arnumber=9509417</t>
  </si>
  <si>
    <t>Big-data analytics;cloud computing;digitalization;digital twin;industry 4.0;Industry Internet of Things (IIoT);oil and gas industry;operator 4.0;virtual reality;wearable technologies</t>
  </si>
  <si>
    <t>Digital transformation;Oils;Machinery;Personnel;Natural gas industry;Drilling machines;Companies</t>
  </si>
  <si>
    <t>Big Data;cloud computing;data analysis;gas industry;intelligent sensors;mobile computing;petroleum industry;production facilities</t>
  </si>
  <si>
    <t>human centric digital transformation;gas facility;production facility;storage facility;digital technologies;extended reality technologies;gas workers;gas industry;existing digital transformation initiatives;human-centric digital transformational framework;human-centric digital transformation</t>
  </si>
  <si>
    <t>Robust Spherical Panorama Image Watermarking Against Viewpoint Desynchronization</t>
  </si>
  <si>
    <t>Although quantitative and qualitative growth of spherical panorama content has been achieved, watermarking methods for copyright protection are still insufficient. The spherical panorama image watermarking technique must be able to detect a watermark from the viewed images, but it is difficult to detect the watermark directly from the images due to various distortions. We propose a method for recovering the watermark-detection target viewed image to an equirectangular-formed source image and detecting the watermark after recovery. For recovery, we propose combining the scale-invariant feature transform point matching and the shift and rotation estimation method using a Euclidean transformation matrix. For watermark embedding and detection, a discrete Fourier transform magnitude coefficient is used. With the shift-invariant characteristic, our proposed method is robust against viewpoint desynchronization. Because finding an accurate viewpoint is difficult, our method offers a substantial advantage in the spherical panorama image watermarking scheme. Furthermore, it allows watermark detection on a continuous viewpoint spherical panorama system. In addition, our experiments reveal that our method is robust against signal attacks, such as JPEG compression, Gaussian filter blurring, noise addition, and histogram equalization.</t>
  </si>
  <si>
    <t>10.1109/ACCESS.2020.3006980</t>
  </si>
  <si>
    <t>https://ieeexplore.ieee.org/stamp/stamp.jsp?arnumber=9133043</t>
  </si>
  <si>
    <t>360 VR;block desynchronization;image watermarking;omni-directional;spherical panorama;viewpoint desynchronization</t>
  </si>
  <si>
    <t>Watermarking;Distortion;Three-dimensional displays;Rendering (computer graphics);Two dimensional displays;Discrete Fourier transforms;Copyright protection</t>
  </si>
  <si>
    <t>copyright;estimation theory;image coding;image matching;image watermarking;matrix algebra;object detection</t>
  </si>
  <si>
    <t>viewpoint desynchronization;quantitative growth;qualitative growth;watermark-detection target viewed image;source image;rotation estimation method;Euclidean transformation matrix;watermark embedding;shift-invariant characteristic;continuous viewpoint spherical panorama system;robust spherical panorama image watermarking technique;equirectangular-formed source image;copyright protection;scale-invariant feature transform point matching;shift estimation method</t>
  </si>
  <si>
    <t>Detecting Semantic Attack in SCADA System: A Behavioral Model Based on Secondary Labeling of States-Duration Evolution Graph</t>
  </si>
  <si>
    <t>By violating semantic constraints that the control process impose, the semantic attack leads the Industry Control Systems (ICS) into an undesirable state or critical state. The spread of semantic attack has caused huge economic losses and casualties to critical infrastructure. Therefore, detecting semantic attack is referred to an urgent and critical task. However, few existing detecting techniques can achieve satisfactory effects in detecting semantic attack of ICS, due to the high requirements of complete critical state-based semantic behavior features description, joint detection on multivariate type state variables, and validity of field states datasets under semantic attacks. In an effort to deal with above challenges, We label device states databases with temporal characteristics and divide impacts on states of field devices under semantic attacks into three categories, including absent in states set, confused sequences, irregular frequency. On this basis, we establish a behavioral model based on secondary labeling of states-duration evolution graph (BMSLS), then implement an adaptive secure state-based semantic attack detection framework furtherly. Compared with the traditional Auto Regression (AR) algorithm, the newer time series correlation graph model, and other five deep learning algorithms, our proposed framework demonstrates the superior effect on the detection of semantic attack.</t>
  </si>
  <si>
    <t>10.1109/TNSE.2021.3130602</t>
  </si>
  <si>
    <t>https://ieeexplore.ieee.org/stamp/stamp.jsp?arnumber=9627525</t>
  </si>
  <si>
    <t>Critical state;semantic attack;state-based duration evolation graph;supervisory control and data acquisition (SCADA)</t>
  </si>
  <si>
    <t>Semantics;Protocols;Process control;Integrated circuits;Intrusion detection;Valves;Support vector machines</t>
  </si>
  <si>
    <t>computer network security;graph theory;industrial control;learning (artificial intelligence);SCADA systems;security of data;time series</t>
  </si>
  <si>
    <t>states-duration evolution graph;undesirable state;complete critical state-based semantic behavior features description;adaptive secure state-based semantic attack detection framework;SCADA system;Industry Control Systems</t>
  </si>
  <si>
    <t>A Millimeter-Wave Planar Dual-Band Array Antenna Having Individually LHCP and RHCP Radiation Characteristics</t>
  </si>
  <si>
    <t>This article demonstrates a planar dual-band array antenna for millimeter-wave applications, which has a left-hand circular polarization and a right-hand circular polarization for two operating bands, respectively. By using aperture-fed stacked-curls, the proposed antenna can attain broad axial ratio (AR) bandwidths in both K- and Ka-bands through a single port. Meanwhile, two stacked-curls are designed to rotate in different directions for achieving orthogonal circular polarizations in two bands, respectively. An  $8\times 8$  stacked-curls array antenna is designed and manufactured for verifications. The measured 3 dB AR bandwidths are 11.59% (18.7-21 GHz) in the K-band and 9.93% (26.8-29.6 GHz) in the Ka-band, with reflection coefficient lower than âˆ’10 dB. The maximum gain in K- and Ka-bands are 18.59 dB and 18.13 dB, respectively. The proposed antenna can be used for developing compact satellite communication systems.</t>
  </si>
  <si>
    <t>10.1109/OJAP.2022.3188667</t>
  </si>
  <si>
    <t>https://ieeexplore.ieee.org/stamp/stamp.jsp?arnumber=9815285</t>
  </si>
  <si>
    <t>Millimeter-wave;dual-band;dual circular polarization;stacked curl;array antenna</t>
  </si>
  <si>
    <t>Antenna arrays;Spirals;Bandwidth;Polarization;Dual band;Antennas;Substrates</t>
  </si>
  <si>
    <t>antenna radiation patterns;broadband antennas;electromagnetic wave polarisation;millimetre wave antenna arrays;multifrequency antennas;satellite antennas</t>
  </si>
  <si>
    <t>stacked curls array antenna;aperture fed stacked curls;measured 3 dB AR bandwidths;orthogonal circular polarizations;Ka-band;broad axial ratio bandwidths;right hand circular polarization;left hand circular polarization;millimeter wave applications;RHCP radiation characteristics;millimeter-wave planar dual-band array antenna;frequency 18.7 GHz to 21.0 GHz;frequency 26.8 GHz to 29.6 GHz;noise figure 3.0 dB;noise figure -10.0 dB;noise figure 18.13 dB</t>
  </si>
  <si>
    <t>Spatiotemporal Analysis by Deep Learning of Gait Signatures From Floor Sensors</t>
  </si>
  <si>
    <t>The recognition of gait pattern variation is of high importance to various industrial and commercial applications, including security, sport, virtual reality, gaming, robotics, medical rehabilitation, mental illness diagnosis, space exploration, and others. The purpose of this paper is to study the nature of gait variability in more detail, by identifying gait intervals responsible for gait pattern variations in individuals, as well as between individuals, using cognitive demanding tasks. This work uses deep learning methods for sensor fusion of 116 plastic optical fiber (POF) distributed sensors for gait recognition. The floor sensor system captures spatiotemporal samples due to varying ground reaction force (GRF) in multiples of up to 4 uninterrupted steps on a continuous 2Ã—1 m area. We demonstrate classifications of gait signatures, achieving up to 100% F1-score with Convolutional Neural Networks (CNN), in the context of gait recognition of 21 subjects, with imposters and clients. Classifications under cognitive load, induced by 4 different dual tasks, manifested lower F1-scores. Layer-Wise Relevance Propagation (LRP) methods are employed to decompose a trained neural network prediction to relevant standard events in the gait cycle, by generating a â€œheat mapâ€ over the input used for classification. This allows valuable insight into which parts of the gait spatiotemporal signal have the heaviest influence on the gait classification and consequently, which gait events, such as heel strike or toe-off, are mostly affected by cognitive load.</t>
  </si>
  <si>
    <t>10.1109/JSEN.2021.3078336</t>
  </si>
  <si>
    <t>https://ieeexplore.ieee.org/stamp/stamp.jsp?arnumber=9425580</t>
  </si>
  <si>
    <t>Deep convolutional neural networks (CNN);cognitive load;ground reaction force (GRF);sensors fusion;interpretable neural networks</t>
  </si>
  <si>
    <t>Sensors;Legged locomotion;Spatiotemporal phenomena;Sensor systems;Floors;Task analysis;Optical fibers</t>
  </si>
  <si>
    <t>distributed sensors;gait analysis;image fusion;learning (artificial intelligence);medical image processing;neural nets;patient diagnosis;patient rehabilitation;sport;virtual reality</t>
  </si>
  <si>
    <t>spatiotemporal analysis;gait signatures;floor sensors;gait pattern variation;industrial applications;commercial applications;mental illness diagnosis;gait variability;gait intervals;cognitive demanding tasks;deep learning methods;sensor fusion;116 plastic optical fiber distributed sensors;gait recognition;floor sensor system captures spatiotemporal samples;cognitive load;manifested lower F1-scores;Layer-Wise Relevance Propagation methods;gait cycle;gait spatiotemporal signal;gait classification</t>
  </si>
  <si>
    <t>An Iterative Mixed Pixel Classification for Brain Tissues and White Matter Hyperintensity in Magnetic Resonance Imaging</t>
  </si>
  <si>
    <t>White matter hyperintensities (WMH) generally can be detected and diagnosed by magnetic resonance imaging (MRI). It has been pointed out that WMH is closely associated with stroke, cognitive impairment, dementia, and even is very relevant to the increased risk of death. This paper proposes a new iterative linearly constrained minimum variance (ILCMV) classification-based method which expands an iterative constrained energy minimization (ICEM) detection-based method developed for hyperspectral image classification. It explores the potential of ILCMV combined with different spatial filters in classification of brain normal tissues and WMH and also develops an alternative version of ILCMV, called Multi-class ICEM (MCICEM) for a comparative study. The synthetic images in BrainWeb are used for quantitative evaluation of ILCMV and the real brain MR images are used for visual assessment. The experimental results suggest that the Gaussian filter is most suitable for ILCMV and MCICEM if the computational time is factored into consideration. Otherwise, ILCMV/MCICEM combined with a Gabor filter yields the best classification. In addition, the average Dice similarity indexes (DSI) of CSF/GM/WM volume measurement produced by ILCMV method combined with Gaussian filter were 0.936/0.948/0.975 in synthetic MR images with all noise levels and were better than the results reported in the literature. ILCMV can simultaneously classifies brain normal tissues and WMH lesions in MR brain images and does better than detection of WMH alone. In addition, its computational time is also less than MCICEM. It is our belief that the proposed methodology demonstrates its promising in classification of brain tissue and WMH in MRI applications.</t>
  </si>
  <si>
    <t>10.1109/ACCESS.2019.2931761</t>
  </si>
  <si>
    <t>https://ieeexplore.ieee.org/stamp/stamp.jsp?arnumber=8779620</t>
  </si>
  <si>
    <t>Iterative linear constrained minimum variance (ILCMV);White matter hyperintensities (WMH);magnetic resonance imaging (MRI);brain tissue classification</t>
  </si>
  <si>
    <t>Magnetic resonance imaging;Gabor filters;Lesions;White matter;Hyperspectral imaging;Information filters</t>
  </si>
  <si>
    <t>biological tissues;biomedical MRI;brain;diseases;Gabor filters;image classification;image segmentation;iterative methods;medical image processing;neurophysiology</t>
  </si>
  <si>
    <t>iterative mixed pixel classification;brain tissue;white matter hyperintensity;magnetic resonance imaging;minimum variance classification-based method;iterative constrained energy minimization detection-based method;hyperspectral image classification;different spatial filters;brain normal tissues;synthetic images;brain MR images;Gaussian filter;ILCMV method;synthetic MR images;WMH lesions;MR brain images;Multiclass ICEM</t>
  </si>
  <si>
    <t>Robust IoT Malware Detection and Classification Using Opcode Category Features on Machine Learning</t>
  </si>
  <si>
    <t>Technology advancements have led to the use of millions of IoT devices. However, IoT devices are being exploited as an entry point due to security flaws by resource constraints. IoT malware is being discovered in a variety of types. The purpose of this study is to investigate whether IoT malware can be detected from benign and whether various malware family types can be classified. We propose fixed-length and low-dimensional features using opcode category information on ML models. The binary IoT dataset for this study is converted into opcode to create features. The opcodes are categorized into 6 or 11 according to their functionality. Features are created using a sequence of opcode categories and the entropy values of opcode categories. These features can be visualized by using a 2D image in order to observe patterns. We evaluate our proposed features on various ML models (5-NN, SVM, Decision Tree, and Random Forest) and MLP with various performance metrics, such as Accuracy, Precision, Recall, F1-score, MCC, AUC-ROC, and AUC-PR. The performance results for malware detection and classification have an accuracy over 98.0%. The experiments have demonstrated that the features weâ€™ve proposed are effective and robust for identifying different types of IoT malware and benign.</t>
  </si>
  <si>
    <t>10.1109/ACCESS.2023.3247344</t>
  </si>
  <si>
    <t>https://ieeexplore.ieee.org/stamp/stamp.jsp?arnumber=10049419</t>
  </si>
  <si>
    <t>IoT malware;machine learning;opcode category;sequence mining;visualization</t>
  </si>
  <si>
    <t>Malware;Internet of Things;Feature extraction;Entropy;Security;Static analysis;Analytical models;Machine learning;Sequential analysis</t>
  </si>
  <si>
    <t>Cloud Network and Mathematical Model Calculation Scheme for Dynamic Big Data</t>
  </si>
  <si>
    <t>Cloud network oriented to dynamics big data is a popular way of big data operation at present. It is a big data that can be applied to human behavior under dynamics. Time-based features include communication, network access and migration activities combined with unique physiological characteristics to complete big data. This paper aims to study a new cloud hybrid network architecture based on edge computing. This article uses this architecture to tectonic fog calculation layer between cloud servers and devices using edge devices such as communications and networks. After analysis, the obtained results are actively cached on the fog computing device and compared with the data of the telecommunication network detection terminal on the fog device. To consider the final result. The experimental data show that the distributed computing scheme can achieve the goal of minimizing the task processing delay. The experimental results show that the cloud network of the dynamic big data can meet the requirements of the contemporary big data completely, and the utilization ratio of the big data can reach 90%, and the calculation scheme of the mathematical model can run completely.</t>
  </si>
  <si>
    <t>10.1109/ACCESS.2020.3009675</t>
  </si>
  <si>
    <t>https://ieeexplore.ieee.org/stamp/stamp.jsp?arnumber=9142171</t>
  </si>
  <si>
    <t>Tunnel mechanical engineering;mining law;risk management;construction safety risk;risk assessment matrix</t>
  </si>
  <si>
    <t>Cloud computing;Edge computing;Data centers;Big Data;Servers;Network architecture;Computers</t>
  </si>
  <si>
    <t>Big Data;cloud computing</t>
  </si>
  <si>
    <t>mathematical model calculation scheme;dynamic big data;dynamics big data;big data operation;network access;migration activities;cloud hybrid network architecture;tectonic fog calculation layer;cloud servers;fog computing device;telecommunication network detection terminal;contemporary big data;edge devices;distributed computing scheme;task processing delay</t>
  </si>
  <si>
    <t>A New High Capacity Separable Reversible Data Hiding in Encrypted Images Based on Block Selection and Block-Level Encryption</t>
  </si>
  <si>
    <t>Reversible data hiding in encrypted image (RDHEI) is a technology that can simultaneously implement privacy protection and reversible information hiding. For RDHEI, the main problem is the conflict between embedding capacity and real reversibility. In this paper, to solve such a conflict, a new block-level image encryption method is proposed to fulfill privacy protection while preserving the spatial correlation of pixels inside pixel block. On this basis, a new reversible data hiding method based on block selection is also proposed. Specifically, pixel blocks are classified into embeddable block (EB) and non-embeddable block (NEB). Then, additional data is embedded into only EBs and the position file locating EB is also embedded using a new self-embedding method. Experimental results demonstrate that the proposed method not only achieves high embedding capacity, but also guarantees lossless data extraction and perfect image recovery.</t>
  </si>
  <si>
    <t>10.1109/ACCESS.2019.2957143</t>
  </si>
  <si>
    <t>https://ieeexplore.ieee.org/stamp/stamp.jsp?arnumber=8918389</t>
  </si>
  <si>
    <t>Image encryption;reversible data hiding;real reversibility;block selection;high capacity</t>
  </si>
  <si>
    <t>Data mining;Encryption;Receivers;Error analysis;Complexity theory;Biomedical imaging</t>
  </si>
  <si>
    <t>cryptography;data encapsulation;image processing</t>
  </si>
  <si>
    <t>self-embedding method;lossless data extraction;perfect image recovery;high capacity separable reversible data hiding;NEB;nonembeddable block;EB;embeddable block;block-level image encryption method;reversible information hiding;privacy protection;RDHEI;block-level encryption;block selection;image encryption</t>
  </si>
  <si>
    <t>Functional Assessment of Stenotic Coronary Artery in 3D Geometric Reconstruction From Fusion of Intravascular Ultrasound and X-Ray Angiography</t>
  </si>
  <si>
    <t>We aimed to present an alternative method for calculating fractional flow reserve (FFR) from 3-D reconstruction of a coronary artery, based on coronary (X-ray) angiography and intravascular ultrasound (IVUS), to evaluate the ischemic-risk of stenosis and the relationship between FFR and geometrical features of the coronary lesion. The reconstruction of the 3-D catheter trajectory was obtained by the vertical intersection of spatial surfaces which were derived from the 2-D catheter curves in the angiography plane. Computational fluid dynamics was applied to calculate the hemodynamics in the coronary arteries and coronary flow-based FFR (fFFR) was obtained. Twenty-two stenotic coronary arteries were included in this paper for the evaluation of the proposed method. Good correlation between fFFR and the measured pressure wire-derived FFR was found (F = 0.916 and P &lt; 0.01). Based on our computer modeling, the fFFR values correlated negatively with the severity of the stenosis (r = âˆ’0.784 and P &lt; 0.01). However, fFFR had no significant correlation with coronary curvature, lesion length, and angle. Our method therefore provides a coronary vascular model-based means for computing FFR, and makes full use of the advantages of IVUS examination to diagnose the diseases.</t>
  </si>
  <si>
    <t>10.1109/ACCESS.2018.2870950</t>
  </si>
  <si>
    <t>https://ieeexplore.ieee.org/stamp/stamp.jsp?arnumber=8470088</t>
  </si>
  <si>
    <t>Coronary angiography;intravascular ultrasound;3-D reconstruction;fractional flow reserve (FFR);computational fluid dynamics (CFD);TIMI (thrombolysis in myocardial infarction)</t>
  </si>
  <si>
    <t>Arteries;Catheters;Angiography;Image reconstruction;Ultrasonic imaging;Lesions;Solid modeling</t>
  </si>
  <si>
    <t>angiocardiography;biomedical ultrasonics;blood vessels;cardiovascular system;catheters;computational fluid dynamics;diseases;haemodynamics;medical image processing</t>
  </si>
  <si>
    <t>stenotic coronary artery;3D geometric reconstruction;intravascular ultrasound;X-ray angiography;coronary angiography;stenosis;coronary lesion;angiography plane;computational fluid dynamics;coronary flow-based FFR;fFFR;coronary curvature;coronary vascular model-based means;wire-derived FFR;2D catheter curves;3D catheter trajectory</t>
  </si>
  <si>
    <t>Three-Way Group Decision in a Covering Decision Information System</t>
  </si>
  <si>
    <t>Three-way decision (3WD) provides a new perspective for solving practical decision-making problems, which is in line with human's cognitive pattern. A covering information system (CIS) is an information system (IS) that consists of multiple coverings in the universe. A CIS with decision attributes which is seen as a covering decision information system (CDIS). This paper proposes three-way group decisions in a CDIS, as well as gives its application on the problem of position competition. First of all, the neighbourhood of every point in a CDIS is defined, and corresponding similarity class of this point is also obtained. Then, because of the uncertainty of risks, loss functions are acquired through group decision-making by means of interval numbers. Next, a method of three-way group decisions in a CDIS is presented. Eventually, the position competition is presented as an example to support our proposed decision-making method.</t>
  </si>
  <si>
    <t>10.1109/ACCESS.2019.2960296</t>
  </si>
  <si>
    <t>https://ieeexplore.ieee.org/stamp/stamp.jsp?arnumber=8935249</t>
  </si>
  <si>
    <t>Three-way;covering decision information system;group decision-making;interval number;loss function;position competition</t>
  </si>
  <si>
    <t>Decision making;Loss measurement;Rough sets;Uncertainty;Big Data</t>
  </si>
  <si>
    <t>cognition;decision making;decision support systems;information systems</t>
  </si>
  <si>
    <t>covering decision information system;decision attributes;CDIS;three-way group decisions;group decision-making;decision-making method;3WD</t>
  </si>
  <si>
    <t>Spectrum Pursuit With Residual Descent for Column Subset Selection Problem: Theoretical Guarantees and Applications in Deep Learning</t>
  </si>
  <si>
    <t>We propose a novel technique for dataset summarization by selecting representatives from a large, unsupervised dataset. The approach is based on the concept of self-rank, defined as the minimum number of samples needed to express all dataset samples with an accuracy proportional to the rank- $K$  approximation. As the exact computation of self-rank requires a computationally expensive combinatorial search, we propose an efficient algorithm that jointly estimates self-rank and selects the most informative samples in a linear order of complexity w.r.t the data size. We derive a new upper bound for the approximation ratio (AR), the ratio of obtained projection error using selected samples to the best rank- $K$  approximation error. The best previously known AR for self-representative low-rank approximation was presented in ICML 2017, which was further improved by the bound  $\sqrt {1+K}$  reported in NeurIPS 2019. Both of these bounds are obtained by brute force search, which is not practical, and these bounds depend solely on  $K$ , the number of selected samples. In contrast, we describe an adaptive AR that takes into consideration the spectral properties and spikiness measure of the original dataset,  ${\boldsymbol {A}\in \mathbb {R}^{N\times M}}$ . In particular, our performance bound is proportional to the condition number  $\kappa (\boldsymbol {A})$ . Our derived AR is expressed as  $1+(\kappa (\boldsymbol {A})^{2}-1)/(N-K)$ , which approaches 1 and is optimal in two extreme spectral distribution instances. In the worst case, AR is shown not to exceed 1.25 for the proposed method. Our proposed algorithm enjoys linear complexity w.r.t. size of original dataset, which results in filling a historical gap between practical and theoretical methods in finding representatives. In addition to evaluating the proposed algorithm on a synthetic dataset, we show that it can be utilized in real-world applications such as graph node sampling for optimizing the shortest path criterion, learning a classifier with representative data, and open-set identification.</t>
  </si>
  <si>
    <t>10.1109/ACCESS.2022.3198597</t>
  </si>
  <si>
    <t>https://ieeexplore.ieee.org/stamp/stamp.jsp?arnumber=9855488</t>
  </si>
  <si>
    <t>Column subset selection;data summarization;graph node selection;low-rank;meta learning;open-set identification;self-rank;spectrum pursuit;SVD</t>
  </si>
  <si>
    <t>Approximation algorithms;Data models;Upper bound;Matrix decomposition;Image reconstruction;Principal component analysis;Optimization;Learning systems</t>
  </si>
  <si>
    <t>approximation theory;computational complexity;deep learning (artificial intelligence);graph theory;search problems;set theory</t>
  </si>
  <si>
    <t>spectrum pursuit;residual descent;column subset selection problem;deep learning;dataset summarization;unsupervised dataset;self-rank;dataset samples;computationally expensive combinatorial search;informative samples;approximation ratio;projection error;rank-K approximation error;self-representative low-rank approximation;brute force search;spectral properties;condition number;extreme spectral distribution instances;linear complexity;graph node sampling;representative data;AR</t>
  </si>
  <si>
    <t>Global Context Instructive Network for Extreme Crowd Counting</t>
  </si>
  <si>
    <t>Crowd counting has gained popularity due to wide applications, such as intelligent security, and urban planning. However, scale variation and perspective distortion make it a challenging task. Most existing works focus on multi-scale feature extraction to address the challenge of scale variation and perspective distortion. In this paper, we propose a novel Global Context Instructive Network (GCINet), which devotes to making full use of extracted features and obtaining precise counts. The main contributions are four folds. First, we construct a three-column Feature Processor to generate features with different scales. Second, an Instructive Module is proposed to introduce global context which is the substance for generating adaptive features. Based on global context, the three-column Feature Processor constitutes an adaptive feature generator. Third, a novel loss function which integrates Euclidean distance and spatial correlation is proposed to enhance the spatial correlation and consistency between pixels. We no longer regard a pixel as an independent point in the calculation, but consider the neighborhood space of the pixel to achieve complementary effects. Finally, we conduct experiments on ShanghaiTech dataset, UCF_CC_50 dataset, UCF_QNRF dataset and UCSD dataset which show that our approach achieves state-of-the-art performance.</t>
  </si>
  <si>
    <t>10.1109/ACCESS.2019.2962870</t>
  </si>
  <si>
    <t>https://ieeexplore.ieee.org/stamp/stamp.jsp?arnumber=8945195</t>
  </si>
  <si>
    <t>Crowd counting;density map;adaptive generator;global context instructive network (GCINet)</t>
  </si>
  <si>
    <t>Feature extraction;Context;Decoding;Correlation;Adaptive systems;Estimation;Euclidean distance</t>
  </si>
  <si>
    <t>feature extraction;image processing</t>
  </si>
  <si>
    <t>Euclidean distance;global context instructive network;three-column feature processor;instructive module;spatial correlation;adaptive feature generator;multiscale feature extraction;perspective distortion;scale variation;extreme crowd counting</t>
  </si>
  <si>
    <t>Performance Analysis of a Cache-Aided Wireless Heterogeneous Network With Secrecy Constraints</t>
  </si>
  <si>
    <t>In this paper, we analyze the impact of caching on the performance of a cache enabled system with heterogeneous traffic where one of the users need to be served with confidential data. In this setup, a wireless helper system always serves a dedicated user and it can also serve a user requesting cached content. A cellular network access point is also available to serve the latter user if it cannot retrieve the requested data from the helper's cache. The impact of caching and secrecy on throughput and delay performance for each user is then examined when the access point can deploy superposition coding to serve both users simultaneously. Two decoding schemes are considered in this work. The first decoding scheme treats interference from parallel transmissions as noise while the second one utilizes the parallel transmission to apply successive decoding for the intended data. Furthermore, network and cache related factors are identified and their impact on the overall performance of the system are analyzed. In order to find the optimal transmission power allocations, two distinct optimization problems are set in this context comparing the two decoding schemes. This will assist to identify the benefits of the considered decoding schemes for each user satisfying the secrecy requirements of the dedicated user and reducing its impact on the overall performance of the system.</t>
  </si>
  <si>
    <t>10.1109/ACCESS.2021.3069736</t>
  </si>
  <si>
    <t>https://ieeexplore.ieee.org/stamp/stamp.jsp?arnumber=9389783</t>
  </si>
  <si>
    <t>Caching;delay analyis;secrecy;superposition coding</t>
  </si>
  <si>
    <t>Decoding;Delays;Wireless communication;Watermarking;Measurement;Communication system security;Throughput</t>
  </si>
  <si>
    <t>cache storage;cellular radio;decoding;optimisation;telecommunication security;telecommunication traffic</t>
  </si>
  <si>
    <t>superposition coding;cache enabled system;cache aided wireless heterogeneous network;secrecy requirements;decoding schemes;optimal transmission power allocations;intended data;parallel transmission;decoding scheme;requested data;cellular network access point;dedicated user;wireless helper system;heterogeneous traffic;secrecy constraints</t>
  </si>
  <si>
    <t>Histogram Entropy Representation and Prototype Based Machine Learning Approach for Malware Family Classification</t>
  </si>
  <si>
    <t>The number of malware has steadily increased as malware spread and evasion techniques have advanced. Machine learning has contributed to making malware analysis more efficient by detecting various behavioral and evasion patterns. However, when analyzing large-scale malware datasets, malware analysis through learning models has both high temporal and spatial complexity. In order to address these problems, this work proposes a low-dimensional feature using histogram entropy and a prototype selection algorithm using hyperrectangles. The low-dimensional feature forms an  $L \times 256$  map according to the preselected parameter  $L$ . The prototype selection algorithm divides the input space into overlapping subspaces where each subspace is decided by its hyperrectangle that becomes a prototype in the same class. A set cover optimization algorithm is employed to select a small number of prototypes that construct a new training dataset. A set of prototypes selected by the prototype selection algorithm is used to classify malware families. The experiment compares the performance of machine learning models for the histogram entropy feature using both the BIG 2015 dataset and the collected dataset. The integrated approach is evaluated using learning algorithms, such as Decision Tree, Random Forest, XGBoost, and CNN. The experimental results indicate that learning models perform competitively when compared to the entire dataset, while the proposed selection approach benefits from smaller datasets and lower time complexity.</t>
  </si>
  <si>
    <t>10.1109/ACCESS.2021.3127195</t>
  </si>
  <si>
    <t>https://ieeexplore.ieee.org/stamp/stamp.jsp?arnumber=9611252</t>
  </si>
  <si>
    <t>Malware family classification;histogram entropy;low-dimensional feature;hyperrectangle;prototype selection;ensemble model;machine learning</t>
  </si>
  <si>
    <t>Malware;Feature extraction;Entropy;Prototypes;Convolutional neural networks;Training;Histograms</t>
  </si>
  <si>
    <t>decision trees;entropy;invasive software;learning (artificial intelligence);pattern classification</t>
  </si>
  <si>
    <t>histogram entropy representation;prototype based machine;malware family classification;malware spread;evasion techniques;malware analysis;behavioral evasion patterns;analyzing large-scale malware datasets;high temporal complexity;spatial complexity;low-dimensional feature;hyperrectangle;prototype selection algorithm divides;set cover optimization algorithm;training dataset;malware families;machine learning models;histogram entropy feature;BIG 2015 dataset;collected dataset;learning algorithms;selection approach benefits;smaller datasets</t>
  </si>
  <si>
    <t>Improved Classification Accuracy of Hand Movements Using Softmax Classifier and Kalman Filter</t>
  </si>
  <si>
    <t>Accurate identification of the intended hand movement from the surface Electromyography (sEMG) data is desired for effective control of myoelectric lower arm prostheses. This study improves the classification accuracy of hand gestures by using feature arrays, Kalman filter (KF), and a Softmax classifier. We use data from BioPatRec database to classify ten hand movements performed by 17 participants. The proposed classifier achieved 95.3% accuracy without KF, and 99.3% accuracy when KF was used to smooth the training data.</t>
  </si>
  <si>
    <t>10.1109/EMBC48229.2022.9871606</t>
  </si>
  <si>
    <t>https://ieeexplore.ieee.org/stamp/stamp.jsp?arnumber=9871606</t>
  </si>
  <si>
    <t>Clinical Relevance- This feature-based classifier can classify 200k samples per second making it suitable for online implementation</t>
  </si>
  <si>
    <t>Training;Databases;Training data;Electromyography;Biology;Kalman filters;Arrays</t>
  </si>
  <si>
    <t>biomechanics;electromyography;gesture recognition;Kalman filters;medical signal processing;prosthetics;signal classification</t>
  </si>
  <si>
    <t>Kalman filter;Softmax classifier;hand movements;training data;classification accuracy;surface electromyography data;myoelectric lower arm prostheses;hand gestures;feature arrays;BioPatRec database</t>
  </si>
  <si>
    <t>Artificial Limbs;Electromyography;Gestures;Humans;Movement;Upper Extremity</t>
  </si>
  <si>
    <t>IEEE Conferences</t>
  </si>
  <si>
    <t>Uplink Power Control in Massive MIMO With Double Scattering Channels</t>
  </si>
  <si>
    <t>Massive multiple-input multiple-output (MIMO) is a key technology for improving the spectral and energy efficiency in 5G-and-beyond wireless networks. For a tractable analysis, most of the previous works on Massive MIMO have been focused on the system performance with complex Gaussian channel impulse responses under rich-scattering environments. In contrast, this paper investigates the uplink ergodic spectral efficiency (SE) of each user under the double scattering channel model. We derive a closed-form expression of the uplink ergodic SE by exploiting the maximum ratio (MR) combining technique based on imperfect channel state information. We further study the asymptotic SE behaviors as a function of the number of antennas at each base station (BS) and the number of scatterers available at each radio channel. We then formulate and solve a total energy optimization problem for the uplink data transmission that aims at simultaneously satisfying the required SEs from all the users with limited data power resource. Notably, our proposed algorithms can cope with the congestion issue appearing when at least one user is served by lower SE than requested. Numerical results illustrate the effectiveness of the closed-form ergodic SE over Monte-Carlo simulations. Besides, the system can still provide the required SEs to many users even under congestion.</t>
  </si>
  <si>
    <t>10.1109/TWC.2021.3108849</t>
  </si>
  <si>
    <t>https://ieeexplore.ieee.org/stamp/stamp.jsp?arnumber=9531522</t>
  </si>
  <si>
    <t>Massive MIMO;double scattering channels;total transmit power minimization;congestion issue</t>
  </si>
  <si>
    <t>Massive MIMO;Uplink;Scattering;Optimization;Antennas;Rayleigh channels;Channel models</t>
  </si>
  <si>
    <t>5G mobile communication;diversity reception;electromagnetic wave scattering;Gaussian channels;MIMO communication;Monte Carlo methods;optimisation;power control;telecommunication control;telecommunication power management</t>
  </si>
  <si>
    <t>base station;radio channel;total energy optimization problem;uplink data transmission;data power resource;closed-form ergodic SE;uplink power control;massive MIMO;double scattering channels;energy efficiency;wireless networks;complex Gaussian channel impulse responses;rich-scattering environments;uplink ergodic spectral efficiency;double scattering channel model;uplink ergodic SE;maximum ratio combining technique;imperfect channel state information;asymptotic SE behaviors;Monte-Carlo simulations</t>
  </si>
  <si>
    <t>Deposit Location Identification Based on Feature Decomposition of High-Resolution Remote Sensing Images</t>
  </si>
  <si>
    <t>In modern mineral exploration applications, remote sensing technologies have been widely used and affirmed by engineering and mineral industries due to their unique technical advantages. With the advancement of remote sensing technologies, multiple geological remote sensing-derived prospecting methods have been developed. With the development of more accurate sensors, the detection band has not been segmented, and the spectral resolution of such sensors is constantly being improved. Thus, the accuracy of remote sensing geological prospecting methods has improved, and geological prospecting results have shifted from being qualitative to quantitative in nature. In this article, high-resolution remote sensing images are used to extract the ore controlling factors of deposits. The color, shape, texture and other image shapes produced by high-resolution remote sensing images are fully exploited to comprehensively mine the available data utilizing mathematics, image processing methods and other technologies to systematically identify prospective target areas. Based on an analysis of the metalloorganic geological characteristics detected in the study area, combined with multisource data such as geophysical and geochemical exploration-derived observations, the proposed remote sensing model describing the deposits in the study area is summarized. The research results show that deposit location identification technologies based on high-resolution remote sensing image feature decomposition have the potential to provide a reliable basis for peripheral exploration and deposit positioning in geological and mineral exploration studies.</t>
  </si>
  <si>
    <t>10.1109/ACCESS.2020.3022626</t>
  </si>
  <si>
    <t>https://ieeexplore.ieee.org/stamp/stamp.jsp?arnumber=9187770</t>
  </si>
  <si>
    <t>High-resolution remote sensing image;feature extraction;mineral location;target detection</t>
  </si>
  <si>
    <t>Remote sensing;Feature extraction;Mineral resources;Data mining;Image resolution</t>
  </si>
  <si>
    <t>geochemistry;geophysical image processing;geophysical prospecting;image texture;minerals;remote sensing</t>
  </si>
  <si>
    <t>high-resolution remote sensing images;texture;image shapes;deposit location identification technologies;high-resolution remote sensing image feature decomposition;geological exploration;mineral exploration;geological remote sensing-derived prospecting method;image processing method;geochemical exploration-derived observation</t>
  </si>
  <si>
    <t>Gesture Recognition Based on CNN and DCGAN for Calculation and Text Output</t>
  </si>
  <si>
    <t>In the past few years, with the continuous improvement of hardware conditions, deep learning had performed well in solving many problems, such as visual recognition, speech recognition, and natural language processing. In recent years, human-computer interaction behavior has appeared more and more in daily life. Especially with the rapid development of computer vision technology, the human-centered human-computer interaction technology is bound to replace computer-centered human-computer interaction technology. The study of gesture recognition is in line with this trend, and gesture recognition provides a way for many devices to interact with humans. The traditional gesture recognition method requires manual extraction of feature values, which is a time-consuming and laborious method. In order to break through the bottleneck, we propose a new gesture recognition algorithm based on the convolutional neural network and deep convolution generative adversarial networks. We apply this method to expression recognition, calculation, and text output, and achieve good results. The experiments show that the proposed method can train the model to identify with fewer samples and achieve better gesture classification and detection effects. Moreover, this gesture recognition method is less susceptible to illumination and background interference. It also can achieve an efficient real-time recognition effect.</t>
  </si>
  <si>
    <t>10.1109/ACCESS.2019.2901930</t>
  </si>
  <si>
    <t>https://ieeexplore.ieee.org/stamp/stamp.jsp?arnumber=8653825</t>
  </si>
  <si>
    <t>Calculation;CNN;DCGAN;gesture recognition;text output</t>
  </si>
  <si>
    <t>Gesture recognition;Human computer interaction;Feature extraction;Convolutional neural networks;Training;Convolution</t>
  </si>
  <si>
    <t>computer vision;convolutional neural nets;gesture recognition;human computer interaction;learning (artificial intelligence);man-machine systems</t>
  </si>
  <si>
    <t>deep convolution generative adversarial networks;expression recognition;gesture classification;real-time recognition effect;visual recognition;speech recognition;human-computer interaction behavior;computer vision technology;computer-centered human-computer interaction technology;gesture recognition algorithm;gesture recognition method;CNN;DCGAN</t>
  </si>
  <si>
    <t>Systematic Mapping of Testing Smart Contracts for Blockchain Applications</t>
  </si>
  <si>
    <t>In the last few years, the technological future becoming apparent by the introduction of smart contracts into mainstream technology, specifically in the development of Web3 and the metaverse. Smart contracts will play a vital role in the decentralization and autonomy of the day-to-day tasks that must be completed. Several literature reviews, considered secondary sources, highlight the current state of testing methods for smart contracts made for Blockchain applications. In this paper, we present the results from a systematic mapping study to give structure to the information found from primary sources. Systematic mapping is a well-known method to identify and categorize research papers in a field with an increasing amount of literature. For this systematic mapping, we searched for studies between 2017 and present-day (March 2022) and were able to find 303 results, from which 47 were selected, by specific inclusion and exclusion criteria, to be relevant to this study. A concept map was created from the information gathered from primary sources to the attributes such as research type, contribution type, blockchain network, smart contract language, development process, testing methods, and testing environment. We also categorized the trends and demographics found in the selected papers based on publication year, authorâ€™s country, and more. The results of this systematic mapping showed that this field is very new and quickly increasing with new research. The researchers that are interested in this field could use the results found to create opportunities for their future work.</t>
  </si>
  <si>
    <t>10.1109/ACCESS.2022.3216874</t>
  </si>
  <si>
    <t>https://ieeexplore.ieee.org/stamp/stamp.jsp?arnumber=9928186</t>
  </si>
  <si>
    <t>Bitcoin;blockchain;cryptocurrency;digital asset;distributed ledger;ethereum;smart contract;solidity;systematic mapping</t>
  </si>
  <si>
    <t>Smart contracts;Blockchains;Systematics;Bibliographies;Distributed ledger;Security;Bitcoin;Cryptocurrency</t>
  </si>
  <si>
    <t>blockchains;contracts;Internet</t>
  </si>
  <si>
    <t>smart contracts;Blockchain applications;systematic mapping;concept map;Web3;metaverse</t>
  </si>
  <si>
    <t>Road Identification Algorithm for Remote Sensing Images Based on Wavelet Transform and Recursive Operator</t>
  </si>
  <si>
    <t>Road edge detection from remote sensing images, as an important ground object type, plays an important role in peopleâ€™s life and travel and urban planning and development, and extracting road information from remote sensing images has practical scientific value and practical significance. However, with the development of remote sensing technology, while the resolution of remote sensing images is improved, the information describing ground objects becomes more and more abundant, and the difficulty of identifying and extracting road information is also increased. In the process of acquiring remote sensing images, the actual system is subjected to various kinds of noise interference. Different environmental interference and system defects will introduce noises with completely different distribution and statistical characteristics to remote sensing images. Aiming at the problem that the detection effect of traditional algorithms becomes worse due to the influence of noise on remote sensing images, a wavelet transform denoising method and morphological gradient operator are proposed. By selecting appropriate structural elements of remote sensing images, noise pixels cannot participate in morphological calculation, and the noise intensity changes with the size of quantum superposition state structural elements. Therefore, a morphological gradient operator is established and applied to edge detection of remote sensing images. Finally, the experimental results show that the method proposed in this article is better than other directions in terms of effect through road edge detection and matching. This method can effectively reduce noise. Compared with other algorithms, the method proposed in this article has certain advantages.</t>
  </si>
  <si>
    <t>10.1109/ACCESS.2020.3012997</t>
  </si>
  <si>
    <t>https://ieeexplore.ieee.org/stamp/stamp.jsp?arnumber=9152990</t>
  </si>
  <si>
    <t>Radar remote sensing image (RRSI);noise interference;gradient operator;edge detection control;outage probability</t>
  </si>
  <si>
    <t>Image edge detection;Roads;Remote sensing;Image segmentation;Wavelet transforms;Noise reduction</t>
  </si>
  <si>
    <t>edge detection;feature extraction;geophysical image processing;gradient methods;image denoising;image matching;mathematical morphology;remote sensing;roads;statistical analysis;wavelet transforms</t>
  </si>
  <si>
    <t>noise reduction;quantum superposition state structural elements;road edge matching;morphological calculation;noise pixels;noise intensity;morphological gradient operator;detection effect;statistical characteristics;system defects;environmental interference;noise interference;road information extraction;urban planning;ground object type;road edge detection;wavelet transform denoising method;recursive operator;road identification algorithm;remote sensing image resolution</t>
  </si>
  <si>
    <t>6G Wireless Communication Systems: Applications, Requirements, Technologies, Challenges, and Research Directions</t>
  </si>
  <si>
    <t>The demand for wireless connectivity has grown exponentially over the last few decades. Fifth-generation (5G) communications, with far more features than fourth-generation communications, will soon be deployed worldwide. A new paradigm of wireless communication, the sixth-generation (6G) system, with the full support of artificial intelligence, is expected to be implemented between 2027 and 2030. Beyond 5G, some fundamental issues that need to be addressed are higher system capacity, higher data rate, lower latency, higher security, and improved quality of service (QoS) compared to the 5G system. This paper presents the vision of future 6G wireless communication and its network architecture. This article describes emerging technologies such as artificial intelligence, terahertz communications, wireless optical technology, free-space optical network, blockchain, three-dimensional networking, quantum communications, unmanned aerial vehicles, cell-free communications, integration of wireless information and energy transfer, integrated sensing and communication, integrated access-backhaul networks, dynamic network slicing, holographic beamforming, backscatter communication, intelligent reflecting surface, proactive caching, and big data analytics that can assist the 6G architecture development in guaranteeing the QoS. Besides, expected applications with 6G communication requirements and possible technologies are presented. We also describe potential challenges and research directions for achieving this goal.</t>
  </si>
  <si>
    <t>10.1109/OJCOMS.2020.3010270</t>
  </si>
  <si>
    <t>https://ieeexplore.ieee.org/stamp/stamp.jsp?arnumber=9144301</t>
  </si>
  <si>
    <t>5G;6G;artificial intelligence;automation;beyond 5G;data rate;massive connectivity;virtual reality;terahertz</t>
  </si>
  <si>
    <t>5G mobile communication;Wireless communication;Artificial intelligence;Quality of service;Market research;Sensors</t>
  </si>
  <si>
    <t>4G mobile communication;6G mobile communication;array signal processing;autonomous aerial vehicles;Big Data;next generation networks;quality of service;telecommunication network reliability;telecommunication network topology</t>
  </si>
  <si>
    <t>backscatter communication;6G architecture development;wireless communication;wireless connectivity;fourth-generation communications;sixth-generation system;artificial intelligence;higher system capacity;terahertz communications;wireless optical technology;free-space optical network;quantum communications;cell-free communications;integrated access-backhaul networks</t>
  </si>
  <si>
    <t>A Novel Dynamic Fingerprint Segmentation Method Based on Fuzzy C-Means and Genetic Algorithm</t>
  </si>
  <si>
    <t>In automatic fingerprint identification system (AFIS), fingerprint segmentation plays a crucial role in improving detection accuracy and reducing the computation time of feature extraction. With the goal of refining performance of AFIS, in this paper, we investigate a novel dynamic fingerprint segmentation algorithm. The proposed algorithm is based on the existed dynamic image segmentation algorithm using fuzzy c-means (FCM) and genetic algorithm. Specifically, relying on different gray level of histogram and improved post-processing method, we establish a well-performed fingerprint segmentation system. The extensive results from our empirical experiments demonstrate the high performance of our proposed dynamic fingerprint segmentation algorithm, and its better performance than other competing approaches.</t>
  </si>
  <si>
    <t>10.1109/ACCESS.2020.3011025</t>
  </si>
  <si>
    <t>https://ieeexplore.ieee.org/stamp/stamp.jsp?arnumber=9145484</t>
  </si>
  <si>
    <t>Fingerprint segmentation;FCM;genetic algorithm;cluster;morphology</t>
  </si>
  <si>
    <t>Image segmentation;Heuristic algorithms;Feature extraction;Clustering algorithms;Genetic algorithms;Biological cells;Fingerprint recognition</t>
  </si>
  <si>
    <t>feature extraction;fingerprint identification;fuzzy set theory;genetic algorithms;image segmentation</t>
  </si>
  <si>
    <t>genetic algorithm;AFIS;dynamic fingerprint segmentation algorithm;improved post-processing method;dynamic image segmentation algorithm;automatic fingerprint identification system;fuzzy c-means;gray level;histogram</t>
  </si>
  <si>
    <t>Monitoring and Predicting Desert Locust Plague Severity in Asiaâ€“Africa Using Multisource Remote Sensing Time-Series Data</t>
  </si>
  <si>
    <t>The outbreak of large-scale desert locust plague in 2020 has attracted wide attention in the world and caused serious damage to food security and livelihood of African and Asian people. Remote sensing techniques can provide indirect feedback on locust plagues, facilitating quick, and real-time monitoring of the occurrence and development of locusts, which is of great significance for ensuring national and regional food security and stability. The hidden Markov model (HMM) is a classic machine learning model that has been widely applied in the fields of time-series data mining. In this study, we aim to predict the severity of locust plague in croplands using the time-series dynamic change features extracted from remote sensing data via HMM. In addition, we assess the damages on the croplands using change detection methods by comparing the crop spectrum before and after the locust plague from two-phase (Feburary 23 and March 7, 2020) hyperspectral images covering substudy area (northern Narok, Kenya). Evaluated by the ground truth data, the OA of predicted results of the plague severity in April, May, June, and July are 0.78, 0.71, 0.74, and 0.72, respectively. The land cover classification OA of the substudy area of the two-phase images are 97.45 and 96.14. Our study demonstrates the validity of the HMM-based method using the remote sensing time-series data to predict locust plague and evaluate its damage. The results of the cropland change detection suggest that the damage of locusts can be quantitatively evaluated using hyperspectral images.</t>
  </si>
  <si>
    <t>10.1109/JSTARS.2021.3104936</t>
  </si>
  <si>
    <t>https://ieeexplore.ieee.org/stamp/stamp.jsp?arnumber=9514444</t>
  </si>
  <si>
    <t>Change detection;Hidden Markov Model (HMM);hyperspectral imagery;locust plague prediction;moderate-resolution imaging spectroradiometer (MODIS);semisupervised classification</t>
  </si>
  <si>
    <t>Hidden Markov models;Vegetation mapping;Hyperspectral imaging;Monitoring;MODIS;Agriculture;Earth</t>
  </si>
  <si>
    <t>agriculture;crops;data mining;feature extraction;geophysical image processing;hidden Markov models;image classification;learning (artificial intelligence);remote sensing;time series</t>
  </si>
  <si>
    <t>multisource remote sensing time-series data;large-scale desert locust plague;real-time monitoring;regional food security;stability;time-series data mining;time-series dynamic change features;remote sensing data;plague severity</t>
  </si>
  <si>
    <t>Sensor-Based Datasets for Human Activity Recognition â€“ A Systematic Review of Literature</t>
  </si>
  <si>
    <t>The research area of ambient assisted living has led to the development of activity recognition systems (ARS) based on human activity recognition (HAR). These systems improve the quality of life and the health care of the elderly and dependent people. However, before making them available to end users, it is necessary to evaluate their performance in recognizing activities of daily living, using data set benchmarks in experimental scenarios. For that reason, the scientific community has developed and provided a huge amount of data sets for HAR. Therefore, identifying which ones to use in the evaluation process and which techniques are the most appropriate for prediction of HAR in a specific context is not a trivial task and is key to further progress in this area of research. This work presents a systematic review of the literature of the sensor-based data sets used to evaluate ARS. On the one hand, an analysis of different variables taken from indexed publications related to this field was performed. The sources of information are journals, proceedings, and books located in specialized databases. The analyzed variables characterize publications by year, database, type, quartile, country of origin, and destination, using scientometrics, which allowed identification of the data set most used by researchers. On the other hand, the descriptive and functional variables were analyzed for each of the identified data sets: occupation, annotation, approach, segmentation, representation, feature selection, balancing and addition of instances, and classifier used for recognition. This paper provides an analysis of the sensor-based data sets used in HAR to date, identifying the most appropriate dataset to evaluate ARS and the classification techniques that generate better results.</t>
  </si>
  <si>
    <t>10.1109/ACCESS.2018.2873502</t>
  </si>
  <si>
    <t>https://ieeexplore.ieee.org/stamp/stamp.jsp?arnumber=8478653</t>
  </si>
  <si>
    <t>Ambient assisted livingâ€“AAL;human activity recognitionâ€“HAR;activities of daily livingâ€“ADL;activity recognition systemsâ€“ARS;dataset</t>
  </si>
  <si>
    <t>Intelligent sensors;Feature extraction;Benchmark testing;Activity recognition;Monitoring;Object recognition</t>
  </si>
  <si>
    <t>Wireless Reconfigurable RF Detector Array for Focal and Multiregional Signal Enhancement</t>
  </si>
  <si>
    <t>Wirelessly Amplified NMR Detectors (WAND) can utilize wireless pumping power to amplify MRI signals in situ for sensitivity enhancement of deep-lying tissues that are difficult to access by conventional surface coils. To reconfigure between selective and simultaneous activation in a multielement array, each WAND has a dipole resonance mode for MR signal acquisition and two butterfly modes that support counter-rotating current circulation. Because detectors in the same row share the same lower butterfly frequency but different higher butterfly frequency, a pumping signal at the sum frequency of the dipole mode and the higher butterfly mode can selectively activate individual resonators, leading to 4-fold sensitivity gain over passive coupling. Meanwhile, a pumping signal at the sum frequency of the dipole mode and the lower butterfly mode can simultaneously activate multiple resonators in the same row, leading to 3-fold sensitivity gain over passive coupling. When multiple rows of detectors are parallelly aligned, each row has a unique lower butterfly frequency for consecutive activation during the acquisition interval of the others. This wireless detector array can be embedded beneath a headpost that is normally required for multi-modal brain imaging, enabling easy reconfiguration between focal imaging of individual vessels and multiregional mapping of brain connectivity.</t>
  </si>
  <si>
    <t>10.1109/ACCESS.2020.3011905</t>
  </si>
  <si>
    <t>https://ieeexplore.ieee.org/stamp/stamp.jsp?arnumber=9146848</t>
  </si>
  <si>
    <t>Sensor arrays;nonlinear circuits;inductive power transmission;magnetic resonance</t>
  </si>
  <si>
    <t>Resonant frequency;Resonators;Detectors;Conductors;Wireless communication;Wireless sensor networks;Communication system security</t>
  </si>
  <si>
    <t>biological tissues;biomedical equipment;biomedical MRI;brain;coils;medical image processing</t>
  </si>
  <si>
    <t>WAND;wireless pumping power;MRI signals;sensitivity enhancement;conventional surface coils;selective activation;simultaneous activation;multielement array;dipole resonance mode;MR signal acquisition;butterfly modes;support counter-rotating current circulation;row share;pumping signal;sum frequency;dipole mode;higher butterfly mode;individual resonators;4-fold sensitivity gain;passive coupling;lower butterfly mode;multiple resonators;3-fold sensitivity gain;multiple rows;unique lower butterfly frequency;consecutive activation;wireless detector array;easy reconfiguration;focal imaging;wireless reconfigurable RF detector array;multiregional signal enhancement;higher butterfly frequency;wirelessly amplified NMR detectors</t>
  </si>
  <si>
    <t>A Malware Detection Approach Using Autoencoder in Deep Learning</t>
  </si>
  <si>
    <t>Today, in the field of malware detection, the expanding limitations of traditional detection methods and the increasing accuracy of detection methods designed on the basis of artificial intelligence algorithms are driving research findings in this area in favour of the latter. Therefore, we propose a novel malware detection model in this paper. This model combines a grey-scale image representation of malware with an autoencoder network in a deep learning model, analyses the feasibility of the grey-scale image approach of malware based on the reconstruction error of the autoencoder, and uses the dimensionality reduction features of the autoencoder to achieve the classification of malware from benign software. The proposed detection model achieved an accuracy of 96% and a stable F-score of about 96% by using the Android-side dataset we collected, which outperformed some traditional machine learning detection algorithms.</t>
  </si>
  <si>
    <t>10.1109/ACCESS.2022.3155695</t>
  </si>
  <si>
    <t>https://ieeexplore.ieee.org/stamp/stamp.jsp?arnumber=9723074</t>
  </si>
  <si>
    <t>Malware detection;autoencoders;malware images;mobile application security</t>
  </si>
  <si>
    <t>Malware;Feature extraction;Data mining;Deep learning;Machine learning algorithms;Data models;Training</t>
  </si>
  <si>
    <t>convolutional neural nets;image classification;image colour analysis;image reconstruction;image representation;invasive software</t>
  </si>
  <si>
    <t>deep learning;malware detection;artificial intelligence;autoencoder network;grey-scale image representation;malware classification;machine learning detection</t>
  </si>
  <si>
    <t>A comparative study of MRI-induced RF heating in pediatric and adult populations with epicardial and endocardial implantable electronic devices</t>
  </si>
  <si>
    <t>Patients with congenital heart defects, inherited arrhythmia syndromes, and congenital disorders of cardiac conduction often receive a cardiac implantable electronic device (CIED). At least 75% of patients with CIEDs will need magnetic resonance imaging (MRI) during their lifetime. In 2011, the US Food and Drug Administration approved the first MR-conditional CIEDs for patients with endocardial systems, in which leads are passed through the vein and affixed to the endocardium. The majority of children, however, receive an epicardial CIED, where leads are directly sewn to the epicardium. Unfortunately, an epicardial CIED is a relative contraindication to MRI due to the unknown risk of RF heating. In this work, we performed anthropomorphic phantom experiments to investigate differences in RF heating between endocardial and epicardial leads in both pediatric and adult-sized phantoms, where adult endocardial CIED was the control. Clinical Relevanceâ€”This work provides a quantitative comparison of MRI RF heating of epicardial and endocardial leads in pediatric and adult populations</t>
  </si>
  <si>
    <t>10.1109/EMBC48229.2022.9871087</t>
  </si>
  <si>
    <t>https://ieeexplore.ieee.org/stamp/stamp.jsp?arnumber=9871087</t>
  </si>
  <si>
    <t>Radio frequency;Heating systems;Heart;Pediatrics;Magnetic resonance imaging;Veins;Sociology</t>
  </si>
  <si>
    <t>biomedical electronics;biomedical MRI;cardiology;diseases;paediatrics;phantoms;prosthetics;radiofrequency heating</t>
  </si>
  <si>
    <t>anthropomorphic phantom experiments;adult-sized phantoms;pediatric adult populations;MRI-induced RF heating;endocardial implantable electronic devices;congenital heart defects;inherited arrhythmia syndromes;congenital disorders;cardiac conduction;cardiac implantable electronic device;magnetic resonance imaging;epicardial CIED;MR-conditional CIED;endocardium;pediatric phantom</t>
  </si>
  <si>
    <t>Adult;Child;Defibrillators, Implantable;Electronics;Endocardium;Heating;Humans;Magnetic Resonance Imaging;Pacemaker, Artificial;Pericardium</t>
  </si>
  <si>
    <t>Match-Prevention Technique Against Denial-of-Service Attack on Address Resolution and Duplicate Address Detection Processes in IPv6 Link-Local Network</t>
  </si>
  <si>
    <t>Address Resolution (AR) and Duplicate Address Detection (DAD) are considered the most important processes in Neighbour Discovery Protocol (NDP), which occurs frequently from each Internet Protocol version 6 (IPv6) host communicating with other neighbouring hosts. Two NDP messages are used during AR and DAD to communicate with one another in the same IPv6 link-local network, namely Neighbour Solicitation (NS) and Neighbour Advertisement (NA) messages. However, NDP messages have non-secure designs and lack verification mechanisms for authenticating whether incoming messages originate from a legitimate or illegitimate node. Therefore, any node in the same link can manipulate NS or NA messages and then launch a Denial-of-Service (DoS) attack. Techniques proposed to secure AR and DAD include Secure NDP (SeND) and Trust-NDP (Trust-ND); however, these techniques either entail high processing time and bandwidth consumption or are vulnerable to DoS attacks because of their designs. Therefore, to secure AR and DAD, this study aims to introduce a prevention technique called Match-Prevention, which secures target IP addresses and exchange messages (i.e. NS and NA). The processing time, bandwidth consumption and DoS prevention success rate of Match-Prevention in different scenarios are evaluated, and its performance is compared with those of existing techniques, including Standard-Process (i.e., Standard-AR and Standard-DAD), SeND and Trust-ND. Results show that Match-Prevention requires less processing time during AR and DAD processes and less bandwidth consumption compared with other existing techniques. In terms of DoS prevention success rate, the experiments show that Standard-Process and Trust-ND are unable to secure AR and DAD from DoS attacks, whilst SeND is vulnerable to flooding attacks. By contrast, Match-Prevention allows IPv6 nodes to verify the incoming message, discard the fake message before further processing and prevent a DoS attack during AR and DAD in an IPv6 link-local network.</t>
  </si>
  <si>
    <t>10.1109/ACCESS.2020.2970787</t>
  </si>
  <si>
    <t>https://ieeexplore.ieee.org/stamp/stamp.jsp?arnumber=8977518</t>
  </si>
  <si>
    <t>IPv6 link-local Network;neighbour discovery protocol;duplicate address detection;address resolution</t>
  </si>
  <si>
    <t>IP networks;Protocols;Internet;Local area networks;Monitoring;Denial-of-service attack</t>
  </si>
  <si>
    <t>computer network security;IP networks;transport protocols</t>
  </si>
  <si>
    <t>bandwidth consumption;DoS attack;target IP addresses;DoS prevention success rate;Standard-Process;Standard-DAD;DAD processes;Trust-ND;IPv6 nodes;fake message;IPv6 link-local network;denial-of-service attack;address resolution;neighbour discovery protocol;Internet Protocol version 6 host;neighbouring hosts;NDP messages;nonsecure designs;NA messages;NS messages;neighbour solicitation;neighbour advertisement messages;duplicate address detection processes;match-prevention technique</t>
  </si>
  <si>
    <t>Dangerous driving behavior recognition and prevention using an autoregressive time-series model</t>
  </si>
  <si>
    <t>Time headway is an important index used in characterizing dangerous driving behaviors. This research focuses on the decreasing tendency of time headway and investigates its association with crash occurrence. An autoregressive (AR) time-series model is improved and adopted to describe the dynamic variations of average daily time headway. Based on the model, a simple approach for dangerous driving behavior recognition is proposed with the aim of significantly decreasing headway. The effectivity of the proposed approach is validated by means of empirical data collected from a medium-sized city in northern China. Finally, a practical early-warning strategy focused on both the remaining life and low headway is proposed to remind drivers to pay attention to their driving behaviors and the possible occurrence of crash-related risks.</t>
  </si>
  <si>
    <t>10.23919/TST.2017.8195350</t>
  </si>
  <si>
    <t>https://ieeexplore.ieee.org/stamp/stamp.jsp?arnumber=8195350</t>
  </si>
  <si>
    <t>time headway;driving behavior;traffic safety;autoregressive time-series model;remaining life;driving warning strategy</t>
  </si>
  <si>
    <t>Vehicles;Vehicle crash testing;Computer crashes;Urban areas;Surveillance;Market research;Estimation</t>
  </si>
  <si>
    <t>autoregressive processes;behavioural sciences computing;road safety;road traffic;time series;traffic engineering computing</t>
  </si>
  <si>
    <t>autoregressive time-series model;dangerous driving behavior recognition;decreasing headway;low headway;decreasing tendency;dangerous driving behavior prevention;crash occurrence;AR;average daily time headway dynamic variation;empirical data;medium-sized city;northern China;practical early-warning strategy;remaining life;crash-related risks</t>
  </si>
  <si>
    <t>Research on Anomaly Detection in Massive Multimedia Data Transmission Network Based on Improved PSO Algorithm</t>
  </si>
  <si>
    <t>With the development of computer network technology and the expansion of network system, sensitive data is facing the threat of hacker attack. Intrusion detection is an active network security defense measure, which is an attempt to invade, an ongoing intrusion or an intrusion that has occurred to identify the process. At present, the detection rate of intrusion detection method is low, the false alarm rate and false alarm rate is high, and the real-time performance is poor. It needs a large number of or complete data to achieve better detection performance. In this paper, the concept, characteristics, classification, research contents and difficulties of traditional intrusion detection for mass multimedia data transmission network are described. Then, the basic principle of neural network and particle swarm optimization (PSO) algorithm and the basic idea of particle swarm optimization algorithm with quantum (QPSO) behaviour are introduced. It is emphasized that QPSO has better convergence performance than PSO algorithm in global optimization problems. In this paper, the concept, characteristics and structure of neural network are described, and the algorithm and classification of wavelet neural network are introduced. Then taking wavelet neural network (WNN) as the object, using the QPSO algorithm as the training algorithm, the concrete operation process is given. The research work in this paper shows that the performance of neural network trained by QPSO algorithm and improved QPSO algorithm is better than that of other intelligent algorithms such as PSO algorithm and genetic algorithm, and the convergence speed is faster than that of PSO algorithm or GA algorithm. QPSO is a high performance neural network training algorithm, which can play a good role in neural network anomaly detection.</t>
  </si>
  <si>
    <t>10.1109/ACCESS.2020.2994578</t>
  </si>
  <si>
    <t>https://ieeexplore.ieee.org/stamp/stamp.jsp?arnumber=9093835</t>
  </si>
  <si>
    <t>Anomaly detection;particle swarm optimization;data transmission;wavelet neural network</t>
  </si>
  <si>
    <t>Particle swarm optimization;Intrusion detection;Neural networks;Sociology;Statistics;Classification algorithms;Optimization</t>
  </si>
  <si>
    <t>computer network security;computer networks;genetic algorithms;multimedia computing;neural nets;particle swarm optimisation;wavelet transforms</t>
  </si>
  <si>
    <t>massive multimedia data transmission network;improved PSO algorithm;computer network technology;active network security defense measure;intrusion detection method;false alarm rate;mass multimedia data transmission network;quantum behaviour;wavelet neural network;QPSO algorithm;intelligent algorithms;genetic algorithm;GA algorithm;neural network anomaly detection;neural network training algorithm;particle swarm optimization algorithm with quantum;WNN</t>
  </si>
  <si>
    <t>Segmentation of Liver Lesions Without Contrast Agents With Radiomics-Guided Densely UNet-Nested GAN</t>
  </si>
  <si>
    <t>Segmentation of liver lesions on non-contrast magnetic resonance imaging (MRI) is critical for patient management and treatment planning. In clinical treatment, the imaging process suffers from high-risk, expensive, and time-consuming due to using contrast agents (CA). Furthermore, manual segmentation has the disadvantages of tedious, low-reproducibility, and high misdiagnosis rate. Although some deep-learning based works have attempted for liver lesions segmentation, they are all limited to the use of contrast-enhanced MRI. To avoid the limitations comes from CA, we proposed a Radiomics-guided Densely-UNet-Nested Generative Adversarial Networks (Radiomics-guided DUN-GAN) for automatic segmentation of liver lesions on non-contrast MRI. Radiomics-guided DUN-GAN includes a DUN segmentor and a Radiomics-guided discriminator. It uses radiomics feature of the multi-phase contrast image as prior knowledge to guide the extraction of key implicit contrast radiomics (ICR) features in non-contrast images, thus achieving the direct lesions segmentation without CA for the first time. In the DUN segmentor, an innovative nested structure of Densely-UNet-connection reliably completes the segmentation. The nested structure extracts global features, semantic features, and ICR features by reasonably sharing features and maximizing information flow. Those features are fused with a new direction strategy of multi-integration features to improve the segmentation ability. In the innovative Radiomics-guided discriminator, the radiomics feature combined with the semantic feature enhances the discrimination of Radiomics-guided discriminator. Moreover, it guides the segmentor for multiple feature extraction via using the adversarial mechanism. Radiomics-guided DUN-GAN learns the mapping relationship between images, extracting the key ICR in the non-contrast image, and finally completing the accurate segmentation. Radiomics-guided DUN-GAN obtained the Dice Similarity Coefficient results of 93.47Â± 0.83% for the segmentation of lesions in non-contrast images from 250 clinical subjects. The results verify the Radiomics-guided DUN-GAN is accurate and robust, and it has the possibility of becoming a safe, inexpensive, and time-saving medical assistant tool in clinical diagnosis.</t>
  </si>
  <si>
    <t>10.1109/ACCESS.2020.3047429</t>
  </si>
  <si>
    <t>https://ieeexplore.ieee.org/stamp/stamp.jsp?arnumber=9309035</t>
  </si>
  <si>
    <t>Liver lesions;segmentation;radiomics-feature;multi-phase non-contrast MRI;GAN</t>
  </si>
  <si>
    <t>Image segmentation;Lesions;Feature extraction;Liver;Radiomics;Magnetic resonance imaging;Shape</t>
  </si>
  <si>
    <t>biomedical MRI;convolutional neural nets;feature extraction;image segmentation;liver;medical image processing</t>
  </si>
  <si>
    <t>noncontrast image;contrast agents;noncontrast magnetic resonance imaging;contrast-enhanced MRI;automatic liver lesion segmentation;multiphase contrast image;radiomics-guided densely-UNet-nested generative adversarial networks;noncontrast MRI image;implicit contrast radiomics;feature extraction;clinical diagnosis</t>
  </si>
  <si>
    <t>Efficient QR Code Secret Embedding Mechanism Based on Hamming Code</t>
  </si>
  <si>
    <t>QR code is designed as machine readable symbol, which is widely used in various fields of life due to its large message capacity and fast decoding speed. However, as a public standard, it will give rise to the security issue when delivering sensitive information with QR code. To overcome this weakness, this paper explores the characteristic of QR code to propose an efficient secret hiding mechanism to protect the sensitive information within QR code. The secret message would be embedded into cover QR code based on (8, 4) Hamming code. The error correction capacity (ECC) of QR code would correct the errors produced in the secret embedding procedure, and the valid marked QR code would reduce peopleâ€™s curious. Compared to the state-of-art works, the proposed scheme achieves a better performance on the aspects of secret payload and embedding efficiency.</t>
  </si>
  <si>
    <t>10.1109/ACCESS.2020.2992694</t>
  </si>
  <si>
    <t>https://ieeexplore.ieee.org/stamp/stamp.jsp?arnumber=9086627</t>
  </si>
  <si>
    <t>Secret hiding;QR code;Hamming code;error correction capacity</t>
  </si>
  <si>
    <t>Error correction codes;Payloads;Fault tolerance;Fault tolerant systems;Computer science;Parity check codes;Decoding</t>
  </si>
  <si>
    <t>decoding;error correction;Hamming codes;QR codes</t>
  </si>
  <si>
    <t>secret payload;secret hiding mechanism;QR code secret embedding mechanism;machine readable symbol;decoding;error correction capacity;ECC</t>
  </si>
  <si>
    <t>New Metrics for Disk Failure Prediction That Go Beyond Prediction Accuracy</t>
  </si>
  <si>
    <t>Prediction accuracy (true positives, false positives, and so on) is the usual way for evaluating disk-failure prediction models. Realistically however, we aim not only to correctly predict failures, but also to protect data against failure, i.e., we need to take appropriate action after a failure prediction. In the context of storage systems, protecting data requires that we migrate at-risk data, but this consumes network and disk bandwidth, which is particularly problematic for large-scale and cloud systems. This paper consolidates and builds on Li et al. (2016), where we propose using two new metrics, migration rate (MR) and mismigration rate (MMR), to measure the quality of disk failure prediction: MR measures how much at-risk data is migrated (and therefore protected) as a result of correct failure predictions, while MMR measures how much data is migrated needlessly as a result of incorrect failure predictions. In this paper, we additionally propose measuring quality in terms of migration time and mismigration time, which measure the time spent migrating at-risk disks, and the time spent mismigrating healthy disks caused by false alarms, respectively. To demonstrate these metrics' usefulness, we use them to compare disk-failure prediction methods: we compare: 1) a classification tree (CT) model against a state-of-the-art recurrent neural network (RNN) model and 2) a gradient-boosted regression tree (GBRT) model (which predicts residual life) against RNN. We observe that while RNN performs best in the prediction accuracy experiments, the CT and GBRT models sometimes outperform RNN in the resource-dependent migrationrate experiments. We conclude that prediction accuracy is sometimes misleading: correct predictions do not necessarily imply protected data. We additionally present an improved GBRT model (GBRT+), which offers a practical improvement in disk residual-life prediction accordingly to the newly proposed metrics.</t>
  </si>
  <si>
    <t>10.1109/ACCESS.2018.2884004</t>
  </si>
  <si>
    <t>https://ieeexplore.ieee.org/stamp/stamp.jsp?arnumber=8552338</t>
  </si>
  <si>
    <t>Disk failure prediction;evaluation metrics;migration accuracy;resource consumption;cloud storage system</t>
  </si>
  <si>
    <t>Predictive models;Time measurement;Data models;Hidden Markov models;Recurrent neural networks;Cloud computing</t>
  </si>
  <si>
    <t>disc storage;failure analysis;gradient methods;pattern classification;recurrent neural nets;regression analysis;trees (mathematics)</t>
  </si>
  <si>
    <t>disk-failure prediction models;disk bandwidth;disk failure prediction;correct failure predictions;migration time;at-risk disks;healthy disks;disk-failure prediction methods;gradient-boosted regression tree model;disk residual-life prediction;recurrent neural network model;classification tree model</t>
  </si>
  <si>
    <t>Signal-Independent Separable KLT by Offline Training for Video Coding</t>
  </si>
  <si>
    <t>After the works on High Efficiency Video Coding (HEVC) standard, the standard organizations continued to study the next generation of video coding standard, named Versatile Video Coding (VVC). The compression capacity of the VVC standard is expected to be substantially improved relative to the current HEVC standard by evolving the potential coding tools greatly. Transform is a key technique for compression efficiency, and core experiment 6 (CE6) in JVET is established to explore the transform-related coding tools. In this paper, we propose a novel signal-independent separable transform based on the Karhunen-LoÃ¨ve transform (KLT) to improve the efficiency of both intra and inter residual coding. In the proposed method, the drawbacks of the traditional KLT are addressed. A group of mode-independent intra transform matrices is calculated from abundant intra residual samples of all intra modes, while the inter separable KLT matrices are trained with the residuals that cannot be efficiently processed by the discrete cosine transform type II (DCT-II). The separable KLT is developed as an additional transform type apart from DCT-II. The experimental results show that the proposed method can achieve 2.7% and 1.5% bitrate saving averagely under All Intra and Random Access configurations on top of the reference software of VVC (VTM-1.1). In addition, the consistent performance improvement on test set also validates the property of signal independency and the strong generalization capacity of the proposed separable KLT.</t>
  </si>
  <si>
    <t>10.1109/ACCESS.2019.2903734</t>
  </si>
  <si>
    <t>https://ieeexplore.ieee.org/stamp/stamp.jsp?arnumber=8663274</t>
  </si>
  <si>
    <t>KLT;transform;video coding;VVC;HEVC</t>
  </si>
  <si>
    <t>Transforms;Encoding;Covariance matrices;Training;Standards;High efficiency video coding</t>
  </si>
  <si>
    <t>discrete cosine transforms;Karhunen-Loeve transforms;matrix algebra;video coding</t>
  </si>
  <si>
    <t>discrete cosine transform;DCT-II;signal independency;signal-independent separable KLT;offline training;High Efficiency Video Coding standard;standard organizations;compression capacity;VVC standard;compression efficiency;Karhunen-LoÃ¨ve transform;interresidual coding;intramodes;mode-independent intratransform;interseparable KLT matrices;HEVC standard;versatile video coding</t>
  </si>
  <si>
    <t>A Circularly-Polarized-Reconfigurable Patch Antenna With Liquid Dielectric</t>
  </si>
  <si>
    <t>A circularly-polarized-reconfigurable patch antenna based on fluidic control method is proposed in this paper. A liquid dielectric, ethyl acetate, is introduced to change the substrate of a patch antenna from homogeneous to inhomogeneous. Two orthogonal fundamental transverse magnetic (TM) modes are excited with a 90Â° phase difference in order to produce circularly polarized (CP) radiation. Then, the polarization of the proposed patch antenna is switchable between left-hand circular polarization (LHCP) and right-hand circular polarization (RHCP) through the injection of the liquid dielectric to different channels in the substrate. For demonstration, the proposed antenna is designed at 2.4 GHz for radio frequency identification (RFID) application. According to the measured result, the proposed circular-polarization-reconfigurable patch antenna has a stable circularly polarized (CP) gain of 8 dBic and an efficiency of 90 % across the effective frequency band. Additionally, the measured overlapped impedance bandwidth of two polarization state is from 2.24 to 2.52 GHz which can fully cover the measured overlapped 3-dB axial ratio (AR) bandwidth from 2.38 to 2.43 GHz.</t>
  </si>
  <si>
    <t>10.1109/OJAP.2021.3064996</t>
  </si>
  <si>
    <t>https://ieeexplore.ieee.org/stamp/stamp.jsp?arnumber=9373721</t>
  </si>
  <si>
    <t>Liquid dielectric;polarization reconfigurable antenna;patch antenna;high gain</t>
  </si>
  <si>
    <t>Antennas;Antenna measurements;Patch antennas;Substrates;Dielectrics;Bandwidth;Dielectric liquids</t>
  </si>
  <si>
    <t>antenna radiation patterns;dielectric materials;electromagnetic wave polarisation;microwave antennas;radiofrequency identification;UHF antennas</t>
  </si>
  <si>
    <t>stable circularly polarized gain;circular-polarization-reconfigurable patch antenna;right-hand circular polarization;circularly polarized radiation;liquid dielectric;circularly-polarized-reconfigurable patch antenna;frequency 2.24 GHz to 2.52 GHz</t>
  </si>
  <si>
    <t>Internet of Things (IoT) for Next-Generation Smart Systems: A Review of Current Challenges, Future Trends and Prospects for Emerging 5G-IoT Scenarios</t>
  </si>
  <si>
    <t>The Internet of Things (IoT)-centric concepts like augmented reality, high-resolution video streaming, self-driven cars, smart environment, e-health care, etc. have a ubiquitous presence now. These applications require higher data-rates, large bandwidth, increased capacity, low latency and high throughput. In light of these emerging concepts, IoT has revolutionized the world by providing seamless connectivity between heterogeneous networks (HetNets). The eventual aim of IoT is to introduce the plug and play technology providing the end-user, ease of operation, remotely access control and configurability. This paper presents the IoT technology from a bird's eye view covering its statistical/architectural trends, use cases, challenges and future prospects. The paper also presents a detailed and extensive overview of the emerging 5G-IoT scenario. Fifth Generation (5G) cellular networks provide key enabling technologies for ubiquitous deployment of the IoT technology. These include carrier aggregation, multiple-input multiple-output (MIMO), massive-MIMO (M-MIMO), coordinated multipoint processing (CoMP), device-to-device (D2D) communications, centralized radio access network (CRAN), software-defined wireless sensor networking (SD-WSN), network function virtualization (NFV) and cognitive radios (CRs). This paper presents an exhaustive review for these key enabling technologies and also discusses the new emerging use cases of 5G-IoT driven by the advances in artificial intelligence, machine and deep learning, ongoing 5G initiatives, quality of service (QoS) requirements in 5G and its standardization issues. Finally, the paper discusses challenges in the implementation of 5G-IoT due to high data-rates requiring both cloud-based platforms and IoT devices based edge computing.</t>
  </si>
  <si>
    <t>10.1109/ACCESS.2020.2970118</t>
  </si>
  <si>
    <t>https://ieeexplore.ieee.org/stamp/stamp.jsp?arnumber=8972389</t>
  </si>
  <si>
    <t>Internet of Things (IoT);5G;carrier aggregation;CoMP;CRAN;CRs;HetNets;MIMO;M-MIMO;NFV;SD-WSN;QoS</t>
  </si>
  <si>
    <t>5G mobile communication;Market research;Protocols;Internet of Things;Quality of service;Security;Next generation networking</t>
  </si>
  <si>
    <t>5G mobile communication;cognitive radio;Internet of Things;MIMO communication;next generation networks;quality of service;radio access networks;virtualisation;wireless sensor networks</t>
  </si>
  <si>
    <t>quality of service;cognitive radios;software-defined wireless sensor networking;CRAN;centralized radio access network;device-to-device communications;coordinated multipoint processing;massive-MIMO;carrier aggregation;ubiquitous deployment;5G cellular networks;plug and play technology;HetNets;seamless connectivity;next-generation smart systems;Internet of Things;network function virtualization;IoT technology;remotely access control;heterogeneous networks;5G-IoT scenarios</t>
  </si>
  <si>
    <t>Evaluation of Efficacy of Fungicides for Control of Wheat Fusarium Head Blight Based on Digital Imaging</t>
  </si>
  <si>
    <t>Fusarium head blight (FHB) is one of the most important diseases in wheat worldwide. Evaluation and identification of effective fungicides are essential for control of FHB. However, traditional methods based on the manual disease severity assessment to evaluate the efficacy of fungicides are time-consuming and laborsome. In this study, we developed a new method to rapidly assess the severity of FHB and evaluate the efficacy of fungicide application programs. Enhanced red-green-green (RGG) images were processed from acquired raw red-green-blue (RGB) images of wheat ear samples; the images were transformed in color spaces through K-means clustering for rough segmentation of wheat ears; a random forest classifier was used with features of color, texture, geometry and vegetation index for fine segmentation of disease spots in wheat ears; a newly proposed width mutation counting algorithm was used to count wheat ears; and the disease severity of the wheat ears groups was graded and the efficacy of six fungicides was evaluated. The results show that the segmentation algorithm could segment wheat ears from a complex field background. And the counting algorithm could effectively solve the problem of wheat ear adhesion and occlusion. The average counting accuracy of all and diseased wheat ears were 93.00% and 92.64%, respectively, with the coefficients of determination (R2) of 0.90 and 0.98, and the root mean square error (RMSE) of 10.56 and 7.52, respectively. The new method could accurately assess the diseased levels of wheat eat groups infected by FHB and determine the efficacy of the six fungicides evaluated. The results demonstrate a potential of using digital imaging technology to evaluate and identify effective fungicides for control of the FHB disease in wheat and other crop diseases.</t>
  </si>
  <si>
    <t>10.1109/ACCESS.2020.3001652</t>
  </si>
  <si>
    <t>https://ieeexplore.ieee.org/stamp/stamp.jsp?arnumber=9115048</t>
  </si>
  <si>
    <t>Fusarium head blight;K-means clustering;random forest;width mutation counting algorithm;fungicide spraying</t>
  </si>
  <si>
    <t>Ear;Diseases;Image segmentation;Image color analysis;Digital images;Classification algorithms</t>
  </si>
  <si>
    <t>agricultural engineering;agrochemicals;crops;image colour analysis;image segmentation;microorganisms;pattern clustering;plant diseases</t>
  </si>
  <si>
    <t>K-means clustering;width mutation counting algorithm;red-green-green images;digital imaging technology;wheat ears;segmentation algorithm;fungicide application programs;wheat fusarium head blight;crop diseases;FHB disease;fungicides</t>
  </si>
  <si>
    <t>Intelligent Control of Urban Lighting System Based on Video Image Processing Technology</t>
  </si>
  <si>
    <t>The rapid iterative development of information technology, computer technology and Internet of things technology promotes the construction of smart city, and the related concepts of smart city gradually move from theory to practice. As an important part of the development of smart city, the intelligent lighting and intelligent control of urban lighting system become increasingly urgent with the development of the latest Internet of things technology and video image processing technology. Based on the current Internet of things data communication and related processing technology as the background, this article constructs the overall control model of smart city lighting system, including GPRS wireless transmission technology and ZigBee technology. In the core algorithm, this article innovatively presents an improved video image processing technology based on Gaussian mixture algorithm, which mainly describes the background of a specific scene in multi-dimensional model, so as to improve the reliability of the whole scene judgment. At the level of noise suppression, the video image processing algorithm proposed in this article designs interference noise suppression technology based on the principle of mean filtering, so as to achieve the accuracy and integrity of urban traffic scene extraction. In order to solve the security problems of the whole video image processing technology in information extraction, storage and analysis, this article adds the electromagnetic information leakage prevention algorithm in the video image processing technology, which mainly processes the video image at the source, so as to reduce the electromagnetic radiation of the overall information. Based on this, this article completed the construction of the software and hardware of the city intelligent lighting system. On this basis, the software and hardware construction of urban intelligent lighting system is completed. At the same time, the experiment was carried out in a small-scale scene of a city. The experimental results show that the intelligent urban lighting system based on video image processing technology is feasible and can achieve the desired effect. At the same time, the lighting energy consumption level can be reduced by about 30%, and the corresponding failure rate can be reduced by about 30%.</t>
  </si>
  <si>
    <t>10.1109/ACCESS.2020.3019284</t>
  </si>
  <si>
    <t>https://ieeexplore.ieee.org/stamp/stamp.jsp?arnumber=9177121</t>
  </si>
  <si>
    <t>Video image processing technology;smart city;Internet of Things technology;noise suppression;information leakage prevention technology</t>
  </si>
  <si>
    <t>Lighting;Image processing;Smart cities;Internet of Things;Interference;Filtering</t>
  </si>
  <si>
    <t>cellular radio;data communication;Gaussian processes;intelligent control;interference suppression;Internet of Things;lighting;lighting control;mixture models;packet radio networks;road traffic;security of data;telecontrol;traffic engineering computing;video signal processing;Zigbee</t>
  </si>
  <si>
    <t>intelligent control;video image processing technology;information technology;smart city lighting system;video image processing algorithm;city intelligent lighting system;urban intelligent lighting system;intelligent urban lighting system;lighting energy consumption level;failure rate;electromagnetic information leakage prevention algorithm;electromagnetic radiation;Internet of Things technology;Internet of things data communication;Gaussian mixture algorithm;GPRS wireless transmission technology;ZigBee technology</t>
  </si>
  <si>
    <t>Image Enhancement Algorithm Based on GAN Neural Network</t>
  </si>
  <si>
    <t>Deep underwater color images have problems such as low brightness, poor contrast, and loss of local details. In order to effectively enhance low-quality underwater images, this paper proposes an enhancement method based on GAN (Generative Adversarial Network). This paper studies low-light image enhancement algorithms, aiming to improve the quality of low-light images by studying some technical means and methods, and restore the original scene information of low-quality images, so as to obtain natural and clear images with complete details and structural information. In order to verify the effectiveness of this method, image databases such as DIARETDB0 and SID are used as the research object, combined with multi-scale Retinex color reproduction contrast-constrained adaptive histogram equalization to compare the performance of the enhanced algorithm. The results show that the processed image is better than other image enhancement methods in terms of color protection, contrast enhancement, and image detail enhancement. The proposed method significantly improves the indicators proposed in the article.</t>
  </si>
  <si>
    <t>10.1109/ACCESS.2022.3163241</t>
  </si>
  <si>
    <t>https://ieeexplore.ieee.org/stamp/stamp.jsp?arnumber=9744097</t>
  </si>
  <si>
    <t>Underwater image enhancement;GAN;image enhancement;deep learning</t>
  </si>
  <si>
    <t>Generative adversarial networks;Image enhancement;Imaging;Image color analysis;Lighting;Neural networks;Convolutional neural networks</t>
  </si>
  <si>
    <t>image colour analysis;image denoising;image enhancement;neural nets;visual databases</t>
  </si>
  <si>
    <t>contrast enhancement;GAN neural Network;deep underwater color images;low-quality underwater images;generative adversarial network;low-light image enhancement algorithms;scene information;natural images;image databases;multiscale retinex color reproduction contrast-constrained adaptive histogram equalization;color protection;structural information</t>
  </si>
  <si>
    <t>A Direct PCA-Based Approach for Real-Time Description of Physiological Organ Deformations</t>
  </si>
  <si>
    <t>Dynamic magnetic resonance (MR)-imaging can provide functional and positional information in real-time, which can be conveniently used online to control a cancer therapy, e.g., using high intensity focused ultrasound or radio therapy. However, a precise real-time correction for motion is fundamental in abdominal organs to ensure an optimal treatment dose associated with a limited toxicity in nearby organs at risk. This paper proposes a real-time direct principal component analysis (PCA)-based technique which offers a robust approach for motion estimation of abdominal organs and allows correcting motion related artifacts. The PCA was used to detect spatio-temporal coherences of the periodic organ motion in a learning step. During the interventional procedure, physiological contributions were characterized quantitatively using a small set of parameters. A coarse-to-fine resolution scheme is proposed to improve the stability of the algorithm and afford a predictable constant latency of 80 ms. The technique was evaluated on 12 free-breathing volunteers and provided an improved real-time description of motion related to both breathing and cardiac cycles. A reduced learning step of 10 s was sufficient without any need for patient-specific control parameters, rendering the method suitable for clinical use.</t>
  </si>
  <si>
    <t>10.1109/TMI.2014.2371995</t>
  </si>
  <si>
    <t>https://ieeexplore.ieee.org/stamp/stamp.jsp?arnumber=6963499</t>
  </si>
  <si>
    <t>Motion analysis;real-time system</t>
  </si>
  <si>
    <t>Real-time systems;Principal component analysis;Physiology;Minimization;Motion estimation;Kidney;Liver</t>
  </si>
  <si>
    <t>biological organs;biomedical MRI;cancer;cardiology;motion estimation;pneumodynamics;principal component analysis;spatiotemporal phenomena</t>
  </si>
  <si>
    <t>real-time description;physiological organ deformation;dynamic magnetic resonance imaging;MR imaging;cancer therapy;optimal treatment dose;principal component analysis;PCA-based technique;abdominal organ motion estimation;periodic organ motion detection;coarse-to-fine resolution scheme;breathing cycle;cardiac cycle</t>
  </si>
  <si>
    <t>Algorithms;Heart;Humans;Image Processing, Computer-Assisted;Kidney;Lung;Machine Learning;Magnetic Resonance Imaging;Movement;Principal Component Analysis</t>
  </si>
  <si>
    <t>Optimizing Parameters of Multi-Layer Convolutional Neural Network by Modeling and Optimization Method</t>
  </si>
  <si>
    <t>The modeling and optimization method (MAOM) proposed in this study finds the best combination of parameters for a multi-layer convolutional neural network (MCNN). This study emphasizes that in addition to the importance of the MCNN structure, the parameter design within the layers is also very important. After determining the structure of the MCNN, the parameter optimization in the layer can improve the performance of the MCNN. The MCNN parameters for convolutional layers include filter size, number of filters, padding, and filter stride. Parameters for max-pooling layers also include pooling size and pooling stride. After the MCNN architecture is designed, the major challenge is finding the combination of parameters that enhances the MCNN performance. The proposed MAOM optimizes the MCNN parameters by integrating uniform experimental design (UED), multiple regression (MR), and optimization method. After the MCNN architecture is designed, UED is used to design the MCNN parameters. The parameter layout obtained by the UED is then used in experiments to collect data that can be used for modeling. Next, MR is performed using the parameters with the average correct rate to build an MCNN parameter model. Finally, a full-factorial search algorithm is used to find the best combination of the MCNN parameters for obtaining the maximum average correct rate. Images from the modified National Institute of Standards and Technology (modified NIST or MNIST) resources, Fashion-MNIST, and PhysioNet databases are used to test the performance of the architecture and parameters of the MCNN. The experimental results demonstrate the excellent performance of the MAOM in obtaining the best combination of MCNN parameters and maximum average correct rate. The main advantage of the proposed MAOM is its systematic method of finding the best combination of the MCNN parameters for image identification and obtaining high correct rate.</t>
  </si>
  <si>
    <t>10.1109/ACCESS.2019.2918563</t>
  </si>
  <si>
    <t>https://ieeexplore.ieee.org/stamp/stamp.jsp?arnumber=8721236</t>
  </si>
  <si>
    <t>Modeling and optimization method;uniform experimental design;multiple regression;MNIST database;Fashion-MNIST dataset;PhysioNet dataset</t>
  </si>
  <si>
    <t>Optimization methods;Convolution;Feature extraction;Convolutional neural networks;Data models;NIST</t>
  </si>
  <si>
    <t>convolutional neural nets;design of experiments;feature extraction;image classification;optimisation;regression analysis</t>
  </si>
  <si>
    <t>MCNN parameters;optimizing parameters;multilayer convolutional neural network;parameter design;parameter optimization;MCNN architecture;MCNN parameter model;modeling and optimization method;MAOM method;uniform experimental design;multiple regression;Fashion-MNIST database;PhysioNet database;image identification</t>
  </si>
  <si>
    <t>What the Fog? Edge Computing Revisited: Promises, Applications and Future Challenges</t>
  </si>
  <si>
    <t>Edge computing brings computing and storage resources closer to (mobile) end users and data sources, thus bypassing expensive and slow links to distant cloud computing infrastructures. Often leveraged opportunistically, these heterogeneous resources can be used to offload data and computations, enabling upcoming demanding applications such as augmented reality and autonomous driving. Research in this direction has addressed various challenges, from architectural concerns to runtime optimizations. As of today, however, we lack a widespread availability of edge computing-partly because it remains unclear which of the promised benefits of edge computing are relevant for what types of applications. This article provides a comprehensive snapshot of the current edge computing landscape, with a focus on the application perspective. We outline the characteristics of edge computing and its postulated benefits and drawbacks. To understand the functional composition of applications, we first define common application components that are relevant w.r.t. edge computing. We then present a classification of proposed use cases and analyze them according to their expected benefits from edge computing and which components they use. Furthermore, we illustrate existing products and industry solutions that have recently surfaced and outline future research challenges.</t>
  </si>
  <si>
    <t>10.1109/ACCESS.2019.2948399</t>
  </si>
  <si>
    <t>https://ieeexplore.ieee.org/stamp/stamp.jsp?arnumber=8877785</t>
  </si>
  <si>
    <t>Edge computing;heterogeneous networks;next generation networking mobile applications;Internet of Things;ubiquitous computing</t>
  </si>
  <si>
    <t>Edge computing;Cloud computing;Mobile handsets;Task analysis;Taxonomy;Industries;Hardware</t>
  </si>
  <si>
    <t>cloud computing;pattern classification;resource allocation</t>
  </si>
  <si>
    <t>runtime optimizations;heterogeneous resources;data sources;edge computing;cloud computing infrastructures;storage resources</t>
  </si>
  <si>
    <t>APD-JFAD: Accurate Prevention and Detection of Jelly Fish Attack in MANET</t>
  </si>
  <si>
    <t>Mobile ad hoc networks (MANETs) are surrounded by tons of different attacks, each with different behavior and aftermaths. One of the serious attacks that affect the normal working of MANETs is DoS attack. A sort of DoS attack is Jellyfish attack, which is quite hard because of its foraging behavior. The Jellyfish attack is regarded as one of the most difficult attack to detect and degrades the overall network performance. In order to combat Jellyfish attack in MANETs, this paper proposes a novel technique called accurate prevention and detection of jelly fish attack detection (APD-JFAD). It is a fusion of authenticated routing-based framework for detecting attacks and support vector machine (SVM). SVM is utilized for learning packet forwarding behavior. The proposed technique chooses trusted nodes in the network for performing routing of packets on the basis of hierarchical trust evaluation property of nodes. The technique is tested using NS-2 simulator against other existing techniques, i.e., ABC, MABC, and AR-AIDF-GFRS algorithms by various parameters such as throughput, PDR, dropped packet ratio, and delay. The results prove that APD-JFAD is highly efficient in Jellyfish attack detection and also performs well as compared to other algorithms.</t>
  </si>
  <si>
    <t>10.1109/ACCESS.2018.2868544</t>
  </si>
  <si>
    <t>https://ieeexplore.ieee.org/stamp/stamp.jsp?arnumber=8457206</t>
  </si>
  <si>
    <t>Jellyfish attack;trust evaluation;packet forwarding behavior;support vector machine;ABC</t>
  </si>
  <si>
    <t>Mobile ad hoc networks;Routing;Throughput;Delays;Routing protocols;Network topology;Topology</t>
  </si>
  <si>
    <t>learning (artificial intelligence);mobile ad hoc networks;support vector machines;telecommunication computing;telecommunication network routing;telecommunication security</t>
  </si>
  <si>
    <t>DoS attack;MANET;APD-JFAD;packet forwarding behavior;mobile ad hoc networks;accurate prevention and detection of jelly fish attack detection;support vector machine;routing-based framework;NS-2 simulator</t>
  </si>
  <si>
    <t>Audio Example Recognition and Retrieval Based on Geometric Incremental Learning Support Vector Machine System</t>
  </si>
  <si>
    <t>With the fast development of computer and information technology, multimedia data has become the most important form of information media. Auditory information plays an important role in information location, this comes from the fact that it can be difficult to find useful information. Thus audio classification becomes more important in audio analysis as it prepares for content-based audio retrieval. There is quite a bit of research on the topic of audio classification methods, audio feature analysis, and extraction based on audio classification. Many works of literature extract features of audio signals based on time or Fourier transform frequency domain. The emergence of the wavelet theory provides a time-frequency analysis tool for signal analysis. Wavelet transformation is a local transformation of the signal in time and frequency which can effectively extract information from the signal, and perform multi-scale refinement analysis on functions or signals through operations such as stretching and translation instead of the traditional Fourier transformation. In the time-frequency analysis of the signal, the wavelet analysis captures the local time and frequency characters of the signal which can improve the ability of signal analysis. It can also change certain locals of the signal without affecting other aspects of it. In this paper, the frequency domain features are combined with the wavelet domain features. At the same time that the MFCC features are extracted, the discrete wavelet transform is used to extract the features of the wavelet domain. Then the statistical features are extracted for each audio example, and the SVM model is used to realize the different forms of audio classification identification.</t>
  </si>
  <si>
    <t>10.1109/ACCESS.2020.2988686</t>
  </si>
  <si>
    <t>https://ieeexplore.ieee.org/stamp/stamp.jsp?arnumber=9072167</t>
  </si>
  <si>
    <t>Content audio;wavelet transform;audio feature;audio processing</t>
  </si>
  <si>
    <t>Support vector machines;Feature extraction;Training;Time-frequency analysis;Artificial neural networks;Speech recognition;Fans</t>
  </si>
  <si>
    <t>audio signal processing;discrete wavelet transforms;feature extraction;Fourier transforms;learning (artificial intelligence);signal classification;support vector machines;time-frequency analysis</t>
  </si>
  <si>
    <t>audio example recognition;geometric incremental learning support vector machine system;multimedia data;important form;information media;auditory information;information location;audio analysis;content-based audio retrieval;audio classification methods;audio feature analysis;audio signals;wavelet theory;time-frequency analysis tool;signal analysis;wavelet transformation;local transformation;multiscale refinement analysis;traditional Fourier transformation;wavelet analysis;local time;frequency characters;frequency domain features;wavelet domain features;MFCC features;statistical features;audio classification identification</t>
  </si>
  <si>
    <t>Content-Based E-Commerce Image Classification Research</t>
  </si>
  <si>
    <t>The 21st century is the era of big data in the Internet. Online shopping has become a trend, and e-commerce has developed rapidly. With the exponential increase of the amount of commodity image data, the management of massive commodity image database restricts the development of e-commerce to some extent. In order to effectively manage goods and improve the accuracy and efficiency of product image retrieval, this paper uses content-based methods to classify e-commerce images. Aiming at the problems of insufficient classification accuracy and long classification training time in e-commerce image classification, an adaptive momentum learning rate based LBP-DBN training algorithm-AML-LBP-DBN and commodity image classification method based on image local feature multi-level clustering and image-class nearest neighbor classifier are proposed. By simulating the commodity identification dataset RPC, the results show that the proposed method has obvious advantages in the classification training time and classification accuracy of e-commerce images.</t>
  </si>
  <si>
    <t>10.1109/ACCESS.2020.3018877</t>
  </si>
  <si>
    <t>https://ieeexplore.ieee.org/stamp/stamp.jsp?arnumber=9174782</t>
  </si>
  <si>
    <t>E-commerce;commodity image classification;adaptive training;local feature multi-level clustering</t>
  </si>
  <si>
    <t>Image classification;Feature extraction;Training;Classification algorithms;Machine learning;Face recognition;Encoding</t>
  </si>
  <si>
    <t>content-based retrieval;electronic commerce;feature extraction;image classification;image retrieval;Internet;learning (artificial intelligence);pattern clustering;visual databases</t>
  </si>
  <si>
    <t>AML-LBP-DBN;LBP-DBN training algorithm;commodity identification dataset RPC;image local feature multilevel clustering;classification training time;e-commerce images;product image retrieval;massive commodity image database;commodity image data;online shopping;big data;e-commerce image classification research</t>
  </si>
  <si>
    <t>Optimization of Wireless Video Surveillance System for Smart Campus Based on Internet of Things</t>
  </si>
  <si>
    <t>In order to strengthen school security and build a wireless smart campus, this article optimizes the existing wireless video surveillance system based on the Internet of Things. This paper first optimizes the surveillance quality in the video surveillance system, and proposes a zero-copy buffer strategy, a network congestion suppression strategy, and a codec rate coordination strategy. Secondly, for the distributed wide area video surveillance system, a tracking optimization method based on multi-camera fusion is proposed. Finally, this paper constructs a Bayesian monitoring event modeling method based on genetic algorithm. Experimental results show that the optimized video surveillance system has basically stable delay, significantly reduced packet loss rate, and smooth video playback. This method can effectively realize the coordinated tracking of multiple cameras in a wide-area monitoring scenario, achieve high tracking and monitoring performance, and meet the requirements of smart campus construction.</t>
  </si>
  <si>
    <t>10.1109/ACCESS.2020.3011951</t>
  </si>
  <si>
    <t>https://ieeexplore.ieee.org/stamp/stamp.jsp?arnumber=9149620</t>
  </si>
  <si>
    <t>Internet of Things;smart campus;video surveillance;optimization</t>
  </si>
  <si>
    <t>Cameras;Target tracking;Video surveillance;Streaming media;Classification algorithms;Internet of Things</t>
  </si>
  <si>
    <t>cameras;educational institutions;genetic algorithms;image fusion;Internet of Things;video surveillance</t>
  </si>
  <si>
    <t>packet loss rate;multiple cameras;genetic algorithm;Bayesian monitoring event modeling method;zero-copy buffer strategy;Internet of Things;smart campus construction;wide-area monitoring scenario;coordinated tracking;smooth video playback;multicamera fusion;tracking optimization method;distributed wide area video surveillance system;codec rate coordination strategy;network congestion suppression strategy;wireless video surveillance system;wireless smart campus;school security</t>
  </si>
  <si>
    <t>Deployment Strategies for Large Intelligent Surfaces</t>
  </si>
  <si>
    <t>Beyond 5G communication systems must be able to meet the requirements imposed by the ever-increasing demand in capacity, while guaranteeing robustness, reliability, low latency, security, as well as spectral and power efficiencies. Large intelligent surfaces (LIS) as an evolution of massive MIMO have drawn considerable attention among researchers, being already considered as one of the key technologies to be included in beyond 5G communication systems. Due to the massive number of antennas, it also brings several challenges namely in terms of computational complexity. In this paper, we intend to provide guidelines for the LIS practical implementation and configuration by specifying system parameters and their consequent relationship for a panel-based LIS. In particular, the interplay between the number of baseband outputs per square metre, the fraction of activated area, the panel size and terminal density is summarised by an empirical law under the assumption that all terminals experience reasonable quality of service. Furthermore, performance results show that, in general, moderate panel sizes offer the best rates, highlighting that there is no need to activate a large fraction of LIS to provide an acceptable minimum terminal rate. However, such fractions may require more baseband outputs per panel, leading to a higher number of baseband outputs per square metre, translating into higher implementation complexity. Finally, it is observed that the implicit rate loss of using sparse static panel deployments instead of contiguous panel deployments that are dynamically activated/deactivated is not so significant, omitting the complexity involved in managing the set of activated panels.</t>
  </si>
  <si>
    <t>10.1109/ACCESS.2022.3181757</t>
  </si>
  <si>
    <t>https://ieeexplore.ieee.org/stamp/stamp.jsp?arnumber=9792258</t>
  </si>
  <si>
    <t>Large intelligent surfaces (LIS);massive MIMO;beyond 5G systems;spacial resource allocation;dynamic resource allocation</t>
  </si>
  <si>
    <t>Antennas;Baseband;5G mobile communication;Central Processing Unit;Transmitting antennas;Resource management;Computational complexity</t>
  </si>
  <si>
    <t>5G mobile communication;computational complexity;MIMO communication;quality of service;telecommunication network planning</t>
  </si>
  <si>
    <t>deployment strategies;large intelligent surfaces;beyond 5G communication systems;spectral power efficiencies;massive MIMO;computational complexity;system parameters;panel-based LIS;baseband outputs;square metre;activated area;panel size;terminal density;general panel sizes;moderate panel sizes;acceptable minimum terminal rate;higher implementation complexity;sparse static panel deployments;contiguous panel deployments;activated panels</t>
  </si>
  <si>
    <t>Improvement SVM Classification Performance of Hyperspectral Image Using Chaotic Sequences in Artificial Bee Colony</t>
  </si>
  <si>
    <t>Artificial bee colony algorithm is an effective algorithm for parameter optimization, but the traditional artificial bee colony algorithm is liable to fall into local extreme points at a later stage. In this paper, we propose an improved artificial bee colony optimization algorithm, which solves the problems of premature convergence and falling into the local extreme value in the classification of hyperspectral images. First we use an improved chaotic sequence with higher randomness to initialize and update nectar sources to expand the distribution of nectar sources. Secondly, the optimized adaptive step size is introduced into the neighborhood search to speed up the algorithm convergence and improve the search efficiency. Then we build an improved artificial bee colony algorithm support vector machine optimization model to mine the optimal values of penalty factor  $C$  and kernel function parameter  $\sigma $ . Next, the model was used to perform classification experiments on two hyperspectral images (University of Pavia, Indian Pine) with different attributes, and compared with the traditional bee colony algorithm, genetic algorithm, and particle swarm algorithm. Experimental results on HSI datasets demonstrate the superiority of the proposed method over several well-known methods in both classification accuracy and convergence speed.</t>
  </si>
  <si>
    <t>10.1109/ACCESS.2020.2987865</t>
  </si>
  <si>
    <t>https://ieeexplore.ieee.org/stamp/stamp.jsp?arnumber=9066922</t>
  </si>
  <si>
    <t>Artificial bee colony;support vector machine;hyperspectral image;chaotic sequence</t>
  </si>
  <si>
    <t>Support vector machines;Classification algorithms;Optimization;Sociology;Statistics;Mathematical model</t>
  </si>
  <si>
    <t>artificial bee colony algorithm;chaos;convergence;hyperspectral imaging;image classification;image sequences;search problems;support vector machines</t>
  </si>
  <si>
    <t>penalty factor C;improved artificial bee colony algorithm;neighborhood search;premature convergence problem;search efficiency;SVM classification performance improvement;kernel function parameter;support vector machine optimization model;algorithm convergence;optimized adaptive step size;nectar sources;improved chaotic sequence;local extreme value;improved artificial bee colony optimization algorithm;local extreme points;traditional artificial bee colony algorithm;parameter optimization;chaotic sequences;hyperspectral image classification;convergence speed;classification accuracy;particle swarm algorithm;genetic algorithm</t>
  </si>
  <si>
    <t>RF Compliance Study of Temperature Elevation in Human Head Model Around 28 GHz for 5G User Equipment Application: Simulation Analysis</t>
  </si>
  <si>
    <t>The crowdedness of current cellular bands and the demand for higher transmission speed prompt the use of the millimeter-wave spectrum for the next-generation mobile communication. In the millimeter-wave frequencies, the dosimetric quantity for human exposure to electromagnetic fields changes from the specific absorption rate to incident power density. In this paper, we used 28-GHz beam-steering patch arrays, a dipole antenna, and plane waves to investigate the temperature elevation in a multi-layer model of human head and its correlation with power density metrics. The power density averaged over one square-centimeter in free space and the peak temperature elevation in tissue at 28 GHz have good correlation. The peak temperature elevation indicated by the power density averaged one square-centimeter also agrees well with the peak temperature elevation induced by the plane waves. The results show that the averaging area of a few square-centimeters may be a good candidate for the spatial-average power density. The findings provide valuable input to the ongoing revision and updating of relevant safety standards and guidelines.</t>
  </si>
  <si>
    <t>10.1109/ACCESS.2017.2776145</t>
  </si>
  <si>
    <t>https://ieeexplore.ieee.org/stamp/stamp.jsp?arnumber=8116625</t>
  </si>
  <si>
    <t>28 GHz;5G;antenna array;human head;incident power density;millimeter wave;RF compliance;safety guidelines;safety standards;temperature elevation;user equipment</t>
  </si>
  <si>
    <t>Density measurement;Antenna arrays;Power system measurements;5G mobile communication;Radio frequency;Guidelines</t>
  </si>
  <si>
    <t>5G mobile communication;beam steering;biological effects of microwaves;biological tissues;cellular radio;dipole antenna arrays;dosimetry;electromagnetic fields;electromagnetic wave absorption;microstrip antenna arrays;mobile antennas;next generation networks</t>
  </si>
  <si>
    <t>power density metrics;spatial-average power density;RF compliance study;human head model;5G user equipment application;millimeter-wave spectrum;next-generation mobile communication;millimeter-wave frequencies;human exposure;specific absorption rate;incident power density;dipole antenna;beam-steering patch arrays;electromagnetic fields;cellular bands;frequency 28.0 GHz</t>
  </si>
  <si>
    <t>Design of Chinese Character Coded Targets for Feature Point Recognition Under Motion-Blur Effect</t>
  </si>
  <si>
    <t>Coded targets have been widely used as a type of active visual feature points in fields such as close-range photogrammetry, robot navigation, 3D reconstruction, and augmented reality. However, coded targets in degraded images, such as images with motion blur effect, are hard to recognize. To this end, a set of novel Chinese character coded targets (CCTs) is designed and tested. A CCT is a square visual marker, shown as a relative small circular feature overlaid in the middle of a square Chinese character. A white circular ring is embedded in a black circle concentrically to serve as the circular feature, which facilitates extraction of the center point of the marker for localization. Whereas the distinctive peripheral Chinese character appearance of each CCT is utilized for identification. By synthesizing simulated CCTs with different degrees of motion blur and various postures with the real background images, a Faster Region-based Convolutional Neural Network (Faster R-CNN) is trained to locate and recognize the CCTs in motion blurred images. Experimental results on both artificial and actual motion blurred images demonstrate the superiorities of the designed CCTs as well as the proposed localization and recognition pipeline.</t>
  </si>
  <si>
    <t>10.1109/ACCESS.2020.3006020</t>
  </si>
  <si>
    <t>https://ieeexplore.ieee.org/stamp/stamp.jsp?arnumber=9129711</t>
  </si>
  <si>
    <t>Chinese character coded targets (CCTs);coded target;faster R-CNN;motion blur;target recognition</t>
  </si>
  <si>
    <t>Training;Decoding;Target recognition;Image recognition;Visualization;Three-dimensional displays;Feature extraction</t>
  </si>
  <si>
    <t>character recognition;convolutional neural nets;feature extraction;image motion analysis;image recognition;image reconstruction;image restoration;image sensors;photogrammetry</t>
  </si>
  <si>
    <t>Chinese character coded targets;feature point recognition;motion-blur effect;active visual feature points;close-range photogrammetry;robot navigation;degraded images;motion blur effect;CCT;square visual marker;circular feature;square Chinese character;white circular ring;center point;distinctive peripheral Chinese character appearance;background images;faster region-based convolutional neural network;artificial motion blurred images;actual motion blurred images;designed CCT;simulated CCT</t>
  </si>
  <si>
    <t>Towards the Mobile Detection of Cervical Lesions: A Region-Based Approach for the Analysis of Microscopic Images</t>
  </si>
  <si>
    <t>Given the current prevalence and impact of cervical cancer worldwide, many technological developments focused on automating the screening process have arisen recently. Nonetheless, there is still a clear need for affordable, portable and automated IoT-based solutions to expand the coverage of current cervical screening programs worldwide. This is particularly relevant for lower-resource countries, which account for 88% of all cervical cancer-related deaths. This work proposes a low-cost, smartphone-based microscopy device for the analysis of liquid-based cytology samples, through autonomous image acquisition and automated identification of cervical lesions. Different deep learning models for object detection were separately optimised and compared to select the most adequate network architecture. Transfer learning from a similar application domain - conventional cytology - was also investigated as a way of improving the robustness of the analysis pipeline, as well as overcoming the limitations of the mobile-acquired image dataset specifically collected and manually annotated by specialists under the scope of this work. In this process, a detection performance benchmark in the SIPAKMED dataset - test mean average precision (mAP) of 0.37798 and average recall (AR) of 0.63651 - was reported for the first time. Although further improvements are required for its integration in a computer-aided diagnosis system sufficiently reliable for deployment in a clinical context, the explored approach exhibits promising results (cross-validation mAP of 0.20315, AR of 0.46572 and analysis time of 4 minutes per cytological sample), corresponding to a step forward in the development of a cost-effective mobile IoT framework that supports cervical lesion screening.</t>
  </si>
  <si>
    <t>10.1109/ACCESS.2021.3126486</t>
  </si>
  <si>
    <t>https://ieeexplore.ieee.org/stamp/stamp.jsp?arnumber=9606873</t>
  </si>
  <si>
    <t>Artificial intelligence;computer aided diagnosis;deep learning;Internet of Things;knowledge transfer;microscopy;object detection;telemedicine</t>
  </si>
  <si>
    <t>Microscopy;Lesions;Cervical cancer;Feature extraction;Computer architecture;Pipelines;Microprocessors</t>
  </si>
  <si>
    <t>biomedical optical imaging;cancer;deep learning (artificial intelligence);gynaecology;Internet of Things;medical image processing;object detection;optical microscopy;smart phones</t>
  </si>
  <si>
    <t>autonomous image acquisition;deep learning models;mobile-acquired image dataset;cervical lesion screening;mobile detection;region-based approach;microscopic images;cervical cancer;automated IoT-based solutions;current cervical screening programs;smartphone-based microscopy device;liquid-based cytology samples;mobile IoT framework;computer-aided diagnosis system;time 4.0 min</t>
  </si>
  <si>
    <t>Region-of-Interest Compression and View Synthesis for Light Field Video Streaming</t>
  </si>
  <si>
    <t>Light field videos provide a rich representation of real-world, thus the research of this technology is of urgency and interest for both the scientific community and industries. Light field applications such as virtual reality and post-production in the movie industry require a large number of viewpoints of the captured scene to achieve an immersive experience, and this creates a significant burden on light field compression and streaming. In this paper, we first present a light field video dataset captured with a plenoptic camera. Then a new region-of-interest (ROI)-based video compression method is designed for light field videos. In order to further improve the compression performance, a novel view synthesis algorithm is presented to generate arbitrary viewpoints at the receiver. The experimental evaluation of four light field video sequences demonstrates that the proposed ROI-based compression method can save 5%-7% in bitrates in comparison to conventional light field video compression methods. Furthermore, the proposed view synthesis-based compression method not only can achieve a reduction of about 50% in bitrates against conventional compression methods, but the synthesized views can exhibit identical visual quality as their ground truth.</t>
  </si>
  <si>
    <t>10.1109/ACCESS.2019.2907572</t>
  </si>
  <si>
    <t>https://ieeexplore.ieee.org/stamp/stamp.jsp?arnumber=8674797</t>
  </si>
  <si>
    <t>Light field;video compression;region-of-interest;view synthesis;light field video dataset</t>
  </si>
  <si>
    <t>Streaming media;Video sequences;Cameras;Correlation;Video coding;Light fields;Image coding</t>
  </si>
  <si>
    <t>data compression;image sequences;video coding;video signal processing;video streaming</t>
  </si>
  <si>
    <t>compression performance;view synthesis algorithm;light field video sequences;conventional light field video compression methods;region-of-interest compression;light field video streaming;scientific community;industries;light field video dataset;ROI</t>
  </si>
  <si>
    <t>Neural-Based Ensembles for Particulate Matter Forecasting</t>
  </si>
  <si>
    <t>The air pollution caused by particulate matter (PM) has become a public health issue due to the risks to human life and the environment. The PM concentration in the air causes haze and affects the lungs and the heart, leading to reduced visibility, allergic reactions, pneumonia, asthma, cardiopulmonary diseases, lung cancer, and even death. In this context, the development of systems for monitoring, forecasting, and controlling emissions plays an important role. The literature about forecasting systems based on Artificial Neural Networks (ANNs) ensembles has been highlighted regarding statistical accuracy and efficiency. In this article, trainable and non-trainable combination methods are used for PM10 and PM2.5 (particles with an aerodynamic diameter less than 10 and 2.5 micrometers, respectively) time series forecasting for eight different locations, in Finland and Brazil, for different periods. Trainable ensembles based on ANNs, linear regression, and Copulas are compared with non-trainable combinations (mean and median), single ANNs, and linear statistical approaches. Different models are considered so far, including Autoregressive model (AR), Autoregressive and Moving Average Model (ARMA), Infinite Impulse Response Filters (IIR), Multilayer Perceptron (MLP), Radial Basis Function Networks (RBF), Extreme Learning Machines (ELM), Echo State Networks (ESN), and Adaptive Network Fuzzy Inference System (ANFIS). The use of ANNs ensembles, mainly combined with MLP, leads to a better one step ahead forecasting performance. The use of robust air pollution forecasting tools is prime to assist governments in managing air pollution issues like hospital collapse during adverse air quality situations. In this sense, our study is indirectly related to the following United Nations sustainable development goals: SDG 3 - good health and well-being and SDG 11 - sustainable cities and communities.</t>
  </si>
  <si>
    <t>10.1109/ACCESS.2021.3050437</t>
  </si>
  <si>
    <t>https://ieeexplore.ieee.org/stamp/stamp.jsp?arnumber=9319268</t>
  </si>
  <si>
    <t>Forecasting;particulate matter;artificial neural networks;ensemble</t>
  </si>
  <si>
    <t>Forecasting;Predictive models;Mathematical model;Time series analysis;Air pollution;Biological system modeling;Atmospheric modeling</t>
  </si>
  <si>
    <t>air pollution;air quality;autoregressive moving average processes;autoregressive processes;cancer;diseases;forecasting theory;fuzzy reasoning;learning (artificial intelligence);lung;multilayer perceptrons;neural nets;radial basis function networks;regression analysis;statistical analysis;sustainable development;time series</t>
  </si>
  <si>
    <t>linear statistical approaches;Autoregressive model;Infinite Impulse Response Filters;MLP;Radial Basis Function Networks;Extreme Learning Machines;Echo State Networks;Adaptive Network Fuzzy Inference System;ANNs ensembles;robust air pollution forecasting tools;air pollution issues;adverse air quality situations;United Nations sustainable development goals;single ANNs;linear regression;trainable ensembles;time series forecasting;aerodynamic diameter;PM10;nontrainable combination methods;statistical accuracy;Artificial Neural Networks ensembles;controlling emissions;monitoring forecasting;lung cancer;cardiopulmonary diseases;asthma;pneumonia;allergic reactions;reduced visibility;heart;lungs;haze;PM concentration;human life;public health issue;particulate matter forecasting</t>
  </si>
  <si>
    <t>Brain Tumor Detection and Classification Using Intelligence Techniques: An Overview</t>
  </si>
  <si>
    <t>A tumor is carried on by rapid and uncontrolled cell growth in the brain. If it is not treated in the initial phases, it could prove fatal. Despite numerous significant efforts and encouraging outcomes, accurate segmentation and classification continue to be a challenge. Detection of brain tumors is significantly complicated by the distinctions in tumor position, structure, and proportions. The main disinterest of this study stays to offer investigators, comprehensive literature on Magnetic Resonance (MR) imagingâ€™s ability to identify brain tumors. Using computational intelligence and statistical image processing techniques, this research paper proposed several ways to detect brain cancer and tumors. This study also shows an assessment matrix for a specific system using particular systems and dataset types. This paper also explains the morphology of brain tumors, accessible data sets, augmentation methods, component extraction, and categorization among Deep Learning (DL), Transfer Learning (TL), and Machine Learning (ML) models. Finally, our study compiles all relevant material for the identification of understanding tumors, including their benefits, drawbacks, advancements, and upcoming trends.</t>
  </si>
  <si>
    <t>10.1109/ACCESS.2023.3242666</t>
  </si>
  <si>
    <t>https://ieeexplore.ieee.org/stamp/stamp.jsp?arnumber=10038485</t>
  </si>
  <si>
    <t>Brain tumor;image classification;image segmentation;deep learning;machine learning</t>
  </si>
  <si>
    <t>Tumors;Magnetic resonance imaging;Convolutional neural networks;Deep learning;Biomedical imaging;Brain modeling;Cancer;Image segmentation;Machine learning</t>
  </si>
  <si>
    <t>brain;cancer;deep learning (artificial intelligence);image classification;image segmentation;learning (artificial intelligence);medical image processing;tumours</t>
  </si>
  <si>
    <t>brain cancer;brain tumor detection;brain tumors;classification;intelligence techniques;Magnetic Resonance imaging;rapid cell growth;statistical image processing techniques;tumor position;uncontrolled cell growth;understanding tumors</t>
  </si>
  <si>
    <t>A Hybrid Model Combining Learning Distance Metric and DAG Support Vector Machine for Multimodal Biometric Recognition</t>
  </si>
  <si>
    <t>Metric learning has significantly improved machine learning applications such as face re-identification and image classification using K-Nearest Neighbor (KNN) and Support Vector Machine (SVM) classifiers. However, to the best of our knowledge, it has not been investigated yet, especially for the multimodal biometric recognition problem in immigration, forensic and surveillance applications with uncontrolled ear datasets. Therefore, it is interesting and very attractive to propose a novel framework for multimodal biometric recognition based on Learning Distance Metric (LDM) via kernel SVM. This paper considers metric learning for SVM by investigating a hybrid Learning Distance Metric and Directed Acyclic Graph SVM (LDM-DAGSVM) model for multimodal biometric recognition, where LDM and DAGSVM are two emerging techniques in dealing with classification problems. Different from existing multimodal biometric recognition methods, the proposed approach aims to learn Mahalanobis distance metric via kernel SVM to maximize the inter-class variations and minimize the intra-class variations, simultaneously. Experimental results on the uncontrolled datasets such as AR face and AWE ear datasets show that the proposed approach achieves competitive performance compared with models working on individual modalities and overperforms the state-of-the-art multimodal methods. The proposed model achieves five-fold classification accuracy around 99.85 % for the face and ear images.</t>
  </si>
  <si>
    <t>10.1109/ACCESS.2020.3035110</t>
  </si>
  <si>
    <t>https://ieeexplore.ieee.org/stamp/stamp.jsp?arnumber=9245520</t>
  </si>
  <si>
    <t>Biometrics;multimodal biometrics;face and ear images;Mahalanobis distance;metric learning;DAGSVM</t>
  </si>
  <si>
    <t>Biometrics (access control);Measurement;Face recognition;Ear;Support vector machines;Kernel;Biological system modeling</t>
  </si>
  <si>
    <t>biometrics (access control);directed graphs;ear;face recognition;feature extraction;image classification;image fusion;image representation;learning (artificial intelligence);nearest neighbour methods;support vector machines</t>
  </si>
  <si>
    <t>multimodal biometric recognition;Mahalanobis distance metric;ear images;metric learning;machine learning;support vector machine classifiers;DAG support vector machine;hybrid learning distance metric;directed acyclic graph SVM model;k nearest neighbor;face images;image representation;image classification;feature fusion</t>
  </si>
  <si>
    <t>Short-Term Electricity Load Forecasting Based on Temporal Fusion Transformer Model</t>
  </si>
  <si>
    <t>Electricity load forecasting plays an important role in the operation of power systems. Inaccurate forecast would reduce the safety of power supply and affect the economic and social activities as well as national defense and security. In addition, the forecast results also support decision-making on electricity generation and market transactions. Traditional methods such as AR, ARIMA, SARIMA have been widely used to forecast short term electricity load. Recently, load forecasting based on artificial and deep neural networks have shown significant accuracy improvement over traditional statistical models. In this research, a novel recurrent neural network named temporal fusion transformer (TFT) is used to forecast short-term electricity load of Hanoi city. The TFT is a newly developed model and it combines the advantages of several other RNN models such as LSTM and the self-attention mechanism. In addition to historical load data, we use temperature and humidity features, and time features such as calendar month, lunar month, days of the week, hours of the day and holidays. The forecast results of TFT are compared with traditional statistical models as well as well-known RNN models. The compared results show that the proposed method is better than other methods in both MAE and MAPE criteria.</t>
  </si>
  <si>
    <t>10.1109/ACCESS.2022.3211941</t>
  </si>
  <si>
    <t>https://ieeexplore.ieee.org/stamp/stamp.jsp?arnumber=9910162</t>
  </si>
  <si>
    <t>Power systems;load forecasting;artificial intelligence;recurrent neural network;temporal fusion transformer</t>
  </si>
  <si>
    <t>Load modeling;Predictive models;Autoregressive processes;Artificial neural networks;Logic gates;Recurrent neural networks;Market research;Power systems;Forecasting</t>
  </si>
  <si>
    <t>Efficiency Analysis of Machine Learning Intelligent Investment Based on K-Means Algorithm</t>
  </si>
  <si>
    <t>With the rapid development of technologies such as big data, intelligent data analysis and cloud computing, the application of Internet financial technology has become more and more extensive, and with the advent of the era of large asset management in the domestic wealth management industry, in order to improve the efficiency of financial services, traditional finance is needed. The products and services provided by the industry have been innovated, resulting in smart investment. Compared with traditional investment, smart investment as a new business model has the advantages of low threshold, low cost and high efficiency. However, as far as its nature is concerned, smart investment must first play the role of an investment adviser. Therefore, for enterprises or individuals who invest, the investment efficiency of smart investment is the most important. At present, the research on the efficiency analysis of smart investment, due to the improper selection of algorithm models or the lack of deep data mining, leads to the analysis of the investment efficiency of smart investment products is inconsistent with or even deviated from the actual situation. In view of these problems, this paper selects China Merchants Bank's Capricorn Intelligence as the research object, and analyzes the investment efficiency of smart investment based on K-means cluster analysis and data mining technology. The results show that Capricorn has a certain randomness in the selection process of the fund, and chooses to reduce the rate of return in order to control the risk. The investment portfolio formulated for the customer has obvious timing. The results show that the machine learning based on K-means algorithm makes a concrete analysis of the investment efficiency of Capricorn Smart Investment, this method can also be used for the efficiency analysis of other smart investment products.</t>
  </si>
  <si>
    <t>10.1109/ACCESS.2020.3011366</t>
  </si>
  <si>
    <t>https://ieeexplore.ieee.org/stamp/stamp.jsp?arnumber=9146547</t>
  </si>
  <si>
    <t>Cluster analysis;cluster evaluation;data mining;intelligent investment;investment efficiency</t>
  </si>
  <si>
    <t>Investment;Clustering algorithms;Machine learning algorithms;Machine learning;Data mining;Portfolios</t>
  </si>
  <si>
    <t>asset management;data analysis;data mining;financial data processing;financial management;Internet;investment;learning (artificial intelligence);pattern clustering</t>
  </si>
  <si>
    <t>efficiency analysis;intelligent investment;intelligent data analysis;investment adviser;investment efficiency;smart investment products;investment portfolio;Capricorn Smart Investment;machine learning;k-means algorithm;Internet financial technology;asset management;domestic wealth management industry;financial services;business model;deep data mining;China Merchants Bank;Capricorn Intelligence;k-means cluster analysis</t>
  </si>
  <si>
    <t>The Application of Edge Computing Technology in the Collaborative Optimization of Intelligent Transportation System Based on Information Physical Fusion</t>
  </si>
  <si>
    <t>Edge computing technology is an important computer operating system in China. It plays a key role in multi-system fusion and intelligent manufacturing, and can play a key role in training and testing of deep neural networks. The purpose of this paper is to study the application of edge computing technology in the collaborative optimization of intelligent transportation systems based on information and physical fusion. This article sets up monitoring points at different traffic intersections, and applies long-term and short-term memory networks to collect data at each traffic intersection. The DBN-SVR method model was used to detect the traffic flow of some intersections, and the edge computer technology was used to process the information signals generated by the intersections. The other portions of the intersections used traditional monitoring systems. By comparing the work efficiency and utility under the two methods, fitting data is performed, and mathematical statistics and mathematical analysis methods are used to verify the fitted data. The experimental data show that the edge computing technology can help the processing of traffic conditions in the intelligent transportation system integrated with information and physics, which has greatly improved the overall work efficiency of each system. Experimental data shows that intelligent transportation systems that integrate edge computing technology with information physics have improved transportation efficiency by about 20% and urban security by about 35%, which has a great effect on building smart cities and safe cities.</t>
  </si>
  <si>
    <t>10.1109/ACCESS.2020.3008780</t>
  </si>
  <si>
    <t>https://ieeexplore.ieee.org/stamp/stamp.jsp?arnumber=9139199</t>
  </si>
  <si>
    <t>Edge computing technology;intelligent transportation system;information physical fusion;collaborative optimization</t>
  </si>
  <si>
    <t>Edge computing;Intelligent transportation systems;Cloud computing;Collaboration;Real-time systems;Optimization;Accidents</t>
  </si>
  <si>
    <t>belief networks;data analysis;intelligent transportation systems;mathematical analysis;neural nets;regression analysis;road traffic;support vector machines;traffic engineering computing</t>
  </si>
  <si>
    <t>monitoring systems;fitting data;edge computing technology;intelligent transportation system;information physics;collaborative optimization;information physical fusion;computer operating system;multisystem fusion;intelligent manufacturing;short-term memory networks;traffic intersection;deep neural networks;DBN-SVR method model;mathematical statistics;mathematical analysis methods</t>
  </si>
  <si>
    <t>Study on Modeling Method of Forest Tree Image Recognition Based on CCD and Theodolite</t>
  </si>
  <si>
    <t>Forest vegetation is the main body that constitutes forest resources. Accurate identification of the types of forest trees can lay the foundation for the research and utilization of forest resources. With the development of remote sensing technology, traditional optical remote sensing can only describe the horizontal pattern of ground features, which makes it difficult to identify single tree species. Therefore, it is of great significance to study the method of forest tree image recognition. This article mainly studies the forest image recognition system based on CCD and theodolite. In this article, the forest image recognition system based on CCD and theodolite uses near, middle, and far CCD cameras to detect the infrared radiation of the target and collect the target image. The image processing algorithm is designed for the image processing module, and the flow chart of the image processing algorithm is given. The processing function has designed the interface of the image processing module. The image processing module can extract the main information of the target from simple background and complex background. In this article, an experimental optical path is built, the forest image recognition simulation platform is verified, and the data obtained from the experiment is processed. The implemented color detection algorithm can achieve a detection accuracy rate of more than 91% for forest tree image recognition detection. The test results show that the image acquisition, transmission and display functions of the camera system realized by this subject are normal, and the system can achieve accurate recognition of the target.</t>
  </si>
  <si>
    <t>10.1109/ACCESS.2020.3018180</t>
  </si>
  <si>
    <t>https://ieeexplore.ieee.org/stamp/stamp.jsp?arnumber=9171999</t>
  </si>
  <si>
    <t>CCD;forest tree image;image preprocessing;image processing system;image recognition</t>
  </si>
  <si>
    <t>Forestry;Charge coupled devices;Image recognition;Electrodes;Vegetation;Image color analysis;Theodolites</t>
  </si>
  <si>
    <t>CCD image sensors;feature extraction;geophysical image processing;geophysical techniques;image classification;image colour analysis;image recognition;object detection;remote sensing;theodolites;vegetation</t>
  </si>
  <si>
    <t>display functions;image transmission;color detection algorithm;flow chart;infrared radiation detection;CCD cameras;theodolite;image acquisition;forest tree image recognition detection;forest image recognition simulation platform;image processing module;image processing algorithm;forest image recognition system;single tree species;optical remote sensing;remote sensing technology;forest resources;forest vegetation</t>
  </si>
  <si>
    <t>Subpixel Computer Vision Detection Based on Wavelet Transform</t>
  </si>
  <si>
    <t>Computer vision detection technology is one of the most popular topics in the field of computer vision. With the continuous improvement of the relevant algorithm and the performance-price ratio of the corresponding imaging equipment, the corresponding computer vision detection algorithm is also constantly upgraded and deepened. Computer vision detection technology is mainly used in transportation, public security, national defense and military fields, but the pixel accuracy of traditional computer vision detection technology has been unable to meet today's accuracy requirements. In this paper, firstly, the quantum denoising algorithm based on dual-tree and dual-density wavelet transform is used to realize the combination of quantum image coding expression and wavelet transform, and finally achieve a more detailed and accurate description of the image and realize the noise reduction of the image. In order to further realize sub-pixel image processing, cubic spline interpolation edge detection algorithm will be added to wavelet transform, which mainly calculates the zeros of the second-order function corresponding to the cubic spline function on both sides of the image edge points, so as to realize sub-pixel location of the image edge points. Finally, by comparing with the traditional pixel accuracy detection algorithms, it can be found that the proposed sub-pixel computer vision detection algorithm based on wavelet transform has good robustness, and its computing time is relatively faster, so it will have better adaptability in practical applications.</t>
  </si>
  <si>
    <t>10.1109/ACCESS.2020.2991846</t>
  </si>
  <si>
    <t>https://ieeexplore.ieee.org/stamp/stamp.jsp?arnumber=9083950</t>
  </si>
  <si>
    <t>Wavelet transform;vision detection algorithm;quantum denoising algorithm;subpixel vision detection algorithm</t>
  </si>
  <si>
    <t>Wavelet transforms;Computer vision;Detection algorithms;Splines (mathematics);Image edge detection;Wavelet analysis</t>
  </si>
  <si>
    <t>computer vision;edge detection;image coding;image denoising;interpolation;splines (mathematics);trees (mathematics);wavelet transforms</t>
  </si>
  <si>
    <t>subpixel computer vision detection;quantum denoising algorithm;quantum image coding expression;sub-pixel image processing;cubic spline interpolation;image edge points;pixel accuracy detection;edge detection;computer vision detection technology;dual-density wavelet transform;dual-tree wavelet transform;image noise reduction</t>
  </si>
  <si>
    <t>Research on Imbalanced Microscopic Image Classification of Harmful Algae</t>
  </si>
  <si>
    <t>Image analysis based on biological morphological differences is an important development direction for classification and determination of planktonic algae. However, it has some shortages, such as high degree of sample imbalance and difficult to have formalized description of local physiological features. To overcome these shortages, this study decomposed recognition of harmful algae microscopic images into sample supplementation, accurate segmentation, feature extraction and classification and identification. Firstly, sample imbalance is solved by Kernel-ADASYN method to generate enough samples. Target cells are separated through integration of multi-directional projections. Refined segmentation between the spine and cingulum detail regions is further realized. Later, effective feature extraction and description of global and local features were performed one by one by matching physiological features of algae with machine recognition features. Finally, the SVM model was applied for multi-class recognition. Results demonstrated that the proposed method can reduce imbalance rate of sample size and realize multi-class recognition of microscopic images of 15 categories of algae cells.</t>
  </si>
  <si>
    <t>10.1109/ACCESS.2020.3007646</t>
  </si>
  <si>
    <t>https://ieeexplore.ieee.org/stamp/stamp.jsp?arnumber=9134439</t>
  </si>
  <si>
    <t>Imbalanced classification;microscopic image recognition;multi-level features extraction</t>
  </si>
  <si>
    <t>Algae;Feature extraction;Microscopy;Image segmentation;Image recognition;Shape</t>
  </si>
  <si>
    <t>biology computing;feature extraction;image classification;image segmentation;microorganisms;support vector machines</t>
  </si>
  <si>
    <t>Kernel-ADASYN method;multidirectional projections;segmentation;spine region;feature extraction;machine recognition features;multiclass recognition;algae cells;microscopic image classification;image analysis;biological morphological differences;planktonic algae;physiological features;cingulum detail region;SVM model</t>
  </si>
  <si>
    <t>IEEE Access Special Section Editorial: Intelligent Sensing On Mobile and Social Media Analytics</t>
  </si>
  <si>
    <t>The proliferation of mobile devices has led to an increasingly interconnected era, and a recent trend is the migration of multimedia search and analysis from the desktop to the cloud. This is, perhaps, partly due to the ease of capturing images and videos on a mobile device and associating them with social and contextual metadata such as comments and GPS tags. Such a hybrid data structure can benefit a wide variety of potential (mobile) multimedia applications, such as location recognition, landmark search, augmented reality, and commercial recommendations. One intrinsic potential solution is to explore large-scale social multimedia to assist and facilitate location related applications on the go and in real-time. With the combination of social and mobile cues, several problems that are previously difficult to be tackled in multimedia content analysis have also become more tractable. Current research in Intelligent Sensing is addressing the following:</t>
  </si>
  <si>
    <t>10.1109/ACCESS.2017.2783138</t>
  </si>
  <si>
    <t>https://ieeexplore.ieee.org/stamp/stamp.jsp?arnumber=8262685</t>
  </si>
  <si>
    <t>Editorial on the Special Section on Algorithms, Circuits, and Systems for Signal Processing at the Edge</t>
  </si>
  <si>
    <t>Technological trends alongside with the unprecedented growth of the data generated by devices sparsely distributed, most of them mobile devices, cannot be supported by traditional approaches and processing systems. The requirement for computations at the edge are very stringent in terms of security, bandwidth, computational speed, latency and power consumption. These computations typically require signal processing algorithms running on resource-constrained mobile devices, while to provide the core services and the required computational power, cloud servers are applied. Leveraging services of cloud by mobile devices result in high latency and communication network and mobility-related issues, which can be mitigated by cleverly moving some of these computation to the edge. This special Section is exactly focused on addressing challenges raised by moving computation to the edge in a holistic way, by examining not only challenges related to algorithmic consideration and computational requirements but also circuits and systems and hardware platforms suitable for such implementation. The special Section also considers the trade-offs related to power and energy consumption, bandwidth versus computational complexity and security.</t>
  </si>
  <si>
    <t>10.1109/OJCAS.2021.3129544</t>
  </si>
  <si>
    <t>https://ieeexplore.ieee.org/stamp/stamp.jsp?arnumber=9645045</t>
  </si>
  <si>
    <t>Special issues and sections;Edge computing;Signal processing algorithms;Energy consumption;Power demand;Mobile handsets;Distributed databases</t>
  </si>
  <si>
    <t xml:space="preserve">Computer Science </t>
  </si>
  <si>
    <t>Article Title</t>
  </si>
  <si>
    <t>Source Title</t>
  </si>
  <si>
    <t>Keywords Plus</t>
  </si>
  <si>
    <t xml:space="preserve">Page Count </t>
  </si>
  <si>
    <t>DOI Link</t>
  </si>
  <si>
    <t>De Guzman, JA; Thilakarathna, K; Seneviratne, A</t>
  </si>
  <si>
    <t>Security and Privacy Approaches in Mixed Reality: A Literature Survey</t>
  </si>
  <si>
    <t>ACM COMPUTING SURVEYS</t>
  </si>
  <si>
    <t>Mixed reality; augmented reality; privacy; security</t>
  </si>
  <si>
    <t>AUGMENTED REALITY</t>
  </si>
  <si>
    <t>Mixed reality (MR) technology development is now gaining momentum due to advances in computer vision, sensor fusion, and realistic display technologies. With most of the research and development focused on delivering the promise of MR, the privacy and security implications of this technology are yet to be thoroughly investigated. This survey article aims to put in to light these risks and to look into the latest security and privacy work on MR. Specifically, we list and review the different protection approaches that have been proposed to ensure user and data security and privacy in MR. We extend the scope to include work on related technologies such as augmented reality, virtual reality, and human-computer interaction as crucial components, if not the origins, of MR, as well as numerous related work from the larger area of mobile devices, wearables, and Internet-of-Things. We highlight the lack of investigation, implementation, and evaluation of data protection approaches in MR. Further challenges and directions on MR security and privacy are also discussed.Y</t>
  </si>
  <si>
    <t>10.1145/3359626</t>
  </si>
  <si>
    <t>Wazir, W; Khattak, HA; Almogren, A; Khan, MA; Din, IU</t>
  </si>
  <si>
    <t>IEEE ACCESS</t>
  </si>
  <si>
    <t>Augmented reality; gesture recognition; password; doodle-based authentication; usable security</t>
  </si>
  <si>
    <t>SECURITY; DEVICES</t>
  </si>
  <si>
    <t>Xiao, RW; Vianto, A; Shaikh, A; Buruk, O; Hamari, J; Virkki, J</t>
  </si>
  <si>
    <t>Radiofrequency identification; Virtual reality; User experience; RFID tags; Libraries; Market research; Computer architecture; RFID; virtual reality; mixed reality; extended reality; augmented virtuality; user experience design</t>
  </si>
  <si>
    <t>Recent technical advancement has driven the boundary between the physical reality and digital virtuality to diminish significantly. As part of the emerging trend, existing research leverages a synergized use of Radio Frequency IDentification (RFID) and virtual reality (VR) to create compelling hybrid user experience. However, current state-of-the-art literature indicates a lack of coherent architecture for seamlessly integrating these two siloed technology stacks, thus hindering full-fledged mixed and extended reality applications. In this article, we first conducted a comprehensive literature review and identified key design themes and different technical affordances of RFID within VR context; in reflection of our findings, we hence proposed an overarching architecture to facilitate swift and flexible composition of RFID and VR; Three use cases were further established using the proposed architecture to both demonstrate its technical feasibility and qualitatively assess RFID's augmentation over conventional VR applications. This exploratory research intends to offer some preliminary design knowledge and insights for designing and developing RFID-augmented VR applications, open up opportunities for further discussion and research interest in this area, thus ultimately contributing to more immersive, interactive and informative user experience.</t>
  </si>
  <si>
    <t>Huang, Y; Li, Y; Cai, ZP</t>
  </si>
  <si>
    <t>BIG DATA MINING AND ANALYTICS</t>
  </si>
  <si>
    <t>Economics; Privacy; Humanities; Metaverse; Shape; Phishing; Security; cybersecurity; privacy protection; cyber infrastructure; extended reality</t>
  </si>
  <si>
    <t>AUTHENTICATION; REALITY; DEFENSE</t>
  </si>
  <si>
    <t>Gupta, A; Khan, HU; Nazir, S; Shafiq, M; Shabaz, M</t>
  </si>
  <si>
    <t>Metaverse Security: Issues, Challenges and a Viable ZTA Model</t>
  </si>
  <si>
    <t>ELECTRONICS</t>
  </si>
  <si>
    <t>metaverse; metaverse security; privacy in metaverse; metaverse security ecosystem</t>
  </si>
  <si>
    <t>The metaverse is touted as an exciting new technology amalgamation facilitating next-level immersive experiences for users. However, initial experiences indicate that a host of privacy, security and control issues will need to be effectively resolved for its vision to be realized. This paper highlights the security issues that will need to be resolved in the metaverse and the underlying enabling technologies/platforms. It also discussed the broader challenges confronting the developers, the service providers and other stakeholders in the metaverse ecosystem which if left unaddressed may hamper its broad adoption and appeal. Finally, some ideas on building a viable Zero-Trust Architecture (ZTA) model for the metaverse are presented.</t>
  </si>
  <si>
    <t>10.3390/electronics12020391</t>
  </si>
  <si>
    <t>Ryu, J; Son, S; Lee, J; Park, Y; Park, Y</t>
  </si>
  <si>
    <t>Metaverse; Avatars; Blockchains; Security; Authentication; Servers; Solid modeling; Cryptography; Metaverse; avatar; authentication; BAN logic; ROR model; AVISPA; blockchain; elliptic curve cryptography; biohashing</t>
  </si>
  <si>
    <t>KEY AGREEMENT PROTOCOL</t>
  </si>
  <si>
    <t>During the COVID-19 pandemic, engagement in various remote activities such as online education and meetings has increased. However, since the conventional online environments typically provide simple streaming services using cameras and microphones, there have limitations in terms of physical expression and experiencing real-world activities such as cultural and economic activities. Recently, metaverse environments, three-dimensional virtual reality that use avatars, have attracted increasing attention as a means to solve these problems. Thus, many metaverse platforms such as Roblox, Minecraft, and Fortnite have been emerging to provide various services to users. However, such metaverse environments are potentially vulnerable to various security threats because the users and platform servers communicate through public channels. In addition, sensitive user data such as identity, password, and biometric information are managed by each platform server. In this paper, we design a system model that can guarantee secure communication and transparently manage user identification data in metaverse environments using blockchain technology. We also propose a mutual authentication scheme using biometric information and Elliptic Curve Cryptography (ECC) to provide secure communication between users and platform servers and secure avatar interactions between avatars and avatars. To demonstrate the security of the proposed mutual authentication scheme, we perform informal security analysis, Burrows-Abadi-Needham (BAN) logic, Real-or-Random (ROR) model, and Automated Validation of Internet Security Protocols and Applications (AVISPA). In addition, we compare the computation costs, communication costs, and security features of the proposed scheme with existing schemes in similar environments. The results demonstrate that the proposed scheme has lower computation and communication costs and can provide a wider range of security features than existing schemes. Thus, our proposed scheme can be used to provide secure metaverse environments.</t>
  </si>
  <si>
    <t>O'Hagan, J; Saeghe, P; Gugenheimer, J; Medeiros, D; Marky, K; Khamis, M; McGill, M</t>
  </si>
  <si>
    <t>PROCEEDINGS OF THE ACM ON INTERACTIVE MOBILE WEARABLE AND UBIQUITOUS TECHNOLOGIES-IMWUT</t>
  </si>
  <si>
    <t>Augmented Reality; Privacy; Bystanders; Altered Reality; Extended Perception; Biometrics</t>
  </si>
  <si>
    <t>SURVEILLANCE; SECURITY</t>
  </si>
  <si>
    <t>10.1145/3569501</t>
  </si>
  <si>
    <t>Mathis, F; Williamson, JH; Vaniea, K; Khamis, M</t>
  </si>
  <si>
    <t>ACM TRANSACTIONS ON COMPUTER-HUMAN INTERACTION</t>
  </si>
  <si>
    <t>Authentication; usable security; virtual reality; threat modeling; observation; head-mounted displays</t>
  </si>
  <si>
    <t>HEAD; CONSEQUENCES; MOVEMENTS; VARIANCE; EYE</t>
  </si>
  <si>
    <t>There is a growing need for usable and secure authentication in immersive virtual reality (VR). Established concepts (e.g., 2D authentication schemes) are vulnerable to observation attacks, and most alternatives are relatively slow. We present RubikAuth, an authentication scheme for VR where users authenticate quickly and secure by selecting digits from a virtual 3D cube that leverages coordinated 3D manipulation and pointing. We report on results from three studies comparing how pointing using eye gaze, head pose, and controller tapping impact RubikAuth's usability, memorability, and observation resistance under three realistic threat models. We found that entering a four-symbol RubikAuth password is fast: 1.69-3.5 s using controller tapping, 2.35-4.68 s using head pose and 2.39-4.92 s using eye gaze, and highly resilient to observations: 96-99.55% of observation attacks were unsuccessful. RubikAuth also has a large theoretical password space: 45(n) for an n-symbols password. Our work underlines the importance of considering novel but realistic threat models beyond standard one-time attacks to fully assess the observation-resistance of authentication schemes. We conclude with an in-depth discussion of authentication systems for VR and outline five learned lessons for designing and evaluating authentication schemes.</t>
  </si>
  <si>
    <t>10.1145/3428121</t>
  </si>
  <si>
    <t>Wang, G; Badal, A; Jia, X; Maltz, JS; Mueller, K; Myers, KJ; Niu, C; Vannier, M; Yan, PK; Yu, Z; Zeng, RP</t>
  </si>
  <si>
    <t>NATURE MACHINE INTELLIGENCE</t>
  </si>
  <si>
    <t>CT; CHALLENGES; DESIGN</t>
  </si>
  <si>
    <t>The metaverse integrates physical and virtual realities, enabling humans and their avatars to interact in an environment supported by technologies such as high-speed internet, virtual reality, augmented reality, mixed and extended reality, blockchain, digital twins and artificial intelligence (AI), all enriched by effectively unlimited data. The metaverse recently emerged as social media and entertainment platforms, but extension to healthcare could have a profound impact on clinical practice and human health. As a group of academic, industrial, clinical and regulatory researchers, we identify unique opportunities for metaverse approaches in the healthcare domain. A metaverse of 'medical technology and AI' (MeTAI) can facilitate the development, prototyping, evaluation, regulation, translation and refinement of AI-based medical practice, especially medical imaging-guided diagnosis and therapy. Here, we present metaverse use cases, including virtual comparative scanning, raw data sharing, augmented regulatory science and metaversed medical intervention. We discuss relevant issues on the ecosystem of the MeTAI metaverse including privacy, security and disparity. We also identify specific action items for coordinated efforts to build the MeTAI metaverse for improved healthcare quality, accessibility, cost-effectiveness and patient satisfaction. The metaverse is gaining prominence in industry, academia and social media. Wang and colleagues envision a medical technology and AI ecosystem, and present this perspective on the future of healthcare in the metaverse.</t>
  </si>
  <si>
    <t>10.1038/s42256-022-00549-6</t>
  </si>
  <si>
    <t>Zhu, HD; Jin, WQ; Xiao, MY; Murali, S; Li, M</t>
  </si>
  <si>
    <t>Two-factor authentication; blinking rhythm; pupil size variation; VR device</t>
  </si>
  <si>
    <t>Virtual Reality (VR) has shown promising potentials in many applications, such as e-business, healthcare, and social networking. Rich information regarding user's activities and their online accounts is stored in VR devices. If it is carelessly unattended, then attackers, including insiders, can make use of the stored information to, for example, perform in-app purchases at the legitimate owner's expenses. Current solutions, mostly following schemes designed for general personal devices, have been proved vulnerable to shoulder-surfing attacks due to the sight blocking caused by the headset. Although there have been efforts trying to fill this gap, they either rely on some highly advanced equipment, such as electrodes to read brainwaves, or introduce heavy cognitive load that has users perform a series of cumbersome authentication tasks. Therefore, an authentication method for VR devices that is robust and convenient is in dire need. In this paper, we present the design, implementation, and evaluation of a two-factor user authentication scheme, BlinKey, for VR devices that are equipped with an eye tracker. A user's secret passcode is a set of recorded rhythms when he/she blinks, together with the unique pupil size variation pattern. We call this passcode as a blinkey, which can be jointly characterized by knowledge-based and biometric features. To examine the performances, BlinKey is implemented on an HTC Vive Pro with a Pupil Labs eye tracker. Through extensive experimental evaluations with 52 participants, we show that our scheme can achieve the average EER as low as 4.0% with only 6 training samples. Besides, it is robust against various types of attacks. BlinKey also exhibits satisfactory usability in terms of login attempts, memorability, and impact of user motions. We also carry out questionnaire-based pre-/post-studies. The survey result indicates that BlinKey is well accepted as a user authentication scheme for VR devices.</t>
  </si>
  <si>
    <t>10.1145/3432217</t>
  </si>
  <si>
    <t>Sharma, SK; Woungang, I; Anpalagan, A; Chatzinotas, S</t>
  </si>
  <si>
    <t>5G mobile communication; Wireless communication; Reliability; Communication system security; Internet of Things; Haptic interfaces; Tactile internet; IoT; 5G; beyond 5G; haptic communications; augmented reality (AR); virtual reality (VR); ultra-reliable and low-latency communications (URLLC)</t>
  </si>
  <si>
    <t>MACHINE-TYPE COMMUNICATIONS; INTERCONNECTED VIRTUAL-REALITY; LOW-LATENCY COMMUNICATIONS; HAPTIC DATA; RANDOM-ACCESS; RESOURCE-ALLOCATION; WIRELESS NETWORKS; BILATERAL CONTROL; MULTIPLE-ACCESS; DATA ANALYTICS</t>
  </si>
  <si>
    <t>Harborth, D</t>
  </si>
  <si>
    <t>Human Autonomy in the Era of Augmented Reality-A Roadmap for Future Work</t>
  </si>
  <si>
    <t>INFORMATION</t>
  </si>
  <si>
    <t>augmented reality; information privacy; informational self-determination; behavior modification; ethics of technologies</t>
  </si>
  <si>
    <t>PRIVACY</t>
  </si>
  <si>
    <t>Augmented reality (AR) has found application in online games, social media, interior design, and other services since the success of the smartphone game Pokemon Go in 2016. With recent news on the metaverse and the AR cloud, the contexts in which the technology is used become more and more ubiquitous. This is problematic, since AR requires various different sensors gathering real-time, context-specific personal information about the users, causing more severe and new privacy threats compared to other technologies. These threats can have adverse consequences on information self-determination and the freedom of choice and, thus, need to be investigated as long as AR is still shapeable. This communication paper takes on a bird's eye perspective and considers the ethical concept of autonomy as the core principle to derive recommendations and measures to ensure autonomy. These principles are supposed to guide future work on AR suggested in this article, which is strongly needed in order to end up with privacy-friendly AR technologies in the future.</t>
  </si>
  <si>
    <t>10.3390/info13060289</t>
  </si>
  <si>
    <t>Yang, Y</t>
  </si>
  <si>
    <t>Perceived K-value Location Privacy Protection Method Based on LBS in Augmented Reality</t>
  </si>
  <si>
    <t>INTERNATIONAL JOURNAL OF SECURITY AND ITS APPLICATIONS</t>
  </si>
  <si>
    <t>Location Based Services(LBS); location privacy; k-anonymity method; pseudonym method</t>
  </si>
  <si>
    <t>ANONYMITY</t>
  </si>
  <si>
    <t>In Augmented Reality (AR), users' main concern includes privacy and safety of data. Since location based services(LBS) are one of the major applications of the AR, it is important to have a privacy-aware management of location information, providing location privacy for clients against vulnerabilities or abuse. Here we analyzed the merit and demerit of exiting location privacy protection method. Then a perceived K-value location privacy protection method was raised. Hereafter the protocol of this algorithm was described and simulated in detail. The results demonstrated this method can effectively realize the location privacy protection.</t>
  </si>
  <si>
    <t>10.14257/ijsia.2015.9.4.04</t>
  </si>
  <si>
    <t>Casey, P; Baggili, I; Yarramreddy, A</t>
  </si>
  <si>
    <t>Immersive Virtual Reality Attacks and the Human Joystick</t>
  </si>
  <si>
    <t>IEEE TRANSACTIONS ON DEPENDABLE AND SECURE COMPUTING</t>
  </si>
  <si>
    <t>Security; Virtual reality; Software; Tracking; Cameras; Testing; Resists; Computer security; human computer interaction; privacy-invasive software; virtual reality</t>
  </si>
  <si>
    <t>This is one of the first accounts for the security analysis of consumer immersive Virtual Reality (VR) systems. This work breaks new ground, coins new terms, and constructs proof of concept implementations of attacks related to immersive VR. Our work used the two most widely adopted immersive VR systems, the HTC Vive, and the Oculus Rift. More specifically, we were able to create attacks that can potentially disorient users, turn their Head Mounted Display (HMD) camera on without their knowledge, overlay images in their field of vision, and modify VR environmental factors that force them into hitting physical objects and walls. Finally, we illustrate through a human participant deception study the success of being able to exploit VR systems to control immersed users and move them to a location in physical space without their knowledge. We term this the Human Joystick Attack. We conclude our work with future research directions and ways to enhance the security of these systems.</t>
  </si>
  <si>
    <t>10.1109/TDSC.2019.2907942</t>
  </si>
  <si>
    <t>Raiyn, J; Jokovic, J</t>
  </si>
  <si>
    <t>The Application of Advanced IoT in Cyberparks</t>
  </si>
  <si>
    <t>CYBERPARKS - THE INTERFACE BETWEEN PEOPLE, PLACES AND TECHNOLOGY: NEW APPROACHES AND PERSPECTIVES</t>
  </si>
  <si>
    <t>IoT; Surveillance; Privacy; Information security; Augmented reality</t>
  </si>
  <si>
    <t>The diffusion of information and communication technologies (ICT) into public spaces is giving birth to a new type of public space: the cyberpark. ICT and the next generation of internet of things (IoT) impact the evolution of modern cities, changing traditional urban planning processes. The IoT with e-economy, e-government, e-medicine, e-learning, and e-society is believed to make a city more efficient and effective. Both IoT and ICT can be used to incentive people to use public open spaces and to spend more time outdoors. In order to attract people, public open spaces have to be attractive, easily accessible and inclusive. IoT can be used to manage the resources in mediated places, including the street traffic in conjunction with events offered in a particular place at a particular time for different user groups. IoT tools are implemented in public spaces to prevent crime and to increase the safety of users. Security services goes from smart cameras that are being installed in many places, to determining users' position and signal tracking with the support of smart mobile phones, GPS/GNSS, QR codes, web services, and Wi-fi. Furthermore, biometric of all types are considered an enhancement of visual surveillance. Biometric are already being used for identification and verification including fingerprint, face iris, speech, eye, and DNA analysis. Various IoT tools are used to design and to create virtual games based on augmented reality for different target such as, human interaction, information collection, and playing in abnormal condition. This chapter addresses IoT tools used in public places to promote their safer use.</t>
  </si>
  <si>
    <t>10.1007/978-3-030-13417-4_24</t>
  </si>
  <si>
    <t>Bhattacharya, P; Saraswat, D; Dave, A; Acharya, M; Tanwar, S; Sharma, G; Davidson, IE</t>
  </si>
  <si>
    <t>6G mobile communication; 5G mobile communication; Blockchains; Real-time systems; Quality of experience; Medical services; Artificial intelligence; 6G; augmented reality; blockchain; digital content; industry 4; 0; smart contracts; virtual reality applications</t>
  </si>
  <si>
    <t>CHANNEL MEASUREMENTS; AUGMENTED REALITY; 5G; REQUIREMENTS; ARCHITECTURE; INTERNET; VISION; MODELS</t>
  </si>
  <si>
    <t>Sooriyaarachchi, J; Seneviratne, S; Thilakarathna, K; Zomaya, AY</t>
  </si>
  <si>
    <t>MusicID: A Brainwave-Based User Authentication System for Internet of Things</t>
  </si>
  <si>
    <t>IEEE INTERNET OF THINGS JOURNAL</t>
  </si>
  <si>
    <t>Electroencephalography; Electrodes; Authentication; Headphones; Biometrics (access control); Sensors; Internet of Things; Authentication; behavioral biometrics; electroencephalogram (EEG); Internet of Things (IoT); smart sensing</t>
  </si>
  <si>
    <t>BAND</t>
  </si>
  <si>
    <t>We propose MusicID, an authentication solution for smart devices that uses music-induced brainwave patterns as a behavioral biometric modality. We experimentally evaluate MusicID using data collected from real users whilst they are listening to two forms of music: 1) a popular English song and 2) individual's favorite song. We show that an accuracy over 98% for user identification and an accuracy over 97% for user verification can be achieved by using data collected from a 4-electrode commodity brainwave headset. We further show that a single electrode is able to provide an accuracy of approximately 85% and the use of two electrodes provides an accuracy of approximately 95%. As already shown by commodity brain-sensing headsets for meditation applications, we believe, including dry electroencephalogram electrodes in smart headsets are feasible and MusicID has the potential of providing an entry point and continuous authentication framework for upcoming surge of smart devices mainly driven by augmented reality (AR)/virtual reality (VR) applications.</t>
  </si>
  <si>
    <t>10.1109/JIOT.2020.3044726</t>
  </si>
  <si>
    <t>Erkoyuncu, J; Khan, S</t>
  </si>
  <si>
    <t>Augmented reality; gas and odor identification; electronic nose prototype; industrial maintenance</t>
  </si>
  <si>
    <t>ELECTRONIC-NOSE; SYSTEMS; DESIGN; ODORS</t>
  </si>
  <si>
    <t>Batalla, JM</t>
  </si>
  <si>
    <t>Internet of Things; virtual reality; augmented reality; quality of experience; electromagnetic interference</t>
  </si>
  <si>
    <t>Hu, SJ; Polette, A; Pernot, JP</t>
  </si>
  <si>
    <t>SMA-Net: Deep learning-based identification and fitting of CAD models from point clouds</t>
  </si>
  <si>
    <t>ENGINEERING WITH COMPUTERS</t>
  </si>
  <si>
    <t>Identification; Fitting; Deep learning; Transformer; Data generation; Virtual reality; Reverse engineering</t>
  </si>
  <si>
    <t>Identification and fitting is an important task in reverse engineering and virtual/augmented reality. Compared to the traditional approaches, carrying out such tasks with a deep learning-based method have much room to exploit. This paper presents SMA-Net (Spatial Merge Attention Network), a novel deep learning-based end-to-end bottom-up architecture, specifically focused on fast identification and fitting of CAD models from point clouds. The network is composed of three parts whose strengths are clearly highlighted: voxel-based multi-resolution feature extractor, spatial merge attention mechanism and multi-task head. It is trained with both virtually-generated point clouds and as-scanned ones created from multiple instances of CAD models, themselves obtained with randomly generated parameter values. Using this data generation pipeline, the proposed approach is validated on two different data sets that have been made publicly available: robot data set for Industry 4.0 applications, and furniture data set for virtual/augmented reality. Experiments show that this reconstruction strategy achieves compelling and accurate results in a very high speed, and that it is very robust on real data obtained for instance by laser scanner and Kinect.</t>
  </si>
  <si>
    <t>10.1007/s00366-022-01648-z</t>
  </si>
  <si>
    <t>Zhou, Y; Pan, CH; Yeoh, PL; Wang, KZ; Ma, Z; Vucetic, B; Li, YH</t>
  </si>
  <si>
    <t>Latency Minimization for Secure Intelligent Reflecting Surface Enhanced Virtual Reality Delivery Systems</t>
  </si>
  <si>
    <t>IEEE WIRELESS COMMUNICATIONS LETTERS</t>
  </si>
  <si>
    <t>Security; Computational modeling; Virtual reality; Uncertainty; Minimization; Wireless communication; Optimization; Intelligent reflecting surface; virtual reality; latency minimization</t>
  </si>
  <si>
    <t>WIRELESS COMMUNICATION</t>
  </si>
  <si>
    <t>This letter investigates a virtual reality (VR) delivery system, where the original VR contents requested by all users are stored at the macro base station (MBS). To reduce latency, MBS can either transmit the original VR data or the computed VR data to multiple users aided by an intelligent reflecting surface (IRS) to prevent attacks from an eavesdropper with imperfect channel state information (CSI). We jointly optimize the transmission policies, MBS transmit power, IRS phase shift and computing frequency to minimize the latency over all users subject to security constraint. Numerical results validate the robustness of our proposed algorithm.</t>
  </si>
  <si>
    <t>10.1109/LWC.2022.3159696</t>
  </si>
  <si>
    <t>Tricomi, PP; Nenna, F; Pajola, L; Conti, M; Gamberi, L</t>
  </si>
  <si>
    <t>Privacy; X reality; Sensors; Security; Metaverse; Behavioral sciences; Surgery; Machine learning; Augmented reality; Virtual reality; machine learning; metaverse; privacy; user profiling; virtual reality</t>
  </si>
  <si>
    <t>Augmented and Virtual Reality (AR and VR), collectively known as Extended Reality (XR), are increasingly gaining traction thanks to their technical advancement and the need for remote connections, recently accentuated by the pandemic. Remote surgery, telerobotics, and virtual offices are only some examples of their successes. As users interact with XR, they generate extensive behavioral data usually leveraged for measuring human activity, which could be used for profiling users' identities or personal information (e.g., gender). However, several factors affect the efficiency of profiling, such as the technology employed, the action taken, the mental workload, the presence of bias, and the sensors available. To date, no study has considered all of these factors together and in their entirety, limiting the current understanding of XR profiling. In this work, we provide a comprehensive study on user profiling in virtual technologies (i.e., AR, VR). Specifically, we employ machine learning on behavioral data (i.e., head, controllers, and eye data) to identify users and infer their individual attributes (i.e., age, gender). Toward this end, we propose a general framework that can potentially infer any personal information from any virtual scenarios. We test our framework on eleven generic actions (e.g., walking, searching, pointing) involving low and high mental loads, derived from two distinct use cases: an AR everyday application (34 participants) and VR robot teleoperation (35 participants). Our framework limits the burden of creating technology- and action-dependent algorithms, also reducing the experimental bias evidenced in previous work, providing a simple (yet effective) baseline for future works. We identified users up to 97% F1-score in VR and 80% in AR. Gender and Age inference was also facilitated in VR, reaching up to 82% and 90% F1-score, respectively. Through an in-depth analysis of sensors' impact, we found VR profiling resulting more effective than AR mainly because of the eye sensors' presence.</t>
  </si>
  <si>
    <t>Yin, CY; Xi, JW; Sun, RX</t>
  </si>
  <si>
    <t>Location Privacy Protection Based on Improved K-Value Method in Augmented Reality on Mobile Devices</t>
  </si>
  <si>
    <t>MOBILE INFORMATION SYSTEMS</t>
  </si>
  <si>
    <t>With the development of Augmented Reality technology, the application of location based service (LBS) is more and more popular, which provides enormous convenience to people's life. User location information could be obtained at anytime and anywhere. So user location privacy security suffers huge threats. Therefore, it is crucial to pay attention to location privacy protection in LBS. Based on the architecture of the trusted third party (TTP), we analyzed the advantages and shortages of existing location privacy protection methods in LBS on mobile terminal. Then we proposed the improved K-value location privacy protection method according to privacy level, which combines k-anonymity method with pseudonym method. Through the simulation experiment, the results show that this improved method can anonymize all service requests effectively. In addition to the experiment of execution time, it demonstrated that our proposed method can realize the location privacy protection more efficiently.</t>
  </si>
  <si>
    <t>10.1155/2017/7251395</t>
  </si>
  <si>
    <t>Lukosch, S; Lukosch, H; Datcu, D; Cidota, M</t>
  </si>
  <si>
    <t>Providing Information on the Spot: Using Augmented Reality for Situational Awareness in the Security Domain</t>
  </si>
  <si>
    <t>COMPUTER SUPPORTED COOPERATIVE WORK-THE JOURNAL OF COLLABORATIVE COMPUTING AND WORK PRACTICES</t>
  </si>
  <si>
    <t>Augmented reality; Information exchange; Situational awareness; Collaboration quality; Usability</t>
  </si>
  <si>
    <t>VISUAL INFORMATION; LAW-ENFORCEMENT; TECHNOLOGY; SYSTEM; MAINTENANCE; SCENE</t>
  </si>
  <si>
    <t>For operational units in the security domain that work together in teams, it is important to quickly and adequately exchange context-related information to ensure well-working collaboration. Currently, most information exchange is based on oral communication. This paper reports on different scenarios from the security domain in which augmented reality (AR) techniques are used to support such information exchange. The scenarios have been designed with a User Centred Design approach, in order to make the scenarios as realistic as possible. To support these scenarios, an AR system has been developed and evaluated in two rounds. In the first round, the usability and feasibility of the AR support has been evaluated with experts from different operational units in the security domain. The second evaluation round then focussed on the effect of AR on collaboration and situational awareness within the expert teams. With regard to the usability and feasibility of AR, the evaluation shows that the scenarios are well defined and the AR system can successfully support information exchange in teams operating in the security domain. The second evaluation round showed that AR can especially improve the situational awareness of remote colleagues not physically present at a scene.</t>
  </si>
  <si>
    <t>10.1007/s10606-015-9235-4</t>
  </si>
  <si>
    <t>Djenouri, Y; Belhadi, A; Srivastava, G; Lin, JCW</t>
  </si>
  <si>
    <t>Secure Collaborative Augmented Reality Framework for Biomedical Informatics</t>
  </si>
  <si>
    <t>IEEE JOURNAL OF BIOMEDICAL AND HEALTH INFORMATICS</t>
  </si>
  <si>
    <t>Medical diagnostic imaging; Multi-agent systems; Deep learning; Augmented reality; Bioinformatics; Privacy; Intelligent sensors; Biomedical health informatics; augmented reality; distributed deep learning; multi-agent system; privacy</t>
  </si>
  <si>
    <t>INDUSTRIAL INTERNET; BLOCKCHAIN; THINGS</t>
  </si>
  <si>
    <t>Augmented reality is currently of interest in biomedical health informatics. At the same time, several challenges have appeared, in particular with the rapid progress of smart sensor technologies, and medical artificial intelligence. This yields the necessity of new needs in biomedical health informatics. Collaborative learning and privacy are just some of the challenges of augmented reality technology in biomedical health informatics. This paper introduces a novel secure collaborative augmented reality framework for biomedical health informatics-based applications. Distributed deep learning is performed across a multi-agent system platform. The privacy strategy is then developed for ensuring better communications of the different intelligent agents in the system. In this research work, a system of multiple agents is created for the simulation of the collective behaviours of the smart components of biomedical health informatics. Augmented reality is also incorporated for better visualization of medical patterns. A novel privacy strategy based on blockchain is investigated for ensuring the confidentiality of the learning process. Experiments are conducted on real use cases of the biomedical segmentation process. Our strong experimental analysis reveals the strength of the proposed framework when directly compared to state-of-the-art biomedical health informatics solutions.</t>
  </si>
  <si>
    <t>10.1109/JBHI.2021.3139575</t>
  </si>
  <si>
    <t>Jagannath, A; Jagannath, J; Kumar, PSPV</t>
  </si>
  <si>
    <t>A comprehensive survey on radio frequency (RF) fingerprinting: Traditional approaches, deep learning, and open challenges</t>
  </si>
  <si>
    <t>COMPUTER NETWORKS</t>
  </si>
  <si>
    <t>Radio fingerprinting; Deep learning; Signal intelligence; Wireless security; Emitter identification; Signal and modulation classification</t>
  </si>
  <si>
    <t>AUTOMATIC MODULATION CLASSIFICATION; IDENTIFICATION; NETWORKS; SECURITY; PERFORMANCE; SPECTRUM; CHANNEL</t>
  </si>
  <si>
    <t>Fifth generation (5G) network and beyond envision massive Internet of Things (IoT) rollout to support disruptive applications such as extended reality (XR), augmented/virtual reality (AR/VR), industrial automation, autonomous driving, and smart everything which brings together massive and diverse IoT devices occupying the radio frequency (RF) spectrum. Along with the spectrum crunch and throughput challenges, such a massive scale of wireless devices exposes unprecedented threat surfaces. RF fingerprinting is heralded as a candidate technology that can be combined with cryptographic and zero-trust security measures to ensure data privacy, confidentiality, and integrity in wireless networks. Motivated by the relevance of this subject in the future communication networks, in this work, we present a comprehensive survey of RF fingerprinting approaches ranging from a traditional view to the most recent deep learning (DL)-based algorithms. Existing surveys have mostly focused on a constrained presentation of the wireless fingerprinting approaches, however, many aspects remain untold. In this work, however, we mitigate this by addressing every aspect - background on signal intelligence (SIGINT), applications, relevant DL algorithms, systematic literature review of RF fingerprinting techniques spanning the past two decades, discussion on datasets, and potential research avenues - necessary to elucidate this topic to the reader in an encyclopedic manner.</t>
  </si>
  <si>
    <t>10.1016/j.comnet.2022.109455</t>
  </si>
  <si>
    <t>McGill, M; Williamson, J; Ng, A; Pollick, F; Brewster, S</t>
  </si>
  <si>
    <t>VIRTUAL REALITY</t>
  </si>
  <si>
    <t>Virtual reality; Augmented reality; Mixed reality; Transportation; Passenger; In-car; In-flight; Travel</t>
  </si>
  <si>
    <t>MOTION SICKNESS; KNOWLEDGE; SPACE</t>
  </si>
  <si>
    <t>This paper examines key challenges in supporting passenger use of augmented and virtual reality headsets in transit. These headsets will allow passengers to break free from the restraints of physical displays placed in constrained environments such as cars, trains and planes. Moreover, they have the potential to allow passengers to make better use of their time by making travel more productive and enjoyable, supporting both privacy and immersion. However, there are significant barriers to headset usage by passengers in transit contexts. These barriers range from impediments that would entirely prevent safe usage and function (e.g. motion sickness) to those that might impair their adoption (e.g. social acceptability). We identify the key challenges that need to be overcome and discuss the necessary resolutions and research required to facilitate adoption and realize the potential advantages of using mixed reality headsets in transit.</t>
  </si>
  <si>
    <t>10.1007/s10055-019-00420-x</t>
  </si>
  <si>
    <t>Tran, NC; Wang, JH; Vu, TH; Tai, TC; Wang, JC</t>
  </si>
  <si>
    <t>Anti-aliasing convolution neural network of finger vein recognition for virtual reality (VR) human-robot equipment of metaverse</t>
  </si>
  <si>
    <t>JOURNAL OF SUPERCOMPUTING</t>
  </si>
  <si>
    <t>Metaverse; Virtual reality (VR) human-robot; Biometrics; Finger vein recognition; Deep learning; Convolution network; Pre-processing; Image processing; Anti-aliasing</t>
  </si>
  <si>
    <t>EXTRACTION; FUSION</t>
  </si>
  <si>
    <t>Metaverse, which is anticipated to be the future of the internet, is a 3D virtual world in which users interact via highly customizable computer avatars. It is considerably promising for several industries, including gaming, education, and business. However, it still has drawbacks, particularly in the privacy and identity threads. When a person joins the metaverse via a virtual reality (VR) human-robot equipment, their avatar, digital assets, and private information may be compromised by cybercriminals. This paper introduces a specific Finger Vein Recognition approach for the virtual reality (VR) human-robot equipment of the metaverse of the Metaverse to prevent others from misappropriating it. Finger vein is a is a biometric feature hidden beneath our skin. It is considerably more secure in person verification than other hand-based biometric characteristics such as finger print and palm print since it is difficult to imitate. Most conventional finger vein recognition systems that use hand-crafted features are ineffective, especially for images with low quality, low contrast, scale variation, translation, and rotation. Deep learning methods have been demonstrated to be more successful than traditional methods in computer vision. This paper develops a finger vein recognition system based on a convolution neural network and anti-aliasing technique. We employ/ utilize a contrast image enhancement algorithm in the preprocessing step to improve performance of the system. The proposed approach is evaluated on three publicly available finger vein datasets. Experimental results show that our proposed method outperforms the current state-of-the-art methods, improvement of 97.66% accuracy on FVUSM dataset, 99.94% accuracy on SDUMLA dataset, and 88.19% accuracy on THUFV2 dataset.</t>
  </si>
  <si>
    <t>10.1007/s11227-022-04680-4</t>
  </si>
  <si>
    <t>Chen, C; Wang, XY; Chen, J; Liu, Q; Peng, SL</t>
  </si>
  <si>
    <t>An Active Security System Based on AR Smart Classes and Face Recognition Technology</t>
  </si>
  <si>
    <t>JOURNAL OF INTERNET TECHNOLOGY</t>
  </si>
  <si>
    <t>Augumented reality; Face recognition; Active security</t>
  </si>
  <si>
    <t>ALGORITHM; TRACKING</t>
  </si>
  <si>
    <t>How to effectively apply AR (Augmented Reality) new technology to create better safety environment for society and enterprises is the concern of many government and enterprise leaders. This research combines AR smart glasses, multi face recognition technology and control system technology to develop a face recognition active security platform which can effectively improve the arrest of criminals and establish a safer social environment.</t>
  </si>
  <si>
    <t>10.53106/160792642022032302005</t>
  </si>
  <si>
    <t>Siriwardhana, Y; Porambage, P; Liyanage, M; Ylianttila, M</t>
  </si>
  <si>
    <t>IEEE COMMUNICATIONS SURVEYS AND TUTORIALS</t>
  </si>
  <si>
    <t>Augmented reality; 5G mobile communication; Mobile handsets; Rendering (computer graphics); Mars; Wireless communication; Cloud computing; 5G; multi-access edge computing (MEC); cloud; mobile augmented reality (MAR); augmented reality (AR); network architecture</t>
  </si>
  <si>
    <t>SERVICE MIGRATION; LOW-LATENCY; REMOTE MAINTENANCE; INFORMATION-SYSTEM; INDUSTRY 4.0; FOLLOW ME; WEB AR; NETWORKS; FUTURE; COMMUNICATION</t>
  </si>
  <si>
    <t>David-John, B; Hosfelt, D; Butler, K; Jain, E</t>
  </si>
  <si>
    <t>A privacy-preserving approach to streaming eye-tracking data</t>
  </si>
  <si>
    <t>IEEE TRANSACTIONS ON VISUALIZATION AND COMPUTER GRAPHICS</t>
  </si>
  <si>
    <t>Privacy; Eye Tracking; Eye Movements; Biometrics</t>
  </si>
  <si>
    <t>VIRTUAL-REALITY; GAZE PREDICTION; SALIENCY MAPS; ATTENTION; MOVEMENTS; VR</t>
  </si>
  <si>
    <t>Eye-tracking technology is being increasingly integrated into mixed reality devices. Although critical applications are being enabled, there are significant possibilities for violating user privacy expectations. We show that there is an appreciable risk of unique user identification even under natural viewing conditions in virtual reality. This identification would allow an app to connect a user's personal ID with their work ID without needing their consent, for example. To mitigate such risks we propose a framework that incorporates gatekeeping via the design of the application programming interface and via software-implemented privacy mechanisms. Our results indicate that these mechanisms can reduce the rate of identification from as much as 85% to as low as 30%. The impact of introducing these mechanisms is less than 1.5 degrees error in gaze position for gaze prediction. Gaze data streams can thus be made private while still allowing for gaze prediction, for example, during foveated rendering. Our approach is the first to support privacy-by-design in the flow of eye-tracking data within mixed reality use cases.</t>
  </si>
  <si>
    <t>10.1109/TVCG.2021.3067787</t>
  </si>
  <si>
    <t>Harborth, D; Pape, S</t>
  </si>
  <si>
    <t>Empirically Investigating Extraneous Influences on the APCO Model - Childhood Brand Nostalgia and the Positivity Bias</t>
  </si>
  <si>
    <t>FUTURE INTERNET</t>
  </si>
  <si>
    <t>APCO; nostalgia; positivity bias; privacy concerns; bounded rationality; mobile augmented reality applications; Pokemon Go</t>
  </si>
  <si>
    <t>INFORMATION PRIVACY CONCERNS; SCALE; DISCLOSURE; MEMORIES</t>
  </si>
  <si>
    <t>Pokemon Go is one of the most successful mobile games of all time. Millions played and still play this mobile augmented reality (AR) application, although severe privacy issues are pervasive in the app due to its use of several sensors such as location data and camera. In general, individuals regularly use online services and mobile apps although they might know that the use is associated with high privacy risks. This seemingly contradictory behavior of users is analyzed from a variety of different perspectives in the information systems domain. One of these perspectives evaluates privacy-related decision making processes based on concepts from behavioral economics. We follow this line of work by empirically testing one exemplary extraneous factor within the enhanced APCO model (antecedents-privacy concerns-outcome). Specific empirical tests on such biases are rare in the literature which is why we propose and empirically analyze the extraneous influence of a positivity bias. In our case, we hypothesize that the bias is induced by childhood brand nostalgia towards the Pokemon franchise. We analyze our proposition in the context of an online survey with 418 active players of the game. Our results indicate that childhood brand nostalgia influences the privacy calculus by exerting a large effect on the benefits within the trade-off and, therefore, causing a higher use frequency. Our work shows two important implications. First, the behavioral economics perspective on privacy provides additional insights relative to previous research. However, the effects of several other biases and heuristics have to be tested in future work. Second, relying on nostalgia represents an important, but also double-edged, instrument for practitioners to market new services and applications.</t>
  </si>
  <si>
    <t>10.3390/fi12120220</t>
  </si>
  <si>
    <t>Zhang, XH; Cao, ZY; Dong, WB</t>
  </si>
  <si>
    <t>Edge computing; Cloud computing; Internet of Things; Agriculture; Servers; Production; Monitoring; The Agricultural Internet of Things; artificial intelligence; blockchain; edge computing; smart agriculture; virtual; augmented reality</t>
  </si>
  <si>
    <t>AUGMENTED REALITY; BIG DATA; SYSTEMS</t>
  </si>
  <si>
    <t>Mukthineni, V; Mukthineni, R; Sharma, O; Narayanan, SJ</t>
  </si>
  <si>
    <t>Face Authenticated Hand Gesture Based Human Computer Interaction for Desktops</t>
  </si>
  <si>
    <t>CYBERNETICS AND INFORMATION TECHNOLOGIES</t>
  </si>
  <si>
    <t>Gesture recognition; gesture detection; human-computer interaction; Haar-cascade; convolution neural network; Viola-Jones Algorithm; ReLU activation; convolutional layer; max-pooling; k-Gaussian distribution</t>
  </si>
  <si>
    <t>RECOGNITION SYSTEM</t>
  </si>
  <si>
    <t>Hand gesture detection and recognition is a cutting-edge technology that is getting progressively applicable in several applications, including the recent trends namely Virtual Reality and Augmented Reality. It is a key part of Human-Computer Interaction which gives an approach to two-way interaction between the computer and the user. Currently, this technology is limited to expensive and highly specialized equipment and gadgets such as Kinect and the Oculus Rift. In this paper, various technologies and methodologies of implementing a gesture detection and recognition system are discussed. The paper also includes the implementation of a face recognition module using the Viola-Jones Algorithm for authentication of the system followed by hand gesture recognition using CNN to perform basic operations on the laptop. Any type of user can use gesture control as an alternative and interesting way to control their laptop. Furthermore, this can be used as a prototype for future implementations in the field of virtual reality as well as augmented reality.</t>
  </si>
  <si>
    <t>10.2478/cait-2020-0048</t>
  </si>
  <si>
    <t>Ranaweera, P; Jurcut, A; Liyanage, M</t>
  </si>
  <si>
    <t>MEC-enabled 5G Use Cases: A Survey on Security Vulnerabilities and Countermeasures</t>
  </si>
  <si>
    <t>5G; use cases; MEC; security; ITS; V2E; AR; VR; UAV; mMTC; eMBB</t>
  </si>
  <si>
    <t>PHYSICAL LAYER SECURITY; OF-THE-ART; RESOURCE-ALLOCATION; CELLULAR NETWORKS; LOW-LATENCY; EDGE; INTERNET; SYSTEMS; THREATS; THINGS</t>
  </si>
  <si>
    <t>The future of mobile and internet technologies are manifesting advancements beyond the existing scope of science. The concepts of automated driving, augmented-reality, and machine-type-communication are quite sophisticated and require an elevation of the current mobile infrastructure for launching. The fifth-generation (5G) mobile technology serves as the solution, though it lacks a proximate networking infrastructure to satisfy the service guarantees. Multi-access Edge Computing (MEC) envisages such an edge computing platform. In this survey, we are revealing security vulnerabilities of key 5G-based use cases deployed in the MEC context. Probable security flows of each case are specified, while countermeasures are proposed for mitigating them.</t>
  </si>
  <si>
    <t>10.1145/3474552</t>
  </si>
  <si>
    <t>Tran, TTM; Parker, C; Wang, YY; Tomitsch, M</t>
  </si>
  <si>
    <t>Designing Wearable Augmented Reality Concepts to Support Scalability in Autonomous Vehicle-Pedestrian Interaction</t>
  </si>
  <si>
    <t>FRONTIERS IN COMPUTER SCIENCE</t>
  </si>
  <si>
    <t>autonomous vehicles; vehicle-to-pedestrian communication; external human-machine interfaces; user-initiated communication; vulnerable road users; wearable augmented reality; scalability</t>
  </si>
  <si>
    <t>Wearable augmented reality (AR) offers new ways for supporting the interaction between autonomous vehicles (AVs) and pedestrians due to its ability to integrate timely and contextually relevant data into the user's field of view. This article presents novel wearable AR concepts that assist crossing pedestrians in multi-vehicle scenarios where several AVs frequent the road from both directions. Three concepts with different communication approaches for signaling responses from multiple AVs to a crossing request, as well as a conventional pedestrian push button, were simulated and tested within a virtual reality environment. The results showed that wearable AR is a promising way to reduce crossing pedestrians' cognitive load when the design offers both individual AV responses and a clear signal to cross. The willingness of pedestrians to adopt a wearable AR solution, however, is subject to different factors, including costs, data privacy, technical defects, liability risks, maintenance duties, and form factors. We further found that all participants favored sending a crossing request to AVs rather than waiting for the vehicles to detect their intentions-pointing to an important gap and opportunity in the current AV-pedestrian interaction literature.</t>
  </si>
  <si>
    <t>10.3389/fcomp.2022.866516</t>
  </si>
  <si>
    <t>Yan, M; Chen, BL; Feng, G; Qin, S</t>
  </si>
  <si>
    <t>Resource management; Training; Wireless networks; Distributed databases; Data models; Machine learning algorithms; Performance evaluation; Federated learning; power allocation; wireless networks; federated cooperation; federated augmentation</t>
  </si>
  <si>
    <t>INTERFERENCE COORDINATION; RESOURCE-ALLOCATION; OPTIMIZATION; ALGORITHM</t>
  </si>
  <si>
    <t>Smith, M; Maiti, A; Maxwell, AD; Kist, AA</t>
  </si>
  <si>
    <t>Augmented and Mixed Reality Features and Tools for Remote Laboratory Experiments</t>
  </si>
  <si>
    <t>INTERNATIONAL JOURNAL OF ONLINE ENGINEERING</t>
  </si>
  <si>
    <t>augmentated reality; remote laboratories; digital image processing; object tracking; computer vision</t>
  </si>
  <si>
    <t>GAMES</t>
  </si>
  <si>
    <t>Augmented Reality (AR) is the process of overlaying meaningful interactive information in a live video stream for creating an enriched visual experience for users. Within Remote Access Laboratories (RAL) this enables users to gain design experience along with gaining knowledge about the particular experiment in question and potentially collaborate on design experiences. This paper focuses on the issues related to the applications of AR in RAL, the levels of AR in context of RAL and their effect on the learning tools. This paper also discusses the challenges of integrating a Natural User interface into the AR for RAL experiments. Finally it presents two example applications for AR in RAL experiment - Virtual Objects Creation and Object Identification and Tagging.</t>
  </si>
  <si>
    <t>10.3991/ijoe.v12i07.5851</t>
  </si>
  <si>
    <t>Reinhard, R; Telatar, E; Humayoun, SR</t>
  </si>
  <si>
    <t>Comparison of Object Detection in Head-Mounted and Desktop Displays for Congruent and Incongruent Environments</t>
  </si>
  <si>
    <t>BIG DATA AND COGNITIVE COMPUTING</t>
  </si>
  <si>
    <t>object perception; object identification; context; object congruency; virtual reality; virtual environment; immersion; head-mounted display; presence; user study</t>
  </si>
  <si>
    <t>VIRTUAL-REALITY; MEMORY; RECOGNITION; IMMERSION; SICKNESS; SCENES</t>
  </si>
  <si>
    <t>Virtual reality technologies, including head-mounted displays (HMD), can provide benefits to psychological research by combining high degrees of experimental control with improved ecological validity. This is due to the strong feeling of being in the displayed environment (presence) experienced by VR users. As of yet, it is not fully explored how using HMDs impacts basic perceptual tasks, such as object perception. In traditional display setups, the congruency between background environment and object category has been shown to impact response times in object perception tasks. In this study, we investigated whether this well-established effect is comparable when using desktop and HMD devices. In the study, 21 participants used both desktop and HMD setups to perform an object identification task and, subsequently, their subjective presence while experiencing two-distinct virtual environments (a beach and a home environment) was evaluated. Participants were quicker to identify objects in the HMD condition, independent of object-environment congruency, while congruency effects were not impacted. Furthermore, participants reported significantly higher presence in the HMD condition.</t>
  </si>
  <si>
    <t>10.3390/bdcc6010028</t>
  </si>
  <si>
    <t>Mehta, RK; Moats, J; Karthikeyan, R; Gabbard, JL; Srinivasan, D; Du, EJ; Leonessa, A; Burks, G; Stephenson, A; Fernandes, R</t>
  </si>
  <si>
    <t>AI MAGAZINE</t>
  </si>
  <si>
    <t>NEURAL MECHANISMS; FEEDBACK</t>
  </si>
  <si>
    <t>Emergency response (ER) workers perform extremely demanding physical and cognitive tasks that can result in serious injuries and loss of life. Human augmentation technologies have the potential to enhance physical and cognitive work-capacities, thereby dramatically transforming the landscape of ER work, reducing injury risk, improving ER, as well as helping attract and retain skilled ER workers. This opportunity has been significantly hindered by the lack of high-quality training for ER workers that effectively integrates innovative and intelligent augmentation solutions. Hence, new ER learning environments are needed that are adaptive, affordable, accessible, and continually available for reskilling the ER workforce as technological capabilities continue to improve. This article presents the research considerations in the design and integration of use-inspired exoskeletons and augmented reality technologies in ER processes and the identification of unique cognitive and motor learning needs of each of these technologies in context-independent and ER-relevant scenarios. We propose a human-centered artificial intelligence (AI) enabled training framework for these technologies in ER. Finally, how these human-centered training requirements for nascent technologies are integrated in an intelligent tutoring system that delivers across tiered access levels, covering the range of virtual, to mixed, to physical reality environments, is discussed.</t>
  </si>
  <si>
    <t>10.1002/aaai.12041</t>
  </si>
  <si>
    <t>Lee, JY; Lee, KL</t>
  </si>
  <si>
    <t>Spy in Your Eye: Spycam Attack via Open-Sided Mobile VR Device</t>
  </si>
  <si>
    <t>IEICE TRANSACTIONS ON INFORMATION AND SYSTEMS</t>
  </si>
  <si>
    <t>key virtual reality; mobile computing; hidden camera; spycam; webvr; privacy leak</t>
  </si>
  <si>
    <t>Privacy violations via spy cameras are becoming increasingly serious. With the recent advent of various smart home IoT devices, such as smart TVs and robot vacuum cleaners, spycam attacks that steal users' information are being carried out in more unpredictable ways. In this paper, we introduce a new spycam attack on a mobile WebVR environment. It is performed by a web attacker who maliciously accesses the back-facing cameras of victims' mobile devices while they are browsing the attacker's WebVR site. This has the power to allow the attacker to capture victims' surroundings even at the desired field of view through sophisticated content placement in VR scenes, resulting in serious privacy breaches for mobile VR users. In this letter, we introduce a new threat facing mobile VR and show that it practically works with major browsers in a stealthy manner.</t>
  </si>
  <si>
    <t>10.1587/transinf.2022EDL8042</t>
  </si>
  <si>
    <t>Park, WH; Siddiqui, IF; Qureshi, NMF</t>
  </si>
  <si>
    <t>AI-Enabled Grouping Bridgehead to Secure Penetration Topics of Metaverse</t>
  </si>
  <si>
    <t>CMC-COMPUTERS MATERIALS &amp; CONTINUA</t>
  </si>
  <si>
    <t>Metaverse; security; computational linguistics; grouping bridgehead; AI</t>
  </si>
  <si>
    <t>With the advent of the big data era, security issues in the context of artificial intelligence (AI) and data analysis are attracting research attention. In the metaverse, which will become a virtual asset in the future, users' communication, movement with characters, text elements, etc., are required to integrate the real and virtual. However, they can be exposed to threats. Particularly, various hacker threats exist. For example, users' assets are exposed through notices and mail alerts regularly sent to users by operators. In the future, hacker threats will increase mainly due to naturally anonymous texts. Therefore, it is necessary to use the natural language processing technology of artificial intelligence, especially term frequency-inverse document frequency, word2vec, gated recurrent unit, recurrent neural network, and long-short term memory. Additionally, several application versions are used. Currently, research on tasks and performance for algorithm application is underway. We propose a grouping algorithm that focuses on securing various bridgehead strategies to secure topics for security and safety within the metaverse. The algorithm comprises three modules: extracting topics from attacks, managing dimensions, and performing grouping. Consequently, we create 24 topic-based models. Assuming normal and spam mail attacks to verify our algorithm, the accuracy of the previous application version was increased by similar to 0.4%-1.5%.</t>
  </si>
  <si>
    <t>10.32604/cmc.2022.030235</t>
  </si>
  <si>
    <t>Laaki, H; Miche, Y; Tammi, K</t>
  </si>
  <si>
    <t>Digital twin; virtual reality; robot control; mobile networks; network security</t>
  </si>
  <si>
    <t>Alkarney, W; Almakki, R</t>
  </si>
  <si>
    <t>Factors Affecting the Intention to Use Virtual Stores: Perspectives of Consumers in Saudi Arabia</t>
  </si>
  <si>
    <t>TECHNOLOGY ACCEPTANCE MODEL; ELECTRONIC COMMERCE; PERCEIVED RISK; UNIFIED THEORY; REALITY; TELEPRESENCE; ADOPTION; PURCHASE; IMPACT; RETAIL</t>
  </si>
  <si>
    <t>Companies have explored various forms of virtual reality (VR) shopping, yet what is known about the user adoption behavior of VR apps is minimal and research into VR shopping from a user acceptance perspective is limited. This study investigates the factors that affect the intention to use VR for online shopping through undergoing a virtual shopping experience in the VR app. This is an exploratory study using a quantitative methodology. The findings indicate that telepresence, attitude, perceived control (PC), satisfaction, hedonic motivation (HM), and perceived usefulness (PU) are direct determinants of intention to use, whereas perceived security risk has no effect. Moreover, PEOU, PU, PC, and telepresence are indirect determinants of intention to use. This research is valuable for its identification of the determinants that can affect the adoption of VR in online shopping. This study helps store owners to understand what features will enable a successful implementation of virtual stores (VSs). This study has several limitations. First, the study was conducted using a convenience sample, making it difficult to generalize the results to the whole population. In terms of method, the study was entirely quantitative, using a questionnaire entirely consisting of close-ended questions, so participants were limited in their response options. The final limitation is in the scope of the research, which covered the perceptions of consumers only, while employees' and ICT experts' perspectives were not considered. In light of these limitations, this study allows some suggestions for future research directions to be made. (a) The perspectives of employees and ICT experts could be included so that more factors will be generated. (b) Future research could use different methodologies such as mixed methods to gain a deeper understanding of the responses. (c) A longitudinal study could be designed to address any developments occurring in VS features, as e-commerce is continually being developed.</t>
  </si>
  <si>
    <t>10.1155/2022/8340406</t>
  </si>
  <si>
    <t>Tai, YH; Wei, L; Zhou, HL; Peng, J; Li, Q; Li, FY; Zhang, J; Shi, JS</t>
  </si>
  <si>
    <t>Augmented-reality-driven medical simulation platform for percutaneous nephrolithotomy with cybersecurity awareness</t>
  </si>
  <si>
    <t>INTERNATIONAL JOURNAL OF DISTRIBUTED SENSOR NETWORKS</t>
  </si>
  <si>
    <t>Cybersecurity; percutaneous renal access; precise surgical training; augmented reality; security awareness</t>
  </si>
  <si>
    <t>MODEL</t>
  </si>
  <si>
    <t>With cybersecurity guaranteed, a novel augmented-reality-driven medical simulation platform was designed for percutaneous renal access, which can overcome the limitations of conventional bench simulators and existing augmented reality models. This article presents a new framework design and establishes validations for the simulator for percutaneous nephrolithotomy (SimPCNL) assessment with the consideration of cybersecurity in the implementation. In particular, the new cybersecurity awareness design includes code security and hardware security. SimPCNL is mainly composed of a personal computer and two PHANTOM Omni (three-dimensional haptic device) with one stylus that mimics the percutaneous needle. A database storing clinical fluoroscopic images of percutaneous nephrolithotomy and a reproduced visual-haptic environment mimicking actual surgical performance consist of the training interface. In total, 54 professors comprising 36 medical students and 18 urologists were employed to evaluate the simulator we designed, which performed in the surgical department of Yunnan First People's Hospital. Objective metrics and Global Rating Scale questionnaire are used to record the face and content validities, skills improvement validity, construct validity, and criterion validity. The median appraisal value of the face and content was 4 (1-5) by 18 urologists. Professors' results demonstrated extremely better than medical students' in total evaluation results. After a training group of medical students, SimPCNL showed a better result than the commercial training framework, especially for the quantitative feedbacks group. SimPCNL Global Rating Scale scores and objective assessment demonstrated a better result than PERC Mentor in percutaneous renal access surgical training. Training percutaneous renal access on SimPCNL is reliable and versatile through the face, content, improvement construct, and criterion validations. Furthermore, we also consider cybersecurity when implementing our novel platform.</t>
  </si>
  <si>
    <t>10.1177/1550147719840173</t>
  </si>
  <si>
    <t>Pan, DF; Ding, DR; Ge, XH; Han, QL; Zhang, XM</t>
  </si>
  <si>
    <t>Privacy-Preserving Platooning Control of Vehicular Cyber-Physical Systems With Saturated Inputs</t>
  </si>
  <si>
    <t>IEEE TRANSACTIONS ON SYSTEMS MAN CYBERNETICS-SYSTEMS</t>
  </si>
  <si>
    <t>Vehicle dynamics; Data privacy; Observers; Topology; Privacy; Metaverse; Eigenvalues and eigenfunctions; Encryption and decryption; platooning control; privacy preservation; proportional-integral observers (PIOs); vehicular cyber-physical systems</t>
  </si>
  <si>
    <t>FRAMEWORK; TRANSPORTATION; RESILIENT; VEHICLES; DESIGN; STATE</t>
  </si>
  <si>
    <t>Metaverse allows the physical reality to tightly integrate with the digital universe. As one typical metaverse application, platooning control of vehicular cyber-physical systems has attracted extensive attention as it is beneficial to improve traffic efficiency, driving safety, and emission reduction. However, due to the open nature of wireless communication networks, the transmitted vehicle-to-vehicle (V2V) data packets become exposed to the public and concomitant data leakage can lead to unintended consequences to vehicular platoons. This article is concerned with the privacy-preserving platooning control issue of vehicular cyber-physical systems with input saturations. First, a novel distributed proportional-integral observer is proposed to estimate the full state of each vehicle, where the integral terms with a forgetting factor facilitate to realize the tradeoff between transient performance and steady-state performance for the platoon. Second, sampled-data-based dynamic encryption and decryption schemes, featuring a dynamic private key, are developed such that the encrypted and decrypted V2V data can be kept private to each platoon vehicle. It is then shown that the platooning control problem over a generic communication topology can be cast into the stability issue of an auxiliary dynamic system. Furthermore, sufficient conditions on the existence of the desired observer and controller gains as well as the private key parameter selection are derived to guarantee the desired platoon stability and privacy preservation requirements. Finally, an illustrative example is given to demonstrate the effectiveness of the proposed control method.</t>
  </si>
  <si>
    <t>Xu, RH; Chen, Y; Chen, GS; Blasch, E</t>
  </si>
  <si>
    <t>SAUSA: Securing Access, Usage, and Storage of 3D Point CloudData by a Blockchain-Based Authentication Network</t>
  </si>
  <si>
    <t>Blockchain; smart contract; point cloud; security; privacy preservation; software-defined network (SDN); big data; assurance; resilience</t>
  </si>
  <si>
    <t>The rapid development of three-dimensional (3D) acquisition technology based on 3D sensors provides a large volume of data, which are often represented in the form of point clouds. Point cloud representation can preserve the original geometric information along with associated attributes in a 3D space. Therefore, it has been widely adopted in many scene-understanding-related applications such as virtual reality (VR) and autonomous driving. However, the massive amount of point cloud data aggregated from distributed 3D sensors also poses challenges for secure data collection, management, storage, and sharing. Thanks to the characteristics of decentralization and security, Blockchain has great potential to improve point cloud services and enhance security and privacy preservation. Inspired by the rationales behind the software-defined network (SDN) technology, this paper envisions SAUSA, a Blockchain-based authentication network that is capable of recording, tracking, and auditing the access, usage, and storage of 3D point cloud datasets in their life-cycle in a decentralized manner. SAUSA adopts an SDN-inspired point cloud service architecture, which allows for efficient data processing and delivery to satisfy diverse quality-of-service (QoS) requirements. A Blockchain-based authentication framework is proposed to ensure security and privacy preservation in point cloud data acquisition, storage, and analytics. Leveraging smart contracts for digitizing access control policies and point cloud data on the Blockchain, data owners have full control of their 3D sensors and point clouds. In addition, anyone can verify the authenticity and integrity of point clouds in use without relying on a third party. Moreover, SAUSA integrates a decentralized storage platform to store encrypted point clouds while recording references of raw data on the distributed ledger. Such a hybrid on-chain and off-chain storage strategy not only improves robustness and availability, but also ensures privacy preservation for sensitive information in point cloud applications. A proof-of-concept prototype is implemented and tested on a physical network. The experimental evaluation validates the feasibility and effectiveness of the proposed SAUSA solution.</t>
  </si>
  <si>
    <t>10.3390/fi14120354</t>
  </si>
  <si>
    <t>Tai, YH; Gao, BX; Li, Q; Yu, ZT; Zhu, CS; Chang, V</t>
  </si>
  <si>
    <t>Trustworthy and Intelligent COVID-19 Diagnostic IoMT Through XR and Deep-Learning-Based Clinic Data Access</t>
  </si>
  <si>
    <t>COVID-19; Surgery; 5G mobile communication; Medical diagnostic imaging; Biomedical imaging; Telemedicine; X reality; Auxiliary classifier generative adversarial network (ACGAN); COVID-19; extended reality (XR); Internet of Medical Things (IoMT); security</t>
  </si>
  <si>
    <t>VIRTUAL-REALITY SIMULATOR; AUGMENTED REALITY; NAVIGATION; CORONAVIRUS; SYSTEM; IOT</t>
  </si>
  <si>
    <t>This article presents a novel extended reality (XR) and deep-learning-based Internet-of-Medical-Things (IoMT) solution for the COVID-19 telemedicine diagnostic, which systematically combines virtual reality/augmented reality (AR) remote surgical plan/rehearse hardware, customized 5G cloud computing and deep learning algorithms to provide real-time COVID-19 treatment scheme clues. Compared to existing perception therapy techniques, our new technique can significantly improve performance and security. The system collected 25 clinic data from the 347 positive and 2270 negative COVID-19 patients in the Red Zone by 5G transmission. After that, a novel auxiliary classifier generative adversarial network-based intelligent prediction algorithm is conducted to train the new COVID-19 prediction model. Furthermore, The Copycat network is employed for the model stealing and attack for the IoMT to improve the security performance. To simplify the user interface and achieve an excellent user experience, we combined the Red Zone's guiding images with the Green Zone's view through the AR navigate clue by using 5G. The XR surgical plan/rehearse framework is designed, including all COVID-19 surgical requisite details that were developed with a real-time response guaranteed. The accuracy, recall, F-1-score, and area under the ROC curve (AUC) area of our new IoMT were 0.92, 0.98, 0.95, and 0.98, respectively, which outperforms the existing perception techniques with significantly higher accuracy performance. The model stealing also has excellent performance, with the AUC area of 0.90 in Copycat slightly lower than the original model. This study suggests a new framework in the COVID-19 diagnostic integration and opens the new research about the integration of XR and deep learning for IoMT implementation.</t>
  </si>
  <si>
    <t>10.1109/JIOT.2021.3055804</t>
  </si>
  <si>
    <t>Prakosa, A; Southworth, MK; Silva, JNA; Silva, JR; Trayanova, NA</t>
  </si>
  <si>
    <t>Impact of augmented-reality improvement in ablation catheter navigation as assessed by virtual-heart simulations of ventricular tachycardia ablation</t>
  </si>
  <si>
    <t>COMPUTERS IN BIOLOGY AND MEDICINE</t>
  </si>
  <si>
    <t>Ablation; Ventricular tachycardia; Computer simulation; Augmented reality</t>
  </si>
  <si>
    <t>Background: Recently, an augmented reality (AR) solution allows the physician to place the ablation catheter at the designated lesion site more accurately during cardiac electrophysiology studies. The improvement in navigation accuracy may positively affect ventricular tachycardia (VT) ablation termination, however assessment of this in the clinic would be difficult. Novel personalized virtual heart technology enables non-invasive identification of optimal lesion targets for infarct-related VT. This study aims to evaluate the potential impact of such catheter navigation accuracy improvement in virtual VT ablations. Methods: 2 MRI-based virtual hearts with 2 in silico induced VTs (VT 1, VT 2) were included. VTs were terminated with virtual ground truth endocardial ablation lesions. 106 navigation error values that were previously assessed in a clinical study evaluating the improvement of ablation catheter navigation accuracy guided with AR (53 with, 53 without) were used to displace the ground truth ablation targets. The corresponding ablations were simulated based on these errors and VT termination for each simulation was assessed. Results: In 54 VT 1 ablation simulations, smaller error with AR significantly resulted in more VT termination (25) compared to the error without AR (16) (P &lt; 0.01). In 52 VT 2 ablation simulations, no significant difference was observed from error with (11) and without AR (13) (P = 0.58). The substrate characteristic may impact the effect of improved accuracy to an improved VT termination. Conclusion: Virtual heart shows that the increased catheter navigation accuracy provided by AR guidance can affect the VT termination.</t>
  </si>
  <si>
    <t>10.1016/j.compbiomed.2021.104366</t>
  </si>
  <si>
    <t>Rathore, S; Park, JH; Chang, H</t>
  </si>
  <si>
    <t>Security; Internet of Things; Data analysis; Blockchain; Reliability; 5G mobile communication; Quality of service; Internet of Things; security attack detection; edge computing; fog computing; blockchain; software-defined networking</t>
  </si>
  <si>
    <t>Devi, OR; Webber, J; Mehbodniya, A; Chaitanya, M; Jawarkar, PS; Soni, M; Miah, S</t>
  </si>
  <si>
    <t>SCIENTIFIC PROGRAMMING</t>
  </si>
  <si>
    <t>PRIVACY; EFFICIENT; INTERNET</t>
  </si>
  <si>
    <t>By introducing the Internet-of-Everything, new usage situations such as self-directed movement and vivid competitions constructed upon Virtual Reality or Augmented Reality expertise, besides the Industrial-Internet-of-Thing, accelerates the initial growth of edge-registering improvements. The global versatile correspondence business is now developing toward 5G. Edge processing has gotten a lot of attention around the globe as 5G is one of the major access enhancements to advance the huge scope organization of edge registration. Edge processing security has been a significant area of concern since the advent of edge registers, limiting its execution and enhancement. Edge figuring security has been greatly hampered by the innovative structures of edge-registering, the reconciliation with a huge number of innovations, the innovative usage conditions carried on through edge-processing, and common growing requirements aimed at safety insurance. This report examines the ebb and flow of examination anxiously registering security research. This article highlights the security issues of edge processing from five perspectives, including network access, key administration, protection assurance, assault mitigation, and irregularity identification, by breaking down the safety tests among edge-registering cutting-edge terms of innovative representations, and novel applications situations, as well as innovation conditions. The study separately discusses the scholastic community's exploratory accomplishments among the applied domains, as well as the compensations for the drawbacks. In conclusion, the upcoming expansion track toward edge-computing safety has been conferred as well as projected, combining edge-cloud coordinated effort and edge intelligence.</t>
  </si>
  <si>
    <t>10.1155/2022/1473901</t>
  </si>
  <si>
    <t>Hub, F; Oehl, M</t>
  </si>
  <si>
    <t>Design and Field Test of a Mobile Augmented Reality Human-Machine Interface for Virtual Stops in Shared Automated Mobility On-Demand</t>
  </si>
  <si>
    <t>virtual stop; shared automated mobility on-demand; HMI; augmented reality; field test; user-centered design</t>
  </si>
  <si>
    <t>RIDE; SERVICES; NETWORK</t>
  </si>
  <si>
    <t>Shared automated mobility on-demand (SAMOD) is considered as a promising mobility solution in the future. Users book trips on-demand via a smartphone, and service algorithms set up virtual stops (vStop) where users then need to walk to board the automated shuttle. Navigation and identification of the virtual pickup location, which has no references in the real world, can be challenging. Providing users with an intuitive information system in that situation is essential to achieve high user acceptance of new automated mobility services. Our novel vStop human-machine interface (HMI) prototype for mobile augmented reality (AR) supports users with information in reference to the street environment. This work firstly presented the results of an online interview study (N = 21) to conceptualize an HMI. Secondly, the HMI was prototyped by means of AR and evaluated (N = 45) regarding user experience (UX), workload, and acceptance. The results show that the AR prototype provided high rates of UX especially in terms of high pragmatic quality. Furthermore, cognitive workload when using the HMI was low, and acceptance ratings were high. The results show the positive perception of AR for navigation tasks in general and the highly assistive character of the vStop prototype in particular. In the future, SAMOD services can provide customers with vStop HMIs to foster user acceptance and smooth operation of their service.</t>
  </si>
  <si>
    <t>10.3390/electronics11172687</t>
  </si>
  <si>
    <t>Yoon, YS; Hwang, S; Lee, D; Lee, S; Suh, JW; Jung, SU</t>
  </si>
  <si>
    <t>3D mesh transformation preprocessing system in the real space for augmented reality services</t>
  </si>
  <si>
    <t>ICT EXPRESS</t>
  </si>
  <si>
    <t>3D mesh; 3D point cloud; 3D point labeling; AR service</t>
  </si>
  <si>
    <t>We propose a preprocessing system that transforms the real world into 3D mesh virtual world to provide augmented reality (AR) services. The proposed system uses a monocular RGB camera to obtain sequential images to generate real space. First, we create 3D real-world space composed of point clouds using sequential color images. And then, we segment the objects in each color image and assign an identification number for each object. Also, we execute '3D point labeling', which assigns identification numbers from 2D segmented object to 3D point cloud through a simple projection manner with several parameters. This process could collect 3D point cloud with same the label by as an object. Finally, only the 3D point clouds that have the same identification number by as an object are used to generate 3D mesh. This paper confirmed that 3D mesh could be created using the only general monocular camera without the help of special 3D sensors. (C) 2021 The Korean Institute of Communications and Information Sciences (KICS). Publishing services by Elsevier B.V.</t>
  </si>
  <si>
    <t>10.1016/j.icte.2021.02.001</t>
  </si>
  <si>
    <t>Feng, W; Yan, Z; Yang, LT; Zheng, QH</t>
  </si>
  <si>
    <t>Anonymous Authentication on Trust in Blockchain-Based Mobile Crowdsourcing</t>
  </si>
  <si>
    <t>Privacy; Authentication; Blockchain; Smart contracts; Internet of Things; Crowdsourcing; Anonymous authentication; blockchain; mobile crowdsourcing (MCS); trust</t>
  </si>
  <si>
    <t>PRACTICAL REPUTATION SYSTEM</t>
  </si>
  <si>
    <t>Mobile crowdsourcing (MCS) has become an effective data collection method due to its mobility, low cost, and flexibility. However, since centralized MCS confronts severe security and privacy risks in reality, many researchers are devoted to building a decentralized MCS system based on blockchain. Despite the effectiveness of these schemes, they fail to offer anonymous authentication on the trust of MCS nodes, although privacy is a main concern in MCS and trust plays an important role in a series of MCS activities, such as worker selection and truth discovery. Nevertheless, anonymous authentication on trust is not a trivial issue since trust evaluation usually conflicts with anonymity, which is a necessary privacy requirement in an open MCS environment. To tackle this problem, we leverage Intel software guard extension (SGX) and propose a scheme to anonymously authenticate trust with trustworthy trust evaluation in a blockchain-based MCS system. The scheme employs an SGX-enabled cloud server to periodically alter user public/private key pairs and mix newly altered keys among a number of faked keys in order to ensure unlinkability. Besides, we consider the unique features of MCS and work out a novel trust evaluation method by aggregating both subjective feedback and objective behaviors. Finally, we conduct several analyses and experiments to illustrate its security and efficiency.</t>
  </si>
  <si>
    <t>10.1109/JIOT.2020.3018878</t>
  </si>
  <si>
    <t>Chang, Z; Wang, L; Li, BB; Liu, WY</t>
  </si>
  <si>
    <t>MetaEar: Imperceptible Acoustic Side Channel Continuous Authentication Based on ERTF</t>
  </si>
  <si>
    <t>acoustic sense; continuous authentication; Ear Related Transfer Function; FMCW; CIR</t>
  </si>
  <si>
    <t>ATTACK</t>
  </si>
  <si>
    <t>With the development of ubiquitous mobile devices, biometrics authentication has received much attention from researchers. For immersive experiences in AR (augmented reality), convenient continuous biometric authentication technologies are required to provide security for electronic assets and transactions through head-mounted devices. Existing fingerprint or face authentication methods are vulnerable to spoof attacks and replay attacks. In this paper, we propose MetaEar, which harnesses head-mounted devices to send FMCW (Frequency-Modulated Continuous Wave) ultrasonic signals for continuous biometric authentication of the human ear. CIR (channel impulse response) leveraged the channel estimation theory to model the physiological structure of the human ear, called the Ear Related Transfer Function (ERTF). It extracts unique representations of the human ear's intrinsic and extrinsic biometric features. To overcome the data dependency of Deep Learning and improve its deployability in mobile devices, we use the lightweight learning approach for classification and authentication. Our implementation and evaluation show that the average accuracy can reach about 96% in different scenarios with small amounts of data. MetaEar enables one to handle immersive deployable authentication and be more sensitive to replay and impersonation attacks.</t>
  </si>
  <si>
    <t>10.3390/electronics11203401</t>
  </si>
  <si>
    <t>Park, HA</t>
  </si>
  <si>
    <t>Secure Information Sharing System for Online Patient Networks</t>
  </si>
  <si>
    <t>SECURITY AND COMMUNICATION NETWORKS</t>
  </si>
  <si>
    <t>HEALING KEY DISTRIBUTION; SEARCHES; INDEX</t>
  </si>
  <si>
    <t>Recently, privacy emerged as a hot issue again, as the General Data Protection Regulation (GDPR) of EU has become enforceable since May 25, 2018. This paper deals with the problem of health information sharing on a website securely and with preserving privacy. In the context of patient networks (such as PatientsLikeMe' or CureTogether'), we propose the model Secure Information Sharing System (SISS) with the main method of group key cryptosystem. SISS addresses important problems of group key systems. (1) The new developed equations for encryption and decryption can eliminate the rekeying and redistribution process for every membership-change of the group, keeping the security requirements. (2) The new 3D Stereoscopic Image Mobile Security Technology with AR (augmented reality) solves the problem of conspiracy by group members. (3) SISS uses the reversed one-way hash chain to guarantee forward secrecy and backward accessibility (security requirements for information sharing in a group). We conduct a security analysis of SISS according to group information sharing secrecy and an experiment on its performance. Consequently, although current IT paradigm is changing to be more and more complicated', overlapped', and virtualized', SISS makes it possible to securely share sensitive information from collaborative work.</t>
  </si>
  <si>
    <t>10.1155/2019/7541269</t>
  </si>
  <si>
    <t>Regenbrecht, H; Zwanenburg, S; Langlotz, T</t>
  </si>
  <si>
    <t>Pervasive Augmented Reality-Technology and Ethics</t>
  </si>
  <si>
    <t>IEEE PERVASIVE COMPUTING</t>
  </si>
  <si>
    <t>Ethics; Sensors; Privacy; Physiology; Glass; Cameras; Three-dimensional displays</t>
  </si>
  <si>
    <t>In the foreseeable future, mobile and wearable computing technology with an augmented reality (AR) interface can provide an omnipresent, environmentally adaptive, and everyday reality augmentation. This new pervasive AR technology will lead to a continuous moderation of experienced reality with the potential to support better and faster decision-making, the exploration of new information, and novel ways of communication, interaction, and collaboration. However, pervasive AR technology will also have undesired consequences, e.g., in the areas of privacy, commercial exploitation, distractions, digital inequality, and our perception of what is true and real. Little is known about how severe these effects will be when AR has become pervasive and how they can be prevented or mitigated. We draw on current developments in research and the market, sketch a near-time future of pervasive AR technology, identify ethical considerations, and discuss the development of pervasive AR systems.</t>
  </si>
  <si>
    <t>10.1109/MPRV.2022.3152993</t>
  </si>
  <si>
    <t>Yan, JJ; Huang, K; Lindgren, K; Bonaci, T; Chizeck, HJ</t>
  </si>
  <si>
    <t>Continuous Operator Authentication for Teleoperated Systems Using Hidden Markov Models</t>
  </si>
  <si>
    <t>ACM TRANSACTIONS ON CYBER-PHYSICAL SYSTEMS</t>
  </si>
  <si>
    <t>Authentication; hidden Markov models; telerobotics</t>
  </si>
  <si>
    <t>MINIMALLY INVASIVE SURGERY; SEGMENTATION; RECOGNITION</t>
  </si>
  <si>
    <t>In this article, we present a novel approach for continuous operator authentication in teleoperated robotic processes based on Hidden Markov Models (HMM). While HMMs were originally developed and widely used in speech recognition, they have shown great performance in human motion and activity modeling. We make an analogy between human language and teleoperated robotic processes (i.e., words are analogous to a teleoperator's gestures, sentences are analogous to the entire teleoperated task or process) and implement HMMs to model the teleoperated task. To test the continuous authentication performance of the proposed method, we conducted two sets of analyses. We built a virtual reality (VR) experimental environment using a commodity VR headset (HTC Vive) and haptic feedback enabled controller (Sensable PHANToM Omni) to simulate a real teleoperated task. An experimental study with 10 subjects was then conducted. We also performed simulated continuous operator authentication by using the JHU-ISI Gesture and Skill Assessment Working Set ( JIGSAWS). The performance of the model was evaluated based on the continuous (real-time) operator authentication accuracy as well as resistance to a simulated impersonation attack. The results suggest that the proposed method is able to achieve 70% (VR experiment) and 81% ( JIGSAWS dataset) continuous classification accuracy with as short as a 1-second sample window. It is also capable of detecting an impersonation attack in real-time.</t>
  </si>
  <si>
    <t>10.1145/3488901</t>
  </si>
  <si>
    <t>Dong, J; Zhu, H; Song, C; Li, Q; Xiao, R</t>
  </si>
  <si>
    <t>Task-Oriented Multilevel Cooperative Access Control Scheme for Environment with Virtualization and IoT</t>
  </si>
  <si>
    <t>WIRELESS COMMUNICATIONS &amp; MOBILE COMPUTING</t>
  </si>
  <si>
    <t>SOFTWARE-DEFINED NETWORKING</t>
  </si>
  <si>
    <t>With the development of cloud computing technology and the proliferation of the Internet of Things (IoT) terminals, more and more scenes need the collaboration of virtualmachines and IoT terminals to resolve. However, there aremany severe challenges on the security of virtual machines and IoT terminals. Based on Bell-LaPadula Model (BLP), a task-oriented multilevel cooperative access control scheme virtualization and reality BLP, named VR-BLP, is proposed. Specifically, tasks are created for each user of the platform and tasks and users are divided intomultiple levels to providemore granularities to limit access between virtualmachines and IoT terminals. Moreover, with network isolation cooperating with process isolation and sharedmemory isolationmechanisms, VR-BLP is implemented to enhance the security isolations between tasks. Performance evaluations show that VR-BLP enhanced the security of environment with virtualization and IoT without causing significant performance penalty.</t>
  </si>
  <si>
    <t>10.1155/2018/5938152</t>
  </si>
  <si>
    <t>Lahmer, I; Zhang, N</t>
  </si>
  <si>
    <t>MapReduce; authentication for mapreduce; cloud computing security; security requirements; security threats</t>
  </si>
  <si>
    <t>This paper has proposed a novel authentication solution for the MapReduce (MR) model, a new distributed and parallel computing paradigm commonly deployed to process BigData by major IT players, such as Facebook and Yahoo. It identifies a set of security, performance, and scalability requirements that are specified from a comprehensive study of a job execution process using MR and security threats and attacks in this environment. Based on the requirements, it critically analyzes the state-of-the-art authentication solutions, discovering that the authentication services currently proposed for the MR model is not adequate. This paper then presents a novel layered authentication solution for the MR model and describes the core components of this solution, which includes the virtual domain based authentication framework (VDAF). These novel ideas are significant, because, first, the approach embeds the characteristics of MR-in-cloud deployments into security solution designs, and this will allow the MR model be delivered as a software as a service in a public cloud environment along with our proposed authentication solution; second, VDAF supports the authentication of every interactions by any MR components involved in a job execution flow, so long as the interactions are for accessing resources of the job; third, this continuous authentication service is provided in such a manner that the costs incurred in providing the authentication service should be as low as possible.</t>
  </si>
  <si>
    <t>Wazid, M; Das, AK; Shetty, S; Gope, P; Rodrigues, JJPC</t>
  </si>
  <si>
    <t>Security; Internet of Things; 5G mobile communication; Protocols; Privacy; Analytical models; Solid modeling; Fifth generation mobile communication systems (5G); Internet of Things (IoT); security; privacy; key management; authentication; access control; intrusion detection</t>
  </si>
  <si>
    <t>USER AUTHENTICATION SCHEME; KEY MANAGEMENT PROTOCOL; INTRUSION DETECTION SYSTEM; WIRELESS SENSOR NETWORKS; ACCESS-CONTROL; MALWARE DETECTION; AGREEMENT SCHEME; CLOUD; EFFICIENT; 5G</t>
  </si>
  <si>
    <t>Zhang, H; Luo, GY; Li, YD; Wang, FY</t>
  </si>
  <si>
    <t>Parallel Vision for Intelligent Transportation Systems in Metaverse: Challenges, Solutions, and Potential Applications</t>
  </si>
  <si>
    <t>Intelligent transportation system (ITS); metaverse; parallel vision</t>
  </si>
  <si>
    <t>ALIGNMENT</t>
  </si>
  <si>
    <t>Metaverse and intelligent transportation system (ITS) are disruptive technologies that have the potential to transform the current transportation system by decreasing traffic accidents and improving driving safety. The integration of Metaverse and transportation technology, called metaverse transportation system (MTS), can greatly improve the intelligence of real transportation system. The digital models built in MTS help to simulate the full life cycle of physical entities, which equip the virtual space with controllability and flexibility. In this article, we concentrate on the field of environment perception, which is the basic function of intelligent vehicles in MTS. To overcome the poor scalability of traditional environment perception methods, we develop the framework of parallel vision for ITS in metaverse (PVITS), consisting of construction of virtual transportation space, model learning based on computational experiments, and feedback optimization based on parallel execution. This article highlights opportunities brought by PVITS in terms of model precision and generalization improvement. Then, the challenges of PVITS are discussed, i.e., distribution difference between virtual and real transportation space, structure design and theoretical interpretation of vision models, and data security and privacy in virtual transportation space. After that, we present several solutions to tackle the application challenges and fully exploit the superior characteristics of PVITS while attenuating their negative side effects. Some potential applications are also given to represent the effectiveness and reliability of PVITS.</t>
  </si>
  <si>
    <t>10.1109/TSMC.2022.3228314</t>
  </si>
  <si>
    <t>Obukhov, AD; Krasnyanskiy, MN; Dedov, DL; Nazarova, AO</t>
  </si>
  <si>
    <t>The study of virtual reality influence on the process of professional training of miners</t>
  </si>
  <si>
    <t>Virtual reality; Cybersickness; Professional training; Negative factors of interaction with virtual reality; Quantitative metrics; Qualitative metrics</t>
  </si>
  <si>
    <t>HIGHER-EDUCATION; FEEDBACK; TRENDS</t>
  </si>
  <si>
    <t>Virtual reality technologies are actively applied for the organization of professional training in various industries, as well as in distance learning. However, numerous studies show the presence of a large number of negative factors that limit the effectiveness of using these technologies (united by the concept of cybersickness). The study, identification and reduction in the influence of these negative factors will increase the immersiveness and quality of the professional training process. Within the framework of this study, several hypotheses have been put forward regarding the negative and positive impact of VR technologies on the process of professional training, the coal and mining industry has been chosen as the subject area. Thus, the problem of effective training of miners for activities in regular and emergency situations is considered, in the latter case, VR technologies would allow forming the necessary set of skills and knowledge about actions in emergency situations. To confirm the declared hypotheses, an experimental group of 30 people was formed, corresponding to the trained miners by age characteristics. Based on the analysis, a list of quantitative and qualitative metrics for evaluating interaction with virtual reality was formed, the software of virtual scenes for two tasks (moving simple objects and a set of exercises in a virtual mine) was developed. The experimental group repeatedly performed these exercises, which allowed us to analyze the dynamics of changes in the average values of quantitative and qualitative metrics. The data obtained were processed by statistical tests (Shapiro-Wilk, Kruskal-Wallis, Mann-Whitney), which allowed us to assess the impact of the selected configurations (with and without VR) and the number of attempts on the selected metrics. The obtained results partially or completely confirmed the declared hypotheses and allowed us to form a list of recommendations for the organization of high-quality professional training using virtual reality technologies.</t>
  </si>
  <si>
    <t>10.1007/s10055-022-00687-7</t>
  </si>
  <si>
    <t>Daniel, C; Ramos, O</t>
  </si>
  <si>
    <t>Augmented Reality for Assistance of Total Knee Replacement</t>
  </si>
  <si>
    <t>JOURNAL OF ELECTRICAL AND COMPUTER ENGINEERING</t>
  </si>
  <si>
    <t>ARTHROPLASTY; NAVIGATION; SURGERY; REGISTRATION</t>
  </si>
  <si>
    <t>The aim of this work was the development of a surgical assistance system based on augmented reality to support joint replacement procedures and implantation of prosthetic knee. Images of the scene were captured in order to detect the visual markers located on the lateral surface of the patient's leg for overlapping the 3D models of the prosthesis and the joint, as well as the tool used by the medical specialist. With the marker identification, it was possible to compute its position and orientation for locating the virtual models, obtaining amonitoring system for giving accurate information about the procedure. Also it can be used as training platform for surgeons, without having volunteers or patients for performing real surgeries; instead they can train in a virtual environment. The results have shown an efficient system in terms of cost-benefit relation, taking into account the materials used for developing the system; nevertheless, the accuracy of the algorithm decreases according to the distance between the markers.</t>
  </si>
  <si>
    <t>10.1155/2016/9358369</t>
  </si>
  <si>
    <t>Shi, W; Haga, A; Okada, Y</t>
  </si>
  <si>
    <t>Web-Based 3D and 360 degrees VR Materials for IoT Security Education and Test Supporting Learning Analytics</t>
  </si>
  <si>
    <t>INTERNET OF THINGS</t>
  </si>
  <si>
    <t>IoT Security; E-learning; Learning Analytics; Linked Data; 3D E-Learning Materials; 360-degree Images and Videos</t>
  </si>
  <si>
    <t>FRAMEWORK</t>
  </si>
  <si>
    <t>Internet of Things (IoT) technology is developing rapidly and attract more and more attentions in recent years. With the maturity of this technology, many companies have already provided various IoT devices to consumers, such as smart speakers and smart meters. These devices are wildly used not only in researches but also in many people's daily lives. However, with the widely use of these devices, the security problems of IoT devices become more and more important. Although the device makers will provide the security solutions in technology level, users and IoT professors should have enough security knowledge as well. In this paper, we introduce a novel framework for generating web-based 3D and 360-degree VR materials for IoT security education. Our framework also supports the automatic generation of quizzes of IoT security, which will be used for evaluating the learning effects. The generated e-learning materials and quizzes can collect users' log data for further analyzation. In this paper,we import two visually analyzing tools, Time Tunnel and Cubic Gantt Chart, into our framework. By using these two tools, we can obtain the activity patterns of the learners in different score ranges. Based on such result, we can improve the e-learning materials for increasing the educational effects, or provide advices to help learners effectively use our e-learning materials. (C) 2021 The Authors. Published by Elsevier B.V.</t>
  </si>
  <si>
    <t>10.1016/j.iot.2021.100424</t>
  </si>
  <si>
    <t>Neghab, HK; Jamshidi, M; Neghab, HK</t>
  </si>
  <si>
    <t>Digital Twin of a Magnetic Medical Microrobot with Stochastic Model Predictive Controller Boosted by Machine Learning in Cyber-Physical Healthcare Systems</t>
  </si>
  <si>
    <t>digital twin; machine learning; the Metaverse; nonlinear ARX; system identification; model predictive controller; stochastic MPC; Kalman filter; mechatronics</t>
  </si>
  <si>
    <t>ROBUST; DESIGN; MPC</t>
  </si>
  <si>
    <t>Recently, emerging technologies have assisted the healthcare system in the treatment of a wide range of diseases so considerably that the development of such methods has been regarded as a practical solution to cure many diseases. Accordingly, underestimating the importance of such cyber environments in the medical and healthcare system is not logical, as a combination of such systems with the Metaverse can lead to tremendous applications, particularly after this pandemic, in which the significance of such technologies has been proven. This is why the digital twin of a medical microrobot, which is controlled via a stochastic model predictive controller (MPC) empowered by a system identification based on machine learning (ML), has been rendered in this research. This robot benefits from the technology of magnetic levitation, and the identification approach helps the controller to identify the dynamic of this robot. Considering the size, control system, and specifications of such micro-magnetic mechanisms, it can play an important role in monitoring, drug-delivery, or even some sensitive internal surgeries. Thus, accuracy, robustness, and reliability have been taken into consideration for the design and simulation of this magnetic mechanism. Finally, a second-order statistic noise is added to the plant while the controller is updated by a Kalman filter to deal with this environment. The results prove that the proposed controller will work effectively.</t>
  </si>
  <si>
    <t>10.3390/info13070321</t>
  </si>
  <si>
    <t>Han, JP; Yang, MZ; Chen, XG; Liu, HT; Wang, YT; Li, JH; Su, Z; Li, Z; Ma, XB</t>
  </si>
  <si>
    <t>Cyber-physical-social systems (CPSS); parallel intelligence (PI); parallel security; scenario engineering (SE); security in metaverses</t>
  </si>
  <si>
    <t>INTELLIGENCE; SECURITY; BLOCKCHAIN; EMERGENCE; FRAMEWORK; CPS; AI</t>
  </si>
  <si>
    <t>The metaverse, as an instance of cyber-physical-social systems (CPSS) that originates in cyber-physical systems (CPS), features growing complexity, and diversity in terms of functionalities, as well as the exponentially increasing demand in network bandwidth and computational resources, thereby leading to exaggerated security threats. However, compared with the extensive attention received by the metaverse, solutions defending against the threats have not kept pace. A major obstacle to such solutions is virtuality-reality-synthesized threats. Therefore, it is imperative to design new paradigms to defend the metaverse effectively. In this article, we advance a parallel system, dubbed ParaDefender, to defend the metaverse against emerging new threats effectively. Inspired by parallel intelligence, ParaDefender comprises artificial cyberspace, computational experiments, and parallel execution. The basic idea is to make artificial and real cyberspaces executed in parallel to mutually guide each other for enhanced security, wherein the parallel execution is scenario driven in the sense that the scenarios originate from all possible spatial-temporal combinations of security threats in the metaverse. We also demonstrate how to land ParaDefender onto real-world applications, including the Industrial Internet of Things (IIoT) security operation application in the industrial metaverse, and the social governance application.</t>
  </si>
  <si>
    <t>Zywicki, K; Bun, P</t>
  </si>
  <si>
    <t>Production; Augmented reality; Production systems; Smart manufacturing; Companies; Glass; Training; Industry 4; 0; augmented reality; smart factory; manufacturing logistic</t>
  </si>
  <si>
    <t>CYBER-PHYSICAL SYSTEMS; VIRTUAL-REALITY; INDUSTRY 4.0; REMOTE MAINTENANCE; ORDER PICKING; DESIGN</t>
  </si>
  <si>
    <t>Aiken, MP; Berry, MJ</t>
  </si>
  <si>
    <t>Posttraumatic stress disorder: possibilities for olfaction and virtual reality exposure therapy</t>
  </si>
  <si>
    <t>Virtual reality exposure therapy; Posttraumatic stress disorder; Olfaction; Odor; Memory</t>
  </si>
  <si>
    <t>VIETNAM VETERANS; DISPLAY; ODOR; SENSE; IDENTIFICATION; AMYGDALA; RECALL; SMELL; LONG; IRAQ</t>
  </si>
  <si>
    <t>Visual and auditory information has dominated the field of virtual reality (VR). Evaluation of the role of sensory stimulation in VR has highlighted olfactory stimulation as a potentially powerful yet underutilized therapeutic tool. Early studies of immersive environments, which were run as experiments, incorporated smell in the virtual experience; however, olfaction in virtual environment design and development has arguably failed to maintain a position commensurate with its sensory capacity, exemplified by the paucity of research and possible application. A review of the literature suggests that olfaction as a component of virtual environment exposure therapy may be a useful addition in the treatment of posttraumatic stress disorder (PTSD) a mental health condition triggered by a terrifying event, either experiencing or witnessing it. Symptoms may include flashbacks, nightmares and anxiety, as well as uncontrollable thoughts about the event. However, to investigate the role of olfaction further research is required in the formulation, display, staging and customization of scent, coupled with an in-depth analysis of the role of olfaction in cognitive function, memory, emotion and creation of presence, particularly in the context of VR treatment of PTSD. Benefits of olfactory therapy may, however, be compromised by the fact that olfactory identification deficit has been noted as a component of PTSD. Investigation is required into causative or reactive mechanisms that may underlie olfactory deficits and into suitable VR therapeutic protocols that could be designed to address these deficits. Additionally, ongoing VR technological developments may deliver increasing affordability and portability in terms of VR treatment options, particularly regarding head-mounted display units. A cyberpsychological consideration of the problem of PTSD, that is, an inter-disciplinary approach combining technology and psychology learning's may merit consideration. A review of findings suggests that research protocols focused on olfaction as a variable in a multi-sensory VR exposure therapeutic program may positively impact on treatment outcomes in PTSD population.</t>
  </si>
  <si>
    <t>10.1007/s10055-015-0260-x</t>
  </si>
  <si>
    <t>Wu, TY</t>
  </si>
  <si>
    <t>Art Product Recognition Model Design and Construction of VR Model</t>
  </si>
  <si>
    <t>The artwork embodies a profound human history and carries the essence of human civilization. Its content is complex and covers a wide range. How to use advanced technology to quickly and accurately classify and retrieve is an important research topic in the field. In our study, we first according to the requirements of practical application scenarios and existing data conditions proposed an overall scheme of artwork identification and retrieval. Through the functional analysis of the software required and the comparison of various databases, we present the system architecture design and data conceptual design, and complete the system-level planning and design. Then, the crawler grabbing process is designed to obtain artwork graphic data, the artwork dataset production process and labeling status required for the target application scenario were introduced, and the category imbalance state of the target dataset was analyzed. Moreover, the database table structure design of the artwork identification and retrieval system, design and development of each functional module of the server, and the web client was introduced. Finally, according to the organization, structure, and characteristics of virtual reality system, a product design evaluation system based on virtual reality technology was constructed. A theoretical model VR-PDES was designed for the application of virtual reality technology in product design evaluation. The results of this research are of great significance for people to search for images of unknown artworks and improve the service capabilities and service levels of scenic spots.</t>
  </si>
  <si>
    <t>10.1155/2022/3994102</t>
  </si>
  <si>
    <t>Zhani, MF; ElBakoury, H</t>
  </si>
  <si>
    <t>JOURNAL OF NETWORK AND SYSTEMS MANAGEMENT</t>
  </si>
  <si>
    <t>Tactile internet; Next-generation internet architecture; Ultra-low latency; High-precision networking; Cross-layer transport protocol stack; In-network computing; Software-defined networking; Network function virtualization; Transport protocols</t>
  </si>
  <si>
    <t>NETWORK; SECURITY; PRIVACY</t>
  </si>
  <si>
    <t>From virtual reality and telepresence, to augmented reality, holoportation, and remotely controlled robotics, these future network applications promise an unprecedented development for society, economics and culture by revolutionizing the way we live, learn, work and play. In order to deploy such futuristic applications and to cater to their performance requirements, recent trends stressed the need for the Tactile Internet, an Internet that, according to the International Telecommunication Union (ITU), combines ultra low latency with extremely high availability, reliability and security (ITU-T Technology Watch Report. The Tactile Internet, 2014). Unfortunately, today's Internet falls short when it comes to providing such stringent requirements due to several fundamental limitations in the design of the current network architecture and communication protocols. This brings the need to rethink the network architecture and protocols, and efficiently harness recent technological advances in terms of virtualization and network softwarization to design the Tactile Internet of the future. In this paper, we start by analyzing the characteristics and requirements of future networking applications. We then highlight the limitations of the traditional network architecture and protocols and their inability to cater to these requirements. Afterward, we put forward a novel network architecture adapted to the Tactile Internet called FlexNGIA, a Flexible Next-Generation Internet Architecture. We then describe some use-cases where we discuss the potential mechanisms and control loops that could be offered by FlexNGIA in order to ensure the required performance and reliability guarantees for future applications. Finally, we identify the key research challenges to further develop FlexNGIA towards a full-fledged architecture for the future Tactile Internet.</t>
  </si>
  <si>
    <t>10.1007/s10922-020-09525-0</t>
  </si>
  <si>
    <t>Biener, V; Gesslein, T; Schneider, D; Kawala, F; Otte, A; Kristensson, PO; Pahud, M; Ofek, E; Campos, C; Kljun, M; Pucihar, KC; Grubert, J</t>
  </si>
  <si>
    <t>PoVRPoint: Authoring Presentations in Mobile Virtual Reality</t>
  </si>
  <si>
    <t>Three-dimensional displays; Task analysis; Mobile handsets; Visualization; Animation; Usability; Shape; Virtual Reality; Presentation Authoring; Mobile Knowledge Work; Pen and Touch Interaction</t>
  </si>
  <si>
    <t>Virtual Reality (VR) has the potential to support mobile knowledge workers by complementing traditional input devices with a large three-dimensional output space and spatial input. Previous research on supporting VR knowledge work explored domains such as text entry using physical keyboards and spreadsheet interaction using combined pen and touch input. Inspired by such work, this paper probes the VR design space for authoring presentations in mobile settings. We propose PoVRPoint-a set of tools coupling pen- and touch-based editing of presentations on mobile devices, such as tablets, with the interaction capabilities afforded by VR. We study the utility of extended display space to, for example, assist users in identifying target slides, supporting spatial manipulation of objects on a slide, creating animations, and facilitating arrangements of multiple, possibly occluded shapes or objects. Among other things, our results indicate that 1) the wide field of view afforded by VR results in significantly faster target slide identification times compared to a tablet-only interface for visually salient targets; and 2) the three-dimensional view in VR enables significantly faster object reordering in the presence of occlusion compared to two baseline interfaces. A user study further confirmed that the interaction techniques were found to be usable and enjoyable.</t>
  </si>
  <si>
    <t>10.1109/TVCG.2022.3150474</t>
  </si>
  <si>
    <t>Adikari, SB; Ganegoda, NC; Meegama, RGN; Wanniarachchi, IL</t>
  </si>
  <si>
    <t>Applicability of a Single Depth Sensor in Real-Time 3D Clothes Simulation: Augmented Reality Virtual Dressing Room Using Kinect Sensor</t>
  </si>
  <si>
    <t>ADVANCES IN HUMAN-COMPUTER INTERACTION</t>
  </si>
  <si>
    <t>A busy lifestyle led people to buy readymade clothes from retail stores with or without fit-on, expecting a perfect match. The existing online cloth shopping systems are capable of providing only 2D images of the clothes, which does not lead to a perfect match for the individual user. To overcome this problem, the apparel industry conducts many studies to reduce the time gap between cloth selection and final purchase by introducing virtual dressing rooms. This paper discusses the design and implementation of augmented reality virtual dressing room for real-time simulation of 3D clothes. The system is developed using a single Microsoft Kinect V2 sensor as the depth sensor, to obtain user body parameter measurements, including 3D measurements such as the circumferences of chest, waist, hip, thigh, and knee to develop a unique model for each user. The size category of the clothes is chosen based on the measurements of each customer. The Unity3D game engine was incorporated for overlaying 3D clothes virtually on the user in real time. The system is also equipped with gender identification and gesture controllers to select the cloth. The developed application successfully augmented the selected dress model with physics motions according to the physical movements made by the user, which provides a realistic fitting experience. The performance evaluation reveals that a single depth sensor can be applied in the real-time simulation of 3D cloth with less than 10% of the average measurement error.</t>
  </si>
  <si>
    <t>10.1155/2020/1314598</t>
  </si>
  <si>
    <t>Degli Innocenti, E; Geronazzo, M; Vescovi, D; Nordahl, R; Serafin, S; Ludovico, LA; Avanzini, F</t>
  </si>
  <si>
    <t>Mobile virtual reality for musical genre learning in primary education</t>
  </si>
  <si>
    <t>COMPUTERS &amp; EDUCATION</t>
  </si>
  <si>
    <t>Mobile virtual reality; Music primary education; Music genre learning; Navigation; Spatial audio</t>
  </si>
  <si>
    <t>MEMORY; ENVIRONMENTS; ARCHITECTURE; INSTRUCTION; INTERFACES; STUDENTS</t>
  </si>
  <si>
    <t>Mobile virtual reality (VR) is increasingly becoming popular and accessible to everyone that holds a smartphone. In particular, digital didactics can take advantage of natural interaction and immersion in virtual environments, starting from primary education. This paper investigates the problem of enhancing music learning in primary education through the use of mobile VR. To this end, technical and methodological frameworks were developed, and were tested with two classes in the last year of a primary school (10 years old children). The classes were involved in an evaluation study on music genre identification and learning with a multi-platform mobile application called VR4EDU. Students were immersed in music performances of different genres (e.g., classical, country, jazz, and swing), navigating inside several musical rooms. The evaluation of the didactic protocol shows a statistically significant improvement in learning genre characterization (i.e., typical instruments and their spatial arrangements on stage) compared to traditional lessons with printed materials and passive listening. These results show that the use of mobile VR technologies in synergy with traditional teaching methodologies can improve the music learning experience in primary education, in terms of active listening, attention, and time. The inclusion of pupils with certified special needs strengthened our results.</t>
  </si>
  <si>
    <t>10.1016/j.compedu.2019.04.010</t>
  </si>
  <si>
    <t>Han, DID; Jung, T; Dieck, MCT</t>
  </si>
  <si>
    <t>Translating Tourist Requirements into Mobile AR Application Engineering Through QFD</t>
  </si>
  <si>
    <t>INTERNATIONAL JOURNAL OF HUMAN-COMPUTER INTERACTION</t>
  </si>
  <si>
    <t>Augmented reality (AR) has moved into the spotlight of technological developments to enhance tourist experiences, presenting a need to develop meaningful AR applications. However, few studies so far have focused on requirements for a user-centric AR application design. The study aims to propose a method on translating psychological and behavioral indicators of users into relevant technical design elements for the development of mobile AR tourism applications in the context of urban heritage tourism. The research was conducted in three phases to generate a quality function deployment (QFD) model based on interviews, focus groups and questionnaires of international tourists and industry professionals. Key categories, content requirements, function requirements, and user resistance were defined for the identification of requirements. The outcomes of the study outline tourist requirements based on behavioral and psychological indicators and propose a method for translating them into technical design elements for tourist mobile AR applications.</t>
  </si>
  <si>
    <t>10.1080/10447318.2019.1574099</t>
  </si>
  <si>
    <t>Perifanou, M; Economides, AA; Nikou, SA</t>
  </si>
  <si>
    <t>Teachers' Views on Integrating Augmented Reality in Education: Needs, Opportunities, Challenges and Recommendations</t>
  </si>
  <si>
    <t>augmented reality; augmented reality in education; augmented reality in teaching; teachers' perceptions; teachers' skills; teachers' training</t>
  </si>
  <si>
    <t>TECHNOLOGY; SCIENCE</t>
  </si>
  <si>
    <t>The integration of augmented reality (AR) in education is promising since it enhances teaching and offers more engaging and appealing learning experiences. Teachers can have a catalytic role towards the adoption of AR in education; therefore, their perspectives with regard to AR in teaching and learning are very important. The current study explores teachers' views on the integration of AR in education through an open-ended questionnaire that has been answered by 93 educators worldwide. A set of digital skills that can support student-centered pedagogies in an appropriate infrastructure are the main requirement for effective teaching with AR. Among the perceived benefits and opportunities are interactive teaching and learning, increased interest and engagement, better understanding of complex concepts. As barriers, participants reported the lack of AR educational applications, the cost of buying and maintaining AR equipment and resources, the lack of teachers' and students' digital skills, classroom management issues, and security and ethical issues. Moreover, survey participants highlighted the need for raising teachers' awareness for the added value of AR in education and the need for teachers' continuous professional development. Implications and future research recommendations on the integration of AR in education are discussed.</t>
  </si>
  <si>
    <t>10.3390/fi15010020</t>
  </si>
  <si>
    <t>Rodriguez, ML; Garcia, AG; Loureiro, JP; Garcia, TP</t>
  </si>
  <si>
    <t>Personalized Virtual Reality Environments for Intervention with People with Disability</t>
  </si>
  <si>
    <t>immersive environment; cognitive impairment; physical disability; unity; rehabilitation</t>
  </si>
  <si>
    <t>REHABILITATION; GAMES</t>
  </si>
  <si>
    <t>Background: Virtual reality (VR) is a technological resource that allows the generation of an environment of great realism while achieving user immersion. The purpose of this project is to use VR as a complementary tool in the rehabilitation process of people with physical and cognitive disabilities. An approach based on performing activities of daily living is proposed. Methods: Through joint work between health and IT professionals, the VR scenarios and skills to be trained are defined. We organized discussion groups in which health professionals and users with spinal injury, stroke, or cognitive impairment participated. A testing phase was carried out, followed by a qualitative perspective. As materials, Unity was used as a development platform, HTC VIVE as a VR system, and Leap Motion as a hand tracking device and as a means of interacting with the scenarios. Results: A VR application was developed, consisting of four scenarios that allow for practicing different activities of daily living. Three scenarios are focused on hand mobility rehabilitation, while the remaining scenario is intended to work on a cognitive skill related to the identification of elements to perform a task. Conclusions: Performing activities of daily living using VR environments provides an enjoyable, motivating, and safe means of rehabilitation in the daily living process of people with disabilities and is a valuable source of information for healthcare professionals to assess a patient's evolution.</t>
  </si>
  <si>
    <t>10.3390/electronics11101586</t>
  </si>
  <si>
    <t>Outay, F; Jabeur, N; Haddad, H; Bouyahia, Z</t>
  </si>
  <si>
    <t>A FRAMEWORK FOR SELF-INSPECTION BUILDINGS BASED ON AUGMENTED REALITY AGENTS</t>
  </si>
  <si>
    <t>COMPUTING AND INFORMATICS</t>
  </si>
  <si>
    <t>Self-inspection building; augmented reality; agents; competition</t>
  </si>
  <si>
    <t>DISTRIBUTED CONSTRAINT OPTIMIZATION; SMART CITY; IMPLEMENTATION</t>
  </si>
  <si>
    <t>Emergent technologies are being adopted at all the stages of smart building lifecycles. More specifically, mobile, pervasive, and communication technologies are being deployed to achieve a wide range of functions that improve the building performance (including ventilation, air conditioning, heating, lighting, and security) and reduce their related costs. Augmented Reality (AR) has arisen as a promising tool to achieve these goals. However, in spite of the multiple solutions that have integrated AR within smart buildings, several shortcomings are yet to be solved. In addition to the limited user experience and the lack of AR content, current solutions do not provide effective collaborations between construction stakeholders as well as do not include intelligent mechanisms for the management of inspection activities. In order to address some of the smart building challenges, we are proposing in this paper a new framework for intelligent collaborative self-inspection buildings based on the concept of awareness wheel as well as the multi-agent system paradigm.</t>
  </si>
  <si>
    <t>10.31577/cai_2022_2_479</t>
  </si>
  <si>
    <t>Yang, L; Chen, YC; Wu, TY</t>
  </si>
  <si>
    <t>Provably Secure Client-Server Key Management Scheme in 5G Networks</t>
  </si>
  <si>
    <t>USER AUTHENTICATION SCHEME; CERTIFIED PUBLIC KEYS; MULTISERVER AUTHENTICATION; PROTOCOL; CRYPTANALYSIS; IMPROVEMENT</t>
  </si>
  <si>
    <t>The increasing demand for real-time data transmission in wireless mobile communication networks has promoted the maturity of mobile communication technology. Fifth-generation (5G) mobile communication technology is combined with cloud computing, high-frequency signal transmission, and other technologies and perfectly fits with the client-server architecture. 5G has been applied in many fields, such as the interconnection of smart devices, virtual reality, and cloud-based life. To provide the security and availability of the required services, we proposed a key management scheme based on the multiserver architecture of the client-server mode in 5G networks, which uses bilinear pairings and elliptic curve cryptography. Through informal security analysis and formal analysis (under the random oracle model and ProVerif tool), we demonstrated that the proposed scheme can complete mutual authentication and resist common network attacks. Furthermore, after the performance analysis of our scheme and other related schemes, it was found that this scheme has relatively low communication and computation costs and better security performance.</t>
  </si>
  <si>
    <t>10.1155/2021/4083199</t>
  </si>
  <si>
    <t>Noreikis, M; Savela, N; Kaakinen, M; Xiao, Y; Oksanen, A</t>
  </si>
  <si>
    <t>Augmented reality; museum experience; user behavior</t>
  </si>
  <si>
    <t>EDUCATION; INCREASE; PLACE</t>
  </si>
  <si>
    <t>Advancements in smartphone technology have resulted in the proliferation of Augmented Reality (AR) applications and games. Researchers have acknowledged the great potential of AR applications to enhance entertainment and improve learning experiences. In this study, we examined the potential effects of gamified AR in public places. We developed ARQuiz, an AR-based quiz game, for a public exhibition space and conducted a user study with respondents via survey (N = 176; 55.68% female, mean age 35.94 and SD = 11.89) and face-to-face interview (N = 28; 57.14% female, mean age 31.07 and SD = 7.42). We analyzed the relationship between perceived application usefulness, perceived application enjoyment, perceived exhibition enjoyment, and perceived quiz enjoyment. In addition, we examined perceived sociability before and after the quiz, quiz score, and user behavior in the exhibition space. The results indicate that visitors who enjoyed playing the ARQuiz game enjoyed the exhibition more, obtained better quiz results and felt more social after visiting the exhibition. Furthermore, the ARQuiz was regarded as a possible platform for improving visitors' learning and overall experiences in public exhibitions. Although some players expressed concerns about the privacy and intrusiveness of AR, our results indicate that a well-designed AR game may boost the overall satisfaction of an exhibition visit and increase players' sociability.</t>
  </si>
  <si>
    <t>Huang, HK; Zeng, XB; Zhao, LJ; Qiu, C; Wu, HJ; Fan, LS</t>
  </si>
  <si>
    <t>IEEE OPEN JOURNAL OF THE COMPUTER SOCIETY</t>
  </si>
  <si>
    <t>Metaverse; Solid modeling; Buildings; Blockchains; Three-dimensional displays; Urban areas; Digital twins; Blockchain; building information modeling (BIM); city information modeling (CIM); device-free localization; metaverse</t>
  </si>
  <si>
    <t>INDUSTRY 4.0; BIM</t>
  </si>
  <si>
    <t>Piazza, C; Pirovano, I; Mastropietro, A; Genova, C; Gagliardi, C; Turconi, AC; Malerba, G; Panzeri, D; Maghini, C; Reni, G; Rizzo, G; Biffi, E</t>
  </si>
  <si>
    <t>Development and Preliminary Testing of a System for the Multimodal Analysis of Gait Training in a Virtual Reality Environment</t>
  </si>
  <si>
    <t>virtual reality; gait rehabilitation; gait analysis; EEG; multimodal acquisition</t>
  </si>
  <si>
    <t>CHILDREN; WALKING; PARAMETERS</t>
  </si>
  <si>
    <t>Gait training in a virtual reality (VR) environment is promising for children affected by different disorders. However, the efficacy of VR therapy is still under debate, and more research is needed to clarify its effects on clinical conditions. The combination of VR with neuroimaging methods, such as the electroencephalography (EEG), might help in answering this need. The aim of the present work was to set up and test a system for the multimodal analysis of the gait pattern during VR gait training of pediatric populations by analyzing the EEG correlates as well as the kinematic and kinetic parameters of the gait. An EEG system was integrated with the Gait Real-time Analysis Interactive Lab (GRAIL). We developed and validated, with healthy adults (n = 5) and children (n = 4, healthy or affected by cerebral palsy (CP)), the hardware and software integration of the two systems, which allowed the synchronization of the acquired signals and a reliable identification of the initial contact (IC) of each gait cycle, showing good sensitivity and critical success index values. Moreover, we tested the multimodal acquisition by successfully analyzing EEG data and kinematic and kinetic parameters of one healthy child and one child with CP. This system gives the possibility of monitoring the effect of the VR therapy and studying the neural correlates of gait.</t>
  </si>
  <si>
    <t>10.3390/electronics10222838</t>
  </si>
  <si>
    <t>Mourtzis, D; Angelopoulos, J; Panopoulos, N</t>
  </si>
  <si>
    <t>Smart Manufacturing and Tactile Internet Based on 5G in Industry 4.0: Challenges, Applications and New Trends</t>
  </si>
  <si>
    <t>tactile internet; Smart Manufacturing; 5G; Industry 4; 0; Society 5</t>
  </si>
  <si>
    <t>BIG DATA; THINGS; IOT; VISION; ISSUES</t>
  </si>
  <si>
    <t>For many applications deployed in manufacturing networks, communication latency has been a significant barrier. Despite the constant development of improved communication protocols and standards during Industry 4.0, the latency problem persists, lowering quality of services (QoS) and quality of experience (QoE). Tactile internet (TI), with its high availability, security, and ultra-low latency, will add a new dimension to human-machine interaction (HMI) by enabling haptic and tactile sensations. The tactile internet (TI) is a cutting-edge technology that uses 5G and beyond (B5G) communications to enable real-time interaction of haptic data over the internet between tactile ends. This emerging TI technology is regarded as the next evolutionary step for the Internet of Things (IoT) and is expected to bring about massive changes towards Society 5.0 and to address complex issues in current society. To that end, the 5G mobile communication systems will support the TI at the wireless edge. As a result, TI can be used as a backbone for delay mitigation in conjunction with 5G networks, allowing for ultra-reliable low latency applications like Smart Manufacturing, virtual reality, and augmented reality. Consequently, the purpose of this paper is to present the current state of 5G and TI, as well as the challenges and future trends for 5G networks beyond 2021, as well as a conceptual framework for integrating 5G and TI into existing industrial case studies, with a focus on the design aspects and layers of TI, such as the master, network, and slave layers. Finally, the key publications focused on the key enabling technologies of TI are summarized and the beyond 5G era towards Society 5.0 based on cyber-physical systems is discussed.</t>
  </si>
  <si>
    <t>10.3390/electronics10243175</t>
  </si>
  <si>
    <t>Debauche, O; Mahmoudi, S; Guttadauria, A</t>
  </si>
  <si>
    <t>A New Edge Computing Architecture for IoT and Multimedia Data Management</t>
  </si>
  <si>
    <t>Edge Computing; image analysis; Internet of Things; multimedia management; A2IoT</t>
  </si>
  <si>
    <t>INTERNET; THINGS</t>
  </si>
  <si>
    <t>The Internet of Things and multimedia devices generate a tremendous amount of data. The transfer of this data to the cloud is a challenging problem because of the congestion at the network level, and therefore processing time could be too long when we use a pure cloud computing strategy. On the other hand, new applications requiring the processing of large amounts of data in real time have gradually emerged, such as virtual reality and augmented reality. These new applications have gradually won over users and developed a demand for near real-time interaction of their applications, which has completely called into question the way we process and store data. To address these two problems of congestion and computing time, edge architecture has emerged with the goal of processing data as close as possible to users, and to ensure privacy protection and responsiveness in real-time. With the continuous increase in computing power, amounts of memory and data storage at the level of smartphone and connected objects, it is now possible to process data as close as possible to sensors or directly on users devices. The coupling of these two types of processing as close as possible to the data and to the user opens up new perspectives in terms of services. In this paper, we present a new distributed edge architecture aiming to process and store Internet of Things and multimedia data close to the data producer, offering fast response time (closer to real time) in order to meet the demands of modern applications. To do this, the processing at the level of the producers of data collaborate with the processing ready for the users, establishing a new paradigm of short supply circuit for data transmission inspired of short supply chains in agriculture. The removing of unnecessary intermediaries between the producer and the consumer of the data improves efficiency. We named this new paradigm the Short Supply Circuit Internet of Things (SSCIoT).</t>
  </si>
  <si>
    <t>10.3390/info13020089</t>
  </si>
  <si>
    <t>Chengoden, R; Victor, N; Huynh-The, T; Yenduri, G; Jhaveri, RH; Alazab, M; Bhattacharya, S; Hegde, P; Maddikunta, PKR; Gadekallu, TR</t>
  </si>
  <si>
    <t>Medical services; Metaverse; Surgery; Artificial intelligence; Mirrors; Virtual reality; Computer security; Digital twins; healthcare; virtual reality; digital twin; cybersecurity</t>
  </si>
  <si>
    <t>BIG DATA ANALYTICS; ACTIVITY RECOGNITION; TECHNOLOGY; INTERNET; REALITY; SYSTEM; OPPORTUNITIES; DISEASE; MODEL; STATE</t>
  </si>
  <si>
    <t>Zheng, QH; Zhao, PH; Zhang, DL; Wang, HJ</t>
  </si>
  <si>
    <t>MR-DCAE: Manifold regularization-based deep convolutional autoencoder for unauthorized broadcasting identification</t>
  </si>
  <si>
    <t>INTERNATIONAL JOURNAL OF INTELLIGENT SYSTEMS</t>
  </si>
  <si>
    <t>deep convolutional autoencoder; manifold consistency; manifold regularization; positive-unlabeled problem; unauthorized broadcasting identification</t>
  </si>
  <si>
    <t>ANOMALY DETECTION</t>
  </si>
  <si>
    <t>Nowadays, radio broadcasting plays an important role in people's daily life. However, unauthorized broadcasting stations may seriously interfere with normal broadcastings and further disrupt the management of civilian spectrum resources. Since they are easily hidden in the spectrum and are essentially the same as normal signals, it still remains challenging to automatically and effectively identify unauthorized broadcastings in complicated electromagnetic environments. In this paper, we introduce the manifold regularization-based deep convolutional autoencoder (MR-DCAE) model for unauthorized broadcasting identification. The specifically designed autoencoder (AE) is optimized by entropy-stochastic gradient descent, then the reconstruction errors in the testing phase can be adopted to determine whether the received signals are authorized. To make this indicator more discriminative, we design a similarity estimator for manifolds spanning various dimensions as the penalty term to ensure their invariance during the back-propagation of gradients. In theory, the consistency degree between discrete approximations in the manifold regularization (MR) and the continuous objects that motivate them can be guaranteed under an upper bound. To the best of our knowledge, this is the first time that MR has been successfully applied in AE to promote cross-layer manifold invariance. Finally, MR-DCAE is evaluated on the benchmark data set AUBI2020, and comparative experiments show that it achieves state-of-the-art performance. To help understand the principle behind MR-DCAE, convolution kernels and activation maps of test signals are both visualized. It can be observed that the expert knowledge hidden in normal signals can be extracted and emphasized, rather than simple overfitting.</t>
  </si>
  <si>
    <t>10.1002/int.22586</t>
  </si>
  <si>
    <t>Heinrich, F; Schwenderling, L; Joeres, F; Lawonn, K; Hansen, C</t>
  </si>
  <si>
    <t>Medical augmented reality; display techniques; surgical navigation systems; needle guidance; visuospatial task</t>
  </si>
  <si>
    <t>NAVIGATION SYSTEM; MOUNTED DISPLAYS; INTERVENTIONS; ACCURACY; FEASIBILITY; GUIDANCE; WORKFLOW; DESIGN; BIOPSY</t>
  </si>
  <si>
    <t>Hirschprung, RS; Klein, M; Maimon, O</t>
  </si>
  <si>
    <t>Harnessing Soft Logic to Represent the Privacy Paradox</t>
  </si>
  <si>
    <t>INFORMATICS-BASEL</t>
  </si>
  <si>
    <t>privacy paradox; soft logic; soft numbers; innovative computing; consciousness computational aspects; technological literacy</t>
  </si>
  <si>
    <t>INFORMATION DISCLOSURE; ONLINE; DIMENSIONS; BEHAVIOR; AGE</t>
  </si>
  <si>
    <t>The digital era introduces a significant issue concerning the preservation of individuals' privacy. Each individual has two autonomous traits, privacy concern which indicates how anxious that person is about preserving privacy, and privacy behavior which refers to the actual actions the individual takes to preserve privacy. The significant gap between these two traits is called the privacy paradox. While the existence and the extensive distribution of the privacy paradox is widely-considered in both academic and public discussion, no convincing explanation of the phenomenon has been provided. In this study we harness a new mathematical approach, soft logic, to better represent the reality of the privacy paradox. Soft numbers extend zero from a singularity to an infinite one-dimensional axis, thus enabling the representation of contradictory situations that exist simultaneously, i.e., a paradox. We develop a mathematical model for representing the privacy paradox with soft numbers, and demonstrate its application empirically. This new theory has the potential to address domains that mix soft human reality with robust technological reality.</t>
  </si>
  <si>
    <t>10.3390/informatics9030054</t>
  </si>
  <si>
    <t>Abouaomar, A; Cherkaoui, S; Mlika, Z; Kobbane, A</t>
  </si>
  <si>
    <t>Resource Provisioning in Edge Computing for Latency-Sensitive Applications</t>
  </si>
  <si>
    <t>Task analysis; Resource management; Cloud computing; Servers; Delays; Logic gates; Containers; Edge computing (EC); low latency; Lyapunov optimization; resource consumption; resource management; resource provisioning; resource representation</t>
  </si>
  <si>
    <t>ALLOCATION</t>
  </si>
  <si>
    <t>Low-latency IoT applications, such as autonomous vehicles, augmented/virtual reality devices, and security applications, require high computation resources to make decisions on the fly. However, these kinds of applications cannot tolerate offloading their tasks to be processed on a cloud infrastructure due to the experienced latency. Therefore, edge computing (EC) is introduced to enable low latency by moving the tasks processing closer to the users at the edge of the network. The edge of the network is characterized by the heterogeneity of edge devices (EDs) forming it; thus, it is crucial to devise novel solutions that take into account the different physical resources of each ED. In this article, we propose a resource representation scheme, allowing each ED to expose its resource information to the supervisor of the edge node through the mobile EC application programming interfaces proposed by the European Telecommunications Standards Institute. The information about the ED resource is exposed to the supervisor of the edge node each time a resource allocation is required. To this end, we leverage a Lyapunov optimization framework to dynamically allocate resources at the EDs. To test our proposed model, we performed intensive theoretical and experimental simulations on a testbed to validate the proposed scheme and its impact on different system's parameters. The simulations have shown that our proposed approach outperforms other benchmark approaches and provides low latency and optimal resource consumption.</t>
  </si>
  <si>
    <t>10.1109/JIOT.2021.3052082</t>
  </si>
  <si>
    <t>Li, NF; Xiao, ZG</t>
  </si>
  <si>
    <t>A Fire Drill Training System Based on VR and Kinect Somatosensory Technologies</t>
  </si>
  <si>
    <t>fire drill; VR; Kinect; somatosensory interaction; action recognition</t>
  </si>
  <si>
    <t>A fire drill is a method of practicing how a building would be evacuated in the event of a fire or other emergencies. Many jurisdictions require that fire drills be conducted at certain intervals, but high costs and low efficiency of traditional fire drills require urgent innovative solutions. To improve the efficiency of mandatory fire drills and train the personnel to a variety of fire scenes, a new fire drill platform combining a somatosensory camera, Kinect, and virtual reality (VR) is proposed. The platform ensures the somatosensory interaction between human and 3D objects in the virtual simulation environment. The integral constituents of the proposed platform, namely: 3D modeling, scene building with Unity 3D game development platform, human skeletal identification by Kinect sensor, and the Euclidean distance matching recognition algorithm for body movements are discussed. The evaluation of fire drills via the proposed technique was conducted by a survey of 20 trainees. The results obtained strongly suggest that the system has a practical significance and is instrumental in fire drills, fire safety training, and other applications.</t>
  </si>
  <si>
    <t>10.3991/ijoe.v14i04.8398</t>
  </si>
  <si>
    <t>Jain, P; Gyanchandani, M; Khare, N</t>
  </si>
  <si>
    <t>Enhanced Secured Map Reduce layer for Big Data privacy and security</t>
  </si>
  <si>
    <t>JOURNAL OF BIG DATA</t>
  </si>
  <si>
    <t>Big Data; Security and privacy; Privacy preserving; HDFS; HADOOP; HIVE; Secured Map Reduce (SMR) layer</t>
  </si>
  <si>
    <t>K-ANONYMITY; ALGORITHM</t>
  </si>
  <si>
    <t>The publication and dissemination of raw data are crucial elements in commercial, academic, and medical applications. With an increasing number of open platforms, such as social networks and mobile devices from which data may be collected, the volume of such data has also increased over time move toward becoming as Big Data. The traditional model of Big Data does not specify any level for capturing the sensitivity of data both structured and unstructured. It additionally needs to incorporate the notion of privacy and security where the risk of exposing personal information is probabilistically minimized. This paper introduced security and privacy layer between HDFS and MR Layer (Map Reduce) known as new proposed Secured Map Reduce (SMR) Layer and this model is known as SMR model. The core benefit of this work is to promote data sharing for knowledge mining. This model creates a privacy and security guarantee, resolve scalability issues of privacy and maintain the privacy-utility tradeoff for data miners. In this SMR model, running time and information loss have a remarkable improvement over the existing approaches and CPU and memory usage are also optimized.</t>
  </si>
  <si>
    <t>10.1186/s40537-019-0193-4</t>
  </si>
  <si>
    <t>McDermott, EJ; Metsomaa, J; Belardinelli, P; Grosse-Wentrup, M; Ziemann, U; Zrenner, C</t>
  </si>
  <si>
    <t>Predicting motor behavior: an efficient EEG signal processing pipeline to detect brain states with potential therapeutic relevance for VR-based neurorehabilitation</t>
  </si>
  <si>
    <t>EEG; Brain-state decoding; Machine learning; Classification; Brain-computer interface (BCI); Motor intention; Motor behavior; Hand selection; Virtual reality; Neurorehabilitation; EEG-VR; Pre-movement; Human-in-the-loop; Open source pipeline</t>
  </si>
  <si>
    <t>SINGLE-TRIAL CLASSIFICATION; HUMAN VOLUNTARY MOVEMENT; DORSAL PREMOTOR CORTEX; CORTICAL POTENTIALS; HAND; INTENTION; FINGER; RHYTHM; WRIST; REAL</t>
  </si>
  <si>
    <t>Virtual reality (VR)-based motor therapy is an emerging approach in neurorehabilitation. The combination of VR with electroencephalography (EEG) presents further opportunities to improve therapeutic efficacy by personalizing the paradigm. Specifically, the idea is to synchronize the choice and timing of stimuli in the perceived virtual world with fluctuating brain states relevant to motor behavior. Here, we present an open source EEG single-trial based classification pipeline that is designed to identify ongoing brain states predictive of the planning and execution of movements. 9 healthy volunteers each performed 1080 trials of a repetitive reaching task with an implicit two-alternative forced choice, i.e., use of the right or left hand, in response to the appearance of a visual target. The performance of the EEG decoding pipeline was assessed with respect to classification accuracy of right vs. left arm use, based on the EEG signal at the time of the stimulus. Different features, feature extraction methods, and classifiers were compared at different time windows; the number and location of informative EEG channels and the number of calibration trials needed were also quantified, as well as any benefits from individual-level optimization of pipeline parameters. This resulted in a set of recommended parameters that achieved an average 83.3% correct prediction on never-before-seen testing data, and a state-of-the-art 77.1% in a real-time simulation. Neurophysiological plausibility of the resulting classifiers was assessed by time-frequency and event-related potential analyses, as well as by Independent Component Analysis topographies and cortical source localization. We expect that this pipeline will facilitate the identification of relevant brain states as prospective therapeutic targets in closed-loop EEG-VR motor neurorehabilitation.</t>
  </si>
  <si>
    <t>10.1007/s10055-021-00538-x</t>
  </si>
  <si>
    <t>Izquierdo-Domenech, J; Linares-Pellicer, J; Orta-Lopez, J</t>
  </si>
  <si>
    <t>Towards achieving a high degree of situational awareness and multimodal interaction with AR and semantic AI in industrial applications</t>
  </si>
  <si>
    <t>MULTIMEDIA TOOLS AND APPLICATIONS</t>
  </si>
  <si>
    <t>Augmented reality; Semantics; Deep learning; Industry; CNN; Transformers; Multimodal interaction</t>
  </si>
  <si>
    <t>AUGMENTED REALITY; MAINTENANCE; SYSTEMS</t>
  </si>
  <si>
    <t>With its various available frameworks and possible devices, augmented reality is a proven useful tool in various industrial processes such as maintenance, repairing, training, reconfiguration, and even monitoring tasks of production lines in large factories. Despite its advantages, augmented reality still does not usually give meaning to the elements it complements, staying in a physical or geometric layer of its environment and without providing information that may be of great interest to industrial operators in carrying out their work. An expert's remote human assistance is becoming an exciting complement in these environments, but this is expensive or even impossible in many cases. This paper shows how a machine learning semantic layer can complement augmented reality solutions in the industry by providing an intelligent layer, sometimes even beyond some expert's skills. This layer, using state-of-the-art models, can provide visual validation and new inputs, natural language interaction, and automatic anomaly detection. All this new level of semantic context can be integrated into almost any current augmented reality system, improving the operator's job with additional contextual information, new multimodal interaction and validation, increasing their work comfort, operational times, and security.</t>
  </si>
  <si>
    <t>10.1007/s11042-022-13803-1</t>
  </si>
  <si>
    <t>Singh, K; Rangan, CP; Banerjee, AK</t>
  </si>
  <si>
    <t>Lattice Based Mix Network for Location Privacy in Mobile System</t>
  </si>
  <si>
    <t>CRYPTOSYSTEM; ENCRYPTION</t>
  </si>
  <si>
    <t>In 1981, David Chaum proposed a cryptographic primitive for privacy called mix network (Mixnet). A mixnet is cryptographic construction that establishes anonymous communication channel through a set of servers. In 2004, Golle et al. proposed a new cryptographic primitive called universal reencryption which takes the input as encrypted messages under the public key of the recipients not the public key of the universal mixnet. In Eurocrypt 2010, Gentry, Halevi, and Vaikunthanathan presented a cryptosystem which is an additive homomorphic and a multiplicative homomorphic for only one multiplication. In MIST 2013, Singh et al. presented a lattice based universal reencryption scheme under learning with error (LWE) assumption. In this paper, we have improved Singh et al.'s scheme using Fairbrother's idea. LWE is a lattice hard problem for which till now there is no polynomial time quantum algorithm. Wiangsripanawan et al. proposed a protocol for location privacy in mobile system using universal reencryption whose security is reducible to Decision Diffie-Hellman assumption. Once quantum computer becomes a reality, universal reencryption can be broken in polynomial time by Shor's algorithm. In postquantum cryptography, our scheme can replace universal reencryption scheme used in Wiangsripanawan et al. scheme for location privacy in mobile system.</t>
  </si>
  <si>
    <t>10.1155/2015/963628</t>
  </si>
  <si>
    <t>Dang, XC; Liu, Y; Hao, ZJ; Tang, XH; Shao, CG</t>
  </si>
  <si>
    <t>Air Gesture Recognition Using WLAN Physical Layer Information</t>
  </si>
  <si>
    <t>INDOOR LOCALIZATION</t>
  </si>
  <si>
    <t>In recent years, the researchers have witnessed the important role of air gesture recognition in human-computer interactive (HCI), smart home, and virtual reality (VR). The traditional air gesture recognition method mainly depends on external equipment (such as special sensors and cameras) whose costs are high and also with a limited application scene. In this paper, we attempt to utilize channel state information (CSI) derived from a WLAN physical layer, a Wi-Fibased air gesture recognition system, namely, WiNum, which solves the problems of users' privacy and energy consumption compared with the approaches using wearable sensors and depth cameras. In the process of recognizing the WiNum method, the collected raw data of CSI should be screened, among which can reflect the gesture motion. Meanwhile, the screened data should be preprocessed by noise reduction and linear transformation. After preprocessing, the joint of amplitude information and phase information is extracted, to match and recognize different air gestures by using the S-DTW algorithm which combines dynamic time warping algorithm (DTW) and support vector machine (SVM) properties. Comprehensive experiments demonstrate that under two different indoor scenes, WiNum can achieve higher recognition accuracy for air number gestures; the average recognition accuracy of each motion reached more than 93%, in order to achieve effective recognition of air gestures.</t>
  </si>
  <si>
    <t>10.1155/2020/8546237</t>
  </si>
  <si>
    <t>Gonzalez-Franco, M; Steed, A; Hoogendyk, S; Ofek, E</t>
  </si>
  <si>
    <t>Using Facial Animation to Increase the Enfacement Illusion and Avatar Self-Identification</t>
  </si>
  <si>
    <t>Avatars; Face; Facial animation; Resists; Mirrors; self-avatars; virtual reality; embodiment; face animation; enfacement</t>
  </si>
  <si>
    <t>Through avatar embodiment in Virtual Reality (VR) we can achieve the illusion that an avatar is substituting our body: the avatar moves as we move and we see it from a first person perspective. However, self-identification, the process of identifying a representation as being oneself, poses new challenges because a key determinant is that we see and have agency in our own face. Providing control over the face is hard with current HMD technologies because face tracking is either cumbersome or error prone. However, limited animation is easily achieved based on speaking. We investigate the level of avatar enfacement, that is believing that a picture of a face is one's own face, with three levels of facial animation: (i) one in which the facial expressions of the avatars are static, (ii) one in which we implement lip-sync motion and (iii) one in which the avatar presents lip-sync plus additional facial animations, with blinks, designed by a professional animator. We measure self-identification using a face morphing tool that morphs from the face of the participant to the face of a gender matched avatar. We find that self-identification on avatars can be increased through pre-baked animations even when these are not photorealistic nor look like the participant.</t>
  </si>
  <si>
    <t>10.1109/TVCG.2020.2973075</t>
  </si>
  <si>
    <t>Reddicherla, VR; Rawat, U; Kumar, YJN; Zaguia, A</t>
  </si>
  <si>
    <t>Secure Vertical Handover to NEMO Using Hybrid Cryptosystem</t>
  </si>
  <si>
    <t>ROUTE OPTIMIZATION SCHEME; NETWORK MOBILITY NEMO; MANAGEMENT; ALGORITHM; SUPPORT; PROTOCOL</t>
  </si>
  <si>
    <t>To provide security to all pairs of nodes in network mobility (NEMO) while executing the handoff between different technologies, a hybrid cryptosystem with a suitable network selection mechanism is proposed. All pairs of nodes, i.e., Mobile Node (MN), Mobile Router (MR), Correspondent Node (CN) and MN, and Home Agent (HA), respectively, are considered. A proper security mechanism is proposed to provide confidentiality to Bound Update (BU) during handoff and conversation between MN, MR, and HA using the elliptic curve cryptography (ECC). In this solution, a network selection mechanism is proposed based on user preference and Received Signal Strength (RSS) in a heterogeneous network. The proposed model can protect the communication using security analysis from all NEMO standard attacks. Whenever NEMO moves, MR intimates to HA about the address change using (BU) and MR receives Binding Acknowledgement (BA) as a reply. During data (frame) exchange and registration between MN, CN, and HA, various security threats arise. In the earlier work, only the security solution is given, and the best network selection algorithm is not provided in a heterogeneous environment. Therefore, in this paper, the best network selection is contributed based on Received Signal Strength (RSS) and user preferences. A comparison of the proposed model is drawn with Return Routability Procedure (RRP). Authentication is provided for communication between MN and CN. The proof is derived using BAN logic. Many standard security attacks have been successfully avoided on all pairs of communications. It has been observed that the proposed model achieves 2.4854% better throughput than the existing models. Also, the proposed model reduces the handoff latency and packet loss by 2.7482% and 3.8274%, respectively.</t>
  </si>
  <si>
    <t>10.1155/2021/6751423</t>
  </si>
  <si>
    <t>Avalle, G; De Pace, F; Fornaro, C; Manuri, F; Sanna, A</t>
  </si>
  <si>
    <t>Augmented reality; collaborative robotics; fault visualization; industry 4.0</t>
  </si>
  <si>
    <t>INTERFACE; COLLABORATION; PROJECTION; PATH</t>
  </si>
  <si>
    <t>Song, SK</t>
  </si>
  <si>
    <t>Virtual Reality Interactive Method and Device Based on Wireless Communication Tracking</t>
  </si>
  <si>
    <t>TECHNOLOGY; NETWORKS</t>
  </si>
  <si>
    <t>Virtual reality is a computer system that creates a virtual world and then experiences through multiple senses. It is generated by a computer and stimulated by perception systems such as hearing, vision, touch, taste, and smell, providing users with a personal experience. Human-computer interaction is one of the core technologies of virtual reality. Wireless communication is the transmission of communications over long distances between multiple nodes without propagation through conductors or cables and can be carried out using radios, radios, etc. Wireless communication includes a variety of fixed, mobile, and portable applications such as two-way radios, mobile phones, personal digital assistants, and wireless networks. Other examples of radio wireless communication are GPS, garage door remotes, wireless mice, etc. Most wireless communication technologies use radio, including Wi-Fi with distances of just a few meters, but also deep space networks that communicate with Voyager 1 and distances of over millions of kilometers. With the continuous development of sensors and other supporting hardware facilities, the current development of human-computer interaction in virtual reality has made rapid progress. In the research to be conducted in this article, the virtual reality system used in this article cleverly integrates the three characteristics of immersion, interactivity, and conception, so that the experimenter can obtain more realistic data in comparison. To this end, this article first gives a general introduction to virtual reality technology and wireless communication tracking technology and then explains how to use wireless communication tracking technology to make the virtual reality interactive system smoother and smoother, as well as the introduction of its devices. This article explores and analyzes the possible or existing problems of wireless communication tracking technology in virtual reality interaction, hoping to contribute to the wider application of wireless communication tracking technology in virtual reality interaction. The positioning experiment on the wireless mobile signal identification points can be obtained. Among the 40 sensor nodes that are randomly deployed, when the interval of adjusting the mobile signal identification point to broadcast the current position information is 5 s, the average positioning error of the node is about 1.5 m; when the interval is 3 s, the average positioning error of the node is about 1.76 m. It can be seen that the positioning error of the node increases as the interval between the mobile signal identification points increases, which is consistent with the simulation detection result. When the node position of the target signal identification point is chosen to calculate does not just stay on the node communication circle, it introduces a certain localization distance difference, and the further the target signal identification point is from the position of the signal circle, the greater the error. Irregularity of RSS due to environmental changes analyzes the maximum error and provides the factors influencing the error and analyzing the maximum error and provide the factors that influence it.</t>
  </si>
  <si>
    <t>10.1155/2021/6876974</t>
  </si>
  <si>
    <t>Hughes, J; Spielberg, A; Chounlakone, M; Chang, G; Matusik, W; Rus, D</t>
  </si>
  <si>
    <t>A Simple, Inexpensive, Wearable Glove with Hybrid Resistive-Pressure Sensors for Computational Sensing, Proprioception, and Task Identification</t>
  </si>
  <si>
    <t>ADVANCED INTELLIGENT SYSTEMS</t>
  </si>
  <si>
    <t>machine learning; multimodal sensing; soft sensing; task recognition; wearable computing; wearable gloves</t>
  </si>
  <si>
    <t>STRAIN SENSORS; STRETCHABLE ELECTRONICS; SOFT; ACQUISITION; FABRICATION; PARAMETERS; DESIGN; GRASP</t>
  </si>
  <si>
    <t>Wearable devices have many applications ranging from health analytics to virtual and mixed reality interaction, to industrial training. For wearable devices to be practical, they must be responsive, deformable to fit the wearer, and robust to the user's range of motion. Signals produced by the wearable must also be informative enough to infer the precise physical state or activity of the user. Herein, a fully soft, wearable glove is developed, which is capable of real-time hand pose reconstruction, environment sensing, and task classification. The design is easy to fabricate using low cost, commercial off-the-shelf items in a manner that is amenable to automated manufacturing. To realize such capabilities, resisitive and fluidic sensing technologies with machine learning neural architectures are merged. The glove is formed from a conductive knit which is strain sensitive, providing information through a network of resistance measurements. Fluidic sensing captured via pressure changes in fibrous sewn-in flexible tubes, measuring interactions with the environment. The system can reconstruct user hand pose and identify sensory inputs such as holding force, object temperature, conductability, material stiffness, and user heart rate, all with high accuracy. The ability to identify complex environmentally dependent tasks, including held object identification and handwriting recognition is demonstrated.</t>
  </si>
  <si>
    <t>10.1002/aisy.202000002</t>
  </si>
  <si>
    <t>Bajic, B; Rikalovic, A; Suzic, N; Piuri, V</t>
  </si>
  <si>
    <t>IEEE SYSTEMS JOURNAL</t>
  </si>
  <si>
    <t>Industries; Bibliographies; Manufacturing; Systematics; Internet of Things; Service robots; Big data analytics (BDA); cyber physical systems (CPS); Industry 4; 0; Internet of Things (IoT); managerial implementation challenges; manufacturing; systematic literature review</t>
  </si>
  <si>
    <t>BIG DATA ANALYTICS; PREDICTIVE MAINTENANCE; FUTURE; TRENDS; SUSTAINABILITY; TECHNOLOGIES; INTERNET; FRAMEWORK; SYSTEM; THINGS</t>
  </si>
  <si>
    <t>Industry 4.0 is a concept aimed at achieving the integration of physical parts of the manufacturing process (i.e., complex machinery, various devices, and sensors) and cyber parts (i.e., advanced software) via networks and driven by Industry 4.0 technology categories used for prediction, control, maintenance, and integration of manufacturing processes. Industry 4.0, which is expected to have a great impact on manufacturing systems in the future, is attracting attention in both industry and academia. Although academic research on Industry 4.0 is growing exponentially, evidence of Industry 4.0 implementation in practice is still scarce. Moreover, the challenges industry faces when implementing the Industry 4.0 concept seem to be even less addressed. At the start of the present survey, a preliminary literature review identified a lack of comprehensive analysis of the Industry 4.0 implementation challenges. Thus, the purpose of the present article is to provide an overview of the reported Industry 4.0 implementation challenges in the relevant literature by conducting a systematic literature review. Specifically, while the present study differentiates between managerial and technological Industry 4.0 implementation challenges, the focus of the present article is on the managerial Industry 4.0 implementation challenges. This overview is performed by deriving an inductively coded Industry 4.0 technology framework that classifies Industry 4.0 technologies into ten categories: cyber physical systems, Internet of Things, big data analytics, cloud computing, fog and edge computing, augmented and virtual reality, robotics, cyber security, semantic web technologies, and additive manufacturing. The present article identifies, codes, and defines the managerial Industry 4.0 implementation challenges and derives opportunities for overcoming them.</t>
  </si>
  <si>
    <t>10.1109/JSYST.2020.3023041</t>
  </si>
  <si>
    <t>Maskeliunas, R; Damasevicius, R; Blazauskas, T; Canbulut, C; Adomaviciene, A; Griskevicius, J</t>
  </si>
  <si>
    <t>BiomacVR: A Virtual Reality-Based System for Precise Human Posture and Motion Analysis in Rehabilitation Exercises Using Depth Sensors</t>
  </si>
  <si>
    <t>posture analysis; pose recognition; motion analysis; action recognition; depth sensors; rehabilitation exercises; virtual reality; telehealth</t>
  </si>
  <si>
    <t>HEALTH-CARE</t>
  </si>
  <si>
    <t>Remote patient monitoring is one of the most reliable choices for the availability of health care services for the elderly and/or chronically ill. Rehabilitation requires the exact and medically correct completion of physiotherapy activities. This paper presents BiomacVR, a virtual reality (VR)-based rehabilitation system that combines a VR physical training monitoring environment with upper limb rehabilitation technology for accurate interaction and increasing patients' engagement in rehabilitation training. The system utilises a deep learning motion identification model called Convolutional Pose Machine (CPM) that uses a stacked hourglass network. The model is trained to precisely locate critical places in the human body using image sequences collected by depth sensors to identify correct and wrong human motions and to assess the effectiveness of physical training based on the scenarios presented. This paper presents the findings of the eight most-frequently used physical training exercise situations from post-stroke rehabilitation methodology. Depth sensors were able to accurately identify key parameters of the posture of a person performing different rehabilitation exercises. The average response time was 23 ms, which allows the system to be used in real-time applications. Furthermore, the skeleton features obtained by the system are useful for discriminating between healthy (normal) subjects and subjects suffering from lower back pain. Our results confirm that the proposed system with motion recognition methodology can be used to evaluate the quality of the physiotherapy exercises of the patient and monitor the progress of rehabilitation and assess its effectiveness.</t>
  </si>
  <si>
    <t>10.3390/electronics12020339</t>
  </si>
  <si>
    <t>Ai, XQ; Wu, ZD; Guo, T; Zhong, JY; Hu, N; Fu, CL</t>
  </si>
  <si>
    <t>The Effect of Visual Attention on Stereoscopic Lighting of Museum Ceramic Exhibits: A Virtual Environment Mixed with Eye-tracking</t>
  </si>
  <si>
    <t>INFORMATICA-AN INTERNATIONAL JOURNAL OF COMPUTING AND INFORMATICS</t>
  </si>
  <si>
    <t>stereoscopic lighting; immersive virtual environment; eye-movement tracking; ceramic exhibit</t>
  </si>
  <si>
    <t>PERCEPTION; SIMULATION; RESPONSES; SALIENCY; REALITY; DESIGN; TOOLS</t>
  </si>
  <si>
    <t>Stereoscopic lighting is one of the influencing visual quality factors improving the visual presentation of ceramic exhibits. However, the current research only has a specific definition, and there is no clear measurement and evaluation method. This research adopted the method of bidirectional verification: psychophysical experiment and immersive virtual reality (VR) with eye-movement tracking. We proposed a standard questionnaire for the stereoscopic visual experience. The eye-tracking data show that the visible fixation duration with stereoscopic lighting is (M = 5.18 s), and the number of fixation points accounted for 63.48% of the whole number. Both indexes were higher than the situation without stereoscopic lighting. The result shows that the accuracy of finding the detail changes with or without stereoscopic lighting was 12.5% through the comparison of visual identification tasks, and finding modeling changes was 11.5%. In the situation with stereoscopic lighting, the first identification frequency increased by 15.9% for small pattern changes of exhibits, as local modeling changes increased by 19%. These results indicated that the stereoscopic lighting set according to the exhibits' volume could effectively improve the viewer's visual guide, strengthen the visual attention of the details, and model elements of the exhibits to achieve the optimal appreciation.</t>
  </si>
  <si>
    <t>10.31449/inf.v45i5.3454</t>
  </si>
  <si>
    <t>Shafi, M; Jha, RK</t>
  </si>
  <si>
    <t>AR-Based Half-Duplex Attack in Beyond 5G Networks</t>
  </si>
  <si>
    <t>Attenuation; Rain; Security; 5G mobile communication; Device-to-device communication; Receiving antennas; Downlink; Artificial rain (AR); device to device (D2D) communication; half-duplex (HD) attack; miss rate; secrecy rate; sensitivity</t>
  </si>
  <si>
    <t>INTRUSION DETECTION SYSTEM; PHYSICAL-LAYER SECURITY; COMMUNICATION; OPTIMIZATION; PERFORMANCE; ACCESS</t>
  </si>
  <si>
    <t>With the evolution of wireless communication networks (WCNs), the absolute fulfillment of security occupies the fundamental concern. In view of security, we have identified another research direction based on the attenuation impact of rain in WCN. An approach is initiated by an eavesdropper in which a secure communication environment is degraded by generating artificial rain (AR), which creates an abatement in the secrecy rate, and the cybersecurity gets compromised. By doing so, an attacking scenario is perceived, in which an intruder models a half-duplex (HD) attack. HD specifies the attack on the downlink instead of targeting both uplink and downlink. This allows the attacker to alleviate the miss rate of the attacking attempts. The layout for the HD attack is explained using radio resource control (RRC) setup. Further, we have determined and examined the performance parameters such as secrecy rate, energy efficiency, miss rate, and sensitivity in the presence of AR. Further comparison of rural and urban scenarios in the presence and absence of AR is carried out concerning the variation in secrecy rate with respect to the millimeter-wave frequencies and distance. Lastly, the methodology of the HD attack is simulated, revealing that the HD attack maintains a low miss rate with improved performance as compared to the performance and miss rate attained by the full-duplex attack.</t>
  </si>
  <si>
    <t>10.1109/JSYST.2020.2990363</t>
  </si>
  <si>
    <t>Sanchez, JMG; Jorgensen, N; Torngren, M; Inam, R; Berezovskyi, A; Feng, L; Fersman, E; Ramli, MR; Tan, KG</t>
  </si>
  <si>
    <t>Edge Computing for Cyber-physical Systems: A Systematic Mapping Study Emphasizing Trustworthiness</t>
  </si>
  <si>
    <t>Edge computing; fog computing; mobile edge computing; cloudlet; cyberphysical systems; trustworthiness; safety; security; predictability; dependability; critical systems</t>
  </si>
  <si>
    <t>MOBILE EDGE; SOFTWARE; FOG; CLOUD</t>
  </si>
  <si>
    <t>Edge computing is projected to have profound implications in the coming decades, proposed to provide solutions for applications such as augmented reality, predictive functionalities, and collaborative Cyber-Physical Systems (CPS). For such applications, edge computing addresses the new computational needs, as well as privacy, availability, and real-time constraints, by providing local high-performance computing capabilities to deal with the limitations and constraints of cloud and embedded systems. Edge computing is today driven by strong market forces stemming from IT/cloud, telecom, and networking-with corresponding multiple interpretations of edge computing (e.g., device edge, network edge, distributed cloud). Considering the strong drivers for edge computing and the relative novelty of the field, it becomes important to understand the specific requirements and characteristics of edge-based CPS, and to ensure that research is guided adequately, e.g., avoiding specific gaps. Our interests lie in the applications of edge computing as part of CPS, where several properties (or attributes) of trustworthiness, including safety, security, and predictability/availability, are of particular concern, each facing challenges for the introduction of edge-based CPS. We present the results of a systematic mapping study, a kind of systematic literature survey, investigating the use of edge computing for CPS with a special emphasis on trustworthiness. The main contributions of this study are a detailed description of the current research efforts in edge-based CPS and the identification and discussion of trends and research gaps. The results show that the main body of research in edge-based CPS only to a very limited extent consider key attributes of system trustworthiness, despite many efforts referring to critical CPS and applications like intelligent transportation. More research and industrial efforts will be needed on aspects of trustworthiness of future edge-based CPS including their experimental evaluation. Such research needs to consider the multiple interrelated attributes of trustworthiness including safety, security, and predictability, and new methodologies and architectures to address them. It is further important to provide bridges and collaboration between edge computing and CPS disciplines.</t>
  </si>
  <si>
    <t>10.1145/3539662</t>
  </si>
  <si>
    <t>Zhang, HS; Zhu, B; Pang, KM; Chen, CM; Wan, YW</t>
  </si>
  <si>
    <t>Identification of Abnormal Patterns in AR (1) Process Using CS-SVM</t>
  </si>
  <si>
    <t>INTELLIGENT AUTOMATION AND SOFT COMPUTING</t>
  </si>
  <si>
    <t>Control chart pattern; support vector machine; cuckoo search algorithm; autocorrelation process; Monte Carlo simulation</t>
  </si>
  <si>
    <t>Using machine learning method to recognize abnormal patterns covers the shortage of traditional control charts for autocorrelation processes, which violate the applicable conditions of the control chart, i.e., the independent identically distributed (IID) assumption. In this study, we propose a recognition model based on support vector machine (SVM) for the AR (1) type of autocorrelation process. For achieving a higher recognition performance, the cuckoo search algorithm (CS) is used to optimize the two hyper-parameters of SVM, namely the penalty parameter c and the radial basis kernel parameter g. By using Monte Carlo simulation methods, the data sets containing samples of eight patters are generated in experiments for verifying the performance of the proposed model. The results of comparison experiments show that the average recognition rate of the proposed model reaches 96.25% as the autocorrelation coefficient is set equal to 0.5. That is apparently higher than those of the SVM model optimized by the particle swarm optimization (PSO) or the genetic algorithm (GA). Another experiment result demonstrates that the average recognition accuracy of the CS-SVM model also reaches higher than 95% for different autocorrelation levels. At last, a lot of data streams in or out of control are simulated to measure the ARL values. The results turn out that the model has an acceptable online performance. Therefore, we believe that the model can be used as a more effective approach for identification of abnormal patterns in autocorrelation process.</t>
  </si>
  <si>
    <t>10.32604/iasc.2021.017232</t>
  </si>
  <si>
    <t>Gutierrez, LE; Betts, MM; Wightman, P; Salazar, A; Jabba, D; Nieto, W</t>
  </si>
  <si>
    <t>User experience; Augmented reality; Indexes; Computer science; User experience; Systematics; User interfaces; Augmented reality (AR); category; quality attributes; user experience (UX); user interface (UI)</t>
  </si>
  <si>
    <t>Catak, FO; Kuzlu, M; Catak, E; Cali, U; Guler, O</t>
  </si>
  <si>
    <t>Channel estimation; Next generation networking; Artificial intelligence; Solid modeling; 5G mobile communication; Wireless networks; Security; Adversarial machine learning; Trustworthy AI; security; next-generation networks; adversarial machine learning; model poisoning; channel estimation</t>
  </si>
  <si>
    <t>MACHINE; 5G; 6G</t>
  </si>
  <si>
    <t>Future wireless networks (5G and beyond), also known as Next Generation or NextG, are the vision of forthcoming cellular systems, connecting billions of devices and people together. In the last decades, cellular networks have dramatically grown with advanced telecommunication technologies for high-speed data transmission, high cell capacity, and low latency. The main goal of those technologies is to support a wide range of new applications, such as virtual reality, metaverse, telehealth, online education, autonomous and flying vehicles, smart cities, smart grids, advanced manufacturing, and many more. The key motivation of NextG networks is to meet the high demand for those applications by improving and optimizing network functions. Artificial Intelligence (AI) has a high potential to achieve these requirements by being integrated into applications throughout all network layers. However, the security concerns on network functions of NextG using AI-based models, i.e., model poisoning, have not been investigated deeply. It is crucial to protect the next-generation cellular networks against cybersecurity threats, especially adversarial attacks. Therefore, it needs to design efficient mitigation techniques and secure solutions for NextG networks using AI-based methods. This paper proposes a comprehensive vulnerability analysis of deep learning (DL)-based channel estimation models trained with the dataset obtained from MATLAB's 5G toolbox for adversarial attacks and defensive distillation-based mitigation methods. The adversarial attacks produce faulty results by manipulating trained DL-based models for channel estimation in NextG networks while mitigation methods can make models more robust against adversarial attacks. This paper also presents the performance of the proposed defensive distillation mitigation method for each adversarial attack. The results indicate that the proposed mitigation method can defend the DL-based channel estimation models against adversarial attacks in NextG networks.</t>
  </si>
  <si>
    <t>Rashid, Z; Melia-Segui, J; Pous, R; Peig, E</t>
  </si>
  <si>
    <t>Using Augmented Reality and Internet of Things to improve accessibility of people with motor disabilities in the context of Smart Cities</t>
  </si>
  <si>
    <t>FUTURE GENERATION COMPUTER SYSTEMS-THE INTERNATIONAL JOURNAL OF ESCIENCE</t>
  </si>
  <si>
    <t>RFID; Augmented reality; Smart spaces; Motor disabled people; Inclusion; Retail</t>
  </si>
  <si>
    <t>Smart Cities need to be designed to allow the inclusion of all kinds of citizens. For instance, motor disabled people like wheelchair users may have problems to interact with the city. Internet of Things (IoT) technologies provide the tools to include all citizens in the Smart City context. For example, wheelchair users may not be able to reach items placed beyond their arm's length, limiting their independence in everyday activities like shopping, or visiting libraries. We have developed a system that enables wheelchair users to interact with items placed beyond their arm's length, with the help of Augmented Reality (AR) and Radio Frequency Identification (RFID) technologies. Our proposed system is an interactive AR application that runs on different interfaces, allowing the user to digitally interact with the physical items on the shelf, thanks to an updated inventory provided by an RFID system. The resulting experience is close to being able to browse a shelf, clicking on it and obtaining information about the items it contains, allowing wheelchair users to shop independently, and providing autonomy in their everyday activities. Fourteen wheelchair users with different degrees of impairment have participated in the study and development of the system. The evaluation results show promising results towards more independence of wheelchair users, providing an opportunity for equality improvement. (C) 2016 Elsevier B.V. All rights reserved.</t>
  </si>
  <si>
    <t>10.1016/j.future.2016.11.030</t>
  </si>
  <si>
    <t>Kamal, AA; Junaini, SN; Hashim, AH; Sukor, FS; Said, MF</t>
  </si>
  <si>
    <t>The Enhancement of OSH Training with an Augmented Reality-Based App</t>
  </si>
  <si>
    <t>INTERNATIONAL JOURNAL OF ONLINE AND BIOMEDICAL ENGINEERING</t>
  </si>
  <si>
    <t>safety management; mobile application; personnel training; e-learning; augmented reality; hazard identification; mobile augmented reality</t>
  </si>
  <si>
    <t>OCCUPATIONAL-HEALTH; STUDENT MOTIVATION; SAFETY; EDUCATION; MODEL</t>
  </si>
  <si>
    <t>Recent advances in training approaches and technology have identified the need to improve training in the field of occupational safety and health (OSH). While many researchers have examined the use of augmented reality (AR) and technology-based classrooms to enhance conventional training practices, quantitative evidence for their effectiveness and motivational impact remains scarce. To contribute to filling this research gap, an AR-based application was developed to enhance OSH training. The enhanced training session was conducted in a closed, safe environment with ten participants with no background in OSH. Pre-test, post-test, and instructional material motivation surveys (IMMS) using a five-point Likert scale were deployed to measure the effectiveness and motivational impact in accordance with the respective ARCS factors. The empirical results obtained show that participants performed significantly better in the post-tests than in the pre-tests (mean = 14.60, s = 1.71, t(9) = -12.11 with p-value &lt; 0.001). The IMMS results show that the perceived motivation arising from the AR-based application resulted in the highest mean score for the satisfaction factor (4.80) followed by the relevance (4.65), confidence (4.60), and attention (4.55) factors. The results of the evaluation suggest that the AR-based application boosted participants' active learning behavior, engagement, and interest during the enhanced training session and produced a better learning outcome and experience.</t>
  </si>
  <si>
    <t>10.3991/ijoe.v17i13.24517</t>
  </si>
  <si>
    <t>Martins, J; Goncalves, R; Au-Yong-Oliveira, M; Moreira, F; Branco, F</t>
  </si>
  <si>
    <t>Qualitative analysis of virtual reality adoption by tourism operators in low-density regions</t>
  </si>
  <si>
    <t>IET SOFTWARE</t>
  </si>
  <si>
    <t>virtual reality; travel industry; organisational aspects; qualitative analysis; virtual reality adoption; tourism operators; low-density regions; interactive virtual objects; captivating visitors; showing territories; richer perspectives; livelier perspectives; tourism topic; bibliographic review; organisational development</t>
  </si>
  <si>
    <t>CLOUD COMPUTING ADOPTION; INFORMATION-TECHNOLOGY; AUGMENTED REALITY; RURAL TOURISM; FIRM-LEVEL; DETERMINANTS; MODEL; EXPERIENCE; FOUNDATIONS; ENTERPRISE</t>
  </si>
  <si>
    <t>Virtual reality technologies have grown in complexity and functionality, increasing their relevance in various sectors of activity. Applying these innovations to tourism is advantageous for the organisations, the tourists and even the territories. They can provide multisensory immersivity, simulate actions and movements in real-time, enriching reality using interactive virtual objects. Thus, captivating visitors and showing territories from richer and livelier perspectives. This study describes a review of the adoption of virtual reality technology at the organisational level. In order to adapt the literature review to the tourism topic, the process of analysis of the literature was carried out with a constant concern to analyse research that studied the topic. Assuming the need to further develop the work done and to obtain a confirmation on the contribution resulting from the bibliographic review, a focus group was developed, which allowed several specialists to discuss collaboratively and interactively the research project topics without having to be in face-to-face contact. The results of this study allow not only to acknowledge the relevance of virtual reality for tourism but also to understand how the existing literature and experts are aligned with the identification of opportunities for disruptive development of solutions that trigger tourism destinations and organisational development.</t>
  </si>
  <si>
    <t>10.1049/iet-sen.2019.0038</t>
  </si>
  <si>
    <t>Yaldiz, MB; Meuleman, A; Jang, H; Ha, H; Kim, MH</t>
  </si>
  <si>
    <t>DeepFormableTag: End-to-end Generation and Recognition of Deformable Fiducial Markers</t>
  </si>
  <si>
    <t>ACM TRANSACTIONS ON GRAPHICS</t>
  </si>
  <si>
    <t>Fiducial marker system; object detection; tracking; deep learning</t>
  </si>
  <si>
    <t>Fiducial markers have been broadly used to identify objects or embed messages that can be detected by a camera. Primarily, existing detection methods assume that markers are printed on ideally planar surfaces. The size of a message or identification code is limited by the spatial resolution of binary patterns in a marker. Markers often fail to be recognized due to various imaging artifacts of optical/perspective distortion and motion blur. To overcome these limitations, we propose a novel deformable fiducial marker system that consists of three main parts: First, a fiducial marker generator creates a set of free-form color patterns to encode significantly large-scale information in unique visual codes. Second, a differentiable image simulator creates a training dataset of photorealistic scene images with the deformed markers, being rendered during optimization in a differentiable manner. The rendered images include realistic shading with specular reflection, optical distortion, defocus and motion blur, color alteration, imaging noise, and shape deformation of markers. Lastly, a trained marker detector seeks the regions of interest and recognizes multiple marker patterns simultaneously via inverse deformation transformation. The deformable marker creator and detector networks are jointly optimized via the differentiable photorealistic renderer in an end-to-end manner, allowing us to robustly recognize a wide range of deformable markers with high accuracy. Our deformable marker system is capable of decoding 36-bit messages successfully at similar to 29 fps with severe shape deformation. Results validate that our system significantly outperforms the traditional and data-driven marker methods. Our learning-based marker system opens up new interesting applications of fiducial markers, including cost-effective motion capture of the human body, active 3D scanning using our fiducial markers' array as structured light patterns, and robust augmented reality rendering of virtual objects on dynamic surfaces.</t>
  </si>
  <si>
    <t>10.1145/3450626.3459762</t>
  </si>
  <si>
    <t>Zhang, HL; Uddin, M; Hao, F; Mukherjee, S; Mohapatra, P</t>
  </si>
  <si>
    <t>MAIDE: Augmented Reality (AR)-facilitated Mobile System for Onboarding of Internet of Things (IoT) Devices at Ease</t>
  </si>
  <si>
    <t>ACM TRANSACTIONS ON INTERNET OF THINGS</t>
  </si>
  <si>
    <t>IoT; onboarding; AR; mobile; wireless; RSS</t>
  </si>
  <si>
    <t>Having an efficient onboarding process is a pivotal step to utilize and provision the IoT devices for accessing the network infrastructure. However, the current process to onboard IoT devices is time-consuming and labor-intensive, which makes the process vulnerable to human errors and security risks. In order to have a streamlined onboarding process, we need a mechanism to reliably associate each digital identity with each physical device. We design an onboarding mechanism called MAIDE to fill this technical gap. MAIDE is an Augmented Reality (AR)-facilitated app that systematically selectsmultiple measurement locations, calculates measurement time for each location and guides the user through the measurement process. The app also uses an optimized voting-based algorithm to derive the device-to-ID mapping based on measurement data. This method does not require any modification to existing IoT devices or the infrastructure and can be applied to all major wireless protocols such as BLE, andWiFi. Our extensive experiments show that MAIDE achieves high device-to-ID mapping accuracy. For example, to distinguish two devices on a ceiling in a typical enterprise environment, MAIDE achieves similar to 95% accuracy by measuring 5 seconds of Received Signal Strength (RSS) data for each measurement location when the devices are 4 feet apart.</t>
  </si>
  <si>
    <t>10.1145/3506667</t>
  </si>
  <si>
    <t>Gazzari, M; Mattmann, A; Maass, M; Hollick, M</t>
  </si>
  <si>
    <t>My(o) Armband Leaks Passwords: An EMG and IMU Based Keylogging Side-Channel Attack</t>
  </si>
  <si>
    <t>Keylogging; Keystroke Inference; Side-channel Attacks; Privacy; Electromyography; EMG; Wearables; Deep Learning; Time Series Classification</t>
  </si>
  <si>
    <t>Wearables that constantly collect various sensor data of their users increase the chances for inferences of unintentional and sensitive information such as passwords typed on a physical keyboard. We take a thorough look at the potential of using electromyographic (EMG) data, a sensor modality which is new to the market but has lately gained attention in the context of wearables for augmented reality (AR), for a keylogging side-channel attack. Our approach is based on neural networks for a between-subject attack in a realistic scenario using the Myo Armband to collect the sensor data. In our approach, the EMG data has proven to be the most prominent source of information compared to the accelerometer and gyroscope, increasing the keystroke detection performance. For our end-to-end approach on raw data, we report a mean balanced accuracy of about 76 % for the keystroke detection and a mean top-3 key accuracy of about 32 % on 52 classes for the key identification on passwords of varying strengths. We have created an extensive dataset including more than 310 000 keystrokes recorded from 37 volunteers, which is available as open access along with the source code used to create the given results.</t>
  </si>
  <si>
    <t>10.1145/3494986</t>
  </si>
  <si>
    <t>Luque-Luque, A; Perez-Cano, FD; Jimenez-Delgado, JJ</t>
  </si>
  <si>
    <t>Complex fracture reduction by exact identification of the fracture zone</t>
  </si>
  <si>
    <t>MEDICAL IMAGE ANALYSIS</t>
  </si>
  <si>
    <t>Automatic bone fracture reduction; Complex fractures; Fracture alignment; Fracture reconstruction; Fracture zone identification; Region filtering; Seed points</t>
  </si>
  <si>
    <t>CRANIOFACIAL RECONSTRUCTION; BONE</t>
  </si>
  <si>
    <t>Planning of a fracture reduction is important in order to reduce the surgery time, with the consequent improvement of the recovery process. There are no fully automatic methods that solve an adequate fracture reduction without the intervention of a specialist. Usually there are parameters that must be supervised or adjusted by the specialist, in order to obtain a satisfactory reduction. Furthermore, most of the studies in the literature focus on a certain type of bone and area on it. This paper presents an approach that tries to reduce to some extent the intervention of the specialist, so that it can be closer to an automatic approach. The proposed method can be applied to a wide variety of bones and areas, based on the identification of the complete fracture zone and the use of an ICP algorithm modified to work with the distance between fragments. The cases in which it has been tested are clinical cases of real fractures obtained from CT scan. This method allows working with a wide range of fractures, as well as complex fractures or deformed fragments. Unfortunately, all possible cases and situations could not be obtained and proved, but the method can be successfully applied to cases that meet a set of characteristics. The proposed technique has been validated by experts, both visually and empirically, using a framework based on virtual reality (VR). This VR framework has allowed comparing the reduction performed by the method with a reduction made virtually by specialists. This technique has also been compared with other existing techniques, obtaining a significant improvement over these. (c) 2021 The Author(s). Published by Elsevier B.V. This is an open access article under the CC BY-NC-ND license ( http://creativecommons.org/licenses/by-nc-nd/4.0/ )</t>
  </si>
  <si>
    <t>10.1016/j.media.2021.102120</t>
  </si>
  <si>
    <t>Raisamo, R; Rakkolainen, I; Majaranta, P; Salminen, K; Rantala, J; Farooq, A</t>
  </si>
  <si>
    <t>Human augmentation: Past, present and future</t>
  </si>
  <si>
    <t>INTERNATIONAL JOURNAL OF HUMAN-COMPUTER STUDIES</t>
  </si>
  <si>
    <t>Human augmentation; Augmented reality; Wearable computing; Multimodal interaction; Crossmodal interaction; Augmented senses; Augmented action; Augmented cognition; Interaction paradigms</t>
  </si>
  <si>
    <t>COGNITIVE STATE; ENHANCEMENT; DEVICES; TECHNOLOGY; ETHICS; NEUROTECHNOLOGY; CLASSIFICATION; STIMULATION; VISION; ISSUES</t>
  </si>
  <si>
    <t>Human augmentation is a field of research that aims to enhance human abilities through medicine or technology. This has historically been achieved by consuming chemical substances that improve a selected ability or by installing implants which require medical operations. Both of these methods of augmentation can be invasive. Augmented abilities have also been achieved with external tools, such as eyeglasses, binoculars, microscopes or highly sensitive microphones. Lately, augmented reality and multimodal interaction technologies have enabled non-invasive ways to augment human. In this article, we first discuss the field and related terms. We provide relevant definitions based on the present understanding of the field. This is followed by a summary of existing work in augmented senses, action, and cognition. Our contribution to the future includes a model for wearable augmentation. In addition, we present a call for research to realize this vision. Then, we discuss future human abilities. Wearable technologies may act as mediators for human augmentation, in the same manner as eyeglasses once revolutionized human vision. Non-invasive and easy-to-use wearable extensions will enable lengthening the active life for aging citizens or supporting the full inclusion of people with special needs in society, but there are also potential problems. Therefore, we conclude by discussing ethical and societal issues: privacy, social manipulation, autonomy and side effects, accessibility, safety and balance, and unpredictable future.</t>
  </si>
  <si>
    <t>10.1016/j.ijhcs.2019.05.008</t>
  </si>
  <si>
    <t>Miundy, K; Zaman, HB; Nordin, A; Ng, KH</t>
  </si>
  <si>
    <t>SCREENING TEST ON DYSCALCULIA LEARNERS TO DEVELOP A SUITABLE AUGMENTED REALITY (AR) ASSISTIVE LEARNING APPLICATION</t>
  </si>
  <si>
    <t>MALAYSIAN JOURNAL OF COMPUTER SCIENCE</t>
  </si>
  <si>
    <t>Visual-based Fusion Technologies; Assistive Learning Aid; Dyscalculia Screening Test Instrument (DSTI); Augmented Reality (AR)</t>
  </si>
  <si>
    <t>INTERVENTION; EDUCATION; CHILDREN</t>
  </si>
  <si>
    <t>Dyscalculia refers to persistent difficulty in learning Mathematics without being aware of the condition. Such a condition is not easily detected and most of them would be left undetected, apart from being labelled as lazy or slow learners. Early delay places them behind in acquiring other fundamental areas of Mathematics. As such, this study identified learners suffering from dyscalculia (also known as acalculia) through screening tests for early intervention. The methodology used in this study was based on two screening tests (ST1 and ST2) conducted on learners to identify 'student areas' or their specific type of dyscalculia using the Dyscalculia Screening Test Instrument (DSTI) and verification of the specific types made by selected expert teachers, respectively. An early identification study on suitable assistive learning technology for these learners was performed. Prior studies reported that suitable assistive technological tools can improve the learning process of those with learning disability (LD). The findings displayed the effectiveness of the screening tests (ST1 and ST2) in detecting learners with dyscalculia, particularly in areas related to memory, abstraction, sequencing processing, motor, and visual perception. The results derived from plausible assistive digital technology revealed that visual-based fusion technology, such as Augmented Reality (AR), exposed the dyscalculia learners to experiential learning approach that made learning Mathematics meaningful.</t>
  </si>
  <si>
    <t>10.22452/mjcs.sp2019no1.7</t>
  </si>
  <si>
    <t>Andrienko, G; Andrienko, N; Boldrini, C; Caldarelli, G; Cintia, P; Cresci, S; Facchini, A; Giannotti, F; Gionis, A; Guidotti, R; Mathioudakis, M; Muntean, CI; Pappalardo, L; Pedreschi, D; Pournaras, E; Pratesi, F; Tesconi, M; Trasarti, R</t>
  </si>
  <si>
    <t>(So) Big Data and the transformation of the city</t>
  </si>
  <si>
    <t>INTERNATIONAL JOURNAL OF DATA SCIENCE AND ANALYTICS</t>
  </si>
  <si>
    <t>Big data; Urban data science; SoBigData; Mobility datasets</t>
  </si>
  <si>
    <t>URBAN METABOLISM; SOCIAL MEDIA; THINGS DATA; ENERGY; INTERNET; PREDICTION; NETWORKS; DEMAND; SYSTEM</t>
  </si>
  <si>
    <t>The exponential increase in the availability of large-scale mobility data has fueled the vision of smart cities that will transform our lives. The truth is that we have just scratched the surface of the research challenges that should be tackled in order to make this vision a reality. Consequently, there is an increasing interest among different research communities (ranging from civil engineering to computer science) and industrial stakeholders in building knowledge discovery pipelines over such data sources. At the same time, this widespread data availability also raises privacy issues that must be considered by both industrial and academic stakeholders. In this paper, we provide a wide perspective on the role that big data have in reshaping cities. The paper covers the main aspects of urban data analytics, focusing on privacy issues, algorithms, applications and services, and georeferenced data from social media. In discussing these aspects, we leverage, as concrete examples and case studies of urban data science tools, the results obtained in the City of Citizens thematic area of the Horizon 2020 SoBigData initiative, which includes a virtual research environment with mobility datasets and urban analytics methods developed by several institutions around Europe. We conclude the paper outlining the main research challenges that urban data science has yet to address in order to help make the smart city vision a reality.</t>
  </si>
  <si>
    <t>10.1007/s41060-020-00207-3</t>
  </si>
  <si>
    <t>Ask, TF; Kullman, K; Sutterlin, S; Knox, BJ; Engel, D; Lugo, RG</t>
  </si>
  <si>
    <t>A 3D mixed reality visualization of network topology and activity results in better dyadic cyber team communication and cyber situational awareness</t>
  </si>
  <si>
    <t>FRONTIERS IN BIG DATA</t>
  </si>
  <si>
    <t>mixed reality; 3D network topology visualization; cyber team communication; Virtual Data Explorer; shared mental model; cyber situational awareness; human factors; cybersecurity</t>
  </si>
  <si>
    <t>MEMORY; CELLS</t>
  </si>
  <si>
    <t>BackgroundCyber defense decision-making during cyber threat situations is based on human-to-human communication aiming to establish a shared cyber situational awareness. Previous studies suggested that communication inefficiencies were among the biggest problems facing security operation center teams. There is a need for tools that allow for more efficient communication of cyber threat information between individuals both in education and during cyber threat situations. MethodsIn the present study, we compared how the visual representation of network topology and traffic in 3D mixed reality vs. 2D affected team performance in a sample of cyber cadets (N = 22) cooperating in dyads. Performance outcomes included network topology recognition, cyber situational awareness, confidence in judgements, experienced communication demands, observed verbal communication, and forced choice decision-making. The study utilized network data from the NATO CCDCOE 2022 Locked Shields cyber defense exercise. ResultsWe found that participants using the 3D mixed reality visualization had better cyber situational awareness than participants in the 2D group. The 3D mixed reality group was generally more confident in their judgments except when performing worse than the 2D group on the topology recognition task (which favored the 2D condition). Participants in the 3D mixed reality group experienced less communication demands, and performed more verbal communication aimed at establishing a shared mental model and less communications discussing task resolution. Better communication was associated with better cyber situational awareness. There were no differences in decision-making between the groups. This could be due to cohort effects such as formal training or the modest sample size. ConclusionThis is the first study comparing the effect of 3D mixed reality and 2D visualizations of network topology on dyadic cyber team communication and cyber situational awareness. Using 3D mixed reality visualizations resulted in better cyber situational awareness and team communication. The experiment should be repeated in a larger and more diverse sample to determine its potential effect on decision-making.</t>
  </si>
  <si>
    <t>10.3389/fdata.2023.1042783</t>
  </si>
  <si>
    <t>Sadhya, D; Utsav, U; Akhtar, Z</t>
  </si>
  <si>
    <t>Generation of cancellable locality sampled codes from facial images</t>
  </si>
  <si>
    <t>IET BIOMETRICS</t>
  </si>
  <si>
    <t>PROTECTION; RECOGNITION</t>
  </si>
  <si>
    <t>Face is arguably the most common biometric trait that has been extensively utilised and thoroughly studied. Since this unimodal feature visually represents the identity of an individual, preserving the security of face-based authentication models is a prime concern. This work proposes a framework for generating cancellable templates from raw facial images. Our scheme is essentially based upon the notion of locality sensitive hashing (LSH), specifically on its locality sampled code (LSC) realisation. Facial features are initially extracted using the binarized statistical image features (BSIF) descriptor. These binary features are subsequently hashed using the random bit sampling mechanism of LSC. Finally, these local hashes are permanently stored in a non-invertible manner. We have empirically analysed the security requirements of unlinkability, non-invertibility, and revocability in our model. We have also validated our work over the benchmark AR, ORL, Yale, and CASIA-Facev5 databases under multiple scenarios. Among all the resulting cases, the best performance of our model was noted at a minimum EER of 2.69%, 4.45%, 1.2%, and 2.66% for the four data sets, respectively.</t>
  </si>
  <si>
    <t>10.1049/bme2.12016</t>
  </si>
  <si>
    <t>Iqbal, F; Khalid, Z; Marrington, A; Shah, BB; Hung, PCK</t>
  </si>
  <si>
    <t>Forensic investigation of Google Meet for memory and browser artifacts</t>
  </si>
  <si>
    <t>FORENSIC SCIENCE INTERNATIONAL-DIGITAL INVESTIGATION</t>
  </si>
  <si>
    <t>Browser forensics; Google Meet; Memory forensics; Video conferencing</t>
  </si>
  <si>
    <t>Web applications have experienced a widespread adaptation owing to the agile Service Oriented Ar-chitecture (SOA) reflecting the ever-changing software needs of users. Google Meet is one of the top video conferencing applications, especially in the post-COVID19 era. Security and privacy concerns are therefore critical. This paper presents an extensive digital forensic analysis of Google Meet running on multiple browsers and software platforms including Google Chrome, Mozilla Firefox, and Microsoft Edge browsers in Windows 10 and Linux. Artifacts, traces of potential evidence, are extracted from different locations on a client's desktop, including the memory and browser. These include meeting records, communication records, email addresses, profile pictures, history, downloads, bookmarks, cache, cookies, etc. We explore how different Random Access Memory (RAM) sizes of client devices impact the persistence and format of extracted memory artifacts. A memory artifact extraction tool is developed to automate the extraction of artifacts identified via unstructured string analysis. Google Meet forensic artifacts are critical in that they are potential digital evidence in relevant criminal investigations. Additionally, they highlight that user data can be extracted despite implementing multiple privacy and security mechanisms.(c) 2022 The Author(s). Published by Elsevier Ltd on behalf of DFRWS This is an open access article under the CC BY-NC-ND license (http://creativecommons.org/licenses/by-nc-nd/4.0/).</t>
  </si>
  <si>
    <t>10.1016/j.fsidi.2022.301448</t>
  </si>
  <si>
    <t>Kraus, M; Weiler, N; Oelke, D; Kehrer, J; Keim, DA; Fuchs, J</t>
  </si>
  <si>
    <t>The Impact of Immersion on Cluster Identification Tasks</t>
  </si>
  <si>
    <t>Virtual reality; evaluation; visual analytics; clustering</t>
  </si>
  <si>
    <t>VIRTUAL ENVIRONMENTS; VISUAL EXPLORATION; VISUALIZATION; SCATTERPLOT; PERFORMANCE; EXPERIENCE; FRAMEWORK; REALITY</t>
  </si>
  <si>
    <t>Recent developments in technology encourage the use of head-mounted displays (HMDs) as a medium to explore visualizations in virtual realities (VRs). VR environments (VREs) enable new, more immersive visualization design spaces compared to traditional computer screens. Previous studies in different domains, such as medicine, psychology, and geology, report a positive effect of immersion, e.g., on learning performance or phobia treatment effectiveness. Our work presented in this paper assesses the applicability of those findings to a common task from the information visualization (InfoVis) domain. We conducted a quantitative user study to investigate the impact of immersion on cluster identification tasks in scatterplot visualizations. The main experiment was carried out with 18 participants in a within-subjects setting using four different visualizations, (1) a 2D scatterplot matrix on a screen, (2) a 3D scatterplot on a screen, (3) a 3D scatterplot miniature in a VRE and (4) a fully immersive 3D scatterplot in a VRE. The four visualization design spaces vary in their level of immersion, as shown in a supplementary study. The results of our main study indicate that task performance differs between the investigated visualization design spaces in terms of accuracy, efficiency, memorability, sense of orientation, and user preference. In particular, the 2D visualization on the screen performed worse compared to the 3D visualizations with regard to the measured variables. The study shows that an increased level of immersion can be a substantial benefit in the context of 3D data and cluster detection.</t>
  </si>
  <si>
    <t>10.1109/TVCG.2019.2934395</t>
  </si>
  <si>
    <t>Zhuang, Y</t>
  </si>
  <si>
    <t>In library applications, radio frequency indentification (RFID) technology, sensors, and wireless transmission networks have been applied to various services such as self-service checkout and return systems, electronic reader cards, intelligent bookshelves, intelligent monitoring of library premises, augmented reality (AR) interactive picture books, physical corridors, and seat reservations; in regional library alliances, real crossregional and cross-system alliance cooperation through IoT technology is also becoming increasingly important. Continuous information resource sharing is an important means to maximize the effectiveness of library information resources and meet the information needs of various users. The development of IoT technology opens new ideas and methods for information resource sharing in regional library alliances, effectively expanding the scope of information resource sharing and improving the efficiency of information resource sharing. This paper briefly presents the relationship, architecture, and key technologies of IoT technology and the definition, characteristics, and types of regional library consortium and content. Analysis of the characteristics and principles of regional library consortium information resource sharing is in the context of IoT and the corresponding studies on information sharing between regional library consortia at home and abroad. We also propose strategies to establish a specialized agency for information resource sharing, establish a sound investment mechanism for information resource sharing, ensure the security of information resource sharing of the regional library consortium, and increase the publicity and training capacity of information resource sharing of the regional library consortium.</t>
  </si>
  <si>
    <t>10.1155/2021/5589505</t>
  </si>
  <si>
    <t>Hebert-Lavoie, M; Doyon-Poulin, P; Ozell, B</t>
  </si>
  <si>
    <t>Identification of Visual Functional Thresholds for Immersion Assessment in Virtual Reality</t>
  </si>
  <si>
    <t>PRESENCE-VIRTUAL AND AUGMENTED REALITY</t>
  </si>
  <si>
    <t>FIELD-OF-VIEW; SIMULATOR; ENVIRONMENTS; MEMORY</t>
  </si>
  <si>
    <t>We consider that to objectively measure immersion, one needs to assess how each sensory quality is reproduced in a virtual environment. In this perspective, we introduce the concept of functional threshold which corresponds to the value at which a sensory quality can be degraded without being noticed by the user of a virtual environment. We suggest that the perceived realism of a virtual experience can potentially be evoked for sensory qualities values ranging from the perceptual threshold to the functional threshold. Thus, the identification of functional thresholds values allows us to constrain immersion. To lay the foundation for the identification of functional thresholds, we applied a modified version of the method of limits. We measured the value at which 30 participants were able to identify the degradation of their field of view (FOV), visual acuity, and contrast sensitivity while executing a multidirectional selection test. This enabled us to identify functional perceptual thresholds of 96.6 degrees for FOV, 12.2 arcmin for visual acuity, and 25.6% for contrast sensitivity.</t>
  </si>
  <si>
    <t>10.1162/pres_a_00354</t>
  </si>
  <si>
    <t>Wang, XR; Li, JY</t>
  </si>
  <si>
    <t>Construction of Virtual Simulation College Students Innovation and Entrepreneurship Platform Using Internet of Things Technology</t>
  </si>
  <si>
    <t>EDUCATION; INTENTION</t>
  </si>
  <si>
    <t>IoT technology originated from the third scientific and technological revolution, which refers to the connection of objects and networks through information sensor devices according to an agreed protocol. It communicates and circulates information through the information dissemination medium during the connection process to achieve smart recognition, supervision, and other functions. The Internet of Things is to interconnect all items with the Internet through radio frequency identification, infrared sensors, global positioning systems, laser scanners, and other sensing equipment according to the agreed communication protocol. It is a kind of network that realizes intelligent identification, positioning, analysis, monitoring, and management. The development of virtualization technology promotes the development of educational computers, and the reform of basic education curriculum promotes the profound reform of science education. It is also an inevitable requirement for cultivating talents with scientific culture and innovation ability. Virtual simulation technology is the product of combining simulation technology and virtual reality technology on the basis of the rapid development of information technology such as multimedia technology, virtual reality technology, and network communication technology. This paper is aimed at studying the construction of a virtual simulation college student innovation and entrepreneurship platform based on the IoT technology. This paper takes college students as the research object, and according to the application characteristics of local higher education institutions, establishes a systematic training platform for college students' innovation ability to improve students' innovation and entrepreneurship ability. This paper shows that the proportion of students' innovative ability is as high as 56%, and the proportion of innovative activities organized by schools is as high as 70%. Students are generally not very motivated to innovate.</t>
  </si>
  <si>
    <t>10.1155/2022/7931417</t>
  </si>
  <si>
    <t>Amjad, A; Khan, L; Ashraf, N; Mahmood, MB; Chang, HT</t>
  </si>
  <si>
    <t>Feature extraction; Convolutional neural networks; Spectrogram; Databases; Emotion recognition; Speech recognition; Data models; Speech emotion recognition; convolutional neural network; data augmentation; long-short-term memory; spontaneous speech database</t>
  </si>
  <si>
    <t>RECOGNITION FEATURES; SENTIMENT ANALYSIS; CLASSIFICATION</t>
  </si>
  <si>
    <t>Zhou, J; You, Y; Zhao, YM</t>
  </si>
  <si>
    <t>Solid modeling; Virtual reality; Computational modeling; Data models; Classification algorithms; Data mining; Object detection; Movement target balance ability detection; movement balance ability; balance acquisition; VR~environment</t>
  </si>
  <si>
    <t>MANEUVERING TARGET DETECTION; COHERENT INTEGRATION; PARAMETER-ESTIMATION; AMBIGUITY FUNCTION; ALGORITHM</t>
  </si>
  <si>
    <t>Zeng, BT; Feng, ZQ; Xu, T; Xiao, MT; Han, R</t>
  </si>
  <si>
    <t>Education; Virtual reality; Solid modeling; Speech recognition; Tools; Visualization; Mice; Virtual experiment; intelligent dropper; multimodal fusion; pressure sensors; human-computer interaction</t>
  </si>
  <si>
    <t>SYSTEM</t>
  </si>
  <si>
    <t>Roman, R; Lopez, J; Mambo, M</t>
  </si>
  <si>
    <t>Mobile edge computing, Fog et al.: A survey and analysis of security threats and challenges</t>
  </si>
  <si>
    <t>Security; Privacy; Cloud computing; Fog computing; Mobile edge computing; Mobile cloud computing</t>
  </si>
  <si>
    <t>INTRUSION DETECTION; CLOUD; PRIVACY; AUTHENTICATION; NETWORKS; INTERNET; ISSUES</t>
  </si>
  <si>
    <t>For various reasons, the cloud computing paradigm is unable to meet certain requirements (e.g. low latency and jitter, context awareness, mobility support) that are crucial for several applications (e.g. vehicular networks, augmented reality). To fulfill these requirements, various paradigms, such as fog computing, mobile edge computing, and mobile cloud computing, have emerged in recent years. While these edge paradigms share several features, most of the existing research is compartmentalized; no synergies have been explored. This is especially true in the field of security, where most analyses focus only on one edge paradigm, while ignoring the others. The main goal of this study is to holistically analyze the security threats, challenges, and mechanisms inherent in all edge paradigms, while highlighting potential synergies and venues of collaboration. In our results, we will show that all edge paradigms should consider the advances in other paradigms. (C) 2016 Elsevier B.V. All rights reserved.</t>
  </si>
  <si>
    <t>10.1016/j.future.2016.11.009</t>
  </si>
  <si>
    <t>Chen, C; Zhang, L; Li, YH; Liao, TC; Zhao, SR; Zheng, ZB; Huang, HW; Wu, JJ</t>
  </si>
  <si>
    <t>Blockchain; DAO; digital economy; metaverse; privacy computing; Web3.0</t>
  </si>
  <si>
    <t>BIG DATA; SMART CONTRACTS; BLOCKCHAIN</t>
  </si>
  <si>
    <t>Rasheed, A; Chong, PHJ; Ho, IWH; Li, XJ; Liu, W</t>
  </si>
  <si>
    <t>An Overview of Mobile Edge Computing: Architecture, Technology and Direction</t>
  </si>
  <si>
    <t>KSII TRANSACTIONS ON INTERNET AND INFORMATION SYSTEMS</t>
  </si>
  <si>
    <t>Edge computing; mobile edge computing; cloud computing; 5G wireless networks; fog computing and cloudlet computing; computation offloading</t>
  </si>
  <si>
    <t>OPTIMIZATION</t>
  </si>
  <si>
    <t>Modern applications such as augmented reality, connected vehicles, video streaming and gaming have stringent requirements on latency, bandwidth and computation resources. The explosion in data generation by mobile devices has further exacerbated the situation. Mobile Edge Computing (MEC) is a recent addition to the edge computing paradigm that amalgamates the cloud computing capabilities with cellular communications. The concept of MEC is to relocate the cloud capabilities to the edge of the network for yielding ultra-low latency, high computation, high bandwidth, low burden on the core network, enhanced quality of experience (QoE), and efficient resource utilization. In this paper, we provide a comprehensive overview on different traits of MEC including its use cases, architecture, computation offloading, security, economic aspects, research challenges, and potential future directions.</t>
  </si>
  <si>
    <t>10.3837/tiis.2019.10.002</t>
  </si>
  <si>
    <t>Yadav, AK; Gupta, N; Khan, A; Jalal, AS</t>
  </si>
  <si>
    <t>Robust Face Recognition Under Partial Occlusion Based on Local Generic Features</t>
  </si>
  <si>
    <t>INTERNATIONAL JOURNAL OF COGNITIVE INFORMATICS AND NATURAL INTELLIGENCE</t>
  </si>
  <si>
    <t>Local Generic Feature; MB-LBP; Partial Occlusion; Robust Kernel Method; SIFT</t>
  </si>
  <si>
    <t>Face recognition has drawn significant attention due to its potential use in biometric authentication, surveillance, security, robotics, and so on. It is a challenging task in the field of computer vision. Although the various state-of-the-art methods of face recognition in constrained environments have achieved satisfactory results, there are still many issues which are untouched in unconstrained environments, such as partial occlusions, large pose variations, etc. In this paper, the authors have proposed an approach which utilized the local generic feature (LGF) to recognize the face in the partial occlusion by fusing features scale invariant feature transform (SIFT) and multi-block local binary pattern (MB-LBP). It also utilizes robust kernel method for classification of the query image. They have validated the effectiveness of the proposed approach on the benchmark AR face database. The experimental outcomes illustrate that the proposed approach outperformed the state-of-art methods for robust face recognition.</t>
  </si>
  <si>
    <t>10.4018/IJCINI.20210701.oa4</t>
  </si>
  <si>
    <t>Kaminskas, V; Sciglinskas, E</t>
  </si>
  <si>
    <t>A Comparison of the Control Schemes of Human Response to a Dynamic Virtual 3D Face</t>
  </si>
  <si>
    <t>INFORMATION TECHNOLOGY AND CONTROL</t>
  </si>
  <si>
    <t>Virtual 3D Face; Human Excitement; Predictive Input-Output Model; Minimum variance and Generalized Minimum Variance Control with Constraints</t>
  </si>
  <si>
    <t>EMOTION RECOGNITION; EEG; MUSIC</t>
  </si>
  <si>
    <t>This paper introduces the application of predictor-based control principles for the control of human response to a virtual 3D face. A dynamic woman 3D face is observed in virtual reality. We use changing distance-between-eyes in a 3D face as a stimulus - control signal. Human responses to the stimulus are observed using EEG-based excitement signals - output signal. The technique of dynamic systems identification which ensures stability and possible higher gain of the model for building a predictive input-output model of control plant is applied. Three predictor-based control schemes with a minimum variance or a generalized minimum variance control quality and constrained control signal magnitude and change rate are developed. High prediction accuracies and control quality are demonstrated by modelling results.</t>
  </si>
  <si>
    <t>10.5755/j01.itc.48.2.21667</t>
  </si>
  <si>
    <t>Shi, J; Zeng, XW; Li, Y</t>
  </si>
  <si>
    <t>Reputation-Based Sharding Consensus Model in Information-Centric Networking</t>
  </si>
  <si>
    <t>blockchain; information-centric network (ICN); sharding; reputation; consensus; affinity propagation</t>
  </si>
  <si>
    <t>BLOCKCHAIN</t>
  </si>
  <si>
    <t>The various integration systems of blockchain and information-centric network (ICN) have been applied to provide a trusted and neutral approach to cope with large-scale content distribution in IoT, AR/VR, or 5G/6G scenarios. As a result, the scalability problem of blockchain has been an increasing concern for researchers. The sharding mechanism is recognized as a promising approach to address this challenge. However, there are still many problems in the existing schemes. Firstly, real-time processing speed trades off security of validation. Secondly, simply randomly assigning nodes to the shards may make nodes located very far from each other, which increases the block propagation time and reduces the efficiency advantage brought by the sharding mechanism. Therefore, we optimize a reputation-based sharding consensus model by multi-dimension trust and leverage the affinity propagation (AP) algorithm for gathering consensus nodes into shards. Given the minimal possibility to be at fault in the security of validation, clients can achieve real-time processing speed with assurance. The evaluation results show that the normalized mean square error (NMSE) between the estimated reputation value and the real reputation value of our reputation scheme is less than 0.02. Meanwhile, compared with the classical sharding scheme Omniledger, TPS performance can achieve 1.4 times promotion in the case of a large-scale blockchain network of 1000 nodes.</t>
  </si>
  <si>
    <t>10.3390/electronics11050830</t>
  </si>
  <si>
    <t>Kang, N; Ding, D; Van Riemsdijk, MB; Morina, N; Neerincx, MA; Brinkman, WP</t>
  </si>
  <si>
    <t>Self-identification with a Virtual Experience and Its Moderating Effect on Self-efficacy and Presence</t>
  </si>
  <si>
    <t>REALITY EXPOSURE THERAPY; PREVALENCE; OWNERSHIP; DISORDERS; ANXIETY; GENDER; AVATAR; HEALTH; SKIN</t>
  </si>
  <si>
    <t>Effective psychological interventions for anxiety disorders often include exposure to fearful situations. However, individuals with low self-efficacy may find such exposure too overwhelming. We created a vicarious experience in virtual reality, which enables observation of one's experience from a first person perspective without actual performance and which might increase self-efficacy. With similarities to both traditional vicarious experiences and direct experiences, the level of self-identification with the experience was hypothesized to affect self-efficacy and its relationship with direct experiences. To test this, vicarious experiences with two distinct levels of self-identification were compared in a between-subjects experiment (n = 60). After being exposed to a vicarious experience of giving lectures on elementary arithmetic in front of a virtual audience with either a high or low level of self-identification with the public speaker, participants from both conditions actively gave another lecture. The results revealed that self-identification affected people's self-efficacy after vicarious experience. They further revealed that self-identification is a moderator of (1) the correlation between perceived performance and self-efficacy, (2) the correlation between self-efficacy measured after the vicarious and the follow-up direct experience; and (3) the correlation between the sense of presence reported in the vicarious and in the follow-up direct experience. We anticipate that the first-person-perspective experiences with high-level of self-identification have the potential to be beneficial for training where changing people's self-efficacy is desirable.</t>
  </si>
  <si>
    <t>10.1080/10447318.2020.1812909</t>
  </si>
  <si>
    <t>Malik, A; Hiekkanen, K; Hussain, Z; Hamari, J; Johri, A</t>
  </si>
  <si>
    <t>How players across gender and age experience Pokemon Go?</t>
  </si>
  <si>
    <t>UNIVERSAL ACCESS IN THE INFORMATION SOCIETY</t>
  </si>
  <si>
    <t>Pokemon Go; Augmented reality games (ARGs); Location-based games (LBGs); Online games; Freemium; Free-to-play; Virtual reality (VR); Uses and gratifications (U&amp;G)</t>
  </si>
  <si>
    <t>AUGMENTED REALITY GAMES; PERCEIVED BENEFITS; ONLINE GAMES; VIDEO GAMES; GRATIFICATIONS; MOTIVATIONS; PRIVACY; PERFORMANCE; FRAMEWORK; INGRESS</t>
  </si>
  <si>
    <t>The purpose of this study is to provide insights into player experiences and motivations in Pokemon Go, a relatively new phenomenon of location-based augmented reality games. With the increasing usage and adoption of various forms of digital games worldwide, investigating the motivations for playing games has become crucial not only for researchers but for game developers, designers, and policy makers. Using an online survey (N = 1190), the study explores the motivational, usage, and privacy concerns variations among age and gender groups of Pokemon Go players. Most of the players, who are likely to be casual gamers, are persuaded toward the game due to nostalgic association and word of mouth. Females play Pokemon Go to fulfill physical exploration and enjoyment gratifications. On the other hand, males seek to accomplish social interactivity, achievement, coolness, and nostalgia gratifications. Compared to females, males are more concerned about the privacy aspects associated with the game. With regard to age, younger players display strong connotation with most of the studied gratifications and the intensity drops significantly with an increase in age. With the increasing use of online and mobile games worldwide among all cohorts of society, the study sets the way for a deeper analysis of motivation factors with respect to age and gender. Understanding motivations for play can provide researchers with the analytic tools to gain insight into the preferences for and effects of game play for different kinds of users.</t>
  </si>
  <si>
    <t>10.1007/s10209-019-00694-7</t>
  </si>
  <si>
    <t>Zhao, YQ; Prabhu, M; Ahmed, RR; Sahu, AK</t>
  </si>
  <si>
    <t>Research Trends and Performance of IIoT Communication Network-Architectural Layers of Petrochemical Industry 4.0 for Coping with Circular Economy</t>
  </si>
  <si>
    <t>OPERATIONS MANAGEMENT; DIGITAL TECHNOLOGIES; OIL; FRAMEWORK; CONTEXT; FUTURE; GAS; SUSTAINABILITY; SYSTEMS; CHAINS</t>
  </si>
  <si>
    <t>In the present era, many Petrochemical Industries (PIs) are driven energetically due to IIoT (Industrial Internet of Things) Communication Networks/Architectural Layers (CNs/ALs), abbreviated as PI4.0-CNs/ALs. PI4.0 fruitfully participated to achieve the Circular Economy (CE) by speeding the reutilization, recovery, and recycling of scrap materials by minimizing cost, unproductive operations, energy consumption, emission of flue gases, etc. Recently, it has been ascertained that the identification and measurement of Research Trends (RTs) of CNs-ALs help the PI4.0 to build the future CE. In addressing the said research challenge, the objective of this research dossier is turned towards inculcating into future PI4.0 researchers the RTs of CNs/ALs of PI4.0, so that the researches can be organized over the very weak and moderately performing CNs-ALs to hike the future CE. To materialize the RTs of PI4-CNs/ALs, the authors conducted the Systematic Literature Survey (SLS) focusing on PI4.0-CNs/ALs, i.e., Internet of Things (IoTs), Cyber Physical System (CPS), Virtual Reality (VR), Integration (I), Data Optimization (DO), Enterprise Resource Planning (ERP), Plant Control (PC), Data and Analytics (DA), Network (N), and Information and Data Management (IDM). The authors searched three hundred two research documents, wherein two hundred seventy-five research manuscripts qualified as RQ(2). Next, the authors collected the DOIs/URLs corresponding to each CN-AL and explored the Sum of Digit Scoring System (SDSS) to summarize the DOIs/URLs of PI4.0-CNs/ALs. The RTs of DO have been determined as excellent and stronger over 2007-2017 than residue CNs/ALs. Eventually, the authors advised scholars to focus on the research areas of very weak and moderately weak performing CNs/ALs in order to attain future CE.</t>
  </si>
  <si>
    <t>10.1155/2021/8822786</t>
  </si>
  <si>
    <t>Blanco-Novoa, O; Fernandez-Carames, TM; Fraga-Lamas, P; Vilar-Montesinos, MA</t>
  </si>
  <si>
    <t>Augmented Reality; cyber-physical systems; identification; industrial augmented reality; industry 4.0; Internet of Things; traceability; industrial Internet of Things; smart factory</t>
  </si>
  <si>
    <t>Lin, LY</t>
  </si>
  <si>
    <t>Virtual Reality and Its Application for Producing TV Programs</t>
  </si>
  <si>
    <t>TELEVISION PRODUCTION</t>
  </si>
  <si>
    <t>This paper aims to conduct an in-depth study on the effective application of virtual reality technology in TV program production. To begin, construct the three-dimensional animation system's overall structure, determine the animation system's user interface, and establish the three-dimensional animation system for TV program production. Second, software like YOLOv3 and ResNet-50 network is used for identification and facial recognition. Then, the pixel cross-support window is built using the adaptive stereo matching method. The adaptive filter window is built using the horizontal expansion of the cross-support window. For the successful application of virtual reality technology in TV program creation, the aggregation is completed by regional filtering, and the final parallax image is obtained by parallax selection and parallax optimization. This technology has the ability to improve the visual effect and quality of TV programs, increase the amount of information in programs' content, and shorten the production cycle of the program in the context of the gradual development of science and technology and the new technology period. In comparison to other approaches, simulation experiments demonstrate that the proposed method has the potential to increase the quality and attractiveness of TV programs and meet the psychological demand of viewers.</t>
  </si>
  <si>
    <t>10.1155/2022/8018236</t>
  </si>
  <si>
    <t>Sirapaisan, S; Zhang, N; He, Q</t>
  </si>
  <si>
    <t>Authentication; Big Data; Distributed databases; Containers; Cloud computing; Big data; cloud; data authentication; distributed computing; MapReduce</t>
  </si>
  <si>
    <t>MAPREDUCE; FRAMEWORK; SECURITY</t>
  </si>
  <si>
    <t>Roldan-Gomez, JJ; Garcia-Aunon, P; Mazariegos, P; Barrientos, A</t>
  </si>
  <si>
    <t>SwarmCity project: monitoring traffic, pedestrians, climate, and pollution with an aerial robotic swarm Data collection and fusion in a smart city, and its representation using virtual reality</t>
  </si>
  <si>
    <t>PERSONAL AND UBIQUITOUS COMPUTING</t>
  </si>
  <si>
    <t>Smart city; Robot swarm; Swarm intelligence; Data fusion; Immersive interface; Virtual reality</t>
  </si>
  <si>
    <t>IMMERSIVE INTERFACES; DRONES; SYSTEM; VEHICLES</t>
  </si>
  <si>
    <t>Smart cities have emerged as a strategy to solve problems that current cities face, such as traffic, security, resource management, waste, and pollution. Most of the current approaches are based on deploying large numbers of sensors throughout the city and have some limitations to get relevant and updated data. In this paper, as an extension of our previous investigations, we propose a robotic swarm to collect the data of traffic, pedestrians, climate, and pollution. This data is sent to a base station, where it is treated to generate maps and presented in an immersive interface. To validate these developments, we use a virtual city called SwarmCity with models of traffic, pedestrians, climate, and pollution based on real data. The whole system has been tested with several subjects to assess whether the information collected by the drones, processed in the base station, and represented in the virtual reality interface is appropriate. Results show that the complete solution, i.e., fleet control, data fusion, and operator interface, allows monitoring the relevant variables in the simulated city.</t>
  </si>
  <si>
    <t>10.1007/s00779-020-01379-2</t>
  </si>
  <si>
    <t>Al-Arashi, WH; Shing, CW; Suandi, SA</t>
  </si>
  <si>
    <t>RowAMD Distance: A Novel 2DPCA-Based Distance Computation with Texture-Based Technique for Face Recognition</t>
  </si>
  <si>
    <t>2DPCA; face recognition; Local Line Binary Pattern; Multiscale Block Local; Binary Pattern; RowAMD</t>
  </si>
  <si>
    <t>PCA</t>
  </si>
  <si>
    <t>Although two-dimensional principal component analysis (2DPCA) has been shown to be successful in face recognition system, it is still very sensitive to illumination variations. To reduce the effect of these variations, texture-based techniques are used due to their robustness to these variations. In this paper, we explore several texture-based techniques and determine the most appropriate one to be used with 2DPCA-based techniques for face recognition. We also propose a new distance metric computation in 2DPCA called Row Assembled Matrix Distance (RowAMD). Experiments on Yale Face Database, Extended Yale Face Database B, AR Database and LFW Database reveal that the proposed RowAMD distance computation method outperforms other conventional distance metrics when Local Line Binary Pattern (LLBP) and Multi-scale Block Local Binary Pattern (MB-LBP) are used for face authentication and face identification, respectively. In addition to this, the results also demonstrate the robustness of the proposed RowAMD with several texture-based techniques.</t>
  </si>
  <si>
    <t>10.3837/tiis.2017.11.016</t>
  </si>
  <si>
    <t>Zhang, P; Liu, WF</t>
  </si>
  <si>
    <t>Simultaneous localization and mapping; Cameras; Matrix decomposition; Visualization; Feature extraction; Real-time systems; Optical filters; Augmented reality; Autonomous aerial vehicles; SLAM; multilayer perceptron (MLP); homotopy continuation; monocular; initialization</t>
  </si>
  <si>
    <t>VERSATILE</t>
  </si>
  <si>
    <t>Ma, B; Nie, SQ; Ji, MH; Song, J</t>
  </si>
  <si>
    <t>Research and Analysis of Sports Training Real-Time Monitoring System Based on Mobile Artificial Intelligence Terminal</t>
  </si>
  <si>
    <t>With the rapid development of artificial intelligence, related technologies and applications come into being, and industries based on artificial intelligence are booming, among which image recognition and target tracking technologies are widely used in various fields, especially in the fields of security monitoring and augmented reality. In this paper, combined with the characteristics of athletes, based on mobile artificial intelligence terminal technology, the C/S mode of athlete training process monitoring system is developed and designed, which uses GPS to obtain the real-time position information of athletes and provide real-time guidance for athletes. In order to reveal the changing rules of various indexes of athletes in training state, the author makes synchronous tracking analysis from the aspects of individual sports function characteristics of athletes, training plan arrangement of coaches, brain function state, routine physiological and biochemical indexes, nutrition regulation, and injury conditions.</t>
  </si>
  <si>
    <t>10.1155/2020/8879616</t>
  </si>
  <si>
    <t>Viswanathan, H; Mogensen, PE</t>
  </si>
  <si>
    <t>6G; AI; ML driven air interface; network localization and sensing; cognitive spectrum sharing; sub-terahertz; RAN-Core convergence; subnetworks; security; privacy; network as a platform</t>
  </si>
  <si>
    <t>WIRELESS COMMUNICATIONS; CHALLENGES; NETWORKS; VISION; 5G</t>
  </si>
  <si>
    <t>Zhang, XR; Khalili, MM; Liu, MY</t>
  </si>
  <si>
    <t>Recycled ADMM: Improving the Privacy and Accuracy of Distributed Algorithms</t>
  </si>
  <si>
    <t>IEEE TRANSACTIONS ON INFORMATION FORENSICS AND SECURITY</t>
  </si>
  <si>
    <t>Privacy; Perturbation methods; Differential privacy; Optimization; Distributed databases; Convergence; Differential privacy; distributed learning; ADMM</t>
  </si>
  <si>
    <t>ALTERNATING DIRECTION METHOD</t>
  </si>
  <si>
    <t>Alternating direction method of multiplier (ADMM) is a powerful method to solve decentralized convex optimization problems. In distributed settings, each node performs computation with its local data and the local results are exchanged among neighboring nodes in an iterative fashion. During this iterative process the leakage of data privacy arises and can accumulate significantly over many iterations, making it difficult to balance the privacy-accuracy tradeoff. We propose Recycled ADMM (R-ADMM), where a linear approximation is applied to every even iteration, its solution directly calculated using only results from the previous, odd iteration. It turns out that under such a scheme, half of the updates incur no privacy loss and require much less computation compared to the conventional ADMM. Moreover, R-ADMM can be further modified (MR-ADMM) such that each node independently determines its own penalty parameter over iterations. We obtain a sufficient condition for the convergence of both algorithms and provide the privacy analysis based on objective perturbation. It can be shown that the privacy-accuracy tradeoff can be improved significantly compared with conventional ADMM.</t>
  </si>
  <si>
    <t>10.1109/TIFS.2019.2947867</t>
  </si>
  <si>
    <t>Sheikh, NU; Asghar, HJ; Farokhi, F; Kaafar, MA</t>
  </si>
  <si>
    <t>Do Auto-Regressive Models Protect Privacy? Inferring Fine-Grained Energy Consumption From Aggregated Model Parameters</t>
  </si>
  <si>
    <t>IEEE TRANSACTIONS ON SERVICES COMPUTING</t>
  </si>
  <si>
    <t>Aggregate statistics; white-box attacks; inference attacks; auto-regressive models; differential privacy; energy data privacy</t>
  </si>
  <si>
    <t>PRESERVING DATA AGGREGATION; DIFFERENTIAL PRIVACY; SMART; ATTACKS; PRICES; NOISE</t>
  </si>
  <si>
    <t>We investigate the extent to which statistical predictive models leak information about their training data. More specifically, based on the use case of household (electrical) energy consumption, we evaluate whether white-box access to auto-regressive (AR) models trained on such data together with background information, such as household energy data aggregates (e.g., monthly billing information) and publicly-available weather data, can lead to inferring fine-grained energy data of any particular household. We construct two adversarial models aiming to infer fine-grained energy consumption patterns. Both threat models use monthly billing information of target households. The second adversary has access to the AR model for a cluster of households containing the target household. Using two real-world energy datasets, we demonstrate that this adversary can apply maximum a posteriori estimation to reconstruct daily consumption of target households with significantly lower error than the first adversary, which serves as a baseline. Such fine-grained data can essentially expose private information, such as occupancy levels. Finally, we use differential privacy (DP) to alleviate the privacy concerns of the adversary in dis-aggregating energy data. Our evaluations show that differentially private model parameters offer strong privacy protection against the adversary with moderate utility, captured in terms of model fitness to the cluster.</t>
  </si>
  <si>
    <t>10.1109/TSC.2021.3100498</t>
  </si>
  <si>
    <t>Grubel, J; Thrash, T; Aguilar, L; Gath-Morad, M; Helal, D; Sumner, RW; Holscher, C; Schinazi, VR</t>
  </si>
  <si>
    <t>Dense Indoor Sensor Networks: Towards passively sensing human presence with LoRAWAN</t>
  </si>
  <si>
    <t>PERVASIVE AND MOBILE COMPUTING</t>
  </si>
  <si>
    <t>DenseIndoorSensorNetwork; LoRAWAN; FusedTwins; Humanpresence; EffectiveSignalPower</t>
  </si>
  <si>
    <t>PATH-LOSS PREDICTION; PRINCIPAL COMPONENTS; LOW-LATENCY; REGRESSION; REPRESENTATIONS; ENVIRONMENTS; PERFORMANCE; TECHNOLOGY; BANDS; IOT</t>
  </si>
  <si>
    <t>Sensors have become ubiquitous in buildings but are rarely connected to a network, and their potential to analyse the performance, use, and interaction with a building is not yet fully realised. In the coming years, we expect sensors in buildings to become part of the Internet of Things (IoT) and grow in numbers to form a Dense Indoor Sensor Network (DISN) that allows for unprecedented analysis of the performance, use, and interaction with buildings. Multiple technologies vie for leading this transformation. We explore Long Range Wide Area Network (LoRAWAN) as an alternative for creating indoor sensor networks that extends beyond its original long-distance communication purpose. For the present paper, we developed a DISN with 390 sensor nodes and four gateways and empirically evaluated its performance for two years. Our analysis of more than 86 million transmissions revealed that DISNs achieve a much lower distance coverage compared to estimations from previous research indicating that more gateways are required. In addition, the deployment of multiple gateways decreased the loss of transmissions due to environmental and network factors. Given the complexity of our system, we received few colliding concurrent messages, which demonstrates a gap between the projected requirements of LoRAWAN systems and the actual requirements of real-world applications given sufficient gateways. We also contribute to the modelling of transmissions with our comparison of attenuation models derived from multiple methodologies. Across all models, we find that robust coverage in an indoor environment can be maintained by placing a gateway every 30 m and every 5 floors. Finally, we also investigate the application of DISNs for the passive sensing and visualisation of human presence using a Digital Twin (DT) and a Fused Twins (FT) representation in Augmented Reality (AR). A passive sensing approach allows us to gather relevant data on human use of a building while still preserving privacy via the aggregation process. Immersive in situ visualisations in FT allow for new interactions and new forms of participation. We conclude that DISNs are already technologically feasible today and basing them on Low Power Wide Area Network (LPWAN) offers intriguing possibilities to reduce energy consumption, maintenance cost, and bandwidth use while also enabling new forms of human-building interaction.(c) 2022 Published by Elsevier B.V.</t>
  </si>
  <si>
    <t>10.1016/j.pmcj.2022.101640</t>
  </si>
  <si>
    <t>Sun, CA; Fu, A; Poon, PL; Xie, XY; Liu, H; Chen, TY</t>
  </si>
  <si>
    <t>METRIC+: A Metamorphic Relation Identification Technique Based on Input Plus Output Domains</t>
  </si>
  <si>
    <t>IEEE TRANSACTIONS ON SOFTWARE ENGINEERING</t>
  </si>
  <si>
    <t>Metamorphic testing; metamorphic relation; category-choice framework; fault detection effectiveness</t>
  </si>
  <si>
    <t>SOFTWARE; FRAMEWORK</t>
  </si>
  <si>
    <t>Metamorphic testing is well known for its ability to alleviate the oracle problem in software testing. The main idea of metamorphic testing is to test a software system by checking whether each identified metamorphic relation (MR) holds among several executions. In this regard, identifying MRs is an essential task in metamorphic testing. In view of the importance of this identification task, METRIC (METamorphic Relation Identification based on Category-choice framework) was developed to help software testers identify MRs from a given set of complete test frames. However, during MR identification, METRIC primarily focuses on the input domain without sufficient attention given to the output domain, thereby hindering the effectiveness of METRIC. Inspired by this problem, we have extended METRIC into METRIC+ by incorporating the information derived from the output domain for MR identification. A tool implementing METRIC+ has also been developed. Two rounds of experiments, involving four real-life specifications, have been conducted to evaluate the effectiveness and efficiency of METRIC+. The results have confirmed that METRIC+ is highly effective and efficient in MR identification. Additional experiments have been performed to compare the fault detection capability of the MRs generated by METRIC+ and those by mu MT (another MR identification technique). The comparison results have confirmed that the MRs generated by METRIC+ are highly effective in fault detection.</t>
  </si>
  <si>
    <t>Rzeszewski, M; Luczys, P</t>
  </si>
  <si>
    <t>Care, Indifference and Anxiety-Attitudes toward Location Data in Everyday Life</t>
  </si>
  <si>
    <t>ISPRS INTERNATIONAL JOURNAL OF GEO-INFORMATION</t>
  </si>
  <si>
    <t>location-based services; geosurveillance; social media; location data; geoprivacy; attitude; geolocation; geotagging</t>
  </si>
  <si>
    <t>BIG DATA; SERVICES; PRIVACY; GEOGRAPHY; GEOSURVEILLANCE; UBERVEILLANCE; CARTOGRAPHY; TRACKING; DEVICES; WORLD</t>
  </si>
  <si>
    <t>Modern mobile devices are replete with advanced sensors that expand the array of possible methods of locating users. This can be used as a tool to gather and use spatial information, but it also brings with it the specter of geosurveillance in which the location becomes a product in itself. In the realm of software developers, space/place has been reduced and discretized to a set of coordinates, devoid of human experiences and meanings. To function in such digitally augmented realities, people need to adopt specific attitudes, often marked with anxiety. We explored attitudes toward location data collection practices using qualitative questionnaire surveys (n = 280) from Poznan and Edinburgh. The prevailing attitude that we identified is neutral with a strong undertone of resignation-surrendering personal location is viewed as a form of digital currency. A smaller number of people had stronger, emotional views, either very positive or very negative, based on uncritical technological enthusiasm or fear of privacy violation. Such a wide spectrum of attitudes is not only produced by interaction with technology but can also be a result of different values associated with space and place itself. Those attitudes can bring additional bias into spatial datasets that is not related to demographics.</t>
  </si>
  <si>
    <t>10.3390/ijgi7100383</t>
  </si>
  <si>
    <t>Xue, RX; Tang, P; Fang, SD</t>
  </si>
  <si>
    <t>Prediction of Computer Network Security Situation Based on Association Rules Mining</t>
  </si>
  <si>
    <t>INTERNET</t>
  </si>
  <si>
    <t>Traditional NSSA (network security situational awareness) systems have significant equipment limitations, poor data fusion capabilities, and a low level of analysis and evaluation, making them difficult to adapt to large-scale and complex network environments. This paper proposes the study of computer NSS (network security situation) prediction technology based on AR (association rules) mining to solve this problem. The support-confidence framework is improved by introducing an interest evaluation standard, and the value of AR is re-evaluated, based on a discussion of traditional concepts and algorithms related to AR mining. The MFP-interest algorithm proposed in this paper is a combination of alarm AR template and interest degree. The MFP-interest algorithm was put to the test. We discovered that the MFP-interest algorithm can effectively predict NSS and indicate its development trend when run in a real-world network environment. Most time points have a relative error range of less than 0.035.</t>
  </si>
  <si>
    <t>10.1155/2022/2794889</t>
  </si>
  <si>
    <t>Adil, M; Mamoon, S; Zakir, A; Manzoor, MA; Lian, ZC</t>
  </si>
  <si>
    <t>Image resolution; Feature extraction; Gallium nitride; Generative adversarial networks; Surveillance; Cameras; Noise reduction; Person re-identification; low-resolution person re-identification; super-resolution; image de-noising</t>
  </si>
  <si>
    <t>NETWORKS</t>
  </si>
  <si>
    <t>McKee, DW; Clement, SJ; Almutairi, J; Xu, J</t>
  </si>
  <si>
    <t>Survey of advances and challenges in intelligent autonomy for distributed cyber-physical systems</t>
  </si>
  <si>
    <t>CAAI TRANSACTIONS ON INTELLIGENCE TECHNOLOGY</t>
  </si>
  <si>
    <t>BIG DATA; INTERNET; CLOUD; MANAGEMENT; REQUIREMENTS; PERFORMANCE; SIMULATION</t>
  </si>
  <si>
    <t>With the evolution of the Internet of things and smart cities, a new trend of the Internet of simulation has emerged to utilise the technologies of cloud, edge, fog computing, and high-performance computing for design and analysis of complex cyber-physical systems using simulation. These technologies although being applied to the domains of big data and deep learning are not adequate to cope with the scale and complexity of emerging connected, smart, and autonomous systems. This study explores the existing state-of-the-art in automating, augmenting, and integrating systems across the domains of smart cities, autonomous vehicles, energy efficiency, smart manufacturing in Industry 4.0, and healthcare. This is expanded to look at existing computational infrastructure and how it can be used to support these applications. A detailed review is presented of advances in approaches providing and supporting intelligence as a service. Finally, some of the remaining challenges due to the explosion of data streams; issues of safety and security; and others related to big data, a model of reality, augmentation of systems, and computation are examined.</t>
  </si>
  <si>
    <t>10.1049/trit.2018.0010</t>
  </si>
  <si>
    <t>Flacco, F; Kroeger, T; De Luca, A; Khatib, O</t>
  </si>
  <si>
    <t>A Depth Space Approach for Evaluating Distance to Objects with Application to Human-Robot Collision Avoidance</t>
  </si>
  <si>
    <t>JOURNAL OF INTELLIGENT &amp; ROBOTIC SYSTEMS</t>
  </si>
  <si>
    <t>Depth space; Depth sensor; Kinect; Distance; Collision avoidance</t>
  </si>
  <si>
    <t>We present a novel approach to estimate the distance between a generic point in the Cartesian space and objects detected with a depth sensor. This information is crucial in many robotic applications, e.g., for collision avoidance, contact point identification, and augmented reality. The key idea is to perform all distance evaluations directly in the depth space. This allows distance estimation by considering also the frustum generated by the pixel on the depth image, which takes into account both the pixel size and the occluded points. Different techniques to aggregate distance data coming from multiple object points are proposed. We compare the Depth space approach with the commonly used Cartesian space or Configuration space approaches, showing that the presented method provides better results and faster execution times. An application to human-robot collision avoidance using a KUKA LWR IV robot and a Microsoft Kinect sensor illustrates the effectiveness of the approach.</t>
  </si>
  <si>
    <t>10.1007/s10846-014-0146-2</t>
  </si>
  <si>
    <t>Beddiar, DR; Nini, B; Sabokrou, M; Hadid, A</t>
  </si>
  <si>
    <t>Vision-based human activity recognition: a survey</t>
  </si>
  <si>
    <t>Human activity recognition; Behavior understanding; Action representation; Action detection; Computer Vision; Survey</t>
  </si>
  <si>
    <t>HUMAN MOTION ANALYSIS; GESTURE RECOGNITION; RECOGNIZING ACTIONS; ACTIONLET ENSEMBLE; VIDEO SURVEILLANCE; ABNORMAL-BEHAVIOR; KINECT SENSOR; HAND POSTURE; MULTIVIEW; NETWORKS</t>
  </si>
  <si>
    <t>Human activity recognition (HAR) systems attempt to automatically identify and analyze human activities using acquired information from various types of sensors. Although several extensive review papers have already been published in the general HAR topics, the growing technologies in the field as well as the multi-disciplinary nature of HAR prompt the need for constant updates in the field. In this respect, this paper attempts to review and summarize the progress of HAR systems from the computer vision perspective. Indeed, most computer vision applications such as human computer interaction, virtual reality, security, video surveillance and home monitoring are highly correlated to HAR tasks. This establishes new trend and milestone in the development cycle of HAR systems. Therefore, the current survey aims to provide the reader with an up to date analysis of vision-based HAR related literature and recent progress in the field. At the same time, it will highlight the main challenges and future directions.</t>
  </si>
  <si>
    <t>10.1007/s11042-020-09004-3</t>
  </si>
  <si>
    <t>Ergen, B</t>
  </si>
  <si>
    <t>Scale invariant and fixed-length feature extraction by integrating discrete cosine transform and autoregressive signal modeling for palmprint identification</t>
  </si>
  <si>
    <t>TURKISH JOURNAL OF ELECTRICAL ENGINEERING AND COMPUTER SCIENCES</t>
  </si>
  <si>
    <t>Palmprint; discrete cosine transform; autoregressive signals modeling</t>
  </si>
  <si>
    <t>RECOGNITION SYSTEM; FACE RECOGNITION; EEG SIGNALS; ALGORITHM</t>
  </si>
  <si>
    <t>Recently, the need for automatic identification has caused researchers to focus on biometric identification methods. Palmprint-based biometric identification has several advantages such as user friendliness, low-cost capturing devices, and robustness. In this paper, a method that integrates the discrete cosine transform (DCT) and an autoregressive (AR) signal modeling is proposed for biometric identification. The method provides scale invariance and produces a fixed-length feature vector. In particular, the Burg algorithm is used for the determination of the AR parameters used as a feature vector. Experimental results demonstrate that a small number of the AR parameters that are modeling the DCT coefficients of a palmprint are sufficient to constitute a practically applicable identification system achieving a correct recognition rate of 99.79%. The accuracy of the proposed approach is not overly dependent on the number of training samples, another advantage of the method.</t>
  </si>
  <si>
    <t>10.3906/elk-1309-65</t>
  </si>
  <si>
    <t>Kiziroglou, ME; Boyle, DE; Yeatman, EM; Cilliers, JJ</t>
  </si>
  <si>
    <t>Opportunities for Sensing Systems in Mining</t>
  </si>
  <si>
    <t>IEEE TRANSACTIONS ON INDUSTRIAL INFORMATICS</t>
  </si>
  <si>
    <t>Mining; sensors</t>
  </si>
  <si>
    <t>MOSSBAUER SPECTROMETER</t>
  </si>
  <si>
    <t>Pervasive sensing-the capability to deploy large numbers of sensors, to link them to communication networks, and to analyze their collective data-is transforming many industries. In mining, networked sensors are already used for remote operation, automation, including driverless vehicles, health, and safety, and exploration. In this paper, the state-of-the-art sensing and monitoring technologies are assessed as solutions against the main challenges and opportunities in the mining industry. Localization, mapping, remote operation, maintenance, and health and safety are identified as the main beneficiaries from rapidly developing technologies, such as 3-D visualization, augmented reality, energy autonomous sensor nodes, distributed sensing, smart network protocols, and big data analytics. It is shown that the identification and management of ore grade, in particular, which transcends each stage of the mining process, may critically benefit from certain arising sensing technologies, where major efficiency improvements are possible in exploration, extraction, haulage, and processing activities.</t>
  </si>
  <si>
    <t>10.1109/TII.2016.2636131</t>
  </si>
  <si>
    <t>Saraiva, AA; Barros, MP; Nogueira, AT; Ferreira, NMF; Valente, A</t>
  </si>
  <si>
    <t>Virtual Interactive Environment for Low-Cost Treatment of Mechanical Strabismus and Amblyopia</t>
  </si>
  <si>
    <t>strabismus; virtual reality; rehabilitation</t>
  </si>
  <si>
    <t>BINOCULAR VISION; INTEROCULAR SUPPRESSION; BRAIN; GAME</t>
  </si>
  <si>
    <t>This study presents a technique that uses an interactive virtual environment for the rehabilitation treatment of patients with mechanical strabismus and/or amblyopia who have lost eye movement. The relevant part of this treatment is the act of forcing the two eyes to cooperate with each other by increasing the level of adaptation of the brain and allowing the weak eye to see again. Accordingly, the game enables both eyes to work together, providing the patient with better visual comfort and life quality. In addition, the virtual environment is attractive and has the ability to overcome specific challenges with real-time feedback, coinciding with ideal approaches for use in ocular rehabilitation. The entire game was developed with free software and the 3D environment, which is made from low-cost virtual reality glasses, as well as Google Cardboard which uses a smartphone for the display of the game. The method presented was tested in 41 male and female patients, aged 8 to 39 years, and resulted in the success of 40 patients. The method proved to be feasible and accessible as a tool for the treatment of amblyopia and strabismus. The project was registered in the Brazil platform and approved by the ethics committee of the State University of Piaui-UESPI, with the CAAE identification code: 37802114.8.0000.5209.</t>
  </si>
  <si>
    <t>10.3390/info9070175</t>
  </si>
  <si>
    <t>Tsakanikas, V; Dagiuklas, T</t>
  </si>
  <si>
    <t>Video surveillance systems-current status and future trends</t>
  </si>
  <si>
    <t>COMPUTERS &amp; ELECTRICAL ENGINEERING</t>
  </si>
  <si>
    <t>Surveillance; Computer vision; Image analysis; Analytics; Image features; Surveillance analytics; Cloud Computing; Fog Computing; Edge Computing</t>
  </si>
  <si>
    <t>Within this survey an attempt is made to document the present status of video surveillance systems. The main components of a surveillance system are presented and studied thoroughly. Algorithms for image enhancement, object detection, object tracking, object recognition and item re-identification are presented. The most common modalities utilized by surveillance systems are discussed, putting emphasis on video, in terms of available resolutions and new imaging approaches, like High Dynamic Range video. The most important features and analytics are presented, along with the most common approaches for image / video quality enhancement. Distributed computational infrastructures are discussed (Cloud, Fog and Edge Computing), describing the advantages and disadvantages of each approach. The most important deep learning algorithms are presented, along with the smart analytics that they utilize. Augmented reality and the role it can play to a surveillance system is reported, just before discussing the challenges and the future trends of surveillance. (C) 2017 Elsevier Ltd. All rights reserved.</t>
  </si>
  <si>
    <t>10.1016/j.compeleceng.2017.11.011</t>
  </si>
  <si>
    <t>Chen, QY; Wang, Z; Su, Y; Fu, LW; Wei, YL</t>
  </si>
  <si>
    <t>Educational 5G Edge Computing: Framework and Experimental Study</t>
  </si>
  <si>
    <t>5G; multi-access edge computing; educational system; eMEC; field test</t>
  </si>
  <si>
    <t>NETWORK</t>
  </si>
  <si>
    <t>Benefiting from the large-scale commercial use of 5G, smart campuses have attracted increasing research attention in recent years and are expected to revolutionize traditional campus activities. However, there are some obstacles that hinder the practical deployment of MEC (multi-access edge computing). First, traditional information infrastructures on campus cannot support latency-sensitive and computing-intensive smart applications, such as AR/VR, live interactive lectures and digital twin experiments. In addition, the mixture of old and new applications, isolated data islands and heterogeneous equipment management introduce more challenges. Moreover, the existing MEC framework proposed by ETSI and 3GPP cannot meet the specific deployment requirements of smart campuses, e.g., educational data security, real-time interactive applications, heterogeneous connections, and others. In this paper, we propose a 5G-based architecture for smart education information infrastructure; a new dedicated cloud architecture eMEC (educational multi-access edge computing) is defined. It consists of a UGW (universal access gateway) and an eMEP (educational multi-access edge computing platform), making it possible to satisfy education-specific requirements and long-term evolution. Furthermore, we implement the framework and conduct real-world field tests for eMEC in a university campus. Based on the framework and practical field tests, we also conduct a measurement study to unveil the spatial-temporal characteristics of mobile users in the smart campus and discuss exploiting them for better network performance. The experimental results show that the system achieves satisfactory performance in terms of both throughput and latency.</t>
  </si>
  <si>
    <t>10.3390/electronics11172727</t>
  </si>
  <si>
    <t>Patel, V; Chesmore, A; Legner, CM; Pandey, S</t>
  </si>
  <si>
    <t>Trends in Workplace Wearable Technologies and Connected-Worker Solutions for Next-Generation Occupational Safety, Health, and Productivity</t>
  </si>
  <si>
    <t>artificial intelligence; connected health; occupational health and safety; occupational risks and hazards; predictive analytics; total worker health</t>
  </si>
  <si>
    <t>RISK-FACTORS; MUSCULOSKELETAL DISORDERS; CARDIOVASCULAR HEALTH; CONSTRUCTION WORKERS; ASSESSMENT-TOOL; SKIN-CANCER; INTERVENTIONS; HYPERTHERMIA; ASSOCIATIONS; EXPOSURE</t>
  </si>
  <si>
    <t>The workplace influences the safety, health, and productivity of workers at multiple levels. To protect and promote total worker health, smart hardware, and software tools have emerged for the identification, elimination, substitution, and control of occupational hazards. Wearable devices enable constant monitoring of individual workers and the environment, whereas connected worker solutions provide contextual information and decision support. Here, the recent trends in commercial workplace technologies to monitor and manage occupational risks, injuries, accidents, and diseases are reviewed. Workplace safety wearables for safe lifting, ergonomics, hazard identification, sleep monitoring, fatigue management, and heat and cold stress are discussed. Examples of workplace productivity wearables for asset tracking, augmented reality, gesture and motion control, brain wave sensing, and work stress management are given. Workplace health wearables designed for work-related musculoskeletal disorders, functional movement disorders, respiratory hazards, cardiovascular health, outdoor sun exposure, and continuous glucose monitoring are shown. Connected worker platforms are discussed with information about the architecture, system modules, intelligent operations, and industry applications. Predictive analytics provide contextual information about occupational safety risks, resource allocation, equipment failure, and predictive maintenance. Altogether, these examples highlight the ground-level benefits of real-time visibility about frontline workers, work environment, distributed assets, workforce efficiency, and safety compliance.</t>
  </si>
  <si>
    <t>10.1002/aisy.202100099</t>
  </si>
  <si>
    <t>De Pascale, D; Cascavilla, G; Sangiovanni, M; Tamburri, DA; van den Heuvel, WJ</t>
  </si>
  <si>
    <t>Internet-of-things architectures for secure cyber-physical spaces: The VISOR experience report</t>
  </si>
  <si>
    <t>JOURNAL OF SOFTWARE-EVOLUTION AND PROCESS</t>
  </si>
  <si>
    <t>CPS security &amp; safety; cyber-physical spaces architectures; cyber-physical systems (CPS); experience report; Internet of things (IoT); software architectures</t>
  </si>
  <si>
    <t>Internet of things (IoT) technologies are becoming a more and more widespread part of civilian life in common urban spaces, which are rapidly turning into cyber-physical spaces. Simultaneously, the fear of terrorism and crime in such public spaces is ever-increasing. Due to the resulting increased demand for security, video-based IoT surveillance systems have become an important area for research. Considering the large number of devices involved in the illicit recognition task, we conducted a field study in a Dutch Easter music festival in a national interest project called VISOR to select the most appropriate device configuration in terms of performance and results. We iteratively architected solutions for the security of cyber-physical spaces using IoT devices. We tested the performance of multiple federated devices encompassing drones, closed-circuit television, smart phone cameras, and smart glasses to detect real-case scenarios of potentially malicious activities such as mosh pits and pick-pocketing. Our results pave the way to select optimal IoT architecture configurations-that is, a mix of CCTV, drones, smart glasses, and camera phones in our case-to make safer cyber-physical spaces' a reality.</t>
  </si>
  <si>
    <t>10.1002/smr.2511</t>
  </si>
  <si>
    <t>Sivakumar, NR; Ghorashi, S; Jamjoom, M; Alduaili, M</t>
  </si>
  <si>
    <t>Heuristic and Bent Key Exchange Secured Energy Efficient Data Transaction for Traffic Offloading in Mobile Cloud</t>
  </si>
  <si>
    <t>Cloud computing; mobile cloud computing; heuristic; bent key exchange; reactive offloading</t>
  </si>
  <si>
    <t>In today's world, smart phones offer various applications namely face detection, augmented-reality, image and video processing, video gaming and speech recognition. With the increasing demand for computing resources, these applications become more complicated. Cloud Computing (CC) environment provides access to unlimited resource pool with several features, including on demand self-service, elasticity, wide network access, resource pooling, low cost, and ease of use. Mobile Cloud Computing (MCC) aimed at overcoming drawbacks of smart phone devices. The task remains in combining CC technology to the mobile devices with improved battery life and therefore resulting in significant performance. For remote execution, recent studies suggested downloading all or part of mobile application from mobile device. On the other hand, in offloading process, mobile device energy consumption, Central Processing Unit (CPU) utilization, execution time, remaining battery life and amount of data transmission in network were related to one or more constraints by frameworks designed. To address the issues, a Heuristic and Bent Key Exchange (H-BKE) method can be considered by both ways to optimize energy consumption as well as to improve security during offloading. First, an energy efficient offloading model is designed using Reactive Heuristic Offloading algorithm where, the secondary users are allocated with the unused primary users' spectrum. Next, a novel AES algorithm is designed that uses a Bent function and Rijndael variant with the advantage of large block size is hard to interpret and hence is said to ensure security while accessing primary users' unused spectrum by the secondary user. Simulations are conducted for efficient offloading in mobile cloud and performance valuations are carried on the way to demonstrate that our projected technique is successful in terms of time consumption, energy consumption along with the security aspects covered during offloading in MCC.</t>
  </si>
  <si>
    <t>10.32604/cmc.2020.011505</t>
  </si>
  <si>
    <t>Qi, D; Panneerselvam, K; Ahn, W; Arikatla, V; Enquobahrie, A; De, S</t>
  </si>
  <si>
    <t>Virtual interactive suturing for the Fundamentals of Laparoscopic Surgery (FLS)</t>
  </si>
  <si>
    <t>JOURNAL OF BIOMEDICAL INFORMATICS</t>
  </si>
  <si>
    <t>Suturing simulation; Medical training; Virtual reality; Knot identification; Collision detection; Self-collision; Haptics</t>
  </si>
  <si>
    <t>COLLISION DETECTION; POSITION</t>
  </si>
  <si>
    <t>Background: Suturing with intracorporeal knot-tying is one of the five tasks of the Fundamentals of Laparoscopic Surgery (FLS), which is a pre-requisite for board certification in general surgery. This task involves placing a short suture through two marks in a penrose drain and then tying a double-throw knot followed by two single throw knots using two needle graspers operated by both hands. A virtual basic laparoscopic skill trainer (VBLaST (c)) is being developed to represent the virtual versions of the FLS tasks, including automated, real time performance measurement and feedback. In this paper, we present the development of a VBLaST suturing simulator (VBLaST-SS (c)). Developing such a simulator involves solving multiple challenges associated with fast collision detection, response and force feedback. Methods: In this paper, we present a novel projection-intersection based knot detection method, which can identify the validity of different types of knots at haptic update rates. A simple and robust edge-edge based collision detection algorithm is introduced to support interactive knot tying and needle insertion operations. A bimanual hardware interface integrates actual surgical instruments with haptic devices enabling not only interactive rendering of force feedback but also realistic sensation of needle grasping, which realizes an immersive surgical suturing environment. Results: Experiments on performing the FLS intracorporeal suturing task show that the simulator is able to run on a standard personal computer at interactive rates. Conclusions: VBLaST-SS (c) is a computer-based interactive virtual simulation system for FLS intracorporeal knot tying suturing task that can provide real-time objective assessment for the user's performance.</t>
  </si>
  <si>
    <t>10.1016/j.jbi.2017.09.010</t>
  </si>
  <si>
    <t>White, G; Clarke, S</t>
  </si>
  <si>
    <t>Edge computing; transfer learning; deep learning; urban intelligence; IoT; QoS</t>
  </si>
  <si>
    <t>SMART CITIES</t>
  </si>
  <si>
    <t>With the increased accuracy available from state of the art deep learning models and new embedded devices at the edge of the network capable of running and updating these models there is potential for urban intelligence at the edge of the network. The physical proximity of these edge devices will allow for intelligent reasoning one hop away from data generation. This will allow a range of modern urban reasoning applications that require reduced latency and jitter such as remote surgery, vehicle collision detection and augmented reality. The traffic flow from IoT devices to the cloud will also be reduced as with the increased accuracy from deep learning models only a subset of the data will need to be reported after a first pass analysis. However, the training time of deep learning models can be long, taking weeks on multiple desktop GPUs for large datasets. In this paper we show how transfer learning can be used to update the last layers of pre-trained models at the edge of the network, dramatically reducing the training time and allowing the model to perform new tasks without data ever having to be sent to the cloud. This will also improve the users &amp; x2019; privacy, which is a key requirement for urban intelligence applications with the introduction of GDPR. We compare our approach to alternative IoT urban intelligence architectures such as cloud-based architectures and deep learning algorithms trained only on local data.</t>
  </si>
  <si>
    <t>Hu, JJ; Ma, DY; Liu, C; Shi, ZY; Yan, HZ; Hu, CZ</t>
  </si>
  <si>
    <t>MapReduce; SVM; cuckoo search; network security situation prediction</t>
  </si>
  <si>
    <t>PARTICLE SWARM OPTIMIZATION; SUPPORT VECTOR MACHINE; KEY MANAGEMENT SCHEME; COVERT CHANNEL; SELECTION</t>
  </si>
  <si>
    <t>The support vector machine (SVM) is verified to be effective for predicting cyber security situations, however, the long training time of the prediction model is a drawback to its use. To address this, a cyber security situation prediction model based on MapReduce and the SVM is proposed. The base classifier for this model uses an SVM, and parameter optimization is performed by the Cuckoo Search (CS) to determine the optimal parameters of the SVM. Considering the problem of time cost when a data set is large, we choose to use MapReduce to perform distributed training on SVMs to improve training speed. Map is used to map distributed training network security situation data, and Reduce merges and sorts the prediction results. Experimental results show that the proposed prediction model has improved the accuracy and decreased the training time cost compared to the traditional model.</t>
  </si>
  <si>
    <t>Alhassoun, M</t>
  </si>
  <si>
    <t>Backscatter; Modulation; Protocols; Signal to noise ratio; Radiofrequency identification; Amplitude shift keying; Quadrature amplitude modulation; ASK; backscatter communications; PSK; pulse shaping; QAM; RFID; single sideband modulation</t>
  </si>
  <si>
    <t>MODULATOR; COMMUNICATION; UPLINK; ENERGY</t>
  </si>
  <si>
    <t>The growing interest in backscatter communications as a low-powered solution in various fields necessitates pushing the envelope of current backscatter systems in multiple frontiers, among which is spectral efficiency. The increase in spectral efficiency can drive real-time applications such as augmented reality. In most of backscatter-system applications such as radio-frequency identification, backscatter modulation is implemented using binary schemes realized with square pulses, which are not spectral efficient. To address the spectral efficiency concern, this article reviews-with a scope limited to prototyped systems-some of the existing works in the literature that pertain to increasing the spectral efficiency of backscatter systems. The prototyped systems can be grouped-based on the implementation technique used-into three groups: High-order modulation, single-sideband modulation, and pulse shaping. Based on the current trends and studied literature, the article concludes with discussions on some future directions and open-ended research problems such as optimal pulse shaping, the use of artificial intelligence, multi-carrier modulation, and agile modulation; which are all aim for overcoming the spectral-efficiency limit of contemporary backscatter systems.</t>
  </si>
  <si>
    <t>Gao, ZY; Xue, JQ; Zhang, JX; Xiao, WD</t>
  </si>
  <si>
    <t>ML-WiGR: a meta-learning-based approach for cross-domain device-free gesture recognition</t>
  </si>
  <si>
    <t>SOFT COMPUTING</t>
  </si>
  <si>
    <t>Device-free gesture recognition; WiFi channel state information; Meta-learning; Deep learning</t>
  </si>
  <si>
    <t>Accurate sensing and understanding of gestures can improve the quality of human-computer interaction and show great theoretical significance and application potentials in the fields of smart home, assisted medical care and virtual reality. WiFi channel state information (CSI)-based device-free wireless gesture recognition requires no sensors and has a series of advantages such as permission for non-line-of-sight scenario, low cost, preserving for personal privacy and working in the dark night. Although most of the current WiFi CSI-based gesture recognition approaches can achieve good performance, they are difficult to adapt to the new domains. Therefore, this paper proposes ML-WiGR, a novel approach for device-free gesture recognition in cross-domain applications. ML-WiGR applies convolutional neural networks (CNN) and long short-term memory (LSTM) neural networks as the basic model for gesture recognition to extract spatial and temporal features. Combined with the meta-learning training mechanism, ML-WiGR can dynamically adjust the learning rate and meta-learning rate in training process adaptively and optimize the initial parameters of a basic model for gesture recognition, only using a few samples and several iterations to adapt to the new domain. In the experiments, the approach is tested under a variety of scenarios. The results show that ML-WiGR can achieve comparable performance against existing approaches with only a small number of samples for training in cross-domains.</t>
  </si>
  <si>
    <t>10.1007/s00500-022-07110-y</t>
  </si>
  <si>
    <t>Hafeez, S; Ghadi, YY; Alarfaj, M; al Shloul, T; Jalal, A; Kamal, S; Kim, DS</t>
  </si>
  <si>
    <t>Sensors-Based Ambient Assistant Living via E-Monitoring Technology</t>
  </si>
  <si>
    <t>Classification algorithm; human action recognition; motion sensors; machine learning; Masi entropy</t>
  </si>
  <si>
    <t>HUMAN ACTION RECOGNITION; SEMANTIC RECOGNITION</t>
  </si>
  <si>
    <t>Independent human living systems require smart, intelligent, and sustainable online monitoring so that an individual can be assisted timely. Apart from ambient assisted living, the task of monitoring human activities plays an important role in different fields including virtual reality, surveillance security, and human interaction with robots. Such systems have been developed in the past with the use of various wearable inertial sensors and depth cameras to capture the human actions. In this paper, we propose multiple methods such as random occupancy pattern, spatio temporal cloud, waypoint trajectory, Hilbert transform, Walsh Hadamard transform and bone pair descriptors to extract optimal features corresponding to different human actions. These features sets are then normalized using min-max normalization and optimized using the Fuzzy optimization method. Finally, the Masi entropy classifier is applied for action recognition and classification. Experiments have been performed on three challenging datasets, namely, UTD-MHAD, 50 Salad, and CMU-MMAC. During experimental evaluation, the proposed novel approach of recognizing human actions has achieved an accuracy rate of 90.1% with UTD-MHAD dataset, 90.6% with 50 Salad dataset, and 89.5% with CMU-MMAC dataset. Hence experimental results validated the proposed system.</t>
  </si>
  <si>
    <t>10.32604/cmc.2022.023841</t>
  </si>
  <si>
    <t>Verma, A; Bhattacharya, P; Madhani, N; Trivedi, C; Bhushan, B; Tanwar, S; Sharma, G; Bokoro, PN; Sharma, R</t>
  </si>
  <si>
    <t>Industries; Production; Fourth Industrial Revolution; Security; Service robots; Artificial intelligence; Blockchains; Blockchain; Industry 5; 0; Internet-of-Things; security; privacy</t>
  </si>
  <si>
    <t>SUPPLY CHAIN; CHALLENGES; SECURITY; INTERNET; PRIVACY; PERSONALIZATION; ARCHITECTURE; TECHNOLOGY; TAXONOMY; NETWORK</t>
  </si>
  <si>
    <t>Segkouli, S; Giakoumis, D; Votis, K; Triantafyllidis, A; Paliokas, I; Tzovaras, D</t>
  </si>
  <si>
    <t>Smart Workplaces for older adults: coping 'ethically' with technology pervasiveness</t>
  </si>
  <si>
    <t>Pervasive technology; Ethics framework; Workplaces; Older workers</t>
  </si>
  <si>
    <t>Pervasive technologies such as Artificial Intelligence, Virtual Reality and the Internet of Things, despite their great potential for improved workability and well-being of older workers, entail wide ethical concerns. Aligned with these considerations we emphasize the need to present from the viewpoint of ethics the risks of personalized ICT solutions that aim to remedy health and support the well-being of the ageing population at workplaces. The ethical boundaries of digital technologies are opaque. The main motivation is to cope with the uncertainties of workplaces' digitization and develop an ethics framework, termed SmartFrameWorK, for personalized health support through ICT tools at workplace environments. SmartFrameWorK is built upon a five-dimensional approach of ethics norms: autonomy, privacy, transparency, trustworthiness and accountability to incite trust in digital workplace technologies. A typology underpins these principles and guides the ethical decision-making process with regard to older worker particular needs, context, data type-related risks and digital tools' use throughout their lifecycle. Risk analysis of pervasive technology use and multimodal data collection, highlighted the imperative for ethically aware practices for older workers' activity and behaviour monitoring. The SmartFrameWorK methodology has been applied in a case study to provide evidence that personalized digital services could elicit trust in users through a well-defined framework. Ethics compliance is a dynamic process from participants' engagement to data management. Defining ethical determinants is pivotal towards building trust and reinforcing better workability and well-being in older workers.</t>
  </si>
  <si>
    <t>10.1007/s10209-021-00829-9</t>
  </si>
  <si>
    <t>Ali, M; Anjum, A; Rana, O; Zamani, AR; Balouek-Thomert, D; Parashar, M</t>
  </si>
  <si>
    <t>RES: Real-Time Video Stream Analytics Using Edge Enhanced Clouds</t>
  </si>
  <si>
    <t>IEEE TRANSACTIONS ON CLOUD COMPUTING</t>
  </si>
  <si>
    <t>IoT; edge computing; video stream analytics; real-time analytics; deep learning; software defined networks; big data; cloud computing</t>
  </si>
  <si>
    <t>With increasing availability and use of Internet of Things (IoT) devices such as sensors and video cameras, large amounts of streaming data is now being produced at high velocity. Applications which require low latency response such as video surveillance, augmented reality and autonomous vehicles demand a swift and efficient analysis of this data. Existing approaches employ cloud infrastructure to store and perform machine learning-based analytics on this data. This centralized approach has limited ability to support real-time analysis of large-scale streaming data due to network bandwidth and latency constraints between data source and cloud. We propose RealEdgeStream (RES) an edge enhanced stream analytics system for large-scale, high performance data analytics. The proposed approach investigates the problem of video stream analytics by proposing (i) filtration and (ii) identification phases. The filtration phase reduces the amount of data by filtering low-value stream objects using configurable rules. The identification phase uses deep learning inference to perform analytics on the streams of interest. The phases consist of stages which are mapped onto available in-transit and cloud resources using a placement algorithm to satisfy the Quality of Service (QoS) constraints identified by a user. We demonstrate that for a 10K element data streams, with a frame rate of 15-100 per second, the job completion in the proposed system takes 49 percent less time and saves 99 percent bandwidth compared to a centralized cloud-only based approach.</t>
  </si>
  <si>
    <t>10.1109/TCC.2020.2991748</t>
  </si>
  <si>
    <t>Shi, Y; Zhang, LY</t>
  </si>
  <si>
    <t>Chinese character coded targets (CCTs); coded target; faster R-CNN; motion blur; target recognition</t>
  </si>
  <si>
    <t>Darwish, SM; Essa, RM; Osman, MA; Ismail, AA</t>
  </si>
  <si>
    <t>Medical services; Data privacy; Genetic algorithms; Databases; Optimization; Data integrity; Task analysis; Privacy-preserving data mining; healthcare data; evolutionary computation; sanitization process</t>
  </si>
  <si>
    <t>SANITIZATION</t>
  </si>
  <si>
    <t>Finogeev, AG; Parygin, DS; Finogeev, AA</t>
  </si>
  <si>
    <t>The convergence computing model for big sensor data mining and knowledge discovery</t>
  </si>
  <si>
    <t>HUMAN-CENTRIC COMPUTING AND INFORMATION SCIENCES</t>
  </si>
  <si>
    <t>Convergence computing; Wireless sensor network; Fog computing; GRID; Cloud computing; Cloud storage; Mobile computing; Data mining; Knowledge discovery</t>
  </si>
  <si>
    <t>CLOUD; NETWORKS</t>
  </si>
  <si>
    <t>The article considers the model and method of converged computing and storage to create SCADA systems based on wireless networks for the energy industry. Computing power of modern wireless sensor network nodes allow the transfer to them some operations sensor data mining and offload the dispatching data centre servers. This fog computing model is used for the aggregation of primary data, forecast trends controlled variables as well as to warn about abnormal and emergency situations on distributed SCADA systems objects. Large arrays of sensor data, integral indicators and heterogeneous information from other sources (e.g., weather stations, security and fire alarm systems, video surveillance systems, etc.) is more appropriate to process via GRID computing model. GRID computing model has three-tier architecture, which includes the main server at the first level, a cluster of servers at the second level, and a lot of GPU video card with support for Compute Unified Device Architecture at the third level. The model of cloud computing and cloud storage today is the basis for the accumulation of the results of data mining and knowledge discovery. Means of communication and remote access can solve the problem of intellectual processing and visualization of information with elements of augmented reality and geo-information technologies within the framework of mobile computing model. The implementation of these four computing models for the operation of components of SCADA system is the convergent approach to distributed sensor data processing, which is discussed in the article.</t>
  </si>
  <si>
    <t>10.1186/s13673-017-0092-7</t>
  </si>
  <si>
    <t>Islam, S; Badsha, S; Sengupta, S; La, H; Khalil, I; Atiquzzaman, M</t>
  </si>
  <si>
    <t>Blockchain-Enabled Intelligent Vehicular Edge Computing</t>
  </si>
  <si>
    <t>IEEE NETWORK</t>
  </si>
  <si>
    <t>Computational modeling; Blockchain; Computer architecture; Computational efficiency; Resource management; Servers; Security</t>
  </si>
  <si>
    <t>Smart vehicles are expected to be equipped with high-dimensional, resource-intensive applications, including platoon control, augmented reality supported gaming, AI-based pedestrian detection, fuel scheduling, and so on, catering to diverse user preferences and enhancing safety and efficiency. These applications pose unique challenges for resource-constrained vehicles due to their intense computation requirements, whereas vehicular edge computing (VEC) networks, consisting of roadside units (RSUs) and MEC servers, contain the capability of providing cloud-like computing experience at vehicular edges while meeting performance requirements in terms of latency and throughput. Moreover, the development of intelligent VEC (IVEC) infrastructure is accelerated due to rapid advancement of AI algorithms in recent years. However, IVEC is prone to attacks, including fake computation feedback, unfair or biased resource allocation in a VEC server, and so on, due to its centralized governance and black box computation (edge computation works like a black box for end users). To combat such security vulnerabilities, we propose a blockchain-based decentralized architecture to enhance transparency in IVEC resource management and leverage edge consumers (e.g., vehicles) with a computation verification option. Additionally, we address the unbalanced load distribution issue and propose a secure IVEC federation model for balancing loads. We also outline the main challenges and provide a brief description of promising research directions to draw the attention of concerned stakeholders and parties in both the blockchain and edge computing domains.</t>
  </si>
  <si>
    <t>10.1109/MNET.011.2000591</t>
  </si>
  <si>
    <t>Sison, R; Murray, T</t>
  </si>
  <si>
    <t>Verified secure compilation for mixed-sensitivity concurrent programs</t>
  </si>
  <si>
    <t>JOURNAL OF FUNCTIONAL PROGRAMMING</t>
  </si>
  <si>
    <t>MODEL; FLOW</t>
  </si>
  <si>
    <t>Proving only over source code that programs do not leak sensitive data leaves a gap between reasoning and reality that can only be filled by accounting for the behaviour of the compiler. Furthermore, software does not always have the luxury of limiting itself to single-threaded computation with resources statically dedicated to each user to ensure the confidentiality of their data. This results in mixed-sensitivity concurrent programs, which might reuse memory shared between their threads to hold data of different sensitivity levels at different times; for such programs, a compiler must preserve the value-dependent coordination of such mixed-sensitivity reuse despite the impact of concurrency. Here we demonstrate, using Isabelle/HOL, that it is feasible to verify that a compiler preserves noninterference, the strictest kind of confidentiality property, for mixed-sensitivity concurrent programs. First, we present notions of refinement that preserve a concurrent value-dependent notion of noninterference that we have designed to support such programs. As proving noninterference-preserving refinement can be considerably more complex than the standard refinements typically used to verify semantics-preserving compilation, our notions include a decomposition principle that separates the semantics preservation from security preservation concerns. Second, we demonstrate that these refinement notions are applicable to verified secure compilation, by exercising them on a single-pass compiler for mixed-sensitivity concurrent programs that synchronise using mutex locks, from a generic imperative language to a generic RISC-style assembly language. Finally, we execute our compiler on a non-trivial mixed-sensitivity concurrent program modelling a real-world use case, thus preserving its source-level noninterference properties down to an assembly-level model automatically. All results are formalised and proved in the Isabelle/HOL interactive proof assistant. Our work paves the way for more fully featured compilers to offer verified secure compilation support to developers of multithreaded software that must handle data of multiple sensitivity levels.</t>
  </si>
  <si>
    <t>10.1017/S0956796821000162</t>
  </si>
  <si>
    <t>Santos-Olmo, A; Sanchez, LE; Rosado, DG; Fernandez-Medina, E; Piattini, M</t>
  </si>
  <si>
    <t>Applying the Action-Research Method to Develop a Methodology to Reduce the Installation and Maintenance Times of Information Security Management Systems</t>
  </si>
  <si>
    <t>cybersecurity; Information Security Management Systems; ISMS; Action Research; process improvement; cost saving; time reduction; SMEs; ISO27001; ISO27002</t>
  </si>
  <si>
    <t>Society is increasingly dependent on Information Security Management Systems (ISMS), and having these kind of systems has become vital for the development of Small and Medium-Sized Enterprises (SMEs). However, these companies require ISMS that have been adapted to their special features and have been optimized as regards the resources needed to deploy and maintain them, with very low costs and short implementation periods. This paper discusses the different cycles carried out using the 'Action Research (AR)' method, which have allowed the development of a security management methodology for SMEs that is able to automate processes and reduce the implementation time of the ISMS.</t>
  </si>
  <si>
    <t>10.3390/fi8030036</t>
  </si>
  <si>
    <t>Govindaraj, V; Thiyagarajan, A; Rajasekaran, P; Zhang, YD; Krishnasamy, R</t>
  </si>
  <si>
    <t>Automated unsupervised learning-based clustering approach for effective anomaly detection in brain magnetic resonance imaging (MRI)</t>
  </si>
  <si>
    <t>IET IMAGE PROCESSING</t>
  </si>
  <si>
    <t>biomedical MRI; biological tissues; pattern clustering; image segmentation; brain; fuzzy logic; diseases; medical image processing; self-organising feature maps; fuzzy set theory; tumours; unsupervised learning; aberrant regions; patient brain; noninvasive analysis; peak signal-to-noise ratio; automated unsupervised learning-based; anomaly detection; brain magnetic resonance imaging; magnetic resonance brain image segmentation; medical image analysis; MR brain image; tissue structures; effective demarcation; abnormal regions; MR images; treatment processes; self-organising map; interval type-2 fuzzy logic clustering; noise figure 0; 234778 dB; noise figure 54; 847 dB</t>
  </si>
  <si>
    <t>TUMOR-IDENTIFICATION; TISSUE SEGMENTATION; ALGORITHM; IMAGES; FLAIR</t>
  </si>
  <si>
    <t>This research study is intended to deliver effective magnetic resonance (MR) brain image segmentation, which is an ambiguous process in the domain of medical image analysis. In general, MR brain image comprises various tissue structures; and an accurate representation of the above-mentioned regions is essential to have a perfect identification of different grades of tumours, and obtaining effective demarcation of different areas in which the oedema portion is widespread. The accurate representation and identification of the abnormal regions in the MR images can be a vital tool for the radiologists and oncologists to proceed further with the treatment processes. This study aims in developing a novel automated approach that combines self-organising map and interval type-2 fuzzy logic clustering, providing ample knowledge to the clinicians in identifying the aberrant regions present in the patient brain. A non-invasive analysis blended with quicker segmentation results are proffered by the proposed methodology and its functioning abilities have been assessed using comparison metrics such as mean-squared error (MSE), peak signal-to-noise ratio (PSNR), processing time duration, and few other standard metrics. The proposed methodology has offered commendable MSE and PSNR values, which are 0.234778 and 54.847 dB, and it can be undeniably utilised for analysing the patient diseases.</t>
  </si>
  <si>
    <t>10.1049/iet-ipr.2020.0597</t>
  </si>
  <si>
    <t>Illankoon, P; Tretten, P</t>
  </si>
  <si>
    <t>Collaborating AI and human experts in the maintenance domain</t>
  </si>
  <si>
    <t>AI &amp; SOCIETY</t>
  </si>
  <si>
    <t>Industry 4; 0; Maintenance; Decision support; Situation awareness; Collaboration; Augmented reality</t>
  </si>
  <si>
    <t>DECISION-SUPPORT-SYSTEM; SITUATION AWARENESS; AUGMENTED REALITY; COGNITIVE FIT; MODELS; ERGONOMICS; INTUITION; KNOWLEDGE; WORK; RISK</t>
  </si>
  <si>
    <t>Maintenance decision errors can result in very costly problems. The 4th industrial revolution has given new opportunities for the development of and use of intelligent decision support systems. With these technological advancements, key concerns focus on gaining a better understanding of the linkage between the technicians' knowledge and the intelligent decision support systems. The research reported in this study has two primary objectives. (1) To propose a theoretical model that links technicians' knowledge and intelligent decision support systems, and (2) to present a use case how to apply the theoretical model. The foundation of the new model builds upon two main streams of study in the decision support literature: distribution of knowledge among different agents, and collaboration of knowledge for reaching a shared goal. This study resulted in the identification of two main gaps: firstly, there must be a greater focus upon the technicians' knowledge; secondly, technicians need assistance to maintain their focus on the big picture. We used the cognitive fit theory, and the theory of distributed situation awareness to propose the new theoretical model called distributed collaborative awareness model. The model considers both explicit and implicit knowledge and accommodates the dynamic challenges involved in operational level maintenance. As an application of this model, we identify and recommend some technological developments required in augmented reality based maintenance decision support.</t>
  </si>
  <si>
    <t>10.1007/s00146-020-01076-x</t>
  </si>
  <si>
    <t>Wisetsri, W; Qamar, S; Verma, G; Verma, D; Kakar, VK; Chansongpol, T; Somtawinpongsai, C; Tan, CC</t>
  </si>
  <si>
    <t>Electricity Theft Detection and Localization in Smart Grids for Industry 4.0</t>
  </si>
  <si>
    <t>Smart grid; Industrial IoT; Industry 4.0; Electricity theft; ThingSpeak cloud</t>
  </si>
  <si>
    <t>Industry 4.0 is considered as the fourth revolution in industrial sector that represents the digitization of production process in a smarter way. Industry 4.0 refers to the intelligent networking of machines, their processes, and infrastructure, as well as the use of information and computer technology to transform industry. The technologies like industrial internet of things (HoT), big data analytics, cloud computing, augmented reality and cyber security are the main pillars of industry 4.0. Industry 4.0, in particular, is strongly reliant on the IIoT that refers to the application of internet of things (IoT) in industrial sector like smart grids (SG). IoT can be deployed in different sections of smart grids that include electricity generation, transmission, distribution and its utilization at customer side. However, the key obstacles that deployment faces are theft detection and localization in smart grids. Electricity theft causes huge losses to the electricity providers and in turn contributes in increasing the fiscal deficit of the government. Therefore, this paper provides an IoT based solution that implements a system which automatically checks for electricity theft in between the regional transformer and customer side. The system also sends the latitude and longitude coordinates of the place where the theft has been detected on to the thingspeak cloud platform. Further, the exact location of the theft has been displayed on the webpage using geolocation application programing interface (API) on Google maps. The proposed system can be easily integrated in the smart grid network structure and helps companies to increase their business.</t>
  </si>
  <si>
    <t>10.32604/iasc.2022.024610</t>
  </si>
  <si>
    <t>Kumar, SS; Ahmed, ST; Xin, Q; Sandeep, S; Madheswaran, M; Basha, SM</t>
  </si>
  <si>
    <t>Unstructured Oncological Image Cluster Identification Using Improved Unsupervised Clustering Techniques</t>
  </si>
  <si>
    <t>Magnetic resonance image; unsupervised clustering scheme; intra intimacy; intra contrast; iLIAC; shreekum intra cluster measure; medical image clustering</t>
  </si>
  <si>
    <t>This paper presents, a new approach of Medical Image Pixels Clustering (MIPC), aims to trace the dissimilar patterns over the Magnetic Resonance (MR) image through the process of automatically identify the appropriate number of distinct clusters based on different improved unsu-pervised clustering schemes for enrichment, pattern predication and deeper investigation. The proposed MIPC consists of two stages: clustering and validation. In the clustering stage, the MIPC automatically identifies the distinct number of dissimilar clusters over the gray scale MR image based on three different improved unsupervised clustering schemes likely improved Limited Agglomerative Clustering (iLIAC), Dynamic Automatic Agglom-erative Clustering (DAAC) and Optimum N-Means (ONM). In the second stage, the performance of MIPC approach is estimated by measuring Intra intimacy and Intra contrast of each individual cluster in the result of MR image based on proposed validation method namely Shreekum Intra Cluster Measure (SICM). Experimental results show that the MIPC approach is better suited for automatic identification of highly relative dissimilar clusters over the MR cancer images with higher Intra closeness and lower Intra contrast based on improved unsupervised clustering schemes.</t>
  </si>
  <si>
    <t>10.32604/cmc.2022.023693</t>
  </si>
  <si>
    <t>Ashburner, J; Brudfors, M; Bronik, K; Balbastre, Y</t>
  </si>
  <si>
    <t>An algorithm for learning shape and appearance models without annotations</t>
  </si>
  <si>
    <t>Machine learning; Latent variables; Diffeomorphisms; Geodesic shooting; Shape model; Appearance model</t>
  </si>
  <si>
    <t>REGISTRATION; MRI</t>
  </si>
  <si>
    <t>This paper presents a framework for automatically learning shape and appearance models for medical (and certain other) images. The algorithm was developed with the aim of eventually enabling distributed privacy-preserving analysis of brain image data, such that shared information (shape and appearance basis functions) may be passed across sites, whereas latent variables that encode individual images remain secure within each site. These latent variables are proposed as features for privacy-preserving data mining applications. The approach is demonstrated qualitatively on the KDEF dataset of 2D face images, showing that it can align images that traditionally require shape and appearance models trained using manually annotated data (manually defined landmarks etc.). It is applied to the MNIST dataset of handwritten digits to show its potential for machine learning applications, particularly when training data is limited. The model is able to handle missing data, which allows it to be cross-validated according to how well it can predict left-out voxels. The suitability of the derived features for classifying individuals into patient groups was assessed by applying it to a dataset of over 1900 segmented T1-weighted MR images, which included images from the COBRE and ABIDE datasets. (C) 2019 Wellcome Centre for Human Neuroimaging. Published by Elsevier B.V.</t>
  </si>
  <si>
    <t>10.1016/j.media.2019.04.008</t>
  </si>
  <si>
    <t>Lian, GH</t>
  </si>
  <si>
    <t>Blockchain-Based Secure and Trusted Distributed International Trade Big Data Management System</t>
  </si>
  <si>
    <t>As an object of rapid development of Internet technology in recent years, network security has attracted more and more attention from people from all walks of life and has gradually become a topic in international trade activities. The application of blockchain is also extremely extensive, involving many aspects, such as the development of the metaverse game engine and bank financing. With the launch of the Belt and Road strategy, trade exchanges have become more and more frequent, and at the same time, cross-border e-commerce, a new type of industry that applies Internet information technology, has emerged. The application of blockchain technology to international trade big data processing can not only improve the utilization rate of massive transaction information resources shared by enterprises, governments, financial institutions, and other institutions, but also reduce enterprise costs. The use of blockchain improves the efficiency of data storage, reduces the degree of encryption, and reduces the amount of database access and server resource occupation. This paper mainly studied the application of blockchain in international trade big data system, introduced its secure and trusted distributed network architecture, and analyzed its performance. The experimental results showed that the performance of the decentralized manager was better than that of the centralized manager when processing a large amount of data. The peak throughput of the decentralized manager was about 450 pcs/sec and the peak throughput of the centralized manager was about 150 pcs/sec. And the performance of the storage system in the local area network was better than that in the public network.</t>
  </si>
  <si>
    <t>10.1155/2022/7585288</t>
  </si>
  <si>
    <t>Pons, JC; Paez-Espino, D; Riera, G; Ivanova, N; Kyrpides, NC; Llabres, M</t>
  </si>
  <si>
    <t>VPF-Class: taxonomic assignment and host prediction of uncultivated viruses based on viral protein families</t>
  </si>
  <si>
    <t>BIOINFORMATICS</t>
  </si>
  <si>
    <t>Motivation: Two key steps in the analysis of uncultured viruses recovered from metagenomes are the taxonomic classification of the viral sequences and the identification of putative host(s). Both steps rely mainly on the assignment of viral proteins to orthologs in cultivated viruses. Viral Protein Families (VPFs) can be used for the robust identification of new viral sequences in large metagenomics datasets. Despite the importance of VPF information for viral discovery, VPFs have not yet been explored for determining viral taxonomy and host targets. Results: In this work, we classified the set of VPFs from the IMG/VR database and developed VPF-Class. VPF-Class is a tool that automates the taxonomic classification and host prediction of viral contigs based on the assignment of their proteins to a set of classified VPFs. Applying VPF-Class on 731K uncultivated virus contigs from the IMG/VR database, we were able to classify 363K contigs at the genus level and predict the host of over 461K contigs. In the RefSeq database, VPF-class reported an accuracy of nearly 100% to classify dsDNA, ssDNA and retroviruses, at the genus level, considering a membership ratio and a confidence score of 0.2. The accuracy in host prediction was 86.4%, also at the genus level, considering a membership ratio of 0.3 and a confidence score of 0.5. And, in the prophages dataset, the accuracy in host prediction was 86% considering a membership ratio of 0.6 and a confidence score of 0.8. Moreover, from the Global Ocean Virome dataset, over 817K viral contigs out of 1 million were classified.</t>
  </si>
  <si>
    <t>10.1093/bioinformatics/btab026</t>
  </si>
  <si>
    <t>El Azzaoui, A; Singh, SK; Pan, Y; Park, JH</t>
  </si>
  <si>
    <t>5G mobile communication; Artificial intelligence; Natural language processing; Taxonomy; Quality of service; 5G networks; artificial intelligence; blockchain; smart contract; security; and privacy</t>
  </si>
  <si>
    <t>INTELLIGENCE; ALGORITHM; EFFICIENT; ARCHITECTURE; CHALLENGES; MANAGEMENT; SECURITY; INTERNET; SYSTEMS; SCHEME</t>
  </si>
  <si>
    <t>Nowadays, 5G network is considered to be one of the main pillars of various industries, including the Internet of Things (IoT), smart cities, virtual reality, and many more. Unlike previous network generations, 5G utilizes complex digital technologies such as massive Multiple Input Multiple Output (mMIMO) and runs over higher radio frequencies. The introduction of new technologies and advanced features in the 5G network raises new challenges for network operators, and merging Artificial Intelligence (AI) is one of the effective solutions to address these complexities. However, AI-enabled 5G network engenders security concerns and requires improvement to meet the standardization and qualification of the new network generation. To mitigate these dilemmas, Blockchain must be integrated. Blockchain, as a decentralized methodology provides a secure sharing of information and resources among various nodes of 5G environments. Blockchain can support other technologies, such as AI-based 5G, to create smarter, more efficient, and secure cellular networks. In this article, we present a comprehensive intelligence and secure data analytics framework for 5G networks based on the convergence of Blockchain and AI named Block5GIntell. We depict the applications of Blockchain and AI on 5G networks separately and we argue on the support that Blockchain can provide for AI to create smart and secure 5G networks relying on our proposed framework. To support our proposition, we present an energy-saving case study using Blockchain for AI-enabled 5G. The simulation shows an overall 20% decrease in energy consumption at the RAN level.</t>
  </si>
  <si>
    <t>Yang, ZM; Liang, J; Fu, CY; Luo, MD; Zhang, XY</t>
  </si>
  <si>
    <t>Heterogeneous Face Recognition via Face Synthesis With Identity-Attribute Disentanglement</t>
  </si>
  <si>
    <t>Face recognition; Faces; Facial features; Feature extraction; Image synthesis; Learning systems; Image reconstruction; Heterogeneous face recognition; cross-domain; face augmentation; face disentanglement</t>
  </si>
  <si>
    <t>COUPLED DICTIONARY; REPRESENTATION</t>
  </si>
  <si>
    <t>Heterogeneous Face Recognition (HFR) aims to match faces across different domains (e.g., visible to near-infrared images), which has been widely applied in authentication and forensics scenarios. However, HFR is a challenging problem because of the large cross-domain discrepancy, limited heterogeneous data pairs, and large variation of facial attributes. To address these challenges, we propose a new HFR method from the perspective of heterogeneous data augmentation, named Face Synthesis with Identity-Attribute Disentanglement (FSIAD). Firstly, the identity-attribute disentanglement (IAD) decouples face images into identity-related representations and identity-unrelated representations (called attributes), and then decreases the correlation between identities and attributes. Secondly, we devise a face synthesis module (FSM) to generate a large number of images with stochastic combinations of disentangled identities and attributes for enriching the attribute diversity of synthetic images. Both the original images and the synthetic ones are utilized to train the HFR network for tackling the challenges and improving the performance of HFR. Extensive experiments on five HFR databases validate that FSIAD obtains superior performance than previous HFR approaches. Particularly, FSIAD obtains 4.8% improvement over state of the art in terms of VR@FAR=0.01% on LAMP-HQ, the largest HFR database so far.</t>
  </si>
  <si>
    <t>10.1109/TIFS.2022.3160595</t>
  </si>
  <si>
    <t>Chen, DF</t>
  </si>
  <si>
    <t>Cloud Computing Database and Travel Smart Platform Design Based on LSTM Algorithm</t>
  </si>
  <si>
    <t>TECHNOLOGY; MANAGEMENT</t>
  </si>
  <si>
    <t>Information technology has played a key role in the development of the tourism planning service industry and has now become an important foundation for the survival and rapid development of the industry. In this context, due to the fast updating and popularization of information technology, it has greatly promoted the development of the tourism industry. In order to meet the current public demand for tourism information, this paper integrates cloud computing, VR technology, and big data analysis technology to build a smart platform for intelligent perception tourism information services. The system can obtain tourism information through mobile Internet terminals. Among them, the database of the smart tourism planning platform is the most important module. Aiming at the many difficulties in adapting data encryption in cloud storage applications, this article designs an adaptive CloudCrypt data encryption system based on cloud computing technology and proposes dynamic JavaScript dynamic analysis and automatic identification of data technology, through adaptive different cloud applications to obtain data encryption protection. CloudCrypt is suitable for typical cloud applications, such as mail and storage. The entry cost of the system is extremely low; it can fully guarantee the security of the tourism information platform database and can integrate wireless sensor networks into the tourism information platform. The network system composed of sensor nodes activates detection, calculation, and communication modules through wireless communication and has the advantages of low cost, low power consumption, and fast networking speed. In this paper, through the construction of integrated wireless sensor technology and cloud computing database, it is applied to the construction of a tourism smart platform, thereby promoting the development of smart travel technology.</t>
  </si>
  <si>
    <t>10.1155/2022/5124707</t>
  </si>
  <si>
    <t>Ghahremani, A; Alkanat, T; Bondarev, E; de With, PHN</t>
  </si>
  <si>
    <t>Maritime vessel re-identification: novel VR-VCA dataset and a multi-branch architecture MVR-net</t>
  </si>
  <si>
    <t>MACHINE VISION AND APPLICATIONS</t>
  </si>
  <si>
    <t>Maritime surveillance; Deep learning; CNNs; Image retrieval; Maritime vessel re-identification</t>
  </si>
  <si>
    <t>ILLEGAL</t>
  </si>
  <si>
    <t>Maritime vessel re-identification (re-ID) is a computer vision task of vessel identity matching across disjoint camera views. Prominent applications of vessel re-ID exist in the fields of surveillance and maritime traffic flow analysis. However, the field suffers from the absence of a large-scale dataset that enables training of deep learning models. In this study, we present a new dataset that includes 4614 images of 729 vessels along with 5-bin orientation and 8-class vessel-type annotations to promote further research. A second contribution of this study is the baseline re-ID analysis of our new dataset. Performances of 10 recent deep learning architectures are quantitatively compared to reveal the best practices. Lastly, we propose a novel multi-branch deep learning architecture, Maritime Vessel Re-ID network (MVR-net), to address the challenging problem of vessel re-ID. Evaluation of our approach on the new dataset yields 74.5% mAP and 77.9% Rank-1 score, providing a performance increase of 5.7% mAP and 5.0% Rank-1 over the best-performing baseline. MVR-net also outperforms the PRN (a pioneering vehicle re-ID network), by 2.9% and 4.3% higher mAP and Rank-1, respectively.</t>
  </si>
  <si>
    <t>10.1007/s00138-021-01199-1</t>
  </si>
  <si>
    <t>Picano, B</t>
  </si>
  <si>
    <t>Visualization; Brain modeling; Solid modeling; Supervised learning; Quality of service; Haptic interfaces; Unsupervised learning; Human-in-the-loop; quality-of-experience; tactful networking; supervised learning</t>
  </si>
  <si>
    <t>AWARE RESOURCE-ALLOCATION; AUDITORY SIGNALS; INFORMATION; INTEGRATION; TACTILE; VISION</t>
  </si>
  <si>
    <t>Li, WK; Chen, YC; Xu, XW; Wang, X; Gao, X</t>
  </si>
  <si>
    <t>Estimation; Tin; Correlation; Indexes; Support vector machines; Biological information theory; Task analysis; Functional magnetic resonance imaging; modularity; functional connectivity network; chronic tinnitus</t>
  </si>
  <si>
    <t>CONSTRUCTION; STRENGTH</t>
  </si>
  <si>
    <t>The functional connectivity network (FCN) has been used to achieve several remarkable advancements in the diagnosis of neuro-degenerative disorders. Therefore, it is imperative to accurately estimate biologically meaningful FCNs. Several efforts have been dedicated to this purpose by encoding biological priors. However, owing to the high complexity of the human brain, the estimation of an 'ideal' FCN remains an open problem. To the best of our knowledge, almost all existing studies lack the integration of domain expert knowledge, which limits their performance. In this study, we focused on incorporating domain expert knowledge into the FCN estimation from a modularity perspective. To achieve this, we presented a human-guided modular representation (MR) FCN estimation framework. Specifically, we designed an adversarial low-rank constraint to describe the module structure of FCNs under the guidance of domain expert knowledge (i.e., a predefined participant index). The chronic tinnitus (TIN) identification task based on the estimated FCNs was conducted to examine the proposed MR methods. Remarkably, MR significantly outperformed the baseline and state-of-the-art(SOTA) methods, achieving an accuracy of 92.11%. Moreover, post-hoc analysis revealed that the FCNs estimated by the proposed MR could highlight more biologically meaningful connections, which is beneficial for exploring the underlying mechanisms of TIN and diagnosing early TIN.</t>
  </si>
  <si>
    <t>Zhao, ER; He, J; Jin, Z; Wang, Y</t>
  </si>
  <si>
    <t>Student-Centered Learning Environment Based on Multimedia Big Data Analysis</t>
  </si>
  <si>
    <t>The application of current information technology in education, especially multimedia network technology, has brought about major changes in the content and methods of instruction. It has replaced the conventional teacher-centered, textbook-centered, and classroom-centered teaching environment with a student-centered, information technology-based learning environment that includes a rich network of multimedia learning resources and virtual reality. Through the interaction between students and students and between students and the learning environment, students can acquire knowledge on the basis of observation, understanding, and cognition, so as to grasp the essence of things. It is an effective cognitive tool for students to explore freely and visualize various knowledge and skills. Therefore, the teacher is no longer the authority of knowledge imparting, but the learner's guide and helper or even the senior partner in the learner's learning activities. This shift will allow teaching staff to focus more on the design and development of learning environments and resources. This paper proposes a new clustering algorithm CURE, which overcomes the shortcomings of the detection rate and stability of the classical clustering algorithm and is suitable for solving the clustering problem in the learning environment of big data analysis. Experiments are carried out on some international standard network security dataset KDDCUP101, and the running time of the algorithm is 1230 s. The results show that the stability of the proposed algorithm is increased by 30.22% and the detection rate is increased by 10.98% compared with the common algorithm. Compared with the global K-means algorithm, the time complexity is also greatly enhanced.</t>
  </si>
  <si>
    <t>10.1155/2022/9572413</t>
  </si>
  <si>
    <t>Zhang, XY; Zheng, B; Pan, L</t>
  </si>
  <si>
    <t>Solid modeling; Nonlinear distortion; Object recognition; Data visualization; Internet of Things; Feature extraction; Virtual reality technology; Internet of Things; college assets; visual management</t>
  </si>
  <si>
    <t>AUGMENTED REALITY; NETWORK</t>
  </si>
  <si>
    <t>Karrakchou, O; Samaan, N; Karmouch, A</t>
  </si>
  <si>
    <t>Switches; Metadata; Solid modeling; Licenses; IP networks; Transforms; Semantics; Event-B machines; intent-driven networking; named data networks; programmable data-planes</t>
  </si>
  <si>
    <t>NETWORKING</t>
  </si>
  <si>
    <t>Location-agnostic content delivery, in-network caching, and native support for multicast, mobility, and security are key features of the novel named data networks (NDN) paradigm. NDNs are ideal for hosting content-centric next-generation applications such as Internet of things (IoT) and virtual reality. Intent-driven management is poised to enhance the performance of the offered NDN services to these applications while reducing its management complexity. This article proposes I2DN, intent-driven NDN, a novel architecture that aims at realizing the first step towards intent modeling and mapping to data-plane configurations for NDNs. In I2DN, network operators and application developers express their abstract and declarative content delivery and network service goals and constraints using uttered or written intents. The intents are classified using built-in intent templates, and a slot filling procedure identifies the semantics of the intent. We then employ Event-B machine (EBM) language modeling to represent these intents and their semantics. The resulting EBMs are then gradually refined to represent configurations at the NDN programmable data-plane. The advantages of the proposed adoption of EBM modeling are twofold. First, EBMs accurately capture the desired behavior of the network in response to the specified intents and automatically refine it into concrete configurations. Second, EBM's formal verification property, referred to as its proof obligation, ensures that the desired properties of the network or its services, as defined by the intent, remain satisfied by the refined EBM representing the final data-plane configurations. Experimental evaluation results demonstrate the feasibility and efficiency of our proposed work.</t>
  </si>
  <si>
    <t>Pujades, S; Mohler, B; Thaler, A; Tesch, J; Mahmood, N; Hesse, N; Bulthoff, HH; Black, MJ</t>
  </si>
  <si>
    <t>Full body avatars; metric accuracy; rapid creation</t>
  </si>
  <si>
    <t>HUMAN POSE; HUMAN BODIES; BODY SHAPE; RECONSTRUCTION</t>
  </si>
  <si>
    <t>Creating metrically accurate avatars is important for many applications such as virtual clothing try-on, ergonomics, medicine, immersive social media, telepresence, and gaming. Creating avatars that precisely represent a particular individual is challenging however, due to the need for expensive 3D scanners, privacy issues with photographs or videos, and difficulty in making accurate tailoring measurements. We overcome these challenges by creating The Virtual Caliper, which uses VR game controllers to make simple measurements. First, we establish what body measurements users can reliably make on their own body. We find several distance measurements to be good candidates and then verify that these are linearly related to 3D body shape as represented by the SMPL body model. The Virtual Caliper enables novice users to accurately measure themselves and create an avatar with their own body shape. We evaluate the metric accuracy relative to ground truth 3D body scan data. compare the method quantitatively to other avatar creation tools, and perform extensive perceptual studies. We also provide a software application to the community that enables novices to rapidly create avatars in fewer than five minutes. Not only is our approach more rapid than existing methods, it exports a metrically accurate 3D avatar model that is rigged and skinned.</t>
  </si>
  <si>
    <t>Hong, J; Zhang, YD; Chen, WT</t>
  </si>
  <si>
    <t>Source-free unsupervised domain adaptation for cross-modality abdominal multi-organ segmentation</t>
  </si>
  <si>
    <t>KNOWLEDGE-BASED SYSTEMS</t>
  </si>
  <si>
    <t>Abdominal organs segmentation; Source data free; Unsupervised domain adaptation; Style compensation; Data privacy protection</t>
  </si>
  <si>
    <t>Domain adaptation is crucial for transferring the knowledge from the source labeled CT dataset to the target unlabeled MR dataset in abdominal multi-organ segmentation. Meanwhile, it is highly desirable to avoid the high annotation cost related to the target dataset and protect the source dataset privacy. Therefore, we propose an effective source-free unsupervised domain adaptation method for crossmodality abdominal multi-organ segmentation without source dataset access. The proposed framework comprises two stages. In the first stage, the feature map statistics-guided model adaptation combined with entropy minimization is developed to help the top segmentation network reliably segment the target images. The pseudo-labels output from the top segmentation network are used to guide the style compensation network to generate source-like images. The pseudo-labels output from the middle segmentation network is used to supervise the learning progress of the desired model (bottom segmentation network). In the second stage, the circular learning and pixel-adaptive mask refinement are used to further improve the desired model performance. With this approach, we achieved satisfactory abdominal multi-organ segmentation performance, outperforming the existing state-ofthe-art domain adaptation methods. The proposed approach can be easily extended to situations in which target annotation data exist. With only one labeled MR volume, the performance can be leveled with that of supervised learning. Furthermore, the proposed approach is proven to be effective for source-free unsupervised domain adaptation in reverse direction. (c) 2022 Elsevier B.V. All rights reserved.</t>
  </si>
  <si>
    <t>10.1016/j.knosys.2022.109155</t>
  </si>
  <si>
    <t>Dong, BX; Wang, H; Monreale, A; Pedreschi, D; Giannotti, F; Guo, WE</t>
  </si>
  <si>
    <t>Authenticated Outlier Mining for Outsourced Databases</t>
  </si>
  <si>
    <t>Authentication; outsourcing; outlier mining; probabilistic guarantees; game theory</t>
  </si>
  <si>
    <t>INTEGRITY VERIFICATION; COMPUTATION</t>
  </si>
  <si>
    <t>The Data-Mining-as-a-Service (DMaS) paradigm is becoming the focus of research, as it allows the data owner (client) who lacks expertise and/or computational resources to outsource their data and mining needs to a third-party service provider (server). Outsourcing, however, raises some issues about result integrity: how could the client verify the mining results returned by the server are both sound and complete? In this paper, we focus on outlier mining, an important mining task. Previous verification techniques use an authenticated data structure (ADS) for correctness authentication, which may incur much space and communication cost. In this paper, we propose a novel solution that returns a probabilistic result integrity guarantee with much cheaper verification cost. The key idea is to insert a set of artificial records ($AR$ARs) into the dataset, from which it constructs a set of artificial outliers ($AO$AOs) and artificial non-outliers ($ANO$ANOs). The $AO$AOs and $ANO$ANOs are used by the client to detect any incomplete and/or incorrect mining results with a probabilistic guarantee. The main challenge that we address is how to construct $AR$ARs so that they do not change the (non-)outlierness of original records, while guaranteeing that the client can identify $ANO$ANOs and $AO$AOs without executing mining. Furthermore, we build a strategic game and show that a Nash equilibrium exists only when the server returns correct outliers. Our implementation and experiments demonstrate that our verification solution is efficient and lightweight.</t>
  </si>
  <si>
    <t>10.1109/TDSC.2017.2754493</t>
  </si>
  <si>
    <t>Faria, FA; Almeida, J; Alberton, B; Morellato, LPC; Torres, RD</t>
  </si>
  <si>
    <t>Fusion of time series representations for plant recognition in phenology studies</t>
  </si>
  <si>
    <t>PATTERN RECOGNITION LETTERS</t>
  </si>
  <si>
    <t>Plant species identification; Classifier fusion; Diversity measures</t>
  </si>
  <si>
    <t>IMAGE-ANALYSIS; IDENTIFICATION; INDEXES; TRACK; GREEN</t>
  </si>
  <si>
    <t>Nowadays, global warming and its resulting environmental changes is a hot topic in different biology research area. Phenology is one effective way of tracking such environmental changes through the study of plant's periodic events and their relationship to climate. One promising research direction in this area relies on the use of vegetation images to track phenology changes over time. In this scenario, the creation of effective image-based plant identification systems is of paramount importance. In this paper, we propose the use of a new representation of time series to improve plants recognition rates. This representation, called recurrence plot (RP), is a technique for nonlinear data analysis, which represents repeated events on time series into a two-dimensional representation (an image). Therefore, image descriptors can be used to characterize visual properties from this RP images so that these features can be used as input of a classifier. To the best of our knowledge, this is the first work that uses recurrence plot for plant recognition task. Performed experiments show that RP can be a good solution to describe time series. In addition, in a comparison with visual rhythms (VR), another technique used for time series representation, RP shows a better performance to describe texture properties than VR. On the other hand, a correlation analysis and the adoption of a well successful classifier fusion framework show that both representations provide complementary information that is useful for improving classification accuracies. (C) 2016 Elsevier B.V. All rights reserved.</t>
  </si>
  <si>
    <t>10.1016/j.patrec.2016.03.005</t>
  </si>
  <si>
    <t>Guarnera, L; Giudice, O; Livatino, S; Paratore, AB; Salici, A; Battiato, S</t>
  </si>
  <si>
    <t>Assessing forensic ballistics three-dimensionally through graphical reconstruction and immersive VR observation</t>
  </si>
  <si>
    <t>Forensic science; Forensic firearm ballistics; 3D immersive tool; VR observation</t>
  </si>
  <si>
    <t>VIRTUAL-REALITY; IMAGE-ANALYSIS; ALGORITHM; FIREARM; VISUALIZATION; IMPRESSIONS</t>
  </si>
  <si>
    <t>A crime scene can provide valuable evidence critical to explain reason and modality of the occurred crime, and it can also lead to the arrest of criminals. The type of evidence collected by crime scene investigators or by law enforcement may accordingly effective involved cases. Bullets and cartridge cases examination is of paramount importance in forensic science because they may contain traces of microscopic striations, impressions and markings, which are unique and reproducible as ballistic fingerprints. The analysis of bullets and cartridge cases is a complicated and challenging process, typically based on optical comparison, leading to the identification of the employed firearm. New methods have recently been proposed for more accurate comparisons, which rely on three-dimensionally reconstructed data. This paper aims at further advancing recent methods by introducing a novel immersive technique for ballistics comparison by means of Virtual Reality. Users can three-dimensionally examine the cartridge cases shapes through intuitive natural gestures, from any vantage viewpoint (including internal iper-magnified views), while having at their disposal sets of visual aids which could not be easily implemented in desktop-based applications. A user study was conducted to assess viability and performance of our solution, which involved fourteen individuals acquainted with the standard procedures used by law enforcement agencies. Results clearly indicated that our approach lead to faster adaptation of users to the UI/UX and more accurate and explainable ballistics examination results.</t>
  </si>
  <si>
    <t>10.1007/s11042-022-14037-x</t>
  </si>
  <si>
    <t>Chen, SJ; Liu, K; Yang, YG; Xu, YT; Lee, S; Lindquist, M; Caffo, BS; Vogelstein, JT</t>
  </si>
  <si>
    <t>An M-estimator for reduced-rank system identification</t>
  </si>
  <si>
    <t>High dimension; Image processing; Parameter estimation; State-space model; Time series analysis</t>
  </si>
  <si>
    <t>High-dimensional time-series data from a wide variety of domains, such as neuroscience, are being generated every day. Fitting statistical models to such data, to enable parameter estimation and time-series prediction, is an important computational primitive. Existing methods, however, are unable to cope with the high-dimensional nature of these data, due to both computational and statistical reasons. We mitigate both kinds of issues by proposing an M-estimator for Reduced-rank System IDentification (MR. SID). A combination of low-rank approximations, l(1) and l(2) penalties, and some numerical linear algebra tricks, yields an estimator that is computationally efficient and numerically stable. Simulations and real data examples demonstrate the usefulness of this approach in a variety of problems. In particular, we demonstrate that MR. SID can accurately estimate spatial filters, connectivity graphs, and time-courses from native resolution functional magnetic resonance imaging data. MR. SID therefore enables big time-series data to be analyzed using standard methods, readying the field for further generalizations including nonlinear and non-Gaussian state-space models. (C) 2017 The Authors. Published by Elsevier B.V.</t>
  </si>
  <si>
    <t>10.1016/j.patrec.2016.12.012</t>
  </si>
  <si>
    <t>Kanarachos, S; Savitski, D; Lagaros, N; Fitzpatrick, ME</t>
  </si>
  <si>
    <t>Automotive magnetorheological dampers: modelling and parameter identification using contrast-based fruit fly optimisation</t>
  </si>
  <si>
    <t>Model identification; Swarm intelligence; Contrast-based fruit fly optimisation; Automotive magnetorheological dampers; Ride comfort</t>
  </si>
  <si>
    <t>BOUC-WEN MODEL; MR DAMPER; FLUID DAMPERS; MAGNETIC SATURATION; HYSTERETIC MODEL; RESPONSE-TIME; ALGORITHM; BEHAVIOR; SYSTEM; ABSORBER</t>
  </si>
  <si>
    <t>The present study discusses the mechanical behaviour and modelling of a prototype automotive magnetorheological (MR) damper, which presents different viscous damping coefficients in jounce and rebound. The force generated by the MR damper is measured at different velocities and electrical currents, and a modified damper model is proposed to improve fitting of the experimental data. The model is calibrated by means of parameter identification, and for this purpose a new swarm intelligence algorithm is proposed, that we call the contrast-based Fruit Fly Optimisation Algorithm (c-FOA). The performance of c-FOA is compared with that of Genetic Algorithms, Particle Swarm Optimisation, Differential Evolution and Artificial Bee Colony. The comparison is made on the basis of no a-priori knowledge of the damper model parameters range. The results confirm the good performance of c-FOA under parametric range uncertainty. A sensitivity analysis discusses c-FOA's performance with respect to its tuning parameters. Finally, a ride comfort simulation study quantifies the discrepancies in the results, for different identified damper model sets. The discrepancies underline the importance of accurately describing MR damper nonlinear behaviour, considering that virtual sign-off processes are increasingly gaining momentum in the automotive industry.</t>
  </si>
  <si>
    <t>10.1007/s00500-017-2757-6</t>
  </si>
  <si>
    <t>Hossain, MA; Assiri, B</t>
  </si>
  <si>
    <t>Facial expression recognition based on active region of interest using deep learning and parallelism</t>
  </si>
  <si>
    <t>PEERJ COMPUTER SCIENCE</t>
  </si>
  <si>
    <t>Optimized searching algorithm; Pose estimation; Rotation and correction; Parallelism; Deep learning; Active region of interest; Facial expression recognition; Convolution neural network</t>
  </si>
  <si>
    <t>FACE RECOGNITION; NETWORK; INFORMATION; IMAGES; SYSTEM</t>
  </si>
  <si>
    <t>The automatic facial expression tracking method has become an emergent topic during the last few decades. It is a challenging problem that impacts many fields such as virtual reality, security surveillance, driver safety, homeland security, human-computer interaction, medical applications. A remarkable cost-efficiency can be achieved by considering some areas of a face. These areas are termed Active Regions of Interest (AROIs). This work proposes a facial expression recognition framework that investigates five types of facial expressions, namely neutral, happiness, fear, surprise, and disgust. Firstly, a pose estimation method is incorporated and to go along with an approach to rotate the face to achieve a normalized pose. Secondly, the whole face-image is segmented into four classes and eight regions. Thirdly, only four AROIs are identified from the segmented regions. The four AROIs are the nose-tip, right eye, left eye, and lips respectively. Fourthly, an info-image-data-mask database is maintained for classification and it is used to store records of images. This database is the mixture of all the images that are gained after introducing a ten-fold cross-validation technique using the Convolutional Neural Network. Correlations of variances and standard deviations are computed based on identified images. To minimize the required processing time in both training and testing the data set, a parallelism technique is introduced, in which each region of the AROIs is classified individually and all of them run in parallel. Fifthly, a decision-tree-level synthesis-based framework is proposed to coordinate the results of parallel classification, which helps to improve the recognition accuracy. Finally, experimentation on both independent and synthesis databases is voted for calculating the performance of the proposed technique. By incorporating the proposed synthesis method, we gain 94.499%, 95.439%, and 98.26% accuracy with the CK+ image sets and 92.463%, 93.318%, and 94.423% with the JAFFE image sets. The overall accuracy is 95.27% in recognition. We gain 2.8% higher accuracy by introducing a decision-level synthesis method. Moreover, with the incorporation of parallelism, processing time speeds up three times faster. This accuracy proves the robustness of the proposed scheme.</t>
  </si>
  <si>
    <t>10.7717/peerj-cs.894</t>
  </si>
  <si>
    <t>Ueda, Y; Morishita, J; Kudomi, S; Ueda, K</t>
  </si>
  <si>
    <t>Usefulness of biological fingerprint in magnetic resonance imaging for patient verification</t>
  </si>
  <si>
    <t>MEDICAL &amp; BIOLOGICAL ENGINEERING &amp; COMPUTING</t>
  </si>
  <si>
    <t>Biological fingerprint; Biometrics; Patient verification; MRI; Scout image; Patient safety</t>
  </si>
  <si>
    <t>CHEST RADIOGRAPHS; IDENTIFICATION SYSTEM; RECOGNITION; ENVIRONMENT; ERRORS; MISIDENTIFICATION</t>
  </si>
  <si>
    <t>The purpose of our study is to investigate the feasibility of automated patient verification using multi-planar reconstruction (MPR) images generated from three-dimensional magnetic resonance (MR) imaging of the brain. Several anatomy-related MPR images generated from three-dimensional fast scout scan of each MR examination were used as biological fingerprint images in this study. The database of this study consisted of 730 temporal pairs of MR examination of the brain. We calculated the correlation value between current and prior biological fingerprint images of the same patient and also all combinations of two images for different patients to evaluate the effectiveness of our method for patient verification. The best performance of our system were as follows: a half-total error rate of 1.59 % with a false acceptance rate of 0.023 % and a false rejection rate of 3.15 %, an equal error rate of 1.37 %, and a rank-one identification rate of 98.6 %. Our method makes it possible to verify the identity of the patient using only some existing medical images without the addition of incidental equipment. Also, our method will contribute to patient misidentification error management caused by human errors.</t>
  </si>
  <si>
    <t>10.1007/s11517-015-1380-x</t>
  </si>
  <si>
    <t>Baniata, H; Anaqreh, A; Kertesz, A</t>
  </si>
  <si>
    <t>PF-BTS: A Privacy-Aware Fog-enhanced Blockchain-assisted task scheduling</t>
  </si>
  <si>
    <t>INFORMATION PROCESSING &amp; MANAGEMENT</t>
  </si>
  <si>
    <t>Cloud computing; Fog computing; Internet of Things; Blockchain; Task scheduling; Ant Colony Optimization</t>
  </si>
  <si>
    <t>ANT-COLONY OPTIMIZATION; CHALLENGES; ASSIGNMENT; MANAGEMENT; INTERNET</t>
  </si>
  <si>
    <t>In recent years, the deployment of Cloud Computing (CC) has become more popular both in research and industry applications, arising form various fields including e-health, manufacturing, logistics and social networking. This is due to the easiness of service deployment and data management, and the unlimited provision of virtual resources (VR). In simple scenarios, users/applications send computational or storage tasks to be executed in the cloud, by manually assigning those tasks to the available computational resources. In complex scenarios, such as a smart city applications, where there is a large number of tasks, VRs, or both, task scheduling is exposed as an NP-Hard problem. Consequently, it is preferred and more efficient in terms of time and effort, to use a task scheduling automation technique. As there are many automated scheduling solutions proposed, new possibilities arise with the advent of Fog Computing (FC) and Blockchain (BC) technologies. Accordingly, such automation techniques may help the quick, secure and efficient assignment of tasks to the available VRs. In this paper, we propose an Ant Colony Optimization (ACO) algorithm in a Fog-enabled Blockchain-assisted scheduling model, namely PF-BTS. The protocol and algorithms of PF-BTS exploit BC miners for generating efficient assignment of tasks to be performed in the cloud's VRs using ACO, and award miner nodes for their contribution in generating the best schedule. In our proposal, PF-BTS further allows the fog to process, manage, and perform the tasks to enhance latency measures. While this processing and managing is taking place, the fog is enforced to respect the privacy of system components, and assure that data, location, identity, and usage information are not exposed. We evaluate and compare PF-BTS performance, with a recently proposed Blockchain-based task scheduling protocol, in a simulated environment. Our evaluation and experiments show high privacy awareness of PF-BTS, along with noticeable enhancement in execution time and network load.</t>
  </si>
  <si>
    <t>10.1016/j.ipm.2020.102393</t>
  </si>
  <si>
    <t>Lakkaraju, SK; Yu, WB; Raman, EP; Hershfeld, AV; Fang, L; Deshpande, DA; MacKerell, AD</t>
  </si>
  <si>
    <t>Mapping Functional Group Free Energy Patterns at Protein Occluded Sites: Nuclear Receptors and G-Protein Coupled Receptors</t>
  </si>
  <si>
    <t>JOURNAL OF CHEMICAL INFORMATION AND MODELING</t>
  </si>
  <si>
    <t>LIGAND-BINDING; ANDROGEN RECEPTOR; STRUCTURAL BASIS; GAMMA LIGAND; IDENTIFICATION; EFFICIENT; SOLVENT; DOCKING; DETERMINANTS; SENSITIVITY</t>
  </si>
  <si>
    <t>Occluded ligand-binding pockets (LBP) such as those found in nuclear receptors (NR) and G-protein coupled receptors (GPCR) represent a significant opportunity and challenge for computer-aided drug design. To determine free energies maps of functional groups of these LBPs, a Grand-Canonical Monte Carlo/Molecular Dynamics (GCMC/MD) strategy is combined with the Site Identification by Ligand Competitive Saturation (SILCS) methodology. SILCS-GCMC/MD is shown to map functional group affinity patterns that recapitulate locations of functional groups across diverse classes of ligands in the LBPs of the androgen (AR) and peroxisome proliferator-activated-gamma (PPAR?) NRs and the metabotropic glutamate (mGluR) and beta(2)-adreneric (beta(2)AR) GPCRs. Inclusion of protein flexibility identifies regions of the binding pockets not accessible in crystal conformations and allows for better quantitative estimates of relative ligand binding affinities in all the proteins tested. Differences in functional group requirements of the active and inactive states of the beta(2)AR LBP were used in virtual screening to identify high efficacy agonists targeting beta(2)AR in Airway Smooth Muscle (ASM) cells. Seven of the 15 selected ligands were found to effect ASM relaxation representing a 46% hit rate. Hence, the method will be of use for the rational design of ligands in the context of chemical biology and the development of therapeutic agents.</t>
  </si>
  <si>
    <t>10.1021/ci500729k</t>
  </si>
  <si>
    <t>Hu, W; Wen, GJ; Inserra, D; Huang, YJ; Li, J; Chen, ZZ</t>
  </si>
  <si>
    <t>A Circularly Polarized Antenna Array with Gain Enhancement for Long-Range UHF RFID Systems</t>
  </si>
  <si>
    <t>antenna arrays; high gain; circular polarization; sequential phase</t>
  </si>
  <si>
    <t>AXIAL-RATIO; BANDWIDTH; RADIATION; DESIGN</t>
  </si>
  <si>
    <t>A 2 x 2 circularly polarized (CP) sequential rotation microstrip patch antenna array with high gain for long-range ultra-high frequency (UHF) radio frequency identification (RFID) communication is proposed in this paper. In order to meet the operational frequency band requirement of 840-960 MHz and, at the same time, achieve enhanced broadside gain, a two-level sequential rotation structure is developed. Series power divider is used as the basic element of the feed network that is implemented with the substrate-integrated coaxial line technology for minimizing radiation losses. The manufactured prototype exhibits a peak gain of 12.5 dBic at 900 MHz and an axial ratio (AR) bandwidth (AR 3 dB) of 18.2% from 828 to 994 MHz. In comparison with the state-of-the-art, the proposed antenna shows an excellent gain/size trade-off.</t>
  </si>
  <si>
    <t>10.3390/electronics8040400</t>
  </si>
  <si>
    <t>Samikannu, R; Ravi, R; Murugan, S; Diarra, B</t>
  </si>
  <si>
    <t>An Efficient Image Analysis Framework for the Classification of Glioma Brain Images Using CNN Approach</t>
  </si>
  <si>
    <t>Brain; glioma; features; tumors; classifications</t>
  </si>
  <si>
    <t>The identification of brain tumors is multifarious work for the separation of the similar intensity pixels from their surrounding neighbours. The detection of tumors is performed with the help of automatic computing technique as presented in the proposed work. The non-active cells in brain region are known to be benign and they will never cause the death of the patient. These non-active cells follow a uniform pattern in brain and have lower density than the surrounding pixels. The Magnetic Resonance (MR) image contrast is improved by the cost map construction technique. The deep learning algorithm for differentiating the normal brain MRI images from glioma cases is implemented in the proposed method. This technique permits to extract the linear features from the brain MR image and glioma tumors are detected based on these extracted features. Using k-mean clustering algorithm the tumor regions in glioma are classified. The proposed algorithm provides high sensitivity, specificity and tumor segmentation accuracy.</t>
  </si>
  <si>
    <t>10.32604/cmc.2020.08578</t>
  </si>
  <si>
    <t>Tuncer, T; Dogan, S; Abdar, M; Plawiak, P</t>
  </si>
  <si>
    <t>A novel facial image recognition method based on perceptual hash using quintet triple binary pattern</t>
  </si>
  <si>
    <t>Face recognition; Quintet triple binary pattern; Perceptual hash; Machine learning; Biometrics</t>
  </si>
  <si>
    <t>BRAIN STORM OPTIMIZATION; ROBUST FACE RECOGNITION; FEATURE DESCRIPTOR; FEATURE-SELECTION; NEURAL-NETWORKS; 3D FACE; ALGORITHM; OCCLUSION</t>
  </si>
  <si>
    <t>Image classification (categorization) can be considered as one of the most breathtaking domains of contemporary research. Indeed, people cannot hide their faces and related lineaments since it is highly needed for daily communications. Therefore, face recognition is extensively used in biometric applications for security and personnel attendance control. In this study, a novel face recognition method based on perceptual hash is presented. The proposed perceptual hash is utilized for preprocessing and feature extraction phases. Discrete Wavelet Transform (DWT) and a novel graph based binary pattern, called quintet triple binary pattern (QTBP), are used. Meanwhile, the K-Nearest Neighbors (KNN) and Support Vector Machine (SVM) algorithms are employed for classification task. The proposed face recognition method is tested on five well-known face datasets: AT&amp;T, Face94, CIE, AR and LFW. Our proposed method achieved 100.0% classification accuracy for the AT&amp;T, Face94 and CIE datasets, 99.4% for AR dataset and 97.1% classification accuracy for the LFW dataset. The time cost of the proposed method isO(nlogn). The obtained results and comparisons distinctly indicate that our proposed has a very good classification capability with short execution time.</t>
  </si>
  <si>
    <t>10.1007/s11042-020-09439-8</t>
  </si>
  <si>
    <t>Ayub, S; Kannan, RJ; Shitharth, S; Alsini, R; Hasanin, T; Sasidhar, C</t>
  </si>
  <si>
    <t>LSTM-Based RNN Framework to Remove Motion Artifacts in Dynamic Multicontrast MR Images with Registration Model</t>
  </si>
  <si>
    <t>NEURAL-NETWORKS; SEGMENTATION; ALGORITHMS; LIVER; EXTRACTION</t>
  </si>
  <si>
    <t>Today, many people under the age of 10 are being examined for brain-related issues, including tumours, without displaying any symptoms. It is not unusual for children to develop brain-related concerns such as tumours and central nervous system disorders, which may affect 15% of the population. Medical experts believe that the irregular eating habits (junk food) and the consumption of pesticide-tainted fruits and vegetables are to blame. The human body is naturally resistant to harmful gears, but only up to a point. If it exceeds the limit, a cell manipulation process is automatically initiated that can remove dangerous inactive tissues from the cell membrane and later grows into tumour blockage in the human body. Thus, the adoption of an advanced computer-based diagnostic system is highly recommended in order to generate visually enhanced images for anomaly identification and infectious tissue segmentation. In most cases, an MR image is chosen since it is easier to distinguish between affected and nonaffected tissue. Conventional convolution neural network (CCNN) mapping and feature extraction are difficult because of the vast volume of data. In addition, it takes a lengthy time for the MRI scanning process to obtain diverse positions for anomaly identification. Aside from the discomfort, the patient may experience motion abnormalities. Recurrent neural network (RNN) classifies tumour regions into several isolated portions much faster and more accurately, so that it can be prevented. To remove motion artefacts from dynamic multicontrast MR images, a novel long short-term memory- (LSTM-) based RNN framework is introduced in this research. With this method, the MR image's visual quality is improved over CCNN while simultaneously mapping a larger volume and extracting more quiet characteristics than CCNN can. DC-CNN, SMSR-CNN, FMSI-CNN, and DRCA-CNN results are compared. For both low and high signal-to-noise ratios, the suggested LSTM-based RNN framework has gained reasonable feature intelligibility (SNRs). In comparison to previous approaches, it requires less computing and has higher accuracy when it comes to detecting infected portions.</t>
  </si>
  <si>
    <t>10.1155/2022/5906877</t>
  </si>
  <si>
    <t>Minaee, S; Wang, Y; Aygar, A; Chung, S; Wang, XY; Lui, YW; Fieremans, E; Flanagan, S; Rath, J</t>
  </si>
  <si>
    <t>MTBI Identification From Diffusion MR Images Using Bag of Adversarial Visual Features</t>
  </si>
  <si>
    <t>IEEE TRANSACTIONS ON MEDICAL IMAGING</t>
  </si>
  <si>
    <t>Feature extraction; Magnetic resonance imaging; White matter; Machine learning; Measurement; Visualization; MTBI identification; diffusion MRI; deep learning; machine learning</t>
  </si>
  <si>
    <t>TRAUMATIC BRAIN-INJURY; KURTOSIS; INTEGRITY; SELECTION</t>
  </si>
  <si>
    <t>In this paper, we propose bag of adversarial features (BAFs) for identifying mild traumatic brain injury (MTBI) patients from their diffusion magnetic resonance images (MRIs) (obtained within one month of injury) by incorporating unsupervised feature learning techniques. MTBI is a growing public health problem with an estimated incidence of over 1.7 million people annually in USA. Diagnosis is based on clinical history and symptoms, and accurate, concrete measures of injury are lacking. Unlike most of the previous works, which use hand-crafted features extracted from different parts of brain for MTBI classification, we employ feature learning algorithms to learn more discriminative representation for this task. A major challenge in this field thus far is the relatively small number of subjects available for training. This makes it difficult to use an end-to-end convolutional neural network to directly classify a subject from MRIs. To overcome this challenge, we first apply an adversarial auto-encoder (with convolutional structure) to learn patch-level features, from overlapping image patches extracted from different brain regions. We then aggregate these features through a bag-of-words approach. We perform an extensive experimental study on a dataset of 227 subjects (including 109 MTBI patients, and 118 age and sex-matched healthy controls) and compare the bag-of-deep-features with several previous approaches. Our experimental results show that the BAF significantly outperforms earlier works relying on the mean values of MR metrics in selected brain regions.</t>
  </si>
  <si>
    <t>10.1109/TMI.2019.2905917</t>
  </si>
  <si>
    <t>Kang, BC; Kang, SC</t>
  </si>
  <si>
    <t>Chinese Character Learning Information Platform Based on Multimedia Information Technology</t>
  </si>
  <si>
    <t>MIT (multimedia information technology) has brought profound changes to education, and MIT teaching has become an effective teaching method. Based on the teaching concept of MIT and curriculum integration, the connotation and goal of MIT Chinese and the Chinese character learning information platforms are clarified. In this paper, the design of a Chinese character learning information platform based on MIT is chosen as the study object. Starting with the investigation and analysis of the application of multimedia teaching resources by teachers in oral Chinese teaching, the problems in the construction of Chinese teaching resources are summarized. This paper combines the characteristics of domain ontology with those in the process of word segmentation to disambiguate ambiguous fields by calculating the strength of semantic association, so as to maximize the speed of ambiguity identification and resolution without losing AR (accuracy rate). After experiments, the system found a balance between RR (recall rate), AR, and the speed of Chinese character segmentation.</t>
  </si>
  <si>
    <t>10.1155/2022/1758129</t>
  </si>
  <si>
    <t>Chai, RF; Naik, GR; Nguyen, TN; Ling, SH; Tran, Y; Craig, A; Nguyen, HT</t>
  </si>
  <si>
    <t>Driver Fatigue Classification With Independent Component by Entropy Rate Bound Minimization Analysis in an EEG-Based System</t>
  </si>
  <si>
    <t>Autoregressive model; bayesian neural network; driver fatigue; electroencephalography (EEG); entropy rate bound minimization; independent-component analysis (ICA)</t>
  </si>
  <si>
    <t>COMPUTER INTERFACE BCI; HEART-RATE-VARIABILITY; SIGNALS; ELECTROENCEPHALOGRAM; SELECTION; FEATURES; VECTOR</t>
  </si>
  <si>
    <t>This paper presents a two-class electroencephal-ography-based classification for classifying of driver fatigue (fatigue state versus alert state) from 43 healthy participants. The system uses independent component by entropy rate bound minimization analysis (ERBM-ICA) for the source separation, autoregressive (AR) modeling for the features extraction, and Bayesian neural network for the classification algorithm. The classification results demonstrate a sensitivity of 89.7%, a specificity of 86.8%, and an accuracy of 88.2%. The combination of ERBM-ICA (source separator), AR (feature extractor), and Bayesian neural network (classifier) provides the best outcome with a p-value &lt; 0.05 with the highest value of area under the receiver operating curve (AUC-ROC = 0.93) against other methods such as power spectral density as feature extractor (AUC-ROC = 0.81). The results of this study suggest the method could be utilized effectively for a countermeasure device for driver fatigue identification and other adverse event applications.</t>
  </si>
  <si>
    <t>10.1109/JBHI.2016.2532354</t>
  </si>
  <si>
    <t>Cai, RC; Liu, M; Hu, Y; Melton, BL; Matheny, ME; Xu, H; Duan, L; Waitman, LR</t>
  </si>
  <si>
    <t>Identification of adverse drug-drug interactions through causal association rule discovery from spontaneous adverse event reports</t>
  </si>
  <si>
    <t>ARTIFICIAL INTELLIGENCE IN MEDICINE</t>
  </si>
  <si>
    <t>Drug-drug interaction; Adverse drug reaction; Causality; Association rule</t>
  </si>
  <si>
    <t>BAYESIAN NETWORKS; SYSTEM; ALGORITHMS</t>
  </si>
  <si>
    <t>Objective: Drug-drug interaction (DDI) is of serious concern, causing over 30% of all adverse drug reactions and resulting in significant morbidity and mortality. Early discovery of adverse DDI is critical to prevent patient harm. Spontaneous reporting systems have been a major resource for drug safety surveillance that routinely collects adverse event reports from patients and healthcare professionals. In this study, we present a novel approach to discover DDIs from the Food and Drug Administrations adverse event reporting system. Methods: Data-driven discovery of DDI is an extremely challenging task because higher-order associations require analysis of all combinations of drugs and adverse events and accurate estimate of the relationships between drug combinations and adverse event require cause-and-effect inference. To efficiently identify causal relationships, we introduce the causal concept into association rule mining by developing a method called Causal Association Rule Discovery (CARD). The properties of V-structuresin Bayesian Networks are utilized in the search for causal associations. To demonstrate feasibility, CARD is compared to the traditional association rule mining (AR) method in DDI identification. Results: Based on physician evaluation of 100 randomly selected higher-order associations generated by CARD and AR, CARD is demonstrated to be more accurate in identifying known drug interactions compared to AR, 20% vs. 10% respectively. Moreover, CARD yielded a lower number of drug combinations that are unknown to interact, i.e., 50% for CARD and 79% for AR. Conclusion: Evaluation analysis demonstrated that CARD is more likely to identify true causal drug variables and associations to adverse event. (C) 2017 Elsevier B.V. All rights reserved.</t>
  </si>
  <si>
    <t>10.1016/j.artmed.2017.01.004</t>
  </si>
  <si>
    <t>Dentri, S; Phongcharoenpanich, C; Kaemarungsi, K</t>
  </si>
  <si>
    <t>Single-fed broadband circularly polarized unidirectional antenna using folded plate with parasitic patch for universal UHF RFID readers</t>
  </si>
  <si>
    <t>INTERNATIONAL JOURNAL OF RF AND MICROWAVE COMPUTER-AIDED ENGINEERING</t>
  </si>
  <si>
    <t>broadband; circular polarization; UHF RFID</t>
  </si>
  <si>
    <t>RING SLOT ANTENNA; SQUARE SLOT; L-PROBE; DESIGN</t>
  </si>
  <si>
    <t>This research proposes a simple economical broadband circularly polarized antenna for universal ultra-high frequency (UHF) RF identification (RFID) readers. The antenna utilizes a folded plate, a two-corner truncated parasitic patch, and a ground plane. The folded plate, which is fabricated from one single plate, consists of a two-corner truncated main patch, a wall patch, and a feed line, where the main patch is perpendicular to the wall patch, which is in turn perpendicular to the feed line. The folded plate enables currents to flow with a phase difference. The simulation results achieved an |S-11|&lt;-15 dB of 805-966 MHz (18% bandwidth), a 3-dB axial ratio (AR) bandwidth of 834-962 MHz (14% AR bandwidth), and a gain higher than 8.6 dBic. The measured results obtained an |S-11|&lt;-15 dB of 806-970 MHz (18%), a 3-dB AR bandwidth of 816-963 MHz (16%), and a gain greater than 7.8 dBic. The proposed antenna is applicable for universal UHF RFID readers as it covers the entire operating UHF RFID frequency range of 840-960 MHz. The parametric study and evolution of the proposed antenna are detailed in this research paper as well. (c) 2016 Wiley Periodicals, Inc. Int J RF and Microwave CAE 26:575-587, 2016.</t>
  </si>
  <si>
    <t>10.1002/mmce.21004</t>
  </si>
  <si>
    <t>Vahidian, S; Joneidi, M; Esmaeili, A; Khodadadeh, S; Zehtabian, S; Lin, B</t>
  </si>
  <si>
    <t>Column subset selection; data summarization; graph node selection; low-rank; meta learning; open-set identification; self-rank; spectrum pursuit; SVD</t>
  </si>
  <si>
    <t>CLUSTERING-ALGORITHM</t>
  </si>
  <si>
    <t>We propose a novel technique for dataset summarization by selecting representatives from a large, unsupervised dataset. The approach is based on the concept of self-rank, defined as the minimum number of samples needed to express all dataset samples with an accuracy proportional to the rank-K approximation. As the exact computation of self-rank requires a computationally expensive combinatorial search, we propose an efficient algorithm that jointly estimates self-rank and selects the most informative samples in a linear order of complexity w.r.t the data size. We derive a new upper bound for the approximation ratio (AR), the ratio of obtained projection error using selected samples to the best rank-K approximation error. The best previously known AR for self-representative low-rank approximation was presented in ICML 2017, which was further improved by the bound root 1 + K reported in NeurIPS 2019. Both of these bounds are obtained by brute force search, which is not practical, and these bounds depend solely on K, the number of selected samples. In contrast, we describe an adaptive AR that takes into consideration the spectral properties and spikiness measure of the original dataset, A is an element of R-NxM. In particular, our performance bound is proportional to the condition number kappa(A). Our derived AR is expressed as 1 + (kappa(A)(2) - 1)/(N - K), which approaches 1 and is optimal in two extreme spectral distribution instances. In the worst case, AR is shown not to exceed 1.25 for the proposed method. Our proposed algorithm enjoys linear complexity w.r.t. size of original dataset, which results in filling a historical gap between practical and theoretical methods in finding representatives. In addition to evaluating the proposed algorithm on a synthetic dataset, we show that it can be utilized in real-world applications such as graph node sampling for optimizing the shortest path criterion, learning a classifier with representative data, and open-set identification.</t>
  </si>
  <si>
    <t>Cheng, HS; Zhang, J; Cheng, HX; Zhao, QL</t>
  </si>
  <si>
    <t>Compact Design of Circularly Polarized Antenna with Vertical Slotted Ground for RFID Reader Application</t>
  </si>
  <si>
    <t>A novel compact circular polarization (CP) microstrip antenna is proposed for UHF ultrahigh frequency (UHF) radio frequency identification (RFID) reader applications. The proposed antenna is composed of a corner truncated square-ring radiating patch on a substrate and a vertical slotted ground surrounding four sides of the antenna. A new feeding scheme is designed from flexible impedance matching techniques. The impedance bandwidths for S-11 &lt; -10dB and 3 dB axial ratio (AR) bandwidth are 12.1% (794.5-896.5MHz) and 2.5% (833.5-854.5MHz), respectively.</t>
  </si>
  <si>
    <t>10.1155/2017/1936849</t>
  </si>
  <si>
    <t>Mukhopadhyay, S; Li, BY; Leung, H</t>
  </si>
  <si>
    <t>Chaos; nonlinear dynamics; maximum likelihood; Cramer Rao lower bound (CRLB); blind system identification; symbolic dynamics; software defined radio</t>
  </si>
  <si>
    <t>In this work we consider the problem of blind system identification in noise driven by an independent and identically distributed (i.i.d) non-Gaussian signal generated from a deterministic nonlinear chaotic system. A new estimator for the phase space volume (PSV) which is a dynamic-based property of chaos is derived using the maximum likelihood formulation. This novel estimator of PSV is denoted as the maximum likelihood phase space volume (ML-PSV). The Cramer Rao Lower Bound (CRLB) of the ML-PSV estimator has also been derived. We have shown that the mean square error of the ML-PSV estimate gradually approaches its CRLB asymptotically. An algorithm is formulated that applies the ML-PSV estimator as an objective function in the task of blind system identification of autoregressive (AR) and moving average (MA) models. The proposed technique is shown to improve blind identification performance at low signal-to-noise ratio (SNR) when the system is driven by both chaotic numeric and symbolic signals. The efficiency of our proposed method is compared with conventional blind identification methods through simulations. Our technique is further validated through experimental evaluation based on a software defined radio (SDR). Results show that the ML-PSV method outperforms the existing blind identification methods producing estimates at a low SNR of &lt;= 20 dB.</t>
  </si>
  <si>
    <t>Shreeve, B; Hallett, J; Edwards, M; Anthonysamy, P; Frey, S; Rashid, A</t>
  </si>
  <si>
    <t>So if Mr Blue Head here clicks the link ... Risk Thinking in Cyber Security Decision Making</t>
  </si>
  <si>
    <t>ACM TRANSACTIONS ON PRIVACY AND SECURITY</t>
  </si>
  <si>
    <t>Decision making; cyber security; cyber security professions</t>
  </si>
  <si>
    <t>INFORMATION SECURITY; TRUST; PERCEPTION; THREAT; GAME</t>
  </si>
  <si>
    <t>Cyber security decision making is inherently complicated, with nearly every decision having knock-on consequences for an organisation's vulnerability and exposure. This is further compounded by the fact that decision-making actors are rarely security experts and may have an incomplete understanding of the security that the organisation currently has in place. They must contend with a multitude of possible security options that they may only partially understand. This challenge is met by decision makers' risk thinking-their strategies for identifying risks, assessing their severity, and prioritising responses. We study the risk thinking strategies employed by teams of participants in an existing dataset derived from a tabletop cyber-physical systems security game. Our analysis identifies four structural patterns of risk thinking and two reasoning strategies: risk-first and opportunity-first. Our work highlights that risk-first approaches (as prescribed by the likes of NIST-800-53 and ISO 27001) are followed neither substantially nor exclusively when it comes to decision making. Instead, our analysis finds that decision making is affected by the plasticity of teams-that is, the ability to readily switch between ideas and practising both risk-first arid opportunity-first reasoning.</t>
  </si>
  <si>
    <t>10.1145/3419101</t>
  </si>
  <si>
    <t>Jodas, DS; Pereira, AS; Tavares, JMRS</t>
  </si>
  <si>
    <t>Lumen segmentation in magnetic resonance images of the carotid artery</t>
  </si>
  <si>
    <t>Magnetic Resonance Imaging; K-means algorithm; Deformable model; Subtractive clustering; Circularity index</t>
  </si>
  <si>
    <t>ALGORITHM</t>
  </si>
  <si>
    <t>Investigation of the carotid artery plays an important role in the diagnosis of cerebrovascular events. Segmentation of the lumen and vessel wall in Magnetic Resonance (MR) images is the first step towards evaluating any possible cardiovascular diseases like atherosclerosis. However, the automatic segmentation of the lumen is still a challenge due to the low quality of the images and the presence of other elements such as stenosis and malformations that compromise the accuracy of the results. In this article, a method to identify the location of the lumen without user interaction is presented. The proposed method uses the modified mean roundness to calculate the circularity index of the regions identified by the K-means algorithm and return the one with the maximum value, i.e. the potential lumen region. Then, an active contour is employed to refine the boundary of this region. The method achieved an average Dice coefficient of 0.78 +/- 0.14 and 0.61 +/- 0.21 in 181 3D-T1-weighted and 181 proton density-weighted MR images, respectively. The results show that this method is promising for the correct identification and location of the lumen even in images corrupted by noise.</t>
  </si>
  <si>
    <t>10.1016/j.compbiomed.2016.10.021</t>
  </si>
  <si>
    <t>Pang, JC; Driban, JB; McAlindon, TE; Tamez-Pena, JG; Fripp, J; Miller, EL</t>
  </si>
  <si>
    <t>On the Use of Coupled Shape Priors for Segmentation of Magnetic Resonance Images of the Knee</t>
  </si>
  <si>
    <t>Active contours; bone marrow lesion (BML); coupled prior shape; image segmentation; level set methods</t>
  </si>
  <si>
    <t>BONE-MARROW LESIONS; LEVEL SET SEGMENTATION; GRADIENT VECTOR FLOW; ACTIVE CONTOURS; NONPARAMETRIC SHAPE; ARTICULAR-CARTILAGE; MEDICAL IMAGERY; OSTEOARTHRITIS; MODEL; MRI</t>
  </si>
  <si>
    <t>Active contour techniques have been widely employed for medical image segmentation. Significant effort has been focused on the use of training data to build prior statistical models applicable specifically to problems where the objects of interest are embedded in cluttered background. Usually, the training data consist of whole shapes of certain organs or structures obtained manually by clinical experts. The resulting prior models enforce segmentation accuracy uniformly over the entire structure or structures to be identified. In this paper, we consider a new coupled prior shape model which is demonstrated to provide high accuracy, specifically in the region of the interest where precision is most needed for the application of the segmentation of the femur and tibia in magnetic resonance (MR) images. Experimental results for the segmentation of MR images of human knees demonstrate that the combination of the new coupled prior shape and a directional edge force provides the improved segmentation performance. Moreover, the new approach allows for equivalent accurate identification of bone marrow lesions, a promising biomarker related to osteoarthritis, to the current state of the art but requires significantly less manual interaction.</t>
  </si>
  <si>
    <t>10.1109/JBHI.2014.2329493</t>
  </si>
  <si>
    <t>Sun, W; Su, H; Xie, HC</t>
  </si>
  <si>
    <t>Policy-Engineering Optimization with Visual Representation and Separation-of-Duty Constraints in Attribute-Based Access Control</t>
  </si>
  <si>
    <t>attribute-based access control; policy engineering; visual authorization representation; separation-of-duty constraints</t>
  </si>
  <si>
    <t>Recently, attribute-based access control (ABAC) has received increasingly more attention and has emerged as the desired access control mechanism for many organizations because of its flexibility and scalability for authorization management, as well as its security policies, such as separation-of-duty constraints and mutually exclusive constraints. Policy-engineering technology is an effective approach for the construction of ABAC systems. However, most conventional methods lack interpretability, and their constructing processes are complex. Furthermore, they do not consider the separation-of-duty constraints. To address these issues in ABAC, this paper proposes a novel method called policy engineering optimization with visual representation and separation of duty constraints (PEO_VR&amp;SOD). First, to enhance interpretability while mining a minimal set of rules, we use the visual technique with Hamming distance to reduce the policy mining scale and present a policy mining algorithm. Second, to verify whether the separation of duty constraints can be satisfied in a constructed policy engineering system, we use the method of SAT-based model counting to reduce the constraints and construct mutually exclusive constraints to implicitly enforce the given separation of duty constraints. The experiments demonstrate the efficiency and effectiveness of the proposed method and show encouraging results.</t>
  </si>
  <si>
    <t>10.3390/fi12100164</t>
  </si>
  <si>
    <t>Coll-Font, J; Afacan, O; Chow, JS; Lee, RS; Warfield, SK; Kurugol, S</t>
  </si>
  <si>
    <t>Modeling dynamic radial contrast enhanced MRI with linear time invariant systems for motion correction in quantitative assessment of kidney function</t>
  </si>
  <si>
    <t>Dynamic contrast enhanced MRI; Model based registration; Motion compensation; Quantitative MRI</t>
  </si>
  <si>
    <t>IMAGE REGISTRATION; DRIVEN REGISTRATION; PARAMETER-ESTIMATION; PERFUSION; SEGMENTATION; DISEASE</t>
  </si>
  <si>
    <t>Early identification of kidney function deterioration is essential to determine which newborn patients with congenital kidney disease should be considered for surgical intervention as opposed to observation. Kidney function can be measured by fitting a tracer kinetic (TK) model onto a series of Dynamic Contrast Enhanced (DCE) MR images and estimating the filtration rate parameter from the model. Unfortunately, breathing and large bulk motion events due to patient movement in the scanner create outliers and misalignments that introduce large errors in the TK model parameter estimates even when using a motion-robust dynamic radial VIBE sequence for DCE-MR imaging. The misalignments between the series of volumes are difficult to correct using standard registration due to 1) the large differences in geometry and contrast between volumes of the dynamic sequence and 2) the requirement of fast dynamic imaging to achieve high temporal resolution and motion deteriorates image quality. These difficulties reduce the accuracy and stability of registration over the dynamic sequence. An alternative registration approach is to generate noise and motion free templates of the original data from the TK model and use them to register each volume to its contrast-matched template. However, the TK models used to characterize DCE-MRI are tissue specific, non-linear and sensitive to the same motion and sampling artifacts that hinder registration in the first place. Hence, these can only be applied to register accurately pre-segmented regions of interest, such as kidneys, and might converge to local minima under the presence of large artifacts. Here we introduce a novel linear time invariant (LTI) model to characterize DCE-MR data for different tissue types within a volume. We approximate the LTI model as a sparse sum of first order LTI functions to introduce robustness to motion and sampling artifacts. Hence, this model is well suited for registration of the entire field of view of DCE-MR data with artifacts and outliers. We incorporate this LTI model into a registration framework and evaluate it on both synthetic data and data from 20 children. For each subject, we reconstructed the sequence of DCE-MR images, detected corrupted volumes acquired during motion, aligned the sequence of volumes and recovered the corrupted volumes using the LTI model. The results show that our approach correctly aligned the volumes, provided the most stable registration in time and improved the tracer kinetic model fit. (C) 2020 Elsevier B.V. All rights reserved.</t>
  </si>
  <si>
    <t>10.1016/j.media.2020.101880</t>
  </si>
  <si>
    <t>Chen, C; Qin, C; Ouyang, C; Li, ZJ; Wang, S; Qiu, HQ; Chen, L; Tarroni, G; Bai, WJ; Rueckert, D</t>
  </si>
  <si>
    <t>Enhancing MR image segmentation with realistic adversarial data augmentation</t>
  </si>
  <si>
    <t>MR image segmentation; Adversarial training; Data augmentation; Adversarial data augmentation; Model generalization</t>
  </si>
  <si>
    <t>REGISTRATION; FRAMEWORK</t>
  </si>
  <si>
    <t>The success of neural networks on medical image segmentation tasks typically relies on large labeled datasets for model training. However, acquiring and manually labeling a large medical image set is resource-intensive, expensive, and sometimes impractical due to data sharing and privacy issues. To address this challenge, we propose AdvChain, a generic adversarial data augmentation framework, aiming at improving both the diversity and effectiveness of training data for medical image segmentation tasks. AdvChain augments data with dynamic data augmentation, generating randomly chained photo-metric and geometric transformations to resemble realistic yet challenging imaging variations to expand training data. By jointly optimizing the data augmentation model and a segmentation network during training, challenging examples are generated to enhance network generalizability for the downstream task. The proposed adversarial data augmentation does not rely on generative networks and can be used as a plug-in module in general segmentation networks. It is computationally efficient and applicable for both low-shot supervised and semi-supervised learning. We analyze and evaluate the method on two MR image segmentation tasks: cardiac segmentation and prostate segmentation with limited labeled data. Results show that the proposed approach can alleviate the need for labeled data while improving model generalization ability, indicating its practical value in medical imaging applications.</t>
  </si>
  <si>
    <t>10.1016/j.media.2022.102597</t>
  </si>
  <si>
    <t>Lessmann, N; van Ginneken, B; de Jong, PA; Isgum, I</t>
  </si>
  <si>
    <t>Iterative fully convolutional neural networks for automatic vertebra segmentation and identification</t>
  </si>
  <si>
    <t>Vertebra segmentation; Vertebra identification; Iterative instance segmentation; Deep learning</t>
  </si>
  <si>
    <t>SPINE SEGMENTATION; CT; IMAGES; RECOGNITION; MODELS; BODIES</t>
  </si>
  <si>
    <t>Precise segmentation and anatomical identification of the vertebrae provides the basis for automatic analysis of the spine, such as detection of vertebral compression fractures or other abnormalities. Most dedicated spine CT and MR scans as well as scans of the chest, abdomen or neck cover only part of the spine. Segmentation and identification should therefore not rely on the visibility of certain vertebrae or a certain number of vertebrae. We propose an iterative instance segmentation approach that uses a fully convolutional neural network to segment and label vertebrae one after the other, independently of the number of visible vertebrae. This instance-by-instance segmentation is enabled by combining the network with a memory component that retains information about already segmented vertebrae. The network iteratively analyzes image patches, using information from both image and memory to search for the next vertebra. To efficiently traverse the image, we include the prior knowledge that the vertebrae are always located next to each other, which is used to follow the vertebral column. The network concurrently performs multiple tasks, which are segmentation of a vertebra, regression of its anatomical label and prediction whether the vertebra is completely visible in the image, which allows to exclude incompletely visible vertebrae from further analyses. The predicted anatomical labels of the individual vertebrae are additionally refined with a maximum likelihood approach, choosing the overall most likely labeling if all detected vertebrae are taken into account. This method was evaluated with five diverse datasets, including multiple modalities (CT and MR), various fields of view and coverages of different sections of the spine, and a particularly challenging set of low-dose chest CT scans. For vertebra segmentation, the average Dice score was 94.9 2.1% with an average absolute symmetric surface distance of 0.2 +/- 10.1mm. The anatomical identification had an accuracy of 93%, corresponding to a single case with mislabeled vertebrae. Vertebrae were classified as completely or incompletely visible with an accuracy of 97%. The proposed iterative segmentation method compares favorably with state-of-the-art methods and is fast, flexible and generalizable. (C) 2019 Elsevier B.V. All rights reserved.</t>
  </si>
  <si>
    <t>10.1016/j.media.2019.02.005</t>
  </si>
  <si>
    <t>Jayapriya, P; Umamaheswari, K</t>
  </si>
  <si>
    <t>Performance Analysis of Two-Stage Optimal Feature-Selection Techniques for Finger Knuckle Recognition</t>
  </si>
  <si>
    <t>FKP; Eifi feature extraction; feature selection; MMBOA; GWO; KNN</t>
  </si>
  <si>
    <t>Automated biometric authentication attracts the attention of researchers to work on hand-based images to develop applications in forensics science. Finger Knuckle Print (FKP) is one of the hand-based biometrics used in the recognition of an individual. FKP is rich in texture, less in contact and known for its unique features. The dimensionality of the features, extracted from the image, is one of the main problems in pattern recognition. Since selecting the relevant features is an important but challenging task, the feature subset selection is an optimization problem. A reduced number of features results in enhanced classification accuracy. The proposed FKP system presents a mulitalgorithm fusion based on subspace algorithms at feature level fusion technique. In this paper, a new fea-ture-selection algorithm, which is a Modified Magnetotatic bacterium Optimiza-tion Algorithm (MMBOA), is proposed for finger knuckle recognition to select relevant and useful features that increase the classification accuracy. The distinct characteristic of this bacterium influences the design of a new optimization tech-nique. The hybrid features such as Eigen and Fisher (EiFi) are extracted from the finger knuckle. The fusion of this feature vector is optimized using newly pro-posed MMBOA_mr optimization algorithm. The results demonstrate a significant improvement compared with unimodal identifiers, and the proposed approach sig-nificantly outperforms with a recognition accuracy of 99.7% with 22 features with the reduction rate of 72%. Additionally, the proposed approach is compared with the state-of-the-art methods.</t>
  </si>
  <si>
    <t>10.32604/iasc.2022.022583</t>
  </si>
  <si>
    <t>Galbally, J; Haraksim, R; Beslay, L</t>
  </si>
  <si>
    <t>Biometrics; fingerprint recognition; ageing; children; elderly; fingerprint quality</t>
  </si>
  <si>
    <t>INDIVIDUALITY; QUALITY</t>
  </si>
  <si>
    <t>Zhou, J; Li, MQ; Guo, PX; Liu, WC</t>
  </si>
  <si>
    <t>Attack Mitigation of Hardware Trojans for Thermal Sensing via Micro-ring Resonator in Optical NoCs</t>
  </si>
  <si>
    <t>ACM JOURNAL ON EMERGING TECHNOLOGIES IN COMPUTING SYSTEMS</t>
  </si>
  <si>
    <t>Hardware security; Thermal sensing; Network-on-chip; Micro-ring resonator; Trojan; Neural network</t>
  </si>
  <si>
    <t>SECURE</t>
  </si>
  <si>
    <t>As an emerging role in new-generation on-chip communication, optical networks-on-chip (ONoCs) provide ultra-high bandwidth, low latency, and low power dissipation for data transfers. However, the thermo-optic effects of the photonic devices have a great impact on the operating performance and reliability of ONoCs, where the thermal-aware control with accurate measurements, e.g., thermal sensing, is typically applied to alleviate it. Besides, the temperature-sensitive ONoCs are prone to be attacked by the hardware Trojans (HTs) covertly embedded in the counterfeit integrated circuits (ICs) from the malicious third-party vendors, leading to performance degradation, denial-of-service (DoS), or even permanent damages. In this article, we focus on the tampering and snooping attacks during the thermal sensing via micro-ring resonator (MR) in ONoCs. Based on the provided workflow and attack model, a new structure of the anti-HT module is proposed to verify and protect the obtained data from the thermal sensor for attacks in its optical sampling and electronic transmission processes. In addition, we present the detection scheme based on the spiking neural networks (SNNs) to implement an accurate classification of the network security statuses for further high-level control. Evaluation results indicate that, with less than 1% extra area of a tile, our approach can significantly enhance the hardware security of thermal sensing for ONoC with trivial costs of up to 8.73%, 5.32%, and 6.14% in average latency, execution time, and energy consumption, respectively.</t>
  </si>
  <si>
    <t>10.1145/3433676</t>
  </si>
  <si>
    <t>Zhang, WH; Tam, KW; Lu, WJ; Cheong, PR; Choi, WW; Ho, SK</t>
  </si>
  <si>
    <t>Tilted bi-sense circularly-polarized antenna and its application for radio frequency identification system</t>
  </si>
  <si>
    <t>bi-sense beam; circularly polarized antenna; complementary dipoles; RFID system; tilting beams</t>
  </si>
  <si>
    <t>PLANAR MONOPOLE; PATCH ANTENNA; READER</t>
  </si>
  <si>
    <t>A tilted bi-sense circularly polarized (CP) antenna and its application for UHF radio frequency identification (RFID) system is proposed. A planar concial monopole working as the electric dipole is designed at first. When a shorting pin is added, a loop radiator would be generated, and thus a pair of orthogonally oriented complementary dipoles is realized. In this way, both right-handed circularly polarized (RHCP) and left-handed circularly polarized waves (LHCP) are generated simultaneously in tilted directions within one hemisphere. Then, closed-form formulas are derived to reveal the tunability mechanism of bi-sense property and provide a design guideline for system application. It is demonstrated that flare angle of conical monopole has a linear relationship and sine function to CP beam direction and 3-dB axial ratio (AR) beamwidth, respectively. Finally, antenna prototypes are fabricated and tested for validation. It is also demonstrated that at the tilted direction of theta = +/- 45 degrees, a 3-dB AR bandwidth of 4.9%, and gain up to 5 dB are realized. Comparing with conventional microstrip patch antenna, an enhanced reading range over 5 m can be obtained in the tilted range from 40 degrees to 75 degrees and - 75 degrees to -40 degrees in UHF RFID sytem application.</t>
  </si>
  <si>
    <t>10.1002/mmce.22198</t>
  </si>
  <si>
    <t>Khan, M; Shah, SA; Ali, T; Quratulain; Khan, A; Choi, GS</t>
  </si>
  <si>
    <t>Brain Tumor Detection and Segmentation Using RCNN</t>
  </si>
  <si>
    <t>Brain tumor; MRI; preprocessing; image segmentation; brain tumor localization; medical; ML; RCNN; BraTS 2020; LGG; HGG</t>
  </si>
  <si>
    <t>IMAGE SEGMENTATION; CLASSIFICATION; DIAGNOSIS; NETWORKS; MODEL</t>
  </si>
  <si>
    <t>Brain tumors are considered as most fatal cancers. To reduce the risk of death, early identification of the disease is required. One of the best available methods to evaluate brain tumors is Magnetic resonance Images (MRI). Brain tumor detection and segmentation are tough as brain tumors may vary in size, shape, and location. That makes manual detection of brain tumors by exploring MRI a tedious job for radiologists and doctors'. So an automated brain tumor detection and segmentation is required. This work suggests a Region-based Convolution Neural Network (RCNN) approach for automated brain tumor identification and segmentation using MR images, which helps solve the difficulties of brain tumor identification efficiently and accurately. Our methodology is based on the accurate and efficient selection of tumorous areas. That reduces computational complexity and time. We have validated the designed experimental setup on a standard dataset, BraTS 2020. We used binary evaluation matrices based on Dice Similarity Coefficient (DSC) and Mean Average Precision (mAP). The segmentation results are compared with state-of-the-art methodologies to demonstrate the effectiveness of the proposed method. The suggested approach attained an average DSC of 0.92 and mAP 0.92 for 10 patients, while on the whole dataset, the scores are DSC 0.89 and mAP 0.90. The following results clearly show the performance efficiency of the proposed methodology.</t>
  </si>
  <si>
    <t>10.32604/cmc.2022.023007</t>
  </si>
  <si>
    <t>Papadimitriou, A; Andrikopoulos, G; Nikolakopoulos, G</t>
  </si>
  <si>
    <t>On the Optimal Adhesion Control of a Vortex Climbing Robot</t>
  </si>
  <si>
    <t>Climbing robots; Switching modeling; Adhesion control; Model predictive control</t>
  </si>
  <si>
    <t>This article tackles the challenge of negative pressure adhesion control of a Vortex Robotic (VR) platform, which utilizes a modified Electric Ducted Fan (EDF)-based design for successfully adhering to surfaces of variable curvature. The resulting Vortex Actuation (VA) system is estimated through a switching Autoregressive-Moving-Average with eXternal input (ARMAX) identification, for accurately capturing the throttle to adhesion force relationship throughout its operating range. For safe attachment of the robot on a surface, the critical adhesion is modeled based on the geometrical properties of the robotic platform for providing the required reference forces. Within this work, an explicit controller via the use of a Constraint Finite Time Optimal Control (CFTOC) approach is designed in an offline manner, which results in a lookup table realization that ensures overall system stability in all state transitions. In an effort to further improve the tracking response for arbitrary setup orientations, the adhesion control scheme is extended through a switching EMPC framework. The resulting frameworks are tested through both dynamic simulation and experimental sequences involving: a) adhesion control on a rotating test curved surface and, b) adhesion and locomotion sequences on a water pipe.</t>
  </si>
  <si>
    <t>10.1007/s10846-021-01420-3</t>
  </si>
  <si>
    <t>Su, RS; van der Sluijs, M; Cornelissen, SAP; Lycklama, G; Hofmeijer, J; Majoie, CBLM; van Doormaal, PJ; van Es, ACGM; Ruijters, D; Niessen, WJ; van der Lugt, A; van Walsum, T</t>
  </si>
  <si>
    <t>Spatio-temporal deep learning for automatic detection of intracranial vessel perforation in digital subtraction angiography during endovascular thrombectomy</t>
  </si>
  <si>
    <t>Stroke; Vascular system injuries; X-Rays; Treatment outcome; Decision making; Object detection; Endovascular procedures</t>
  </si>
  <si>
    <t>ACUTE ISCHEMIC-STROKE; MECHANICAL THROMBECTOMY; STENT-RETRIEVER; NETWORKS; THERAPY; TRIAL; BRAIN; TREVO; CARE</t>
  </si>
  <si>
    <t>Intracranial vessel perforation is a peri-procedural complication during endovascular therapy (EVT). Prompt recognition is important as its occurrence is strongly associated with unfavorable treatment outcomes. However, perforations can be hard to detect because they are rare, can be subtle, and the interventionalist is working under time pressure and focused on treatment of vessel occlusions. Automatic detection holds potential to improve rapid identification of intracranial vessel perforation. In this work, we present the first study on automated perforation detection and localization on X-ray digital subtraction angiography (DSA) image series. We adapt several state-of-the-art single-frame detectors and further propose temporal modules to learn the progressive dynamics of contrast extravasation. Application-tailored loss function and post-processing techniques are designed. We train and validate various automated methods using two national multi-center datasets (i.e., MR CLEAN Registry and MR CLEAN-NoIV Trial), and one international multi-trial dataset (i.e., the HERMES collaboration). With ten-fold cross-validation, the proposed methods achieve an area under the curve (AUC) of the receiver operating characteristic of 0.93 in terms of series level perforation classification. Perforation localization precision and recall reach 0.83 and 0.70 respectively. Furthermore, we demonstrate that the proposed automatic solutions perform at similar level as an expert radiologist. (c) 2022 The Author(s). Published by Elsevier B.V.</t>
  </si>
  <si>
    <t>10.1016/j.media.2022.102377</t>
  </si>
  <si>
    <t>Mandarawi, W; Rottmeier, J; Rezaeighale, M; de Meer, H</t>
  </si>
  <si>
    <t>Policy-Based Composition and Embedding of Extended Virtual Networks and SFCs for IIoT</t>
  </si>
  <si>
    <t>ALGORITHMS</t>
  </si>
  <si>
    <t>NFV; SFC; VNE; IIoT</t>
  </si>
  <si>
    <t>The autonomic composition of Virtual Networks (VNs) and Service Function Chains (SFCs) based on application requirements is significant for complex environments. In this paper, we use graph transformation in order to compose an Extended Virtual Network (EVN) that is based on different requirements, such as locations, low latency, redundancy, and security functions. The EVN can represent physical environment devices and virtual application and network functions. We build a generic Virtual Network Embedding (VNE) framework for transforming an Application Request (AR) to an EVN. Subsequently, we define a set of transformations that reflect preliminary topological, performance, reliability, and security policies. These transformations update the entities and demands of the VN and add SFCs that include the required Virtual Network Functions (VNFs). Additionally, we propose a greedy proactive heuristic for path-independent embedding of the composed SFCs. This heuristic is appropriate for real complex environments, such as industrial networks. Furthermore, we present an Industrail Internet of Things (IIoT) use case that was inspired by Industry 4.0 concepts, in which EVNs for remote asset management are deployed over three levels; manufacturing halls and edge and cloud computing. We also implement the developed methods in Alevin and show exemplary mapping results from our use case. Finally, we evaluate the chain embedding heuristic while using a random topology that is typical for such a use case, and show that it can improve the admission ratio and resource utilization with minimal overhead.</t>
  </si>
  <si>
    <t>10.3390/a13090240</t>
  </si>
  <si>
    <t>Kumar, N; Acharya, V</t>
  </si>
  <si>
    <t>Machine intelligence-driven framework for optimized hit selection in virtual screening</t>
  </si>
  <si>
    <t>JOURNAL OF CHEMINFORMATICS</t>
  </si>
  <si>
    <t>Virtual screening protocol; Machine-learning; Deep learning; Instance-based learning; Lead optimization</t>
  </si>
  <si>
    <t>CHEMOKINE RECEPTOR; DRUG DISCOVERY; SMALL-MOLECULE; CXCR4; PREDICTION; ENSEMBLES; LIGANDS; SEARCH; SPACE</t>
  </si>
  <si>
    <t>Virtual screening (VS) aids in prioritizing unknown bio-interactions between compounds and protein targets for empirical drug discovery. In standard VS exercise, roughly 10% of top-ranked molecules exhibit activity when examined in biochemical assays, which accounts for many false positive hits, making it an arduous task. Attempts for conquering false-hit rates were developed through either ligand-based or structure-based VS separately; however, nonetheless performed remarkably well. Here, we present an advanced VS framework-automated hit identification and optimization tool (A-HIOT)-comprises chemical space-driven stacked ensemble for identification and protein space-driven deep learning architectures for optimization of an array of specific hits for fixed protein receptors. A-HIOT implements numerous open-source algorithms intending to integrate chemical and protein space leading to a high-quality prediction. The optimized hits are the selective molecules which we retrieve after extreme refinement implying chemical space and protein space modules of A-HIOT. Using CXC chemokine receptor 4, we demonstrated the superior performance of A-HIOT for hit molecule identification and optimization with tenfold cross-validation accuracies of 94.8% and 81.9%, respectively. In comparison with other machine learning algorithms, A-HIOT achieved higher accuracies of 96.2% for hit identification and 89.9% for hit optimization on independent benchmark datasets for CXCR4 and 86.8% for hit identification and 90.2% for hit optimization on independent test dataset for androgen receptor (AR), thus, shows its generalizability and robustness. In conclusion, advantageous features impeded in A-HIOT is making a reliable approach for bridging the long-standing gap between ligand-based and structure-based VS in finding the optimized hits for the desired receptor. The complete resource (framework) code is available at https://gitlab.com/neeraj-24/A-HIOT.</t>
  </si>
  <si>
    <t>10.1186/s13321-022-00630-7</t>
  </si>
  <si>
    <t>Al-Masni, MA; Kim, WR; Kim, EY; Noh, Y; Kim, DH</t>
  </si>
  <si>
    <t>Three-dimensional displays; Feature extraction; Residual neural networks; Image reconstruction; Magnetic resonance imaging; MIMICs; Deep learning; Cerebral small vessel disease; computer-aided detection and diagnosis; lacunar infarcts; residual networks</t>
  </si>
  <si>
    <t>SMALL VESSEL DISEASE; CEREBRAL MICROBLEEDS; AUTOMATED DETECTION</t>
  </si>
  <si>
    <t>Huang, GL; Sim, CYD; Lin, CW; Gao, MJ</t>
  </si>
  <si>
    <t>Low-profile UHF RFID reader antenna with CP radiation and coupled feeding technique</t>
  </si>
  <si>
    <t>annular-ring patch; circular polarization; coupled feeding technique; RFID; UHF</t>
  </si>
  <si>
    <t>PATCH ANTENNA; TAG ANTENNA; DESIGN</t>
  </si>
  <si>
    <t>A low profile annular-ring patch antenna with circularly polarized (CP) radiation for radio frequency identification (RFID) reader applications in the ultra-high frequency (UHF) band (922-928 MHz) is presented in this article. Perturbation method is applied by loading a pair of triangular open-notch into the outer circumference of ring patch, and good impedance matching can be determined by using the coupled feeding technique. The overall size of this proposed antenna is 150 mm x 150 mm x 10.4 mm. The measured results show desirable 10-dB impedance bandwidth and 3-dB axial ratio (AR) bandwidth of 3.5% (908-941 MHz) and 0.65% (922-928 MHz), respectively. Stable antenna peak gain and efficiency of 7.2 dBic and 87% are also exhibited, respectively.</t>
  </si>
  <si>
    <t>10.1002/mmce.21034</t>
  </si>
  <si>
    <t>Shi, BB; Chen, YN; Zhang, P; Smith, CD; Liu, JD</t>
  </si>
  <si>
    <t>Nonlinear feature transformation and deep fusion for Alzheimer's Disease staging analysis</t>
  </si>
  <si>
    <t>PATTERN RECOGNITION</t>
  </si>
  <si>
    <t>Metric learning; Alzheimer's Disease (AD); Mild Cognitive Impairment (MCI); SVM classifier; Feature fusion; Deep neural networks</t>
  </si>
  <si>
    <t>FEATURE REPRESENTATION; CLASSIFICATION; SEGMENTATION; ALGORITHM; DEMENTIA; BRAIN</t>
  </si>
  <si>
    <t>In this study, we develop a novel nonlinear metric learning method to improve biomarker identification for Alzheimer's Disease (AD) and Mild Cognitive Impairment (MCI). Formulated under a constrained optimization framework, the proposed method learns a smooth nonlinear feature space transformation that makes the mapped data more linearly separable for SVMs. The thin-plate spline (TPS) is chosen as the geometric model due to its remarkable versatility and representation power in generating sophisticated yet smooth deformations. In addition, a deep network based feature fusion strategy through stacked denoising sparse auto-encoder (DSAE) is adopted to integrate cross-sectional and longitudinal features estimated from MR brain images. Using the ADNI dataset, we evaluate the effectiveness of the proposed feature transformation and feature fusion strategies and demonstrate the improvements over the state-of-the-art solutions within the same category.</t>
  </si>
  <si>
    <t>10.1016/j.patcog.2016.09.032</t>
  </si>
  <si>
    <t>Hsu, JS; Kwan, JS; Pan, ZC; Garcia-Barcelo, MM; Sham, PC; Li, MX</t>
  </si>
  <si>
    <t>Inheritance-mode specific pathogenicity prioritization (ISPP) for human protein coding genes</t>
  </si>
  <si>
    <t>MUTATIONS; FRAMEWORK; VARIANTS; DATABASE; COMPLEX; CANCER</t>
  </si>
  <si>
    <t>Motivation: Exome sequencing studies have facilitated the detection of causal genetic variants in yet-unsolved Mendelian diseases. However, the identification of disease causal genes among a list of candidates in an exome sequencing study is still not fully settled, and it is often difficult to prioritize candidate genes for follow-up studies. The inheritance mode provides crucial information for understanding Mendelian diseases, but none of the existing gene prioritization tools fully utilize this information. Results: We examined the characteristics of Mendelian disease genes under different inheritance modes. The results suggest that Mendelian disease genes with autosomal dominant (AD) inheritance mode are more haploinsufficiency and de novo mutation sensitive, whereas those autosomal recessive (AR) genes have significantly more non-synonymous variants and regulatory transcript isoforms. In addition, the X-linked (XL) Mendelian disease genes have fewer non-synonymous and synonymous variants. As a result, we derived a new scoring system for prioritizing candidate genes for Mendelian diseases according to the inheritance mode. Our scoring system assigned to each annotated protein-coding gene (N = 18 859) three pathogenic scores according to the inheritance mode (AD, AR and XL). This inheritance mode-specific framework achieved higher accuracy (area under curve = 0.84) in XL mode. Conclusion: The inheritance-mode specific pathogenicity prioritization (ISPP) outperformed other well-known methods including Haploinsufficiency, Recessive, Network centrality, Genic Intolerance, Gene Damage Index and Gene Constraint scores. This systematic study suggests that genes manifesting disease inheritance modes tend to have unique characteristics.</t>
  </si>
  <si>
    <t>10.1093/bioinformatics/btw381</t>
  </si>
  <si>
    <t>Ranasinghe, A; Sornkarn, N; Dasgupta, P; Althoefer, K; Penders, J; Nanayakkara, T</t>
  </si>
  <si>
    <t>Salient Feature of Haptic-Based Guidance of People in Low Visibility Environments Using Hard Reins</t>
  </si>
  <si>
    <t>IEEE TRANSACTIONS ON CYBERNETICS</t>
  </si>
  <si>
    <t>Haptic communication; hard rein; human-robot interaction; predictive and reactive control policies</t>
  </si>
  <si>
    <t>This paper presents salient features of human-human interaction where one person with limited auditory and visual perception of the environment (a follower) is guided by an agent with full perceptual capabilities (a guider) via a hard rein along a given path. We investigate several salient features of the interaction between the guider and follower such as: 1) the order of an autoregressive (AR) control policy that maps states of the follower to actions of the guider; 2) how the guider may modulate the pulling force in response to the trust level of the follower; and 3) how learning may successively apportion the responsibility of control across different muscles of the guider. Based on experimental systems identification on human demonstrations from ten pairs of naive subjects, we show that guiders tend to adopt a third-order AR predictive control policy and followers tend to adopt second-order reactive control policy. Moreover, the extracted guider's control policy was implemented and validated by human-robot interaction experiments. By modeling the follower's dynamics with a time varying virtual damped inertial system, we found that it is the coefficient of virtual damping which is most sensitive to the trust level of the follower. We used these experimental insights to derive a novel controller that integrates an optimal order control policy with a push/pull force modulator in response to the trust level of the follower monitored using a time varying virtual damped inertial model.</t>
  </si>
  <si>
    <t>10.1109/TCYB.2015.2409772</t>
  </si>
  <si>
    <t>Tas, IM; Unsalver, BG; Baktir, S</t>
  </si>
  <si>
    <t>Protocols; IP networks; Servers; Denial-of-service attack; Computer crime; Internet telephony; VoIP; voice over IP; VoIP security; SIP; session initiation protocol; SIP; SIP security; DoS; DDoS; DRDoS; distributed reflection denial of service attack; reflection attack</t>
  </si>
  <si>
    <t>DDOS ATTACKS</t>
  </si>
  <si>
    <t>Liu, J; Gambarota, G; Shu, HZ; Jiang, LY; Leporq, B; Beuf, O; Karfoul, A</t>
  </si>
  <si>
    <t>On the identification of the blood vessel confounding effect in intravoxel incoherent motion (IVIM) Diffusion-Weighted (DW)-MRI in liver: An efficient sparsity based algorithm</t>
  </si>
  <si>
    <t>IVIM-MRI; Diffusion-Weighted MRI; Sparsity; Proximal optimization</t>
  </si>
  <si>
    <t>PERFUSION; MRI</t>
  </si>
  <si>
    <t>IntraVoxel Incoherent Motion (IVIM) Diffusion-Weighted Magnetic Resonance Imaging (DW-MRI) is of great interest for evaluating tissue diffusion and perfusion and producing parametric maps in clinical applications for liver pathologies. However, the presence of macroscopic blood vessels (not capillaries) in a given Region of Interest (ROI) results in a confounding effect that bias the quantification of tissue perfusion. Therefore, it is necessary to identify those voxels affected by blood vessels. In this paper, an efficient algorithm for an automatic identification of blood vessels in a given ROl is proposed. It relies on the sparsity of the spatial distribution of blood vessels. This sparsity prior can be easily incorporated using the all-voxel IVIM-MRI model introduced in this paper. In addition to the identification of blood vessels, the proposed algorithm provides a quantification of blood vessels, tissue diffusion and tissue perfusion of all voxels in a given ROI, in one single step. Besides, two strategies are proposed in this paper to deal with the nonnegativity of the model parameters. The efficiency of the proposed algorithm compared to the Non-Negative Least Square (NNLS)-based method, recently introduced to deal with the confounding blood vessel effect in the IVIM-MRI model, is confirmed using both realistic and real DW-MR images. (C) 2020 Elsevier B.V. All rights reserved.</t>
  </si>
  <si>
    <t>10.1016/j.media.2020.101637</t>
  </si>
  <si>
    <t>Sampaio, AF; Rosado, L; Vasconcelos, MJM</t>
  </si>
  <si>
    <t>Microscopy; Lesions; Cervical cancer; Feature extraction; Computer architecture; Pipelines; Microprocessors; Artificial intelligence; computer aided diagnosis; deep learning; Internet of Things; knowledge transfer; microscopy; object detection; telemedicine</t>
  </si>
  <si>
    <t>CLASSIFICATION</t>
  </si>
  <si>
    <t>Tamilselvi, M; Karthikeyan, S</t>
  </si>
  <si>
    <t>Hybrid Framework for a Robust Face Recognition System Using EVB_CNN</t>
  </si>
  <si>
    <t>JOURNAL OF CASES ON INFORMATION TECHNOLOGY</t>
  </si>
  <si>
    <t>Biometrics; CNN; Face Detection; Face Recognition; Feature Extraction; Softmax Function</t>
  </si>
  <si>
    <t>Recognition of the human face is becoming an ingenious technology that enhancing its strategy gradually by finding its applications in a wide variety of fields including security and surveillance. The traditional methods that are in practise for face recognition are not adequate in producing good accuracy due to two main reasons. The first one is the pictures are affected by various uncontrolled situations such as illumination, blur, and pose, and the second one is struggling in an efficient recognition when dealing with a large number of samples. There is need for an effective face recognition as a part of life in the automated environment. The traditional methods are lagging with some parameters. To overcome the aforementioned issues, a new methodology is implemented. This methodology is a hybrid frame work combined with Eigen value-based convolutional neural networks (EVB_CNN). The EVB_CNN is designed in such a way that the significant features are extracted and classified by the softmax function and fully connected layer, respectively. The experimental analysis is carried out with AR data set and ORL data set that shows enhancement in accuracy with significant reduction in computation time with images taken over specific uncontrolled environments.</t>
  </si>
  <si>
    <t>10.4018/JCIT.20210701.oa4</t>
  </si>
  <si>
    <t>Chahuara, P; Fleury, A; Portet, F; Vacher, M</t>
  </si>
  <si>
    <t>On-line human activity recognition from audio and home automation sensors: Comparison of sequential and non-sequential models in realistic Smart Homes</t>
  </si>
  <si>
    <t>JOURNAL OF AMBIENT INTELLIGENCE AND SMART ENVIRONMENTS</t>
  </si>
  <si>
    <t>Activity recognition; Markov Logic Network; Statistical Relational Learning; Smart Home; Ambient Assisted Living</t>
  </si>
  <si>
    <t>CONTEXT</t>
  </si>
  <si>
    <t>Automatic human Activity Recognition (AR) is an important process for the provision of context-aware services in smart spaces such as voice-controlled smart homes. This paper presents an on-line Activities of Daily Living (ADL) recognition method for automatic identification within homes in which multiple sensors, actuators and automation equipment coexist, including audio sensors. Three sequence-based models are presented and compared: a Hidden Markov Model (HMM), Conditional Random Fields (CRF) and a sequential Markov Logic Network (MLN). These methods have been tested in two real Smart Homes thanks to experiments involving more than 30 participants. Their results were compared to those of three non-sequential models: a Support Vector Machine (SVM), a Random Forest (RF) and a non-sequential MLN. This comparative study shows that CRF gave the best results for on-line activity recognition from non-visual, audio and home automation sensors.</t>
  </si>
  <si>
    <t>10.3233/AIS-160386</t>
  </si>
  <si>
    <t>Mastmeyer, A; Pernelle, G; Ma, RB; Barber, L; Kapur, T</t>
  </si>
  <si>
    <t>Accurate model-based segmentation of gynecologic brachytherapy catheter collections in MRI-images</t>
  </si>
  <si>
    <t>MRI; Segmentation; Catheter; Outlier reduction; Accuracy; Precision</t>
  </si>
  <si>
    <t>INTERACTIVE SIMULATION; ULTRASOUND; EXTRACTION; TRACKING; NEEDLES; LINES</t>
  </si>
  <si>
    <t>The gynecological cancer mortality rate, including cervical, ovarian, vaginal and vulvar cancers, is more than 20,000 annually in the US alone. In many countries, including the US, external-beam radiotherapy followed by high dose rate brachytherapy is the standard-of-care. The superior ability of MR to visualize soft tissue has led to an increase in its usage in planning and delivering brachytherapy treatment. A technical challenge associated with the use of MRI imaging for brachytherapy, in contrast to that of CT imaging, is the visualization of catheters that are used to place radiation sources into cancerous tissue. We describe here a precise, accurate method for achieving catheter segmentation and visualization. The algorithm, with the assistance of manually provided tip locations, performs segmentation using image-features, and is guided by a catheter-specific, estimated mechanical model. A final quality control step removes outliers or conflicting catheter trajectories. The mean Hausdorff error on a 54 patient, 760 catheter reference database was 1.49 mm; 51 of the outliers deviated more than two catheter widths (3.4 mm) from the gold standard, corresponding to catheter identification accuracy of 93% in a Syed-Neblett template. In a multi-user simulation experiment for evaluating RMS precision by simulating varying manually-provided superior tip positions, 3 sigma maximum errors were 2.44 mm. The average segmentation time for a single catheter was 3 s on a standard PC. The segmentation time, accuracy and precision, are promising indicators of the value of this method for clinical translation of MR-guidance in gynecologic brachytherapy and other catheter-based interventional procedures. (C) 2017 Elsevier B.V. All rights reserved.</t>
  </si>
  <si>
    <t>10.1016/j.media.2017.06.011</t>
  </si>
  <si>
    <t>Xue, WF; Islam, A; Bhaduri, M; Li, S</t>
  </si>
  <si>
    <t>Direct Multitype Cardiac Indices Estimation via Joint Representation and Regression Learning</t>
  </si>
  <si>
    <t>Multitype cardiac indices; direct estimation; joint learning; deep convolution autoencoder; cardiac MR</t>
  </si>
  <si>
    <t>LEFT-VENTRICLE; MAGNETIC-RESONANCE; BIVENTRICULAR VOLUMES; LEVEL SET; SEGMENTATION; HEART; THICKNESS</t>
  </si>
  <si>
    <t>Cardiac indices estimation is of great importance during identification and diagnosis of cardiac disease in clinical routine. However, estimation of multitype cardiac indices with consistently reliable and high accuracy is still a great challenge due to the high variability of cardiac structures and the complexity of temporal dynamics in cardiac MR sequences. While efforts have been devoted into cardiac volumes estimation through feature engineering followed by a independent regression model, these methods suffer from the vulnerable feature representation and incompatible regression model. In this paper, we propose a semi-automated method for multitype cardiac indices estimation. After the manual labeling of two landmarks for ROI cropping, an integrated deep neural network Indices-Net is designed to jointly learn the representation and regression models. It comprises two tightly-coupled networks, such as a deep convolution autoencoder for cardiac image representation, and a multiple output convolution neural network for indices regression. Joint learning of the two networks effectively enhances the expressiveness of image representation with respect to cardiac indices, and the compatibility between image representation and indices regression, thus leading to accurate and reliable estimations for all the cardiac indices. When applied with five-fold cross validation on MR images of 145 subjects, Indices-Net achieves consistently low estimation error for LV wall thicknesses (1.44 +/- 0.71 mm) and areas of cavity and myocardium (204 +/- 133 mm(2)). It outperforms, with significant error reductions, segmentation method (55.1% and 17.4%), and two-phase direct volume-only methods (12.7% and 14.6%) for wall thicknesses and areas, respectively. These advantages endow the proposed method a great potential in clinical cardiac function assessment.</t>
  </si>
  <si>
    <t>10.1109/TMI.2017.2709251</t>
  </si>
  <si>
    <t>Leung, KYE; van der Lijn, F; Vrooman, HA; Sturkenboom, MCJM; Niessen, WJ</t>
  </si>
  <si>
    <t>IT Infrastructure to Support the Secondary Use of Routinely Acquired Clinical Imaging Data for Research</t>
  </si>
  <si>
    <t>NEUROINFORMATICS</t>
  </si>
  <si>
    <t>Medical informatics; Magnetic resonance imaging; Radiology information systems; Neuroimaging; Biomarkers</t>
  </si>
  <si>
    <t>CORONARY-ARTERY CALCIUM; ALZHEIMERS ASSOCIATION WORKGROUPS; BRAIN-TISSUE VOLUMES; DIAGNOSTIC-CRITERIA; MULTIPLE-SCLEROSIS; FRONTOTEMPORAL DEMENTIA; COMPUTED-TOMOGRAPHY; NATIONAL INSTITUTE; CAROTID STENOSIS; MR-IMAGES</t>
  </si>
  <si>
    <t>We propose an infrastructure for the automated anonymization, extraction and processing of image data stored in clinical data repositories to make routinely acquired imaging data available for research purposes. The automated system, which was tested in the context of analyzing routinely acquired MR brain imaging data, consists of four modules: subject selection using PACS query, anonymization of privacy sensitive information and removal of facial features, quality assurance on DICOM header and image information, and quantitative imaging biomarker extraction. In total, 1,616 examinations were selected based on the following MRI scanning protocols: dementia protocol (246), multiple sclerosis protocol (446) and open question protocol (924). We evaluated the effectiveness of the infrastructure in accessing and successfully extracting biomarkers from routinely acquired clinical imaging data. To examine the validity, we compared brain volumes between patient groups with positive and negative diagnosis, according to the patient reports. Overall, success rates of image data retrieval and automatic processing were 82.5 %, 82.3 % and 66.2 % for the three protocol groups respectively, indicating that a large percentage of routinely acquired clinical imaging data can be used for brain volumetry research, despite image heterogeneity. In line with the literature, brain volumes were found to be significantly smaller (p-value &lt; 0.001) in patients with a positive diagnosis of dementia (915 ml) compared to patients with a negative diagnosis (939 ml). This study demonstrates that quantitative image biomarkers such as intracranial and brain volume can be extracted from routinely acquired clinical imaging data. This enables secondary use of clinical images for research into quantitative biomarkers at a hitherto unprecedented scale.</t>
  </si>
  <si>
    <t>10.1007/s12021-014-9240-7</t>
  </si>
  <si>
    <t>McLaughlin, N; Ming, J; Crookes, D</t>
  </si>
  <si>
    <t>Largest Matching Areas for Illumination and Occlusion Robust Face Recognition</t>
  </si>
  <si>
    <t>Biometrics; face recognition; identification of persons.</t>
  </si>
  <si>
    <t>SINGLE; IMAGES</t>
  </si>
  <si>
    <t>In this paper, we introduce a novel approach to face recognition which simultaneously tackles three combined challenges: 1) uneven illumination; 2) partial occlusion; and 3) limited training data. The new approach performs lighting normalization, occlusion de-emphasis and finally face recognition, based on finding the largest matching area (LMA) at each point on the face, as opposed to traditional fixed-size local areabased approaches. Robustness is achieved with novel approaches for feature extraction, LMA-based face image comparison and unseen data modeling. On the extended YaleB and AR face databases for face identification, our method using only a single training image per person, outperforms other methods using a single training image, and matches or exceeds methods which require multiple training images. On the labeled faces in the wild face verification database, our method outperforms comparable unsupervised methods. We also show that the new method performs competitively even when the training images are corrupted.</t>
  </si>
  <si>
    <t>10.1109/TCYB.2016.2529300</t>
  </si>
  <si>
    <t>Ge, L; Sim, CYD; Lin, CW; Chen, TA</t>
  </si>
  <si>
    <t>Eccentric annular slot patch antenna with frequency agility for UHF RFID reader applications</t>
  </si>
  <si>
    <t>axial ratio; circular polarization; patch antenna; RFID antenna</t>
  </si>
  <si>
    <t>CIRCULAR-POLARIZATION</t>
  </si>
  <si>
    <t>The design of a simple ultrahigh frequency RFID (radio frequency identification) reader antenna that can operate within the North America RFID band (902-928 MHz) is studied. To generate circular polarization (CP) radiation in this band, a novel method of loading two narrow open-ended slots (slits) into an eccentric annular slot patch is proposed. To allow optimum impedance matching with enhanced CP bandwidth, the radiating patch is loaded to an L-shaped ground plane. From the experimental results, the proposed antenna can yield an impedance bandwidth (10-dB return loss) between 650 MHz to 1125 MHz, while good CP bandwidth (3-dB axial ratio, AR) from 901 MHz to 930 MHz is also attained. Furthermore, gain level and efficiency of more than 7.8 dBic and 90%, respectively, were also measured. By simply removing one of the slits, this proposed antenna can also be modified to operate within the China (840-846 MHz) and European (865-868 MHz) RFID band.</t>
  </si>
  <si>
    <t>10.1002/mmce.21059</t>
  </si>
  <si>
    <t>Liu, XF; Xing, FX; El Fakhri, G; Woo, J</t>
  </si>
  <si>
    <t>Memory consistent unsupervised off-the-shelf model adaptation for source-relaxed medical image segmentation</t>
  </si>
  <si>
    <t>Unsupervised domain adaptation; Image segmentation; Batch Normalization; Self-training; Memory-based learning</t>
  </si>
  <si>
    <t>BATCH NORMALIZATION; DOMAIN</t>
  </si>
  <si>
    <t>Unsupervised domain adaptation (UDA) has been a vital protocol for migrating information learned from a labeled source domain to facilitate the implementation in an unlabeled heterogeneous target domain. Although UDA is typically jointly trained on data from both domains, accessing the labeled source domain data is often restricted, due to concerns over patient data privacy or intellectual property. To sidestep this, we propose off-the-shelf (OS) UDA (OSUDA), aimed at image segmentation, by adapting an OS segmentor trained in a source domain to a target domain, in the absence of source domain data in adaptation. Toward this goal, we aim to develop a novel batch-wise normalization (BN) statistics adaptation framework. In particular, we gradually adapt the domain-specific low-order BN statistics, e.g., mean and variance, through an exponential momentum decay strategy, while explicitly enforcing the consistency of the domain shareable high-order BN statistics, e.g., scaling and shifting factors, via our optimization objective. We also adaptively quantify the channel-wise transferability to gauge the importance of each channel, via both low-order statistics divergence and a scaling factor. Furthermore, we incorporate unsupervised self-entropy minimization into our framework to boost performance alongside a novel queued, memory-consistent self-training strategy to utilize the reliable pseudo label for stable and efficient unsupervised adaptation. We evaluated our OSUDA-based framework on both cross-modality and cross-subtype brain tumor segmentation and cardiac MR to CT segmentation tasks. Our experimental results showed that our memory consistent OSUDA performs better than existing source-relaxed UDA methods and yields similar performance to UDA methods with source data.</t>
  </si>
  <si>
    <t>10.1016/j.media.2022.102641</t>
  </si>
  <si>
    <t>Chou, FI; Tsai, YK; Chen, YM; Tsai, JT; Kuo, CC</t>
  </si>
  <si>
    <t>Modeling and optimization method; uniform experimental design; multiple regression; MNIST database; Fashion-MNIST dataset; PhysioNet dataset</t>
  </si>
  <si>
    <t>TIME-FREQUENCY; FEATURES</t>
  </si>
  <si>
    <t>Huy, PC; Minh, NQ; Tien, ND; Anh, TTQ</t>
  </si>
  <si>
    <t>Load modeling; Predictive models; Autoregressive processes; Artificial neural networks; Logic gates; Recurrent neural networks; Market research; Power systems; Forecasting; Power systems; load forecasting; artificial intelligence; recurrent neural network; temporal fusion transformer</t>
  </si>
  <si>
    <t>Solanki, S; Singh, UP; Chouhan, SS; Jain, S</t>
  </si>
  <si>
    <t>Tumors; Magnetic resonance imaging; Convolutional neural networks; Deep learning; Biomedical imaging; Brain modeling; Cancer; Image segmentation; Machine learning; Brain tumor; image classification; image segmentation; deep learning; machine learning</t>
  </si>
  <si>
    <t>IMAGE CLASSIFICATION; DEEP; SEGMENTATION; FEATURES</t>
  </si>
  <si>
    <t>A tumor is carried on by rapid and uncontrolled cell growth in the brain. If it is not treated in the initial phases, it could prove fatal. Despite numerous significant efforts and encouraging outcomes, accurate segmentation and classification continue to be a challenge. Detection of brain tumors is significantly complicated by the distinctions in tumor position, structure, and proportions. The main disinterest of this study stays to offer investigators, comprehensive literature on Magnetic Resonance (MR) imaging's ability to identify brain tumors. Using computational intelligence and statistical image processing techniques, this research paper proposed several ways to detect brain cancer and tumors. This study also shows an assessment matrix for a specific system using particular systems and dataset types. This paper also explains the morphology of brain tumors, accessible data sets, augmentation methods, component extraction, and categorization among Deep Learning (DL), Transfer Learning (TL), and Machine Learning (ML) models. Finally, our study compiles all relevant material for the identification of understanding tumors, including their benefits, drawbacks, advancements, and upcoming trends.</t>
  </si>
  <si>
    <t>Venianaki, M; Salvetti, O; de Bree, E; Maris, T; Karantanas, A; Kontopodis, E; Nikiforaki, K; Marias, K</t>
  </si>
  <si>
    <t>Pattern recognition and pharmacokinetic methods on DCE-MRI data for tumor hypoxia mapping in sarcoma</t>
  </si>
  <si>
    <t>Pattern recognition; Dynamic MR imaging; Biomedical image processing; Soft tissue sarcomas; Tumor hypoxia; Matrix factorization</t>
  </si>
  <si>
    <t>CONTRAST-ENHANCED MRI; NONNEGATIVE MATRIX FACTORIZATION; SOFT-TISSUE SARCOMAS; MODEL; BREAST; PARAMETERS; FEASIBILITY; ALGORITHMS</t>
  </si>
  <si>
    <t>The main purpose of this study is to analyze the intrinsic tumor physiologic characteristics in patients with sarcoma through model-free analysis of dynamic contrast enhanced MR imaging data (DCE-MRI). Clinical data were collected from three patients with two different types of histologically proven sarcomas who underwent conventional and advanced MRI examination prior to excision. An advanced matrix factorization algorithm has been applied to the data, resulting in the identification of the principal time-signal uptake curves of DCE-MRI data, which were used to characterize the physiology of the tumor area, described by three different perfusion patterns i.e. hypoxic, well-perfused and necrotic one. The performance of the algorithm was tested by applying different initialization approaches with subsequent comparison of their results. The algorithm was proven to be robust and led to the consistent segmentation of the tumor area in three regions of different perfusion, i.e. well-perfused, hypoxic and necrotic. Results from the model-free approach were compared with a widely used pharmacokinetic (PK) model revealing significant correlations.</t>
  </si>
  <si>
    <t>10.1007/s11042-017-5046-6</t>
  </si>
  <si>
    <t>Wang, ZB; She, RR; Han, JJ; Fang, SJ; Liu, YN</t>
  </si>
  <si>
    <t>Asymmetric Pi-type impedance transformer; dual-band patch antenna; dual-sense circular polarization; radio frequency identification; small frequency ratio</t>
  </si>
  <si>
    <t>SLOT ANTENNA; MICROSTRIP ANTENNA; COMPACT</t>
  </si>
  <si>
    <t>A single-feed dual-band dual-sense circularly polarized (CP) stacked patch antenna with a small frequency ratio is proposed for Chinese 842.5/922.5-MHz radio frequency identification (RFID) reader applications. Two elliptical-ring patches are configured orthogonally to operate at different frequency bands with different senses of circular polarization. A Pi-type dual-band complex impedance transformer is modified with asymmetric open-ended stubs to easily tune the input matching for both bands. Measured impedance bandwidth is 2.99% (824849 MHz) for the lower band and 2.72% (908933 MHz) for the upper band, in which the input return loss is greater than 10 dB. The measured 3-dB axial ratio (AR) bandwidths for the lower and upper bands are 1.07% (838847 MHz) and 1.19% (918929 MHz), respectively. The measured frequency ratio is 1.10. The measured gain is more than 4.5 dBic over both bands. Therefore, the proposed antenna can be a good candidate for Chinese RFID readers operating in the bands of 840845 MHz and 920925 MHz.</t>
  </si>
  <si>
    <t>Kagawade, VC; Angadi, SA</t>
  </si>
  <si>
    <t>Savitzky-Golay filter energy features-based approach to face recognition using symbolic modeling</t>
  </si>
  <si>
    <t>PATTERN ANALYSIS AND APPLICATIONS</t>
  </si>
  <si>
    <t>Face Recognition; Savitzky&amp;#8211; Golay filter; Symbolic Modeling; Similarity Analysis; Face Parts</t>
  </si>
  <si>
    <t>DESCRIPTOR; PATTERN</t>
  </si>
  <si>
    <t>Face recognition is a well-researched domain however many issues for instance expression changes, illumination variations, and presence of occlusion in the face images seriously affect the performance of such systems. A recent survey shows that COVID-19 will also have a considerable and long-term impact on biometric face recognition systems. The work has presented two novel Savitzky-Golay differentiator (SGD) and gradient-based Savitzky-Golay differentiator (GSGD) feature extraction techniques to elevate issues related to face recognition systems. The SGD and GSGD feature descriptors are able to extract discriminative information present in different parts of the face image. In this paper, an efficient and robust person identification using symbolic data modeling approach and similarity analysis measure is devised and employed for feature representation and classification tasks to address the aforementioned issues of face recognition. Extensive experiments and comparisons of the proposed descriptors experimental results indicated that the proposed approaches can achieve optimal performance of 96-97, 92-96, 100, 84-93, and 87-96% on LFW, ORL, AR, IJB-A datasets, and newly devised VISA database, respectively.</t>
  </si>
  <si>
    <t>10.1007/s10044-021-00991-z</t>
  </si>
  <si>
    <t>Tajin, MA; Dandekar, KR</t>
  </si>
  <si>
    <t>Radiofrequency identification; Antenna arrays; UHF antennas; Gain; Radio frequency; Switches; The Internet of Things (IoT); reader antenna; reconfigurable antenna; radio frequency identification (RFID); ultra high frequency (UHF) RFID</t>
  </si>
  <si>
    <t>RADIATION-PATTERN; DESIGN</t>
  </si>
  <si>
    <t>Kumar, N; Manisha</t>
  </si>
  <si>
    <t>CBRW: a novel approach for cancelable biometric template generation based on 1-D random walk</t>
  </si>
  <si>
    <t>APPLIED INTELLIGENCE</t>
  </si>
  <si>
    <t>Cancelable; Random walk; Performance; Gray; Color</t>
  </si>
  <si>
    <t>Cancelable Biometric is a challenging research field in which security of an original biometric image is ensured by transforming the original biometric into another irreversible domain. Several approaches have been suggested in literature for generating cancelable biometric templates. In this paper, two novel and simple cancelable biometric template generation methods based on Random Walk (CBRW) have been proposed. By employing random walk and other steps given in the proposed two algorithms viz.CBRW-BitXOR and CBRW-BitCMP, the original biometric is transformed into a cancelable template. The performance of the proposed methods is compared with other state-of-the-art methods. Experiments have been performed on eight publicly available gray and color datasets i.e. CP (ear) (gray and color), UTIRIS (iris) (gray and color), ORL (face) (gray), IIT Delhi (iris) (gray and color), and AR (face) (color). Performance of the generated templates is measured in terms of Correlation Coefficient (Cr), Root Mean Square Error (RMSE), Peak Signal to Noise Ratio (PSNR), Structural Similarity (SSIM), Mean Absolute Error (MAE), Number of Pixel Change Rate (NPCR), and Unified Average Changing Intensity (UACI). By experimental results, it has been proved that proposed methods are superior than other state-of-the-art methods in qualitative as well as quantitative analysis. Furthermore, CBRW performs better on both gray as well as color images.</t>
  </si>
  <si>
    <t>10.1007/s10489-022-03215-x</t>
  </si>
  <si>
    <t>Hemalatha, P; Dhanalakshmi, K</t>
  </si>
  <si>
    <t>Cellular Automata Based Energy Efficient Approach for Improving Security in IOT</t>
  </si>
  <si>
    <t>Energy efficiency; relay selection; delay; duty cycle; lifetime; cellular automata; fast particle swarm optimization; sink</t>
  </si>
  <si>
    <t>SENSOR NETWORKS; WIRELESS; PROTOCOL</t>
  </si>
  <si>
    <t>Wireless sensor networks (WSNs) develop IoT (Internet of Things) that carry out an important part and include low-cost intelligent devices to gather information. However, these modern accessories have limitations concerning calculation, time taken for processing, storage capacity, and vitality sources. In addition to such restrictions, the foremost primary challenge for sensor networks is achieving reliable data transfer with the secured transmission in a hostile ambience containing vulnerable nodes. The proposed work initially analyses the relation between deployment configuration, lifetime of the deployed network, and transmission delay with this motivation. Besides, it also introduces a new cellular automata-based scheme for improving the security of the network. Each device has a unique id based on its properties (or random number with timestamp). While initializing the communication, they will broadcast their id to all neighbour nodes; to pair with other nodes, they should exchange their unique id. The main advantage of this work is the infinitive states' existence, i.e., the encoded codes generated by cellular automata are infinite. Besides, a modern approach named Fast Particle Swarm Optimization is used to collect data for nodes ar away from the sink and slow data collection for nodes Close to the Sink (FPSO-FSC). Hence the proposed energy-efficient method reduces the end-to-end delay. Comparison studies report that the performance of FPSO-FSC outperforms the previously proposed methods.</t>
  </si>
  <si>
    <t>10.32604/iasc.2022.020973</t>
  </si>
  <si>
    <t>Ayerdi, J; Valle, P; Segura, S; Arrieta, A; Sagardui, G; Arratibel, M</t>
  </si>
  <si>
    <t>Performance-Driven Metamorphic Testing of Cyber-Physical Systems</t>
  </si>
  <si>
    <t>IEEE TRANSACTIONS ON RELIABILITY</t>
  </si>
  <si>
    <t>Autonomous systems; cyber-physical systems (CPSs); metamorphic relation (MR); MR pattern (MRP); metamorphic testing (MT); oracle problem</t>
  </si>
  <si>
    <t>Cyber-physical systems (CPSs) are a new generation of systems, which integrate software with physical processes. The increasing complexity of these systems, combined with the uncertainty in their interactions with the physical world, makes the definition of effective test oracles especially challenging, facing the well-known test oracle problem. Metamorphic testing has shown great potential to alleviate the test oracle problem by exploiting the relations among the inputs and outputs of different executions of the system, so-called metamorphic relations (MRs). In this article, we propose an MR pattern called PV for the identification of performance-driven MRs, and we show its applicability in two CPSs from different domains, which are automated navigation systems and elevator control systems. For the evaluation, we assessed the effectiveness of this approach for detecting failures in an open-source simulation-based autonomous navigation system, as well as in an industrial case study from the elevation domain. We derive concrete MRs based on the PV pattern for both case studies, and we evaluate their effectiveness with seeded faults. Results show that the approach is effective at detecting over 88% of the seeded faults, while keeping the ratio of FPs at 4% or lower.</t>
  </si>
  <si>
    <t>10.1109/TR.2022.3193070</t>
  </si>
  <si>
    <t>Yuan, JD; Wu, SJ; Chen, ZZ; Xu, ZM</t>
  </si>
  <si>
    <t>Ring antenna; low profile; slotted reflector; circular polarization (CP); left-hand polarization (LP); right-hand polarization (RP); radio frequency identification (RFID)</t>
  </si>
  <si>
    <t>ARTIFICIAL MAGNETIC CONDUCTOR; RESONANCE-BASED REFLECTOR; WIDE-BAND; BANDWIDTH</t>
  </si>
  <si>
    <t>A compact low-profile square ring antenna with unidirectional radiation and dual circular polarization (CP) is proposed for uses in radio frequency identification (RFID) readers. A small size conducting plane are slotted and placed underneath the ring antenna as a reflector to achieve low profile and unidirectional radiation. A branch line coupler is meandered inside the ring radiator to save space and generate dual circular polarization. Four inverted L-shaped strips are introduced to overcome the negative effects of tight coupling between the radiator and reflector. The measured -10 dB impedance bandwidth of vertical bar S-11 vertical bar, 3 dB axial ratio (AR) bandwidth and maximum gain are of 850-1060 MHz, 876-1084 MHz and 5.62dBi, respectively. The lowest measured gain values in RFID band of 900-930 MHz is 4.54dBi and the overall size is 0.31 lambda(0) x 0.31 lambda(0) x 0.034 lambda(0) (lambda(0) is denoted the wavelength at center frequency). The proposed antenna has not only the lowest profile but also the best overall performances. It is an excellent antenna that can be fitted where there is a limited space in RFID system.</t>
  </si>
  <si>
    <t>Huang, KK; Dai, DQ; Ren, CX; Yu, YF; Lai, ZR</t>
  </si>
  <si>
    <t>Fusing landmark-based features at kernel level for face recognition</t>
  </si>
  <si>
    <t>Face recognition; Landmark-based feature; Feature fusion; Multi-kernel discriminant analysis; Face identification; Face verification</t>
  </si>
  <si>
    <t>DISCRIMINANT-ANALYSIS; REPRESENTATION; CLASSIFICATION; PATTERNS; MODELS</t>
  </si>
  <si>
    <t>Because of the dramatic intra-class variations in lighting, expression and pose of face images, no single feature is rich enough to capture all the discriminant information, fusing multiple features is an efficient way to improve performance for face recognition. But most of the existing fusing methods use features sampling at fixed gird and manually set too many parameters, thus their performances are limited. In this paper, we first propose an improved landmark-based multi-scale LBP feature to address the dramatic pose and expression variations, which samples features around landmarks instead of fixed grid. Then we propose a novel model which fuses LBP feature and Gabor feature at kernel-level to capture the information of facial texture and facial shape, where the weighted coefficients between kernels, the discriminant projection matrix and the standard deviations of RBF kernel are simultaneously learnt by the proposed optimization algorithm. Experiments are done on LFW, AR and Extended Yale B datasets, and results show that not only does the proposed method get much better identification performance than some state-of-the-art methods, but it also achieves competitive result for verification task.</t>
  </si>
  <si>
    <t>10.1016/j.patcog.2016.10.021</t>
  </si>
  <si>
    <t>Anand, I; Negi, H; Kumar, D; Mittal, M; Kim, TH; Roy, S</t>
  </si>
  <si>
    <t>Residual U-Network for Breast Tumor Segmentation from Magnetic Resonance Images</t>
  </si>
  <si>
    <t>UNet; segmentation; residual network; breast cancer; dice coefficient; MRI</t>
  </si>
  <si>
    <t>CANCER; MRI; MAMMOGRAPHY</t>
  </si>
  <si>
    <t>Breast cancer positions as the most well-known threat and the main source of malignant growth-related morbidity and mortality throughout the world. It is apical of all new cancer incidences analyzed among females. Two features substantially influence the classification accuracy of malignancy and benignity in automated cancer diagnostics. These are the precision of tumor segmentation and appropriateness of extracted attributes required for the diagnosis. In this research, the authors have proposed a ResU-Net (Residual U-Network) model for breast tumor segmentation. The proposed methodology renders augmented, and precise identification of tumor regions and produces accurate breast tumor segmentation in contrast-enhanced MR images. Furthermore, the proposed framework also encompasses the residual network technique, which subsequently enhances the performance and displays the improved training process. Over and above, the performance of ResU-Net has experimentally been analyzed with conventional U-Net, FCN8, FCN32. Algorithm performance is evaluated in the form of dice coefficient and MIoU (Mean Intersection of Union), accuracy, loss, sensitivity, specificity, F1score. Experimental results show that ResU-Net achieved validation accuracy &amp; dice coefficient value of 73.22% &amp; 85.32% respectively on the Rider Breast MRI dataset and outperformed as compared to the other algorithms used in experimentation.</t>
  </si>
  <si>
    <t>10.32604/cmc.2021.014229</t>
  </si>
  <si>
    <t>Narayanasamy, P; Muthurathinam, S; Gopalakrishnan, S</t>
  </si>
  <si>
    <t>Design of Crosstalk Prevention Coding scheme based on Quintuplicated Manchester error correction method for Reliable on chip Interconnects</t>
  </si>
  <si>
    <t>ADVANCES IN ELECTRICAL AND COMPUTER ENGINEERING</t>
  </si>
  <si>
    <t>codecs; error correction codes; system-on-chip; redundancy; reliability</t>
  </si>
  <si>
    <t>HYBRID ARQ; AVOIDANCE; COMMUNICATION; REDUNDANCY; SYSTEM; LINKS; ECC</t>
  </si>
  <si>
    <t>A low power Manchester based error-control code for on-chip interconnection-link has been proposed in this paper. It has a capacity to rectify nonuple errors of random and burst using standard N-Modular Redundancy (N-MR) error correction scheme. Manchester based Rectification of Single Error, Identification of Double Error(M-RSE-IDE) extended-Hamming code, and Quintuplication error correction scheme serves as the backbone for the proposed technique. Besides, both handle different tasks simultaneously. The former prevents the crosstalk of the interlinked-wire with the reduction in the coupling capacitance while the latter consumes less power by transiting data at the center of the bit. A new nonupler-decoding algorithm has put forward in the proposed Quintuplicated Manchester Error Correction (QMEC) to correct nine errors. Different analysis of reliability, area, power, delay and residual flit-error rate; interlink-swing voltage and interlink-power consumption of the designed QMEC code has been performed. The QMEC codec, when running with Manchester, counteracts nonuple errors with 25% of power reduction compared to QMEC without Manchester. QMEC not only outlined other existing error control codes by area and power but also reduced link-swing voltage and link power upto 91% and 85% respectively.</t>
  </si>
  <si>
    <t>10.4316/AECE.2018.04014</t>
  </si>
  <si>
    <t>Qasim, AF; Aspin, R; Meziane, F; Hogg, P</t>
  </si>
  <si>
    <t>ROI-based reversible watermarking scheme for ensuring the integrity and authenticity of DICOM MR images</t>
  </si>
  <si>
    <t>Medical imaging; Reversible watermarking; Difference expansion; DICOM; Integrity; Authenticity</t>
  </si>
  <si>
    <t>DATA HIDING SCHEME; MEDICAL IMAGES; HIGH-CAPACITY; DIFFERENCE EXPANSION; CONTRAST ENHANCEMENT; TAMPER LOCALIZATION; INFORMATION</t>
  </si>
  <si>
    <t>Reversible and imperceptible watermarking is recognized as a robust approach to confirm the integrity and authenticity of medical images and to verify that alterations can be detected and tracked back. In this paper, a novel blind reversible watermarking approach is presented to detect intentional and unintentional changes within brain Magnetic Resonance (MR) images. The scheme segments images into two parts; the Region of Interest (ROI) and the Region of Non Interest (RONI). Watermark data is encoded into the ROI using reversible watermarking based on the Difference Expansion (DE) technique. Experimental results show that the proposed method, whilst fully reversible, can also realize a watermarked image with low degradation for reasonable and controllable embedding capacity. This is fulfilled by concealing the data into smooth' regions inside the ROI and through the elimination of the large location map required for extracting the watermark and retrieving the original image. Our scheme delivers highly imperceptible watermarked images, at 92.18-99.94dB Peak Signal to Noise Ratio (PSNR) evaluated through implementing a clinical trial based on relative Visual Grading Analysis (relative VGA). This trial defines the level of modification that can be applied to medical images without perceptual distortion. This compares favorably to outcomes reported under current state-of-art techniques. Integrity and authenticity of medical images are also ensured through detecting subsequent changes enacted on the watermarked images. This enhanced security measure, therefore, enables the detection of image manipulations, by an imperceptible approach, that may establish increased trust in the digital medical workflow.</t>
  </si>
  <si>
    <t>10.1007/s11042-018-7029-7</t>
  </si>
  <si>
    <t>Zeng, D; Veldhuis, R; Spreeuwers, L; Arendsen, R</t>
  </si>
  <si>
    <t>Occlusion-invariant face recognition using simultaneous segmentation</t>
  </si>
  <si>
    <t>ROBUST; REPRESENTATION</t>
  </si>
  <si>
    <t>When using convolutional neural network (CNN) models to extract features of an occluded face, the occluded part will inevitably be embedded into the representation just as with other facial regions. Existing methods deal with occluded face recognition either by augmenting the training dataset with synthesized occluded faces or by segmenting occlusions first and subsequently recognize the face based on unoccluded facial regions. Instead, simultaneous occlusion segmentation and face recognition is developed to make the most of these correlated two tasks. This is inspired by the phenomenon that features corrupted by occlusion are traceable within a CNN trained to segment occluded parts in face images. Specifically, a simultaneous occlusion invariant deep network (SOIDN) is proposed that contains simultaneously operating face recognition and occlusion segmentation networks coupled with an occlusion mask adaptor module as their bridge to learn occlusion invariant features. The training of SOIDN is jointly supervised by classification and segmentation losses aiming to obtain (1) occlusion invariant features, (2) occlusion segmentation, and (3) an occlusion feature mask that weighs the reliability of features. Experiments on synthesized occluded dataset (e.g. LFW-occ) and real occluded face dataset (e.g. AR) demonstrate that SOIDN outperforms state of the art methods for face verification and identification.</t>
  </si>
  <si>
    <t>10.1049/bme2.12036</t>
  </si>
  <si>
    <t>Lengerich, BJ; Nunnally, ME; Aphinyanaphongs, Y; Ellington, C; Caruana, R</t>
  </si>
  <si>
    <t>Automated interpretable discovery of heterogeneous treatment effectiveness: A COVID-19 case study</t>
  </si>
  <si>
    <t>COVID-19; Heterogeneous Treatment Effects; Personalized Medicine; Interpretable Machine Learning</t>
  </si>
  <si>
    <t>Testing multiple treatments for heterogeneous (varying) effectiveness with respect to many underlying risk factors requires many pairwise tests; we would like to instead automatically discover and visualize patient ar-chetypes and predictors of treatment effectiveness using multitask machine learning. In this paper, we present a method to estimate these heterogeneous treatment effects with an interpretable hierarchical framework that uses additive models to visualize expected treatment benefits as a function of patient factors (identifying personalized treatment benefits) and concurrent treatments (identifyin g combinatorial treatment benefits). This method achieves state-of-the-art predictive power for COVID-19 in-hospital mortality and interpretable identification of heterogeneous treatment benefits. We first validate this method on the large public MIMIC-IV dataset of ICU patients to test recovery of heterogeneous treatment effects. Next we apply this method to a proprieta r y dataset of over 3000 patients hospitalized for COVID-19, and find evidence of heterogeneous treatment effectiveness predicted largely by indicators of inflammation and thrombosis risk : patients with few indicators of thrombosis risk benefit most from treatments against inflammation, while patients with few indicators of inflammation risk benefit most from treatments against thrombosis. This approach provides an automated methodolog y to discover heterogeneous and individualized effectiveness of treatments.</t>
  </si>
  <si>
    <t>10.1016/j.jbi.2022.104086</t>
  </si>
  <si>
    <t>Omara, I; Hagag, A; Chaib, S; Ma, GZ; Abd El-Samie, FE; Song, EN</t>
  </si>
  <si>
    <t>Biometrics; multimodal biometrics; face and ear images; Mahalanobis distance; metric learning; DAGSVM</t>
  </si>
  <si>
    <t>EAR RECOGNITION; FACE RECOGNITION; FEATURE FUSION; CLASSIFICATION; SYSTEM</t>
  </si>
  <si>
    <t>Ma, WY</t>
  </si>
  <si>
    <t>Single Sample Discriminant Analysis Based on Gabor Transform</t>
  </si>
  <si>
    <t>TRAITEMENT DU SIGNAL</t>
  </si>
  <si>
    <t>Gabor transform; KPCA-RBF (kernel principal component analysis-radial basis function); classifier; pixel-level fusion; single-sample discriminant analysis</t>
  </si>
  <si>
    <t>FACE RECOGNITION</t>
  </si>
  <si>
    <t>To solve the small sample problem of biometric identification, this paper investigates the limiting case of the problem, i.e., the recognition of a single training sample, and proposes a single sample discriminant analysis method based on Gabor wavelet and KPCA-RBF (KPRC) classifier (kernel principal component analysis-radial basis function). The proposed method performs pixel-level fusion of face and palmprint images. Firstly, a face image and a palmprint image were subject to two-dimensional (2D) Gabor wavelet transform. The resulting Gabor face image and Gabor palmprint image were fused on the pixel level into a new fused image. Next, a new classifier called KPCA-RBF was designed to extract nonlinear discriminative features by KPCA, and classify objects with RBF. Bas`ed on AR database, FERET database, and palmprint database, the single sample discriminant analysis method was realized based on Gabor transform and KPCA-RBF classifier. Experimental results show that multimodal recognition methods clearly outshine single-modal recognition methods, and the GABOR-KPRC with pixel-level fusion achieves better recognition effect than other fusion methods. It was also demonstrated that Gabor transform and KPRC classifier can effectively improve the fusion effect, whether for pixel-level fusion or decision-level fusion.</t>
  </si>
  <si>
    <t>10.18280/ts.380329</t>
  </si>
  <si>
    <t>Entezami, A; Shariatmadar, H; Mariani, S</t>
  </si>
  <si>
    <t>Early damage assessment in large-scale structures by innovative statistical pattern recognition methods based on time series modeling and novelty detection</t>
  </si>
  <si>
    <t>ADVANCES IN ENGINEERING SOFTWARE</t>
  </si>
  <si>
    <t>Structural health monitoring; Early damage detection; Statistical pattern recognition; Time series modeling; Novelty detection; Big data</t>
  </si>
  <si>
    <t>FEATURE-EXTRACTION; VIBRATION; ALGORITHM; ORDER; LOCALIZATION; FUSION</t>
  </si>
  <si>
    <t>Time series analysis and novelty detection are effective and promising methods for data-driven structural health monitoring (SHM) based on the statistical pattern recognition paradigm. However, processing substantially large volumes of vibration measurements may represent a serious limitation, especially for long-term SHM programs of large-scale civil structures. Moreover, shortcomings like the choice of an appropriate time series model in an automatic manner, the determination of optimal orders of the identified model and the classification of random high-dimensional features for damage detection, can strongly affect the performance of these approaches. This study is intended to propose statistical pattern recognition methods regarding time series modeling for feature extraction and novelty detection in feature classification in the presence of big data. These methods include an automatic model identification algorithm, an improved order determination approach and a hybrid distance based novelty detection through a combination of Partition-based Kullback-Leibler divergence and Mahalanobissquared distance. Experimental datasets relevant to a cable-stayed bridge are considered to validate the effectiveness of the proposed methods. Results demonstrate that: the AutoRegressive-AutoRegressive with eXogenous input (AR-ARX) model turns out to be the most suitable representation for feature extraction; the orders of this model are efficiently and automatically determined; the proposed novelty detection approach is highly successful in detecting damage, even in case of large volumes of random high-dimensional features.</t>
  </si>
  <si>
    <t>10.1016/j.advengsoft.2020.102923</t>
  </si>
  <si>
    <t>Boubaker, S</t>
  </si>
  <si>
    <t>Identification of monthly municipal water demand system based on autoregressive integrated moving average model tuned by particle swarm optimization</t>
  </si>
  <si>
    <t>JOURNAL OF HYDROINFORMATICS</t>
  </si>
  <si>
    <t>ARIMA; forecasting; identification; modeling; municipal water demand system; PSO</t>
  </si>
  <si>
    <t>GROUNDWATER LEVEL; NEURAL-NETWORK; SAUDI-ARABIA; ARMAX MODEL; ALGORITHM</t>
  </si>
  <si>
    <t>In this paper, a modeling-identification approach for the monthly municipal water demand system in Hail region, Saudi Arabia, is developed. This approach is based on an auto-regressive integrated moving average (ARIMA) model tuned by the particle swarm optimization (PSO). The ARIMA ( p, d, q) modeling requires estimation of the integer orders p and q of the AR and MA parts; and the real coefficients of the model. More than being simple, easy to implement and effective, the PSO-ARIMA model does not require data pre-processing (original time-series normalization for artificial neural network (ANN) or data stationarization for traditional stochastic time-series (STS)). Moreover, its performance indicators such as the mean absolute percentage error (MAPE), coefficient of determination (R-2), root mean squared error (RMSE) and average absolute relative error (AARE) are compared with those of ANN and STS. The obtained results show that the PSO-ARIMA outperforms the ANN and STS approaches since it can optimize simultaneously integer and real parameters and provides better accuracy in terms of MAPE (5.2832%), R-2 (0.9375), RMSE (2.2111 Chi 10(5)m(3)) and AARE (5.2911%). The PSO-ARIMA model has been implemented using 69 records (for both training and testing). The results can help local water decision makers to better manage the current water resources and to plan extensions in response to the increasing need.</t>
  </si>
  <si>
    <t>10.2166/hydro.2017.035</t>
  </si>
  <si>
    <t>Zhou, Y; Fang, SJ; Liu, HM; Wang, ZB; Shao, T</t>
  </si>
  <si>
    <t>A Function Reconfigurable Antenna Based on Liquid Metal</t>
  </si>
  <si>
    <t>liquid metal; antenna; function reconfigurable; 3-D printing technique</t>
  </si>
  <si>
    <t>PATCH ANTENNA; FREQUENCY</t>
  </si>
  <si>
    <t>To meet the demands of maritime transportation on ships, including satellite positioning, wireless communication, and radio frequency identification (RFID) for cargo handling management, a function reconfigurable antenna based on liquid metal is proposed in this paper. The antenna is composed of 3-D-printed hollow cavities, a two-step impedance feeding sheet, and two feeding probes. The 3-D-printed hollow cavities contain a big hollow helix cavity, a hollow cone loaded cylinder cavity, four hollow cylinder cavities, and four small hollow helix cavities. By filling the liquid metal into different hollow cavities, reconfigurable functions are generated, including right-handed circular polarization (RHCP), omnidirectional linear polarization (O-LP), pattern reconfigurable circular polarization, and omnidirectional left-handed circular polarization (O-LHCP). To illustrate this, a prototype is fabricated using 3-D-printed photopolymer resin and etching technology. The measurement results agree well with the simulated ones in terms of return loss, radiation pattern, gain, and axial ratio (AR). For the five reconfigurable states, the measured relative bandwidths for |S-11| &lt; -10 dB are 44.7%, 41.7%, 30.4%, 28.1%, and 10.8%, respectively, which covers the bands of a global navigation satellite system (GNSS), wireless communication system, and RFID communication system. Attributing to the advantages of its compact structure, flexible conversion, and good performance, the proposed antenna is a good candidate for maritime transportation applications.</t>
  </si>
  <si>
    <t>10.3390/electronics9050873</t>
  </si>
  <si>
    <t>De la Torre-Gutierrez, H; Pham, D</t>
  </si>
  <si>
    <t>A control chart pattern recognition system for feedback-control processes</t>
  </si>
  <si>
    <t>EXPERT SYSTEMS WITH APPLICATIONS</t>
  </si>
  <si>
    <t>Control chart pattern recognition; PID control; Support Vector Machine; SPC; EPC</t>
  </si>
  <si>
    <t>NEURAL-NETWORK; IDENTIFICATION</t>
  </si>
  <si>
    <t>The automated diagnosis of control charts to detect faults is a problem studied by many researchers. In recent years, they have turned their attention to processes that do not fulfil the condition of having normally, identically and independently distributed (NIID) variables. With those processes, it is common to have one or more manipulatable variables that can affect the quality characteristic under investigation. The Engineering Process Control (EPC) approach is often used to minimise the variance around the target value of the monitored characteristic by adjusting the manipulatable variables. In this work, a control chart pattern recognition (CCPR) system was developed for processes adjusted by EPC (also known as SPC-EPC or feedback-control processes). This issue of identification of simple control chart patterns for feedback-control processes had previously not been studied. A Machine Learning algorithm was proposed to train a pattern recognition system. All the possible combinations of factors of the CCPR system were studied to determine the combination yielding the highest recognition accuracy, namely, using raw data as input, generating patterns with significance level alpha = 0.01, monitoring the output signal, and employing a Proportional Integrative Derivative (PID) controller and the Radial Basis Function (RBF) kernel. This combination yielded overall accuracies of 94.18% and 94.14% for the AR(1) and ARMA(1,1 ) models, respectively. (C) 2019 Elsevier Ltd. All rights reserved.</t>
  </si>
  <si>
    <t>10.1016/j.eswa.2019.112826</t>
  </si>
  <si>
    <t>Lenc, L; Kral, P</t>
  </si>
  <si>
    <t>Local binary pattern based face recognition with automatically detected fiducial points</t>
  </si>
  <si>
    <t>INTEGRATED COMPUTER-AIDED ENGINEERING</t>
  </si>
  <si>
    <t>Automatic face recognition; czech news agency; gabor filter; local binary patterns; LBP</t>
  </si>
  <si>
    <t>This paper deals with automatic face recognition in the context of a real application for person identification developed for the Czech News Agency (CTK). We focus on popular Local Binary Patterns (LPBs) that are frequently used in this field with high recognition accuracy. One drawback of current LBP based methods is that the positions and number of the fiducial points are fixed. These points thus do not reflect the properties of a particular image whereas we believe it is beneficial to identify the most representative ones. The main contribution consists in proposing and comparing several LBP-based approaches that detect such points fully automatically. We use a set of Gabor filters for this task. Local extrema in the filter responses are detected and then used as the feature points. The number of points is further reduced by a clustering algorithm. Our approaches also differ from the other ones in the matching procedure. The proposed methods are evaluated on three standard corpora: ORL, FERET, AR face database and our CTK dataset containing uncontrolled face images. Recognition results clearly show high quality of the proposed approaches that outperform significantly the baseline LBP approach on all corpora. The benefits of our methods are particularly evident in the case of real non-controlled images (CTK corpus) where the accuracy is increased by more than 20% in absolute value.</t>
  </si>
  <si>
    <t>10.3233/ICA-150506</t>
  </si>
  <si>
    <t>Zhang, M; Wu, T; Beeman, SC; Cullen-McEwen, L; Bertram, JF; Charlton, JR; Baldelomar, E; Bennett, KM</t>
  </si>
  <si>
    <t>Efficient Small Blob Detection Based on Local Convexity, Intensity and Shape Information</t>
  </si>
  <si>
    <t>Kidney; machine learning; quantification and estimation; segmentation; shape analysis</t>
  </si>
  <si>
    <t>NEPHRON NUMBER; MRI; GLOMERULI</t>
  </si>
  <si>
    <t>The identification of small structures (blobs) from medical images to quantify clinically relevant features, such as size and shape, is important in many medical applications. One particular application explored here is the automated detection of kidney glomeruli after targeted contrast enhancement and magnetic resonance imaging. We propose a computationally efficient algorithm, termed the Hessian-based Difference of Gaussians (HDoG), to segment small blobs (e.g. glomeruli from kidney) from 3D medical images based on local convexity, intensity and shape information. The image is first smoothed and pre-segmented into small blob candidate regions based on local convexity. Two novel 3D regional features (regional blobness and regional flatness) are then extracted from the candidate regions. Together with regional intensity, the three features are used in an unsupervised learning algorithm for auto post-pruning. HDoG is first validated in a 2D form and compared with other three blob detectors from literature, which are generally for 2D images only. To test the detectability of blobs from 3D images, 240 sets of simulated images are rendered for scenarios mimicking the renal nephron distribution observed in contrast-enhanced, 3D MRI. The results show a satisfactory performance of HDoG in detecting large numbers of small blobs. Two sets of real kidney 3D MR images (6 rats, 3 human) are then used to validate the applicability of HDoG for glomeruli detection. By comparing MRI to stereological measurements, we verify that HDoG is a robust and efficient unsupervised technique for 3D blobs segmentation.</t>
  </si>
  <si>
    <t>10.1109/TMI.2015.2509463</t>
  </si>
  <si>
    <t>Alsaedi, NH; Jaha, ES</t>
  </si>
  <si>
    <t>Dynamic Feature Subset Selection for Occluded Face Recognition</t>
  </si>
  <si>
    <t>Biometrics; dynamic feature subset selection; feature subset selection; identification; occluded face recognition; quality-based recognition; support vector machine; verification</t>
  </si>
  <si>
    <t>OCCLUSION; VECTOR</t>
  </si>
  <si>
    <t>Accurate recognition of person identity is a critical task in civil society for various application and different needs. There are different well-established biometric modalities that can be used for recognition purposes such as face, voice, fingerprint, iris, etc. Recently, face images have been widely used for person recognition, since the human face is the most natural and user-friendly recognition method. However, in real-life applications, some factors may degrade the recognition performance, such as partial face occlusion, poses, illumination conditions, facial expressions, etc. In this paper, we propose two dynamic feature subset selection (DFSS) methods to achieve better recognition for occluded faces. The proposed DFSS methods are based on resilient algorithms attempting to minimize the negative influence of confusing and low-quality features extracted from occluded areas by either exclusion or weight reduction. Principal Component Analysis and Gabor filtering based approaches are initially used for face feature extraction, then the proposed DFSS methods are dynamically enforced. This is leading to more effective feature representation and an improved recognition performance. To validate their effectiveness, multiple experiments are conducted and the performance of different methods is compared. The experimental work is carried out using AR database and Extended Yale Face Database B. The obtained results of face identification and verification show that both proposed DFSS methods outperform the standard (static) use of the whole number of features and the equal feature weights.</t>
  </si>
  <si>
    <t>10.32604/iasc.2022.019538</t>
  </si>
  <si>
    <t>Noman, F; Salleh, SH; Ting, CM; Samdin, SB; Ombao, H; Hussain, H</t>
  </si>
  <si>
    <t>A Markov-Switching Model Approach to Heart Sound Segmentation and Classification</t>
  </si>
  <si>
    <t>Dynamic clustering; autoregressive models; regime-switching models; state-space models; Viterbi algorithm</t>
  </si>
  <si>
    <t>TIME-SERIES; ALGORITHM; NOISE; IDENTIFICATION; DECOMPOSITION; SIGNAL; 1ST</t>
  </si>
  <si>
    <t>Objective: We consider challenges in accurate segmentation of heart sound signals recorded under noisy clinical environments for subsequent classification of pathological events. Existing state-of-the-art solutions to heart sound segmentation use probabilistic models such as hidden Markov models (HMMs), which, however, are limited by its observation independence assumption and rely on pre-extraction of noise-robust features. Methods: We propose a Markov-switching autoregressive (MSAR) process to model the raw heart sound signals directly, which allows efficient segmentation of the cyclical heart sound states according to the distinct dependence structure in each state. To enhance robustness, we extend the MSAR model to a switching linear dynamic system (SLDS) that jointly model both the switching AR dynamics of underlying heart sound signals and the noise effects. We introduce a novel algorithm via fusion of switching Kalman filter and the duration-dependent Viterbi algorithm, which incorporates the duration of heart sound states to improve state decoding. Results: Evaluated on Physionet/CinC Challenge 2016 dataset, the proposed MSAR-SLDS approach significantly outperforms the hidden semi-Markov model (HSMM) in heart sound segmentation based on raw signals and comparable to a feature-based HSMM. The segmented labels were then used to train Gaussian-mixture HMM classifier for identification of abnormal beats, achieving high average precision of 86.1% on the same dataset including very noisy recordings. Conclusion: The proposed approach shows noticeable performance in heart sound segmentation and classification on a large noisy dataset. Significance: It is potentially useful in developing automated heart monitoring systems for pre-screening of heart pathologies.</t>
  </si>
  <si>
    <t>10.1109/JBHI.2019.2925036</t>
  </si>
  <si>
    <t>Lestariningati, SI; Suksmono, AB; Edward, IJM; Usman, K</t>
  </si>
  <si>
    <t>Group Class Residual l(1)-Minimization on Random Projection Sparse Representation Classifier for Face Recognition</t>
  </si>
  <si>
    <t>sparse representation-based classifier (SRC); face recognition (FR); coherency</t>
  </si>
  <si>
    <t>ROBUST; ALGORITHMS</t>
  </si>
  <si>
    <t>Sparse Representation-based Classification (SRC) has been seen to be a reliable Face Recognition technique. The l1 Bayesian based on the Lasso algorithm has proven to be most effective in class identification and computation complexity. In this paper, we revisit classification algorithm and then recommend the group-based classification. The proposed modified algorithm, which is called as Group Class Residual Sparse Representation-based Classification (GCR-SRC), extends the coherency of the test sample to the whole training samples of the identified class rather than only to the nearest one of the training samples. Our method is based on the nearest coherency between a test sample and the identified training samples. To reduce the dimension of the training samples, we choose random projection for feature extraction. This method is selected to reduce the computational cost without increasing the algorithm's complexity. From the simulation result, the reduction factor (rho) 64 can achieve a maximum recognition rate about 10% higher than the SRC original using the downscaling method. Our proposed method's feasibility and effectiveness are tested on four popular face databases, namely AT&amp;T, Yale B, Georgia Tech, and AR Dataset. GCR-SRC and GCR-RP-SRC achieved up to 4% more accurate than SRC random projection with class-specific residuals. The experiment results show that the face recognition technology based on random projection and group-class-based not only reduces the dimension of the face data but also increases the recognition accuracy, indicating that it is a feasible method for face recognition.</t>
  </si>
  <si>
    <t>10.3390/electronics11172723</t>
  </si>
  <si>
    <t>Archana, KV; Komarasamy, G</t>
  </si>
  <si>
    <t>A novel deep learning-based brain tumor detection using the Bagging ensemble with K-nearest neighbor</t>
  </si>
  <si>
    <t>JOURNAL OF INTELLIGENT SYSTEMS</t>
  </si>
  <si>
    <t>medical image processing; brain tumor segmentation; deep learning; U-Net; KNN; bagging</t>
  </si>
  <si>
    <t>In the case of magnetic resonance imaging (MRI) imaging, image processing is crucial. In the medical industry, MRI images are commonly used to analyze and diagnose tumor growth in the body. A number of successful brain tumor identification and classification procedures have been developed by various experts. Existing approaches face a number of obstacles, including detection time, accuracy, and tumor size. Early detection of brain tumors improves options for treatment and patient survival rates. Manually segmenting brain tumors from a significant number of MRI data for brain tumor diagnosis is a tough and time-consuming task. Automatic image segmentation of brain tumors is required. The objective of this study is to evaluate the degree of accuracy and simplify the medical picture segmentation procedure used to identify the type of brain tumor from MRI results. Additionally, this work suggests a novel method for identifying brain malignancies utilizing the Bagging Ensemble with K-Nearest Neighbor (BKNN) in order to raise the KNN's accuracy and quality rate. For image segmentation, a U-Net architecture is utilized first, followed by a bagging-based k-NN prediction algorithm for classification. The goal of employing U-Net is to improve the accuracy and uniformity of parameter distribution in the layers. Each decision tree is fitted on a little different training dataset during classification, and the bagged decision trees are effective since each tree has minor differences and generates slightly different skilled predictions. The overall classification accuracy was up to 97.7 percent, confirming the efficiency of the suggested strategy for distinguishing normal and pathological tissues from brain MR images; this is greater than the methods that are already in use.</t>
  </si>
  <si>
    <t>10.1515/jisys-2022-0206</t>
  </si>
  <si>
    <t>Zhou, K; Li, J; Luo, WX; Li, ZX; Yang, JL; Fu, HZ; Cheng, J; Liu, J; Gao, SH</t>
  </si>
  <si>
    <t>Proxy-Bridged Image Reconstruction Network for Anomaly Detection in Medical Images</t>
  </si>
  <si>
    <t>Image reconstruction; Anomaly detection; Biomedical imaging; Retina; Feature extraction; Magnetic resonance imaging; Training; Anomaly detection; proxy; superpixel-image; memory; pseudo anomalies</t>
  </si>
  <si>
    <t>Anomaly detection in medical images refers to the identification of abnormal images with only normal images in the training set. Most existing methods solve this problem with a self-reconstruction framework, which tends to learn an identity mapping and reduces the sensitivity to anomalies. To mitigate this problem, in this paper, we propose a novel Proxy-bridged Image Reconstruction Network (ProxyAno) for anomaly detection in medical images. Specifically, we use an intermediate proxy to bridge the input image and the reconstructed image. We study different proxy types, and we find that the superpixel-image (SI) is the best one. We set all pixels' intensities within each superpixel as their average intensity, and denote this image as SI. The proposed ProxyAno consists of two modules, a Proxy Extraction Module and an Image Reconstruction Module. In the Proxy Extraction Module, a memory is introduced to memorize the feature correspondence for normal image to its corresponding SI, while the memorized correspondence does not apply to the abnormal images, which leads to the information loss for abnormal image and facilitates the anomaly detection. In the Image Reconstruction Module, we map an SI to its reconstructed image. Further, we crop a patch from the image and paste it on the normal SI to mimic the anomalies, and enforce the network to reconstruct the normal image even with the pseudo abnormal SI. In this way, our network enlarges the reconstruction error for anomalies. Extensive experiments on brain MR images, retinal OCT images and retinal fundus images verify the effectiveness of our method for both image-level and pixel-level anomaly detection.</t>
  </si>
  <si>
    <t>10.1109/TMI.2021.3118223</t>
  </si>
  <si>
    <t>Hong, J; Yu, SCH; Chen, WT</t>
  </si>
  <si>
    <t>Unsupervised domain adaptation for cross-modality liver segmentation via joint adversarial learning and self-learning</t>
  </si>
  <si>
    <t>APPLIED SOFT COMPUTING</t>
  </si>
  <si>
    <t>Liver segmentation; Unsupervised domain adaptation; Adversarial learning; Post-situ identification manner; Self-learning; Student-to-partner learning</t>
  </si>
  <si>
    <t>Liver segmentation on images acquired using computed tomography (CT) and magnetic resonance imaging (MRI) plays an important role in clinical management of liver diseases. Compared to MRI, CT images of liver are more abundant and readily available. However, MRI can provide richer quantitative information of the liver compared to CT. Thus, it is desirable to achieve unsupervised domain adaptation for transferring the learned knowledge from the source domain containing labeled CT images to the target domain containing unlabeled MR images. In this work, we report a novel unsupervised domain adaptation framework for cross-modality liver segmentation via joint adversarial learning and self-learning. We propose joint semantic-aware and shape-entropy-aware adversarial learning with post-situ identification manner to implicitly align the distribution of task-related features extracted from the target domain with those from the source domain. In proposed framework, a network is trained with the above two adversarial losses in an unsupervised manner, and then a mean completer of pseudo-label generation is employed to produce pseudo-labels to train the next network (desired model). Additionally, semantic-aware adversarial learning and two self-learning methods, including pixel-adaptive mask refinement and student-to-partner learning, are proposed to train the desired model. To improve the robustness of the desired model, a low-signal augmentation function is proposed to transform MRI images as the input of the desired model to handle hard samples. Using the public datasets, our experiments demonstrated the proposed unsupervised domain adaptation framework reached four supervised learning methods with a Dice score 0.912 +/- 0.037 (mean +/- standard deviation). (C) 2022 Elsevier B.V. All rights reserved.</t>
  </si>
  <si>
    <t>10.1016/j.asoc.2022.108729</t>
  </si>
  <si>
    <t>Kustner, T; Hepp, T; Fischer, M; Schwartz, M; Fritsche, A; Haring, HU; Nikolaou, K; Bamberg, F; Yang, B; Schick, F; Gatidis, S; Machann, J</t>
  </si>
  <si>
    <t>Fully Automated and Standardized Segmentation of Adipose Tissue Compartments via Deep Learning in 3D Whole-Body MRI of Epidemiologic Cohort Studies</t>
  </si>
  <si>
    <t>RADIOLOGY-ARTIFICIAL INTELLIGENCE</t>
  </si>
  <si>
    <t>Purpose: To enable fast and reliable assessment of subcutaneous and visceral adipose tissue compartments derived from whole-body MRI. Materials and Methods: Quantification and localization of different adipose tissue compartments derived from whole-body MR images is of high interest in research concerning metabolic conditions. For correct identification and phenotyping of individuals at increased risk for metabolic diseases, a reliable automated segmentation of adipose tissue into subcutaneous and visceral adipose tissue is required. In this work, a three-dimensional (3D) densely connected convolutional neural network (DCNet) is proposed to provide robust and objective segmentation. In this retrospective study, 1000 cases (average age, 66 years +/- 13 [standard deviation]; 523 women) from the Tuebingen Family Study database and the German Center for Diabetes research database and 300 cases (average age, 53 years +/- 11; 152 women) from the German National Cohort (NAKO) database were collected for model training, validation, and testing, with transfer learning between the cohorts. These datasets included variable imaging sequences, imaging contrasts, receiver coil arrangements, scanners, and imaging field strengths. The proposed DCNet was compared to a similar 3D U-Net segmentation in terms of sensitivity, specificity, precision, accuracy, and Dice overlap. Results: Fast (range, 5-7 seconds) and reliable adipose tissue segmentation can be performed with high Dice overlap (0.94), sensitivity (96.6%), specificity (95.1%), precision (92.1%), and accuracy (98.4%) from 3D whole-body MRI datasets (field of view coverage, 450 x 450 x 2000 mm). Segmentation masks and adipose tissue profiles are automatically reported back to the referring physician. Conclusion: Automated adipose tissue segmentation is feasible in 3D whole-body MRI datasets and is generalizable to different epidemiologic cohort studies with the proposed DCNet. (C) RSNA, 2020</t>
  </si>
  <si>
    <t>10.1148/ryai.2020200010</t>
  </si>
  <si>
    <t>Dynamic Audio-Visual Biometric Fusion for Person Recognition</t>
  </si>
  <si>
    <t>Biometrics; dynamic fusion; feature fusion; identification; mul-timodal biometrics; occluded face recognition; quality-based recognition; verification; voice recognition</t>
  </si>
  <si>
    <t>FEATURE LEVEL FUSION; FACE RECOGNITION; VOICE; SCORE</t>
  </si>
  <si>
    <t>Biometric recognition refers to the process of recognizing a person's identity using physiological or behavioral modalities, such as face, voice, fingerprint, gait, etc. Such biometric modalities are mostly used in recognition tasks separately as in unimodal systems, or jointly with two or more as in multimodal systems. However, multimodal systems can usually enhance the recognition performance over unimodal systems by integrating the biometric data of multiple modalities at different fusion levels. Despite this enhancement, in real-life applications some factors degrade multimodal systems' performance, such as occlusion, face poses, and noise in voice data. In this paper, we propose two algorithms that effectively apply dynamic fusion at feature level based on the data quality of multimodal biometrics. The proposed algorithms attempt to minimize the negative influence of confusing and low-quality features by either exclusion or weight reduction to achieve better recognition performance. The proposed dynamic fusion was achieved using face and voice biometrics, where face features were extracted using principal component analysis (PCA), and Gabor filters separately, whilst voice features were extracted using Mel-Frequency Cepstral Coefficients (MFCCs). Here, the facial data quality assessment of face images is mainly based on the existence of occlusion, whereas the assessment of voice data quality is substantially based on the calculation of signal to noise ratio (SNR) as per the existence of noise. To evaluate the performance of the proposed algorithms, several experiments were conducted using two combinations of three different databases, AR database, and the extended Yale Face Database B for face images, in addition to VOiCES database for voice data. The obtained results show that both proposed dynamic fusion algorithms attain improved performance and offer more advantages in identification and verification over not only the standard unimodal algorithms but also the multimodal algorithms using standard fusion methods.</t>
  </si>
  <si>
    <t>10.32604/cmc.2022.021608</t>
  </si>
  <si>
    <t>He, JY; Rong, J; Sun, L; Wang, H; Zhang, YC; Ma, JG</t>
  </si>
  <si>
    <t>A framework for cardiac arrhythmia detection from IoT-based ECGs</t>
  </si>
  <si>
    <t>WORLD WIDE WEB-INTERNET AND WEB INFORMATION SYSTEMS</t>
  </si>
  <si>
    <t>Internet-of-Things; ECG; Cardiac arrhythmia detection; ResNet; Dynamic ensemble selection; Deep learning</t>
  </si>
  <si>
    <t>HEARTBEAT CLASSIFICATION; NEURAL-NETWORK; DYNAMIC SELECTION; WAVELET TRANSFORM; CLASSIFIERS; FEATURES; MIXTURE</t>
  </si>
  <si>
    <t>Cardiac arrhythmia has been identified as a type of cardiovascular diseases (CVDs) that causes approximately 12% of all deaths globally. The development of Internet-of-Things has spawned novel ways for heart monitoring but also presented new challenges for manual arrhythmia detection. An automated method is highly demanded to provide support for physicians. Current attempts for automatic arrhythmia detection can roughly be divided as feature-engineering based and deep-learning based methods. Most of the feature-engineering based methods are suffering from adopting single classifier and use fixed features for classifying all five types of heartbeats. This introduces difficulties in identification of the problematic heartbeats and limits the overall classification performance. The deep-learning based methods are usually not evaluated in a realistic manner and report overoptimistic results which may hide potential limitations of the models. Moreover, the lack of consideration of frequency patterns and the heart rhythms can also limit the model performance. To fill in the gaps, we propose a framework for arrhythmia detection from IoT-based ECGs. The framework consists of two modules: a data cleaning module and a heartbeat classification module. Specifically, we propose two solutions for the heartbeat classification task, namely Dynamic Heartbeat Classification with Adjusted Features (DHCAF) and Multi-channel Heartbeat Convolution Neural Network (MCHCNN). DHCAF is a feature-engineering based approach, in which we introduce dynamic ensemble selection (DES) technique and develop a result regulator to improve classification performance. MCHCNN is deep-learning based solution that performs multi-channel convolutions to capture both temporal and frequency patterns from heartbeat to assist the classification. We evaluate the proposed framework with DHCAF and with MCHCNN on the well-known MIT-BIH-AR database, respectively. The results reported in this paper have proven the effectiveness of our framework.</t>
  </si>
  <si>
    <t>10.1007/s11280-019-00776-9</t>
  </si>
  <si>
    <t>Zhong, SH; Xu, WP; Zhang, TH; Chen, HW</t>
  </si>
  <si>
    <t>Feature extraction; Training data; Residual neural networks; Interpolation; Image recognition; End effectors; Convolutional neural networks; Clustering methods; Clustered pop pepper; depth information location; improved faster R-CNN network; object identification</t>
  </si>
  <si>
    <t>Traditionally height of end effector of pod pepper harvester is fixed, which induces it hardly adapt to growth height of clustered peppers. Firstly, aiming at the problems of small size and clustered growth of pepper fruits during identification task, an improved Faster R-CNN algorithm is proposed. On the one hand, strategies such as increasing the types and number of high-resolution anchors and using RoI Align instead of RoI Pooling are employed to improve the detection accuracy for tiny targets. On the other hand, ResNet+FPN instead of VGG16 and ResNet backbone structure is adopted as the low-level feature extractor, so extracting capability for small features can be enhanced effectively. Furthermore, to precisely locate the position of clustered peppers, a height calculation model combining the 2D image recognition results with its depth information is advanced. Comparative experiments show that the overall accuracy AP and AP(50) of our method reach 75.79% and 87.30%, respectively. Compared with VGG16 feature extraction model, the two indicators are improved by 8.7% and 1.3%, respectively. The small target detection accuracy AP(small) is increased about 11.4%, with recall rate AR(small) increased up to 10.2%. The overall loss rate Loss is reduced by 4.7%, which manifests greatly improvement compared to YOLOv3 model. The detection time of a single frame reaches 42ms, which is slightly longer than that of YOLOv3 network, but it can still meet the real-time detection requirements of pepper harvester. In 3D location experiment, the average absolute height error of clustered peppers from the ground is 4.4mm, that accounts to the relative average error of 1.1%, thus suffices the adjustment error requirement of the end effector.</t>
  </si>
  <si>
    <t>Donelli, M; Espa, G; Feraco, P</t>
  </si>
  <si>
    <t>A Semi-Unsupervised Segmentation Methodology Based on Texture Recognition for Radiomics: A Preliminary Study on Brain Tumours</t>
  </si>
  <si>
    <t>radiomics; segmentation techniques; MRI imaging; support vector machine SVM</t>
  </si>
  <si>
    <t>MACHINE; PREDICTION; FEATURES; MODELS</t>
  </si>
  <si>
    <t>Because of the intrinsic anatomic complexity of the brain structures, brain tumors have a high mortality and disability rate, and an early diagnosis is mandatory to contain damages. The commonly used biopsy is the diagnostic gold standard method, but it is invasive and, due to intratumoral heterogeneity, biopsies may lead to an incorrect result. Moreover, some tumors cannot be resectable if located in critical eloquent areas. On the other hand, medical imaging procedures can evaluate the entire tumor in a non-invasive and reproducible way. Radiomics is an emerging diagnosis technique based on quantitative medical image analyses, which makes use of data provided by non-invasive diagnosis techniques such as X-ray, computer-tomography (CT), magnetic resonance (MR), and proton emission tomography (PET). Radiomics techniques require the comprehensive analysis of huge numbers of medical images to extract a large and useful number of phenotypic features (usually called radiomics biomarkers). The goal is to explore and obtain the associations between features of tumors, diagnosis and patients' prognoses to choose the best treatments and maximize the patient's survival rate. Current radiomics techniques are not standardized in term of segmentation, feature extraction, and selection, moreover, the decision on suitable therapies still requires the supervision of an expert doctor. In this paper, we propose a semi-automatic methodology aimed to help the identification and segmentation of malignant tissues by using the combination of binary texture recognition, growing area algorithm, and machine learning techniques. In particular, the proposed method not only helps to better identify pathologic tissues but also permits to analyze in a fast way the huge amount of data, in Dicom format, provided by non-invasive diagnostic techniques. A preliminary experimental assessment has been conducted, considering a real MRI database of brain tumors. The method has been compared with the segmentation software's tools slicer 3D. The obtained results are quite promising and demonstrate the potentialities of the proposed semi-unsupervised segmentation methodology.</t>
  </si>
  <si>
    <t>10.3390/electronics11101573</t>
  </si>
  <si>
    <t>Zhang, R; Hristovski, D; Schutte, D; Kastrin, A; Fiszman, M; Kilicoglu, H</t>
  </si>
  <si>
    <t>Drug repurposing for COVID-19 via knowledge graph completion</t>
  </si>
  <si>
    <t>COVID-19; Drug repurposing; Knowledge graph completion; Literature-based discovery; Text mining</t>
  </si>
  <si>
    <t>LITERATURE-BASED DISCOVERY; FISH OIL; REPOSITORY</t>
  </si>
  <si>
    <t>Objective: To discover candidate drugs to repurpose for COVID-19 using literature-derived knowledge and knowledge graph completion methods. Methods: We propose a novel, integrative, and neural network-based literature-based discovery (LBD) approach to identify drug candidates from PubMed and other COVID-19-focused research literature. Our approach relies on semantic triples extracted using SemRep (via SemMedDB). We identified an informative and accurate subset of semantic triples using filtering rules and an accuracy classifier developed on a BERT variant. We used this subset to construct a knowledge graph, and applied five state-of-the-art, neural knowledge graph completion algorithms (i.e., TransE, RotatE, DistMult, ComplEx, and STELP) to predict drug repurposing candidates. The models were trained and assessed using a time slicing approach and the predicted drugs were compared with a list of drugs reported in the literature and evaluated in clinical trials. These models were complemented by a discovery pattern-based approach. Results: Accuracy classifier based on PubMedBERT achieved the best performance (F1 = 0.854) in identifying accurate semantic predications. Among five knowledge graph completion models, TransE outperformed others (MR = 0.923, Hits@1 = 0.417). Some known drugs linked to COVID-19 in the literature were identified, as well as others that have not yet been studied. Discovery patterns enabled identification of additional candidate drugs and generation of plausible hypotheses regarding the links between the candidate drugs and COVID-19. Among them, five highly ranked and novel drugs (i.e., paclitaxel, SB 203580, alpha 2-antiplasmin, metoclopramide, and oxymatrine) and the mechanistic explanations for their potential use are further discussed. Conclusion: We showed that a LBD approach can be feasible not only for discovering drug candidates for COVID19, but also for generating mechanistic explanations. Our approach can be generalized to other diseases as well as to other clinical questions. Source code and data are available at https://github.com/kilicogluh/lbd-covid.</t>
  </si>
  <si>
    <t>10.1016/j.jbi.2021.103696</t>
  </si>
  <si>
    <t>Tiwari, P; Sachdeva, J; Ahuja, CK; Khandelwal, N</t>
  </si>
  <si>
    <t>Computer Aided Diagnosis System-A Decision Support System for Clinical Diagnosis of Brain Tumours</t>
  </si>
  <si>
    <t>INTERNATIONAL JOURNAL OF COMPUTATIONAL INTELLIGENCE SYSTEMS</t>
  </si>
  <si>
    <t>Computer aided diagnosis (CAD); Region of interest(s) (ROIs); Magnetic resonance (MR); Artificial neural network (ANN); Graphical user interface (GUI)</t>
  </si>
  <si>
    <t>NEURAL-NETWORKS; TEXTURE; CLASSIFICATION; MR; SEGMENTATION; FEATURES; IMAGES</t>
  </si>
  <si>
    <t>The iso, hypo or hyper intensity, similarity of shape, size and location complicates the identification of brain tumors. Therefore, an adequate Computer Aided Diagnosis (CAD) system is designed for classification of brain tumor for assisting inexperience radiologists in diagnosis process. A multifarious database of real post contrast T1-weighted MR images from 10 patients has been taken. This database consists of primary brain tumors namely Meningioma (MENI-class 1), Astrocytoma (AST-class 2), and Normal brain regions (NORM-class 3). The region of interest(s) (ROIs) of size 20 x 20 is extracted by the radiologists from each image in the database. A total of 371 texture and intensity features are extracted from these ROI(s). An Artificial Neural Network (ANN) is used to classify these three classes as it shows better classification results on multivariate non-linear, complicated, rule based domains, and decision making domains. It is being observed that ANN provides much accurate results in terms of individual classification accuracy and overall classification accuracy. The four discrete experiments have been performed. Initially, the experiment was performed by extracting 263 features and an overall classification accuracy 78.10% is achieved, however, it was noticed that MENI (class-1) was highly misclassified with AST (class-2). Further, to improve the overall classification accuracy and individual classification accuracy specifically for MENI (class-1), LAWs textural energy measures (LTEM) are added in the feature bank (263+108=371). An individual class accuracy of 91.40% is obtained for MENI (class-1), 91.43% for AST (class-2), 94.29% for NORM (class-3) and an overall classification accuracy of 92.43% is achieved. The results are calculated with and without addition of LTEM feature with Principle component analysis (PCA)-ANN. LTEM-PCA-ANN approach improved results with an overall accuracy of 93.34%. The texture patterns obtained were clear enough to differentiate between MENI (class-1) and AST (class-2) despite of necrotic and cystic component and location and size of tumor. LTEM detected fundamental texture properties such as level, edge, spot, wave and ripple in both horizontal and vertical directions which boosted the texture energy.</t>
  </si>
  <si>
    <t>10.2991/ijcis.2017.10.1.8</t>
  </si>
  <si>
    <t>Gawronski, AR; Uhl, M; Zhang, YJ; Lin, YY; Niknafs, YS; Ramnarine, VR; Malik, R; Feng, FL; Chinnaiyan, AM; Collins, CC; Sahinalp, SC; Backofen, R</t>
  </si>
  <si>
    <t>MechRNA: prediction of lncRNA mechanisms from RNA-RNA and RNA-protein interactions</t>
  </si>
  <si>
    <t>LONG NONCODING RNAS; BINDING PROTEIN; SECONDARY STRUCTURE; PARTITION-FUNCTION; MESSENGER-RNA; TARGET SITES; GENE; TRANSCRIPTION; TRANSLATION; EXPRESSION</t>
  </si>
  <si>
    <t>Motivation: Long non-coding RNAs (lncRNAs) are defined as transcripts longer than 200 nt that do not get translated into proteins. Often these transcripts are processed (spliced, capped and polyadenylated) and some are known to have important biological functions. However, most lncRNAs have unknown or poorly understood functions. Nevertheless, because of their potential role in cancer, lncRNAs are receiving a lot of attention, and the need for computational tools to predict their possible mechanisms of action is more than ever. Fundamentally, most of the known lncRNA mechanisms involve RNA-RNA and/or RNA-protein interactions. Through accurate predictions of each kind of interaction and integration of these predictions, it is possible to elucidate potential mechanisms for a given lncRNA. Results: Here, we introduce MechRNA, a pipeline for corroborating RNA-RNA interaction prediction and protein binding prediction for identifying possible lncRNA mechanisms involving specific targets or on a transcriptome-wide scale. The first stage uses a version of IntaRNA2 with added functionality for efficient prediction of RNA-RNA interactions with very long input sequences, allowing for large-scale analysis of lncRNA interactions with little or no loss of optimality. The second stage integrates protein binding information pre-computed by GraphProt, for both the lncRNA and the target. The final stage involves inferring the most likely mechanism for each lncRNA/target pair. This is achieved by generating candidate mechanisms from the predicted interactions, the relative locations of these interactions and correlation data, followed by selection of the most likely mechanistic explanation using a combined P-value. We applied MechRNA on a number of recently identified cancer-related lncRNAs (PCAT1, PCAT29 and ARLnc1) and also on two well-studied lncRNAs (PCA3 and 7SL). This led to the identification of hundreds of high confidence potential targets for each lncRNA and corresponding mechanisms. These predictions include the known competitive mechanism of 7SL with HuR for binding on the tumor suppressor TP53, as well as mechanisms expanding what is known about PCAT1 and ARLn1 and their targets BRCA2 and AR, respectively. For PCAT1-BRCA2, the mechanism involves competitive binding with HuR, which we confirmed using HuR immunoprecipitation assays.</t>
  </si>
  <si>
    <t>10.1093/bioinformatics/bty208</t>
  </si>
  <si>
    <t>Total =</t>
  </si>
  <si>
    <t>WOS</t>
  </si>
  <si>
    <t>Mixed reality; augmented reality; privacy; security,  AUGMENTED REALITY</t>
  </si>
  <si>
    <t>Augmented reality; gesture recognition; password; doodle-based authentication; usable security,  SECURITY; DEVICES</t>
  </si>
  <si>
    <t xml:space="preserve">Radiofrequency identification; Virtual reality; User experience; RFID tags; Libraries; Market research; Computer architecture; RFID; virtual reality; mixed reality; extended reality; augmented virtuality; user experience design,  </t>
  </si>
  <si>
    <t>Economics; Privacy; Humanities; Metaverse; Shape; Phishing; Security; cybersecurity; privacy protection; cyber infrastructure; extended reality,  AUTHENTICATION; REALITY; DEFENSE</t>
  </si>
  <si>
    <t xml:space="preserve">metaverse; metaverse security; privacy in metaverse; metaverse security ecosystem,  </t>
  </si>
  <si>
    <t>Metaverse; Avatars; Blockchains; Security; Authentication; Servers; Solid modeling; Cryptography; Metaverse; avatar; authentication; BAN logic; ROR model; AVISPA; blockchain; elliptic curve cryptography; biohashing,  KEY AGREEMENT PROTOCOL</t>
  </si>
  <si>
    <t>Augmented Reality; Privacy; Bystanders; Altered Reality; Extended Perception; Biometrics,  SURVEILLANCE; SECURITY</t>
  </si>
  <si>
    <t>Authentication; usable security; virtual reality; threat modeling; observation; head-mounted displays,  HEAD; CONSEQUENCES; MOVEMENTS; VARIANCE; EYE</t>
  </si>
  <si>
    <t>,  CT; CHALLENGES; DESIGN</t>
  </si>
  <si>
    <t xml:space="preserve">Two-factor authentication; blinking rhythm; pupil size variation; VR device,  </t>
  </si>
  <si>
    <t>5G mobile communication; Wireless communication; Reliability; Communication system security; Internet of Things; Haptic interfaces; Tactile internet; IoT; 5G; beyond 5G; haptic communications; augmented reality (AR); virtual reality (VR); ultra-reliable and low-latency communications (URLLC),  MACHINE-TYPE COMMUNICATIONS; INTERCONNECTED VIRTUAL-REALITY; LOW-LATENCY COMMUNICATIONS; HAPTIC DATA; RANDOM-ACCESS; RESOURCE-ALLOCATION; WIRELESS NETWORKS; BILATERAL CONTROL; MULTIPLE-ACCESS; DATA ANALYTICS</t>
  </si>
  <si>
    <t>augmented reality; information privacy; informational self-determination; behavior modification; ethics of technologies,  PRIVACY</t>
  </si>
  <si>
    <t>Location Based Services(LBS); location privacy; k-anonymity method; pseudonym method,  ANONYMITY</t>
  </si>
  <si>
    <t xml:space="preserve">Security; Virtual reality; Software; Tracking; Cameras; Testing; Resists; Computer security; human computer interaction; privacy-invasive software; virtual reality,  </t>
  </si>
  <si>
    <t xml:space="preserve">IoT; Surveillance; Privacy; Information security; Augmented reality,  </t>
  </si>
  <si>
    <t>6G mobile communication; 5G mobile communication; Blockchains; Real-time systems; Quality of experience; Medical services; Artificial intelligence; 6G; augmented reality; blockchain; digital content; industry 4; 0; smart contracts; virtual reality applications,  CHANNEL MEASUREMENTS; AUGMENTED REALITY; 5G; REQUIREMENTS; ARCHITECTURE; INTERNET; VISION; MODELS</t>
  </si>
  <si>
    <t>Electroencephalography; Electrodes; Authentication; Headphones; Biometrics (access control); Sensors; Internet of Things; Authentication; behavioral biometrics; electroencephalogram (EEG); Internet of Things (IoT); smart sensing,  BAND</t>
  </si>
  <si>
    <t>Augmented reality; gas and odor identification; electronic nose prototype; industrial maintenance,  ELECTRONIC-NOSE; SYSTEMS; DESIGN; ODORS</t>
  </si>
  <si>
    <t xml:space="preserve">Internet of Things; virtual reality; augmented reality; quality of experience; electromagnetic interference,  </t>
  </si>
  <si>
    <t xml:space="preserve">Identification; Fitting; Deep learning; Transformer; Data generation; Virtual reality; Reverse engineering,  </t>
  </si>
  <si>
    <t>Security; Computational modeling; Virtual reality; Uncertainty; Minimization; Wireless communication; Optimization; Intelligent reflecting surface; virtual reality; latency minimization,  WIRELESS COMMUNICATION</t>
  </si>
  <si>
    <t xml:space="preserve">Privacy; X reality; Sensors; Security; Metaverse; Behavioral sciences; Surgery; Machine learning; Augmented reality; Virtual reality; machine learning; metaverse; privacy; user profiling; virtual reality,  </t>
  </si>
  <si>
    <t>,  ANONYMITY</t>
  </si>
  <si>
    <t>Augmented reality; Information exchange; Situational awareness; Collaboration quality; Usability,  VISUAL INFORMATION; LAW-ENFORCEMENT; TECHNOLOGY; SYSTEM; MAINTENANCE; SCENE</t>
  </si>
  <si>
    <t>Medical diagnostic imaging; Multi-agent systems; Deep learning; Augmented reality; Bioinformatics; Privacy; Intelligent sensors; Biomedical health informatics; augmented reality; distributed deep learning; multi-agent system; privacy,  INDUSTRIAL INTERNET; BLOCKCHAIN; THINGS</t>
  </si>
  <si>
    <t>Radio fingerprinting; Deep learning; Signal intelligence; Wireless security; Emitter identification; Signal and modulation classification,  AUTOMATIC MODULATION CLASSIFICATION; IDENTIFICATION; NETWORKS; SECURITY; PERFORMANCE; SPECTRUM; CHANNEL</t>
  </si>
  <si>
    <t>Virtual reality; Augmented reality; Mixed reality; Transportation; Passenger; In-car; In-flight; Travel,  MOTION SICKNESS; KNOWLEDGE; SPACE</t>
  </si>
  <si>
    <t>Metaverse; Virtual reality (VR) human-robot; Biometrics; Finger vein recognition; Deep learning; Convolution network; Pre-processing; Image processing; Anti-aliasing,  EXTRACTION; FUSION</t>
  </si>
  <si>
    <t>Augumented reality; Face recognition; Active security,  ALGORITHM; TRACKING</t>
  </si>
  <si>
    <t>Augmented reality; 5G mobile communication; Mobile handsets; Rendering (computer graphics); Mars; Wireless communication; Cloud computing; 5G; multi-access edge computing (MEC); cloud; mobile augmented reality (MAR); augmented reality (AR); network architecture,  SERVICE MIGRATION; LOW-LATENCY; REMOTE MAINTENANCE; INFORMATION-SYSTEM; INDUSTRY 4.0; FOLLOW ME; WEB AR; NETWORKS; FUTURE; COMMUNICATION</t>
  </si>
  <si>
    <t>Privacy; Eye Tracking; Eye Movements; Biometrics,  VIRTUAL-REALITY; GAZE PREDICTION; SALIENCY MAPS; ATTENTION; MOVEMENTS; VR</t>
  </si>
  <si>
    <t>APCO; nostalgia; positivity bias; privacy concerns; bounded rationality; mobile augmented reality applications; Pokemon Go,  INFORMATION PRIVACY CONCERNS; SCALE; DISCLOSURE; MEMORIES</t>
  </si>
  <si>
    <t>Edge computing; Cloud computing; Internet of Things; Agriculture; Servers; Production; Monitoring; The Agricultural Internet of Things; artificial intelligence; blockchain; edge computing; smart agriculture; virtual; augmented reality,  AUGMENTED REALITY; BIG DATA; SYSTEMS</t>
  </si>
  <si>
    <t>Gesture recognition; gesture detection; human-computer interaction; Haar-cascade; convolution neural network; Viola-Jones Algorithm; ReLU activation; convolutional layer; max-pooling; k-Gaussian distribution,  RECOGNITION SYSTEM</t>
  </si>
  <si>
    <t>5G; use cases; MEC; security; ITS; V2E; AR; VR; UAV; mMTC; eMBB,  PHYSICAL LAYER SECURITY; OF-THE-ART; RESOURCE-ALLOCATION; CELLULAR NETWORKS; LOW-LATENCY; EDGE; INTERNET; SYSTEMS; THREATS; THINGS</t>
  </si>
  <si>
    <t xml:space="preserve">autonomous vehicles; vehicle-to-pedestrian communication; external human-machine interfaces; user-initiated communication; vulnerable road users; wearable augmented reality; scalability,  </t>
  </si>
  <si>
    <t>Resource management; Training; Wireless networks; Distributed databases; Data models; Machine learning algorithms; Performance evaluation; Federated learning; power allocation; wireless networks; federated cooperation; federated augmentation,  INTERFERENCE COORDINATION; RESOURCE-ALLOCATION; OPTIMIZATION; ALGORITHM</t>
  </si>
  <si>
    <t>augmentated reality; remote laboratories; digital image processing; object tracking; computer vision,  GAMES</t>
  </si>
  <si>
    <t>object perception; object identification; context; object congruency; virtual reality; virtual environment; immersion; head-mounted display; presence; user study,  VIRTUAL-REALITY; MEMORY; RECOGNITION; IMMERSION; SICKNESS; SCENES</t>
  </si>
  <si>
    <t>,  NEURAL MECHANISMS; FEEDBACK</t>
  </si>
  <si>
    <t xml:space="preserve">key virtual reality; mobile computing; hidden camera; spycam; webvr; privacy leak,  </t>
  </si>
  <si>
    <t xml:space="preserve">Metaverse; security; computational linguistics; grouping bridgehead; AI,  </t>
  </si>
  <si>
    <t xml:space="preserve">Digital twin; virtual reality; robot control; mobile networks; network security,  </t>
  </si>
  <si>
    <t>,  TECHNOLOGY ACCEPTANCE MODEL; ELECTRONIC COMMERCE; PERCEIVED RISK; UNIFIED THEORY; REALITY; TELEPRESENCE; ADOPTION; PURCHASE; IMPACT; RETAIL</t>
  </si>
  <si>
    <t>Cybersecurity; percutaneous renal access; precise surgical training; augmented reality; security awareness,  MODEL</t>
  </si>
  <si>
    <t>Vehicle dynamics; Data privacy; Observers; Topology; Privacy; Metaverse; Eigenvalues and eigenfunctions; Encryption and decryption; platooning control; privacy preservation; proportional-integral observers (PIOs); vehicular cyber-physical systems,  FRAMEWORK; TRANSPORTATION; RESILIENT; VEHICLES; DESIGN; STATE</t>
  </si>
  <si>
    <t xml:space="preserve">Blockchain; smart contract; point cloud; security; privacy preservation; software-defined network (SDN); big data; assurance; resilience,  </t>
  </si>
  <si>
    <t>COVID-19; Surgery; 5G mobile communication; Medical diagnostic imaging; Biomedical imaging; Telemedicine; X reality; Auxiliary classifier generative adversarial network (ACGAN); COVID-19; extended reality (XR); Internet of Medical Things (IoMT); security,  VIRTUAL-REALITY SIMULATOR; AUGMENTED REALITY; NAVIGATION; CORONAVIRUS; SYSTEM; IOT</t>
  </si>
  <si>
    <t xml:space="preserve">Ablation; Ventricular tachycardia; Computer simulation; Augmented reality,  </t>
  </si>
  <si>
    <t xml:space="preserve">Security; Internet of Things; Data analysis; Blockchain; Reliability; 5G mobile communication; Quality of service; Internet of Things; security attack detection; edge computing; fog computing; blockchain; software-defined networking,  </t>
  </si>
  <si>
    <t>,  PRIVACY; EFFICIENT; INTERNET</t>
  </si>
  <si>
    <t>virtual stop; shared automated mobility on-demand; HMI; augmented reality; field test; user-centered design,  RIDE; SERVICES; NETWORK</t>
  </si>
  <si>
    <t xml:space="preserve">3D mesh; 3D point cloud; 3D point labeling; AR service,  </t>
  </si>
  <si>
    <t>Privacy; Authentication; Blockchain; Smart contracts; Internet of Things; Crowdsourcing; Anonymous authentication; blockchain; mobile crowdsourcing (MCS); trust,  PRACTICAL REPUTATION SYSTEM</t>
  </si>
  <si>
    <t>acoustic sense; continuous authentication; Ear Related Transfer Function; FMCW; CIR,  ATTACK</t>
  </si>
  <si>
    <t>,  HEALING KEY DISTRIBUTION; SEARCHES; INDEX</t>
  </si>
  <si>
    <t xml:space="preserve">Ethics; Sensors; Privacy; Physiology; Glass; Cameras; Three-dimensional displays,  </t>
  </si>
  <si>
    <t>Authentication; hidden Markov models; telerobotics,  MINIMALLY INVASIVE SURGERY; SEGMENTATION; RECOGNITION</t>
  </si>
  <si>
    <t>,  SOFTWARE-DEFINED NETWORKING</t>
  </si>
  <si>
    <t xml:space="preserve">MapReduce; authentication for mapreduce; cloud computing security; security requirements; security threats,  </t>
  </si>
  <si>
    <t>Security; Internet of Things; 5G mobile communication; Protocols; Privacy; Analytical models; Solid modeling; Fifth generation mobile communication systems (5G); Internet of Things (IoT); security; privacy; key management; authentication; access control; intrusion detection,  USER AUTHENTICATION SCHEME; KEY MANAGEMENT PROTOCOL; INTRUSION DETECTION SYSTEM; WIRELESS SENSOR NETWORKS; ACCESS-CONTROL; MALWARE DETECTION; AGREEMENT SCHEME; CLOUD; EFFICIENT; 5G</t>
  </si>
  <si>
    <t>Intelligent transportation system (ITS); metaverse; parallel vision,  ALIGNMENT</t>
  </si>
  <si>
    <t>Virtual reality; Cybersickness; Professional training; Negative factors of interaction with virtual reality; Quantitative metrics; Qualitative metrics,  HIGHER-EDUCATION; FEEDBACK; TRENDS</t>
  </si>
  <si>
    <t>,  ARTHROPLASTY; NAVIGATION; SURGERY; REGISTRATION</t>
  </si>
  <si>
    <t>IoT Security; E-learning; Learning Analytics; Linked Data; 3D E-Learning Materials; 360-degree Images and Videos,  FRAMEWORK</t>
  </si>
  <si>
    <t>digital twin; machine learning; the Metaverse; nonlinear ARX; system identification; model predictive controller; stochastic MPC; Kalman filter; mechatronics,  ROBUST; DESIGN; MPC</t>
  </si>
  <si>
    <t>Cyber-physical-social systems (CPSS); parallel intelligence (PI); parallel security; scenario engineering (SE); security in metaverses,  INTELLIGENCE; SECURITY; BLOCKCHAIN; EMERGENCE; FRAMEWORK; CPS; AI</t>
  </si>
  <si>
    <t>Production; Augmented reality; Production systems; Smart manufacturing; Companies; Glass; Training; Industry 4; 0; augmented reality; smart factory; manufacturing logistic,  CYBER-PHYSICAL SYSTEMS; VIRTUAL-REALITY; INDUSTRY 4.0; REMOTE MAINTENANCE; ORDER PICKING; DESIGN</t>
  </si>
  <si>
    <t>Virtual reality exposure therapy; Posttraumatic stress disorder; Olfaction; Odor; Memory,  VIETNAM VETERANS; DISPLAY; ODOR; SENSE; IDENTIFICATION; AMYGDALA; RECALL; SMELL; LONG; IRAQ</t>
  </si>
  <si>
    <t xml:space="preserve">,  </t>
  </si>
  <si>
    <t>Tactile internet; Next-generation internet architecture; Ultra-low latency; High-precision networking; Cross-layer transport protocol stack; In-network computing; Software-defined networking; Network function virtualization; Transport protocols,  NETWORK; SECURITY; PRIVACY</t>
  </si>
  <si>
    <t xml:space="preserve">Three-dimensional displays; Task analysis; Mobile handsets; Visualization; Animation; Usability; Shape; Virtual Reality; Presentation Authoring; Mobile Knowledge Work; Pen and Touch Interaction,  </t>
  </si>
  <si>
    <t>Mobile virtual reality; Music primary education; Music genre learning; Navigation; Spatial audio,  MEMORY; ENVIRONMENTS; ARCHITECTURE; INSTRUCTION; INTERFACES; STUDENTS</t>
  </si>
  <si>
    <t>augmented reality; augmented reality in education; augmented reality in teaching; teachers' perceptions; teachers' skills; teachers' training,  TECHNOLOGY; SCIENCE</t>
  </si>
  <si>
    <t>immersive environment; cognitive impairment; physical disability; unity; rehabilitation,  REHABILITATION; GAMES</t>
  </si>
  <si>
    <t>Self-inspection building; augmented reality; agents; competition,  DISTRIBUTED CONSTRAINT OPTIMIZATION; SMART CITY; IMPLEMENTATION</t>
  </si>
  <si>
    <t>,  USER AUTHENTICATION SCHEME; CERTIFIED PUBLIC KEYS; MULTISERVER AUTHENTICATION; PROTOCOL; CRYPTANALYSIS; IMPROVEMENT</t>
  </si>
  <si>
    <t>Augmented reality; museum experience; user behavior,  EDUCATION; INCREASE; PLACE</t>
  </si>
  <si>
    <t>Metaverse; Solid modeling; Buildings; Blockchains; Three-dimensional displays; Urban areas; Digital twins; Blockchain; building information modeling (BIM); city information modeling (CIM); device-free localization; metaverse,  INDUSTRY 4.0; BIM</t>
  </si>
  <si>
    <t>virtual reality; gait rehabilitation; gait analysis; EEG; multimodal acquisition,  CHILDREN; WALKING; PARAMETERS</t>
  </si>
  <si>
    <t>tactile internet; Smart Manufacturing; 5G; Industry 4; 0; Society 5,  BIG DATA; THINGS; IOT; VISION; ISSUES</t>
  </si>
  <si>
    <t>Edge Computing; image analysis; Internet of Things; multimedia management; A2IoT,  INTERNET; THINGS</t>
  </si>
  <si>
    <t>Medical services; Metaverse; Surgery; Artificial intelligence; Mirrors; Virtual reality; Computer security; Digital twins; healthcare; virtual reality; digital twin; cybersecurity,  BIG DATA ANALYTICS; ACTIVITY RECOGNITION; TECHNOLOGY; INTERNET; REALITY; SYSTEM; OPPORTUNITIES; DISEASE; MODEL; STATE</t>
  </si>
  <si>
    <t>deep convolutional autoencoder; manifold consistency; manifold regularization; positive-unlabeled problem; unauthorized broadcasting identification,  ANOMALY DETECTION</t>
  </si>
  <si>
    <t>Medical augmented reality; display techniques; surgical navigation systems; needle guidance; visuospatial task,  NAVIGATION SYSTEM; MOUNTED DISPLAYS; INTERVENTIONS; ACCURACY; FEASIBILITY; GUIDANCE; WORKFLOW; DESIGN; BIOPSY</t>
  </si>
  <si>
    <t>privacy paradox; soft logic; soft numbers; innovative computing; consciousness computational aspects; technological literacy,  INFORMATION DISCLOSURE; ONLINE; DIMENSIONS; BEHAVIOR; AGE</t>
  </si>
  <si>
    <t>Task analysis; Resource management; Cloud computing; Servers; Delays; Logic gates; Containers; Edge computing (EC); low latency; Lyapunov optimization; resource consumption; resource management; resource provisioning; resource representation,  ALLOCATION</t>
  </si>
  <si>
    <t xml:space="preserve">fire drill; VR; Kinect; somatosensory interaction; action recognition,  </t>
  </si>
  <si>
    <t>Big Data; Security and privacy; Privacy preserving; HDFS; HADOOP; HIVE; Secured Map Reduce (SMR) layer,  K-ANONYMITY; ALGORITHM</t>
  </si>
  <si>
    <t>EEG; Brain-state decoding; Machine learning; Classification; Brain-computer interface (BCI); Motor intention; Motor behavior; Hand selection; Virtual reality; Neurorehabilitation; EEG-VR; Pre-movement; Human-in-the-loop; Open source pipeline,  SINGLE-TRIAL CLASSIFICATION; HUMAN VOLUNTARY MOVEMENT; DORSAL PREMOTOR CORTEX; CORTICAL POTENTIALS; HAND; INTENTION; FINGER; RHYTHM; WRIST; REAL</t>
  </si>
  <si>
    <t>Augmented reality; Semantics; Deep learning; Industry; CNN; Transformers; Multimodal interaction,  AUGMENTED REALITY; MAINTENANCE; SYSTEMS</t>
  </si>
  <si>
    <t>,  CRYPTOSYSTEM; ENCRYPTION</t>
  </si>
  <si>
    <t>,  INDOOR LOCALIZATION</t>
  </si>
  <si>
    <t xml:space="preserve">Avatars; Face; Facial animation; Resists; Mirrors; self-avatars; virtual reality; embodiment; face animation; enfacement,  </t>
  </si>
  <si>
    <t>,  ROUTE OPTIMIZATION SCHEME; NETWORK MOBILITY NEMO; MANAGEMENT; ALGORITHM; SUPPORT; PROTOCOL</t>
  </si>
  <si>
    <t>Augmented reality; collaborative robotics; fault visualization; industry 4.0,  INTERFACE; COLLABORATION; PROJECTION; PATH</t>
  </si>
  <si>
    <t>,  TECHNOLOGY; NETWORKS</t>
  </si>
  <si>
    <t>machine learning; multimodal sensing; soft sensing; task recognition; wearable computing; wearable gloves,  STRAIN SENSORS; STRETCHABLE ELECTRONICS; SOFT; ACQUISITION; FABRICATION; PARAMETERS; DESIGN; GRASP</t>
  </si>
  <si>
    <t>Industries; Bibliographies; Manufacturing; Systematics; Internet of Things; Service robots; Big data analytics (BDA); cyber physical systems (CPS); Industry 4; 0; Internet of Things (IoT); managerial implementation challenges; manufacturing; systematic literature review,  BIG DATA ANALYTICS; PREDICTIVE MAINTENANCE; FUTURE; TRENDS; SUSTAINABILITY; TECHNOLOGIES; INTERNET; FRAMEWORK; SYSTEM; THINGS</t>
  </si>
  <si>
    <t>posture analysis; pose recognition; motion analysis; action recognition; depth sensors; rehabilitation exercises; virtual reality; telehealth,  HEALTH-CARE</t>
  </si>
  <si>
    <t>stereoscopic lighting; immersive virtual environment; eye-movement tracking; ceramic exhibit,  PERCEPTION; SIMULATION; RESPONSES; SALIENCY; REALITY; DESIGN; TOOLS</t>
  </si>
  <si>
    <t>Attenuation; Rain; Security; 5G mobile communication; Device-to-device communication; Receiving antennas; Downlink; Artificial rain (AR); device to device (D2D) communication; half-duplex (HD) attack; miss rate; secrecy rate; sensitivity,  INTRUSION DETECTION SYSTEM; PHYSICAL-LAYER SECURITY; COMMUNICATION; OPTIMIZATION; PERFORMANCE; ACCESS</t>
  </si>
  <si>
    <t>Edge computing; fog computing; mobile edge computing; cloudlet; cyberphysical systems; trustworthiness; safety; security; predictability; dependability; critical systems,  MOBILE EDGE; SOFTWARE; FOG; CLOUD</t>
  </si>
  <si>
    <t xml:space="preserve">Control chart pattern; support vector machine; cuckoo search algorithm; autocorrelation process; Monte Carlo simulation,  </t>
  </si>
  <si>
    <t xml:space="preserve">User experience; Augmented reality; Indexes; Computer science; User experience; Systematics; User interfaces; Augmented reality (AR); category; quality attributes; user experience (UX); user interface (UI),  </t>
  </si>
  <si>
    <t>Channel estimation; Next generation networking; Artificial intelligence; Solid modeling; 5G mobile communication; Wireless networks; Security; Adversarial machine learning; Trustworthy AI; security; next-generation networks; adversarial machine learning; model poisoning; channel estimation,  MACHINE; 5G; 6G</t>
  </si>
  <si>
    <t xml:space="preserve">RFID; Augmented reality; Smart spaces; Motor disabled people; Inclusion; Retail,  </t>
  </si>
  <si>
    <t>safety management; mobile application; personnel training; e-learning; augmented reality; hazard identification; mobile augmented reality,  OCCUPATIONAL-HEALTH; STUDENT MOTIVATION; SAFETY; EDUCATION; MODEL</t>
  </si>
  <si>
    <t>virtual reality; travel industry; organisational aspects; qualitative analysis; virtual reality adoption; tourism operators; low-density regions; interactive virtual objects; captivating visitors; showing territories; richer perspectives; livelier perspectives; tourism topic; bibliographic review; organisational development,  CLOUD COMPUTING ADOPTION; INFORMATION-TECHNOLOGY; AUGMENTED REALITY; RURAL TOURISM; FIRM-LEVEL; DETERMINANTS; MODEL; EXPERIENCE; FOUNDATIONS; ENTERPRISE</t>
  </si>
  <si>
    <t xml:space="preserve">Fiducial marker system; object detection; tracking; deep learning,  </t>
  </si>
  <si>
    <t>IoT; onboarding; AR; mobile; wireless; RSS,  MODEL</t>
  </si>
  <si>
    <t xml:space="preserve">Keylogging; Keystroke Inference; Side-channel Attacks; Privacy; Electromyography; EMG; Wearables; Deep Learning; Time Series Classification,  </t>
  </si>
  <si>
    <t>Automatic bone fracture reduction; Complex fractures; Fracture alignment; Fracture reconstruction; Fracture zone identification; Region filtering; Seed points,  CRANIOFACIAL RECONSTRUCTION; BONE</t>
  </si>
  <si>
    <t>Human augmentation; Augmented reality; Wearable computing; Multimodal interaction; Crossmodal interaction; Augmented senses; Augmented action; Augmented cognition; Interaction paradigms,  COGNITIVE STATE; ENHANCEMENT; DEVICES; TECHNOLOGY; ETHICS; NEUROTECHNOLOGY; CLASSIFICATION; STIMULATION; VISION; ISSUES</t>
  </si>
  <si>
    <t>Visual-based Fusion Technologies; Assistive Learning Aid; Dyscalculia Screening Test Instrument (DSTI); Augmented Reality (AR),  INTERVENTION; EDUCATION; CHILDREN</t>
  </si>
  <si>
    <t>Big data; Urban data science; SoBigData; Mobility datasets,  URBAN METABOLISM; SOCIAL MEDIA; THINGS DATA; ENERGY; INTERNET; PREDICTION; NETWORKS; DEMAND; SYSTEM</t>
  </si>
  <si>
    <t>mixed reality; 3D network topology visualization; cyber team communication; Virtual Data Explorer; shared mental model; cyber situational awareness; human factors; cybersecurity,  MEMORY; CELLS</t>
  </si>
  <si>
    <t>,  PROTECTION; RECOGNITION</t>
  </si>
  <si>
    <t xml:space="preserve">Browser forensics; Google Meet; Memory forensics; Video conferencing,  </t>
  </si>
  <si>
    <t>Virtual reality; evaluation; visual analytics; clustering,  VIRTUAL ENVIRONMENTS; VISUAL EXPLORATION; VISUALIZATION; SCATTERPLOT; PERFORMANCE; EXPERIENCE; FRAMEWORK; REALITY</t>
  </si>
  <si>
    <t>,  FIELD-OF-VIEW; SIMULATOR; ENVIRONMENTS; MEMORY</t>
  </si>
  <si>
    <t>,  EDUCATION; INTENTION</t>
  </si>
  <si>
    <t>Feature extraction; Convolutional neural networks; Spectrogram; Databases; Emotion recognition; Speech recognition; Data models; Speech emotion recognition; convolutional neural network; data augmentation; long-short-term memory; spontaneous speech database,  RECOGNITION FEATURES; SENTIMENT ANALYSIS; CLASSIFICATION</t>
  </si>
  <si>
    <t>Solid modeling; Virtual reality; Computational modeling; Data models; Classification algorithms; Data mining; Object detection; Movement target balance ability detection; movement balance ability; balance acquisition; VR~environment,  MANEUVERING TARGET DETECTION; COHERENT INTEGRATION; PARAMETER-ESTIMATION; AMBIGUITY FUNCTION; ALGORITHM</t>
  </si>
  <si>
    <t>Education; Virtual reality; Solid modeling; Speech recognition; Tools; Visualization; Mice; Virtual experiment; intelligent dropper; multimodal fusion; pressure sensors; human-computer interaction,  SYSTEM</t>
  </si>
  <si>
    <t>Security; Privacy; Cloud computing; Fog computing; Mobile edge computing; Mobile cloud computing,  INTRUSION DETECTION; CLOUD; PRIVACY; AUTHENTICATION; NETWORKS; INTERNET; ISSUES</t>
  </si>
  <si>
    <t>Blockchain; DAO; digital economy; metaverse; privacy computing; Web3.0,  BIG DATA; SMART CONTRACTS; BLOCKCHAIN</t>
  </si>
  <si>
    <t>Edge computing; mobile edge computing; cloud computing; 5G wireless networks; fog computing and cloudlet computing; computation offloading,  OPTIMIZATION</t>
  </si>
  <si>
    <t xml:space="preserve">Local Generic Feature; MB-LBP; Partial Occlusion; Robust Kernel Method; SIFT,  </t>
  </si>
  <si>
    <t>Virtual 3D Face; Human Excitement; Predictive Input-Output Model; Minimum variance and Generalized Minimum Variance Control with Constraints,  EMOTION RECOGNITION; EEG; MUSIC</t>
  </si>
  <si>
    <t>blockchain; information-centric network (ICN); sharding; reputation; consensus; affinity propagation,  BLOCKCHAIN</t>
  </si>
  <si>
    <t>,  REALITY EXPOSURE THERAPY; PREVALENCE; OWNERSHIP; DISORDERS; ANXIETY; GENDER; AVATAR; HEALTH; SKIN</t>
  </si>
  <si>
    <t>Pokemon Go; Augmented reality games (ARGs); Location-based games (LBGs); Online games; Freemium; Free-to-play; Virtual reality (VR); Uses and gratifications (U&amp;G),  AUGMENTED REALITY GAMES; PERCEIVED BENEFITS; ONLINE GAMES; VIDEO GAMES; GRATIFICATIONS; MOTIVATIONS; PRIVACY; PERFORMANCE; FRAMEWORK; INGRESS</t>
  </si>
  <si>
    <t>,  OPERATIONS MANAGEMENT; DIGITAL TECHNOLOGIES; OIL; FRAMEWORK; CONTEXT; FUTURE; GAS; SUSTAINABILITY; SYSTEMS; CHAINS</t>
  </si>
  <si>
    <t xml:space="preserve">Augmented Reality; cyber-physical systems; identification; industrial augmented reality; industry 4.0; Internet of Things; traceability; industrial Internet of Things; smart factory,  </t>
  </si>
  <si>
    <t>,  TELEVISION PRODUCTION</t>
  </si>
  <si>
    <t>Authentication; Big Data; Distributed databases; Containers; Cloud computing; Big data; cloud; data authentication; distributed computing; MapReduce,  MAPREDUCE; FRAMEWORK; SECURITY</t>
  </si>
  <si>
    <t>Smart city; Robot swarm; Swarm intelligence; Data fusion; Immersive interface; Virtual reality,  IMMERSIVE INTERFACES; DRONES; SYSTEM; VEHICLES</t>
  </si>
  <si>
    <t>2DPCA; face recognition; Local Line Binary Pattern; Multiscale Block Local; Binary Pattern; RowAMD,  PCA</t>
  </si>
  <si>
    <t>Simultaneous localization and mapping; Cameras; Matrix decomposition; Visualization; Feature extraction; Real-time systems; Optical filters; Augmented reality; Autonomous aerial vehicles; SLAM; multilayer perceptron (MLP); homotopy continuation; monocular; initialization,  VERSATILE</t>
  </si>
  <si>
    <t>6G; AI; ML driven air interface; network localization and sensing; cognitive spectrum sharing; sub-terahertz; RAN-Core convergence; subnetworks; security; privacy; network as a platform,  WIRELESS COMMUNICATIONS; CHALLENGES; NETWORKS; VISION; 5G</t>
  </si>
  <si>
    <t>Privacy; Perturbation methods; Differential privacy; Optimization; Distributed databases; Convergence; Differential privacy; distributed learning; ADMM,  ALTERNATING DIRECTION METHOD</t>
  </si>
  <si>
    <t>Aggregate statistics; white-box attacks; inference attacks; auto-regressive models; differential privacy; energy data privacy,  PRESERVING DATA AGGREGATION; DIFFERENTIAL PRIVACY; SMART; ATTACKS; PRICES; NOISE</t>
  </si>
  <si>
    <t>DenseIndoorSensorNetwork; LoRAWAN; FusedTwins; Humanpresence; EffectiveSignalPower,  PATH-LOSS PREDICTION; PRINCIPAL COMPONENTS; LOW-LATENCY; REGRESSION; REPRESENTATIONS; ENVIRONMENTS; PERFORMANCE; TECHNOLOGY; BANDS; IOT</t>
  </si>
  <si>
    <t>Metamorphic testing; metamorphic relation; category-choice framework; fault detection effectiveness,  SOFTWARE; FRAMEWORK</t>
  </si>
  <si>
    <t>location-based services; geosurveillance; social media; location data; geoprivacy; attitude; geolocation; geotagging,  BIG DATA; SERVICES; PRIVACY; GEOGRAPHY; GEOSURVEILLANCE; UBERVEILLANCE; CARTOGRAPHY; TRACKING; DEVICES; WORLD</t>
  </si>
  <si>
    <t>,  INTERNET</t>
  </si>
  <si>
    <t>Image resolution; Feature extraction; Gallium nitride; Generative adversarial networks; Surveillance; Cameras; Noise reduction; Person re-identification; low-resolution person re-identification; super-resolution; image de-noising,  NETWORKS</t>
  </si>
  <si>
    <t>,  BIG DATA; INTERNET; CLOUD; MANAGEMENT; REQUIREMENTS; PERFORMANCE; SIMULATION</t>
  </si>
  <si>
    <t xml:space="preserve">Depth space; Depth sensor; Kinect; Distance; Collision avoidance,  </t>
  </si>
  <si>
    <t>Human activity recognition; Behavior understanding; Action representation; Action detection; Computer Vision; Survey,  HUMAN MOTION ANALYSIS; GESTURE RECOGNITION; RECOGNIZING ACTIONS; ACTIONLET ENSEMBLE; VIDEO SURVEILLANCE; ABNORMAL-BEHAVIOR; KINECT SENSOR; HAND POSTURE; MULTIVIEW; NETWORKS</t>
  </si>
  <si>
    <t>Palmprint; discrete cosine transform; autoregressive signals modeling,  RECOGNITION SYSTEM; FACE RECOGNITION; EEG SIGNALS; ALGORITHM</t>
  </si>
  <si>
    <t>Mining; sensors,  MOSSBAUER SPECTROMETER</t>
  </si>
  <si>
    <t>strabismus; virtual reality; rehabilitation,  BINOCULAR VISION; INTEROCULAR SUPPRESSION; BRAIN; GAME</t>
  </si>
  <si>
    <t xml:space="preserve">Surveillance; Computer vision; Image analysis; Analytics; Image features; Surveillance analytics; Cloud Computing; Fog Computing; Edge Computing,  </t>
  </si>
  <si>
    <t>5G; multi-access edge computing; educational system; eMEC; field test,  NETWORK</t>
  </si>
  <si>
    <t>artificial intelligence; connected health; occupational health and safety; occupational risks and hazards; predictive analytics; total worker health,  RISK-FACTORS; MUSCULOSKELETAL DISORDERS; CARDIOVASCULAR HEALTH; CONSTRUCTION WORKERS; ASSESSMENT-TOOL; SKIN-CANCER; INTERVENTIONS; HYPERTHERMIA; ASSOCIATIONS; EXPOSURE</t>
  </si>
  <si>
    <t xml:space="preserve">CPS security &amp; safety; cyber-physical spaces architectures; cyber-physical systems (CPS); experience report; Internet of things (IoT); software architectures,  </t>
  </si>
  <si>
    <t>Cloud computing; mobile cloud computing; heuristic; bent key exchange; reactive offloading,  MODEL</t>
  </si>
  <si>
    <t>Suturing simulation; Medical training; Virtual reality; Knot identification; Collision detection; Self-collision; Haptics,  COLLISION DETECTION; POSITION</t>
  </si>
  <si>
    <t>Edge computing; transfer learning; deep learning; urban intelligence; IoT; QoS,  SMART CITIES</t>
  </si>
  <si>
    <t>MapReduce; SVM; cuckoo search; network security situation prediction,  PARTICLE SWARM OPTIMIZATION; SUPPORT VECTOR MACHINE; KEY MANAGEMENT SCHEME; COVERT CHANNEL; SELECTION</t>
  </si>
  <si>
    <t>Backscatter; Modulation; Protocols; Signal to noise ratio; Radiofrequency identification; Amplitude shift keying; Quadrature amplitude modulation; ASK; backscatter communications; PSK; pulse shaping; QAM; RFID; single sideband modulation,  MODULATOR; COMMUNICATION; UPLINK; ENERGY</t>
  </si>
  <si>
    <t xml:space="preserve">Device-free gesture recognition; WiFi channel state information; Meta-learning; Deep learning,  </t>
  </si>
  <si>
    <t>Classification algorithm; human action recognition; motion sensors; machine learning; Masi entropy,  HUMAN ACTION RECOGNITION; SEMANTIC RECOGNITION</t>
  </si>
  <si>
    <t>Industries; Production; Fourth Industrial Revolution; Security; Service robots; Artificial intelligence; Blockchains; Blockchain; Industry 5; 0; Internet-of-Things; security; privacy,  SUPPLY CHAIN; CHALLENGES; SECURITY; INTERNET; PRIVACY; PERSONALIZATION; ARCHITECTURE; TECHNOLOGY; TAXONOMY; NETWORK</t>
  </si>
  <si>
    <t>Pervasive technology; Ethics framework; Workplaces; Older workers,  INTERNET; THINGS</t>
  </si>
  <si>
    <t xml:space="preserve">IoT; edge computing; video stream analytics; real-time analytics; deep learning; software defined networks; big data; cloud computing,  </t>
  </si>
  <si>
    <t>Chinese character coded targets (CCTs); coded target; faster R-CNN; motion blur; target recognition,  SYSTEM</t>
  </si>
  <si>
    <t>Medical services; Data privacy; Genetic algorithms; Databases; Optimization; Data integrity; Task analysis; Privacy-preserving data mining; healthcare data; evolutionary computation; sanitization process,  SANITIZATION</t>
  </si>
  <si>
    <t>Convergence computing; Wireless sensor network; Fog computing; GRID; Cloud computing; Cloud storage; Mobile computing; Data mining; Knowledge discovery,  CLOUD; NETWORKS</t>
  </si>
  <si>
    <t>Computational modeling; Blockchain; Computer architecture; Computational efficiency; Resource management; Servers; Security,  INTERNET</t>
  </si>
  <si>
    <t>,  MODEL; FLOW</t>
  </si>
  <si>
    <t xml:space="preserve">cybersecurity; Information Security Management Systems; ISMS; Action Research; process improvement; cost saving; time reduction; SMEs; ISO27001; ISO27002,  </t>
  </si>
  <si>
    <t>biomedical MRI; biological tissues; pattern clustering; image segmentation; brain; fuzzy logic; diseases; medical image processing; self-organising feature maps; fuzzy set theory; tumours; unsupervised learning; aberrant regions; patient brain; noninvasive analysis; peak signal-to-noise ratio; automated unsupervised learning-based; anomaly detection; brain magnetic resonance imaging; magnetic resonance brain image segmentation; medical image analysis; MR brain image; tissue structures; effective demarcation; abnormal regions; MR images; treatment processes; self-organising map; interval type-2 fuzzy logic clustering; noise figure 0; 234778 dB; noise figure 54; 847 dB,  TUMOR-IDENTIFICATION; TISSUE SEGMENTATION; ALGORITHM; IMAGES; FLAIR</t>
  </si>
  <si>
    <t>Industry 4; 0; Maintenance; Decision support; Situation awareness; Collaboration; Augmented reality,  DECISION-SUPPORT-SYSTEM; SITUATION AWARENESS; AUGMENTED REALITY; COGNITIVE FIT; MODELS; ERGONOMICS; INTUITION; KNOWLEDGE; WORK; RISK</t>
  </si>
  <si>
    <t xml:space="preserve">Smart grid; Industrial IoT; Industry 4.0; Electricity theft; ThingSpeak cloud,  </t>
  </si>
  <si>
    <t xml:space="preserve">Magnetic resonance image; unsupervised clustering scheme; intra intimacy; intra contrast; iLIAC; shreekum intra cluster measure; medical image clustering,  </t>
  </si>
  <si>
    <t>Machine learning; Latent variables; Diffeomorphisms; Geodesic shooting; Shape model; Appearance model,  REGISTRATION; MRI</t>
  </si>
  <si>
    <t>5G mobile communication; Artificial intelligence; Natural language processing; Taxonomy; Quality of service; 5G networks; artificial intelligence; blockchain; smart contract; security; and privacy,  INTELLIGENCE; ALGORITHM; EFFICIENT; ARCHITECTURE; CHALLENGES; MANAGEMENT; SECURITY; INTERNET; SYSTEMS; SCHEME</t>
  </si>
  <si>
    <t>Face recognition; Faces; Facial features; Feature extraction; Image synthesis; Learning systems; Image reconstruction; Heterogeneous face recognition; cross-domain; face augmentation; face disentanglement,  COUPLED DICTIONARY; REPRESENTATION</t>
  </si>
  <si>
    <t>,  TECHNOLOGY; MANAGEMENT</t>
  </si>
  <si>
    <t>Maritime surveillance; Deep learning; CNNs; Image retrieval; Maritime vessel re-identification,  ILLEGAL</t>
  </si>
  <si>
    <t>Visualization; Brain modeling; Solid modeling; Supervised learning; Quality of service; Haptic interfaces; Unsupervised learning; Human-in-the-loop; quality-of-experience; tactful networking; supervised learning,  AWARE RESOURCE-ALLOCATION; AUDITORY SIGNALS; INFORMATION; INTEGRATION; TACTILE; VISION</t>
  </si>
  <si>
    <t>Estimation; Tin; Correlation; Indexes; Support vector machines; Biological information theory; Task analysis; Functional magnetic resonance imaging; modularity; functional connectivity network; chronic tinnitus,  CONSTRUCTION; STRENGTH</t>
  </si>
  <si>
    <t>Solid modeling; Nonlinear distortion; Object recognition; Data visualization; Internet of Things; Feature extraction; Virtual reality technology; Internet of Things; college assets; visual management,  AUGMENTED REALITY; NETWORK</t>
  </si>
  <si>
    <t>Switches; Metadata; Solid modeling; Licenses; IP networks; Transforms; Semantics; Event-B machines; intent-driven networking; named data networks; programmable data-planes,  NETWORKING</t>
  </si>
  <si>
    <t>Full body avatars; metric accuracy; rapid creation,  HUMAN POSE; HUMAN BODIES; BODY SHAPE; RECONSTRUCTION</t>
  </si>
  <si>
    <t>Abdominal organs segmentation; Source data free; Unsupervised domain adaptation; Style compensation; Data privacy protection,  ALIGNMENT</t>
  </si>
  <si>
    <t>Authentication; outsourcing; outlier mining; probabilistic guarantees; game theory,  INTEGRITY VERIFICATION; COMPUTATION</t>
  </si>
  <si>
    <t>Plant species identification; Classifier fusion; Diversity measures,  IMAGE-ANALYSIS; IDENTIFICATION; INDEXES; TRACK; GREEN</t>
  </si>
  <si>
    <t>Forensic science; Forensic firearm ballistics; 3D immersive tool; VR observation,  VIRTUAL-REALITY; IMAGE-ANALYSIS; ALGORITHM; FIREARM; VISUALIZATION; IMPRESSIONS</t>
  </si>
  <si>
    <t xml:space="preserve">High dimension; Image processing; Parameter estimation; State-space model; Time series analysis,  </t>
  </si>
  <si>
    <t>Model identification; Swarm intelligence; Contrast-based fruit fly optimisation; Automotive magnetorheological dampers; Ride comfort,  BOUC-WEN MODEL; MR DAMPER; FLUID DAMPERS; MAGNETIC SATURATION; HYSTERETIC MODEL; RESPONSE-TIME; ALGORITHM; BEHAVIOR; SYSTEM; ABSORBER</t>
  </si>
  <si>
    <t>Optimized searching algorithm; Pose estimation; Rotation and correction; Parallelism; Deep learning; Active region of interest; Facial expression recognition; Convolution neural network,  FACE RECOGNITION; NETWORK; INFORMATION; IMAGES; SYSTEM</t>
  </si>
  <si>
    <t>Biological fingerprint; Biometrics; Patient verification; MRI; Scout image; Patient safety,  CHEST RADIOGRAPHS; IDENTIFICATION SYSTEM; RECOGNITION; ENVIRONMENT; ERRORS; MISIDENTIFICATION</t>
  </si>
  <si>
    <t>Cloud computing; Fog computing; Internet of Things; Blockchain; Task scheduling; Ant Colony Optimization,  ANT-COLONY OPTIMIZATION; CHALLENGES; ASSIGNMENT; MANAGEMENT; INTERNET</t>
  </si>
  <si>
    <t>,  LIGAND-BINDING; ANDROGEN RECEPTOR; STRUCTURAL BASIS; GAMMA LIGAND; IDENTIFICATION; EFFICIENT; SOLVENT; DOCKING; DETERMINANTS; SENSITIVITY</t>
  </si>
  <si>
    <t>antenna arrays; high gain; circular polarization; sequential phase,  AXIAL-RATIO; BANDWIDTH; RADIATION; DESIGN</t>
  </si>
  <si>
    <t xml:space="preserve">Brain; glioma; features; tumors; classifications,  </t>
  </si>
  <si>
    <t>Face recognition; Quintet triple binary pattern; Perceptual hash; Machine learning; Biometrics,  BRAIN STORM OPTIMIZATION; ROBUST FACE RECOGNITION; FEATURE DESCRIPTOR; FEATURE-SELECTION; NEURAL-NETWORKS; 3D FACE; ALGORITHM; OCCLUSION</t>
  </si>
  <si>
    <t>,  NEURAL-NETWORKS; SEGMENTATION; ALGORITHMS; LIVER; EXTRACTION</t>
  </si>
  <si>
    <t>Feature extraction; Magnetic resonance imaging; White matter; Machine learning; Measurement; Visualization; MTBI identification; diffusion MRI; deep learning; machine learning,  TRAUMATIC BRAIN-INJURY; KURTOSIS; INTEGRITY; SELECTION</t>
  </si>
  <si>
    <t>Autoregressive model; bayesian neural network; driver fatigue; electroencephalography (EEG); entropy rate bound minimization; independent-component analysis (ICA),  COMPUTER INTERFACE BCI; HEART-RATE-VARIABILITY; SIGNALS; ELECTROENCEPHALOGRAM; SELECTION; FEATURES; VECTOR</t>
  </si>
  <si>
    <t>Drug-drug interaction; Adverse drug reaction; Causality; Association rule,  BAYESIAN NETWORKS; SYSTEM; ALGORITHMS</t>
  </si>
  <si>
    <t>broadband; circular polarization; UHF RFID,  RING SLOT ANTENNA; SQUARE SLOT; L-PROBE; DESIGN</t>
  </si>
  <si>
    <t>Column subset selection; data summarization; graph node selection; low-rank; meta learning; open-set identification; self-rank; spectrum pursuit; SVD,  CLUSTERING-ALGORITHM</t>
  </si>
  <si>
    <t xml:space="preserve">Chaos; nonlinear dynamics; maximum likelihood; Cramer Rao lower bound (CRLB); blind system identification; symbolic dynamics; software defined radio,  </t>
  </si>
  <si>
    <t>Decision making; cyber security; cyber security professions,  INFORMATION SECURITY; TRUST; PERCEPTION; THREAT; GAME</t>
  </si>
  <si>
    <t>Magnetic Resonance Imaging; K-means algorithm; Deformable model; Subtractive clustering; Circularity index,  ALGORITHM</t>
  </si>
  <si>
    <t>Active contours; bone marrow lesion (BML); coupled prior shape; image segmentation; level set methods,  BONE-MARROW LESIONS; LEVEL SET SEGMENTATION; GRADIENT VECTOR FLOW; ACTIVE CONTOURS; NONPARAMETRIC SHAPE; ARTICULAR-CARTILAGE; MEDICAL IMAGERY; OSTEOARTHRITIS; MODEL; MRI</t>
  </si>
  <si>
    <t xml:space="preserve">attribute-based access control; policy engineering; visual authorization representation; separation-of-duty constraints,  </t>
  </si>
  <si>
    <t>Dynamic contrast enhanced MRI; Model based registration; Motion compensation; Quantitative MRI,  IMAGE REGISTRATION; DRIVEN REGISTRATION; PARAMETER-ESTIMATION; PERFUSION; SEGMENTATION; DISEASE</t>
  </si>
  <si>
    <t>MR image segmentation; Adversarial training; Data augmentation; Adversarial data augmentation; Model generalization,  REGISTRATION; FRAMEWORK</t>
  </si>
  <si>
    <t>Vertebra segmentation; Vertebra identification; Iterative instance segmentation; Deep learning,  SPINE SEGMENTATION; CT; IMAGES; RECOGNITION; MODELS; BODIES</t>
  </si>
  <si>
    <t>FKP; Eifi feature extraction; feature selection; MMBOA; GWO; KNN,  PCA</t>
  </si>
  <si>
    <t>Biometrics; fingerprint recognition; ageing; children; elderly; fingerprint quality,  INDIVIDUALITY; QUALITY</t>
  </si>
  <si>
    <t>Hardware security; Thermal sensing; Network-on-chip; Micro-ring resonator; Trojan; Neural network,  SECURE</t>
  </si>
  <si>
    <t>bi-sense beam; circularly polarized antenna; complementary dipoles; RFID system; tilting beams,  PLANAR MONOPOLE; PATCH ANTENNA; READER</t>
  </si>
  <si>
    <t>Brain tumor; MRI; preprocessing; image segmentation; brain tumor localization; medical; ML; RCNN; BraTS 2020; LGG; HGG,  IMAGE SEGMENTATION; CLASSIFICATION; DIAGNOSIS; NETWORKS; MODEL</t>
  </si>
  <si>
    <t xml:space="preserve">Climbing robots; Switching modeling; Adhesion control; Model predictive control,  </t>
  </si>
  <si>
    <t>Stroke; Vascular system injuries; X-Rays; Treatment outcome; Decision making; Object detection; Endovascular procedures,  ACUTE ISCHEMIC-STROKE; MECHANICAL THROMBECTOMY; STENT-RETRIEVER; NETWORKS; THERAPY; TRIAL; BRAIN; TREVO; CARE</t>
  </si>
  <si>
    <t xml:space="preserve">NFV; SFC; VNE; IIoT,  </t>
  </si>
  <si>
    <t>Virtual screening protocol; Machine-learning; Deep learning; Instance-based learning; Lead optimization,  CHEMOKINE RECEPTOR; DRUG DISCOVERY; SMALL-MOLECULE; CXCR4; PREDICTION; ENSEMBLES; LIGANDS; SEARCH; SPACE</t>
  </si>
  <si>
    <t>Three-dimensional displays; Feature extraction; Residual neural networks; Image reconstruction; Magnetic resonance imaging; MIMICs; Deep learning; Cerebral small vessel disease; computer-aided detection and diagnosis; lacunar infarcts; residual networks,  SMALL VESSEL DISEASE; CEREBRAL MICROBLEEDS; AUTOMATED DETECTION</t>
  </si>
  <si>
    <t>annular-ring patch; circular polarization; coupled feeding technique; RFID; UHF,  PATCH ANTENNA; TAG ANTENNA; DESIGN</t>
  </si>
  <si>
    <t>Metric learning; Alzheimer's Disease (AD); Mild Cognitive Impairment (MCI); SVM classifier; Feature fusion; Deep neural networks,  FEATURE REPRESENTATION; CLASSIFICATION; SEGMENTATION; ALGORITHM; DEMENTIA; BRAIN</t>
  </si>
  <si>
    <t>,  MUTATIONS; FRAMEWORK; VARIANTS; DATABASE; COMPLEX; CANCER</t>
  </si>
  <si>
    <t xml:space="preserve">Haptic communication; hard rein; human-robot interaction; predictive and reactive control policies,  </t>
  </si>
  <si>
    <t>Protocols; IP networks; Servers; Denial-of-service attack; Computer crime; Internet telephony; VoIP; voice over IP; VoIP security; SIP; session initiation protocol; SIP; SIP security; DoS; DDoS; DRDoS; distributed reflection denial of service attack; reflection attack,  DDOS ATTACKS</t>
  </si>
  <si>
    <t>IVIM-MRI; Diffusion-Weighted MRI; Sparsity; Proximal optimization,  PERFUSION; MRI</t>
  </si>
  <si>
    <t>Microscopy; Lesions; Cervical cancer; Feature extraction; Computer architecture; Pipelines; Microprocessors; Artificial intelligence; computer aided diagnosis; deep learning; Internet of Things; knowledge transfer; microscopy; object detection; telemedicine,  CLASSIFICATION</t>
  </si>
  <si>
    <t xml:space="preserve">Biometrics; CNN; Face Detection; Face Recognition; Feature Extraction; Softmax Function,  </t>
  </si>
  <si>
    <t>Activity recognition; Markov Logic Network; Statistical Relational Learning; Smart Home; Ambient Assisted Living,  CONTEXT</t>
  </si>
  <si>
    <t>MRI; Segmentation; Catheter; Outlier reduction; Accuracy; Precision,  INTERACTIVE SIMULATION; ULTRASOUND; EXTRACTION; TRACKING; NEEDLES; LINES</t>
  </si>
  <si>
    <t>Multitype cardiac indices; direct estimation; joint learning; deep convolution autoencoder; cardiac MR,  LEFT-VENTRICLE; MAGNETIC-RESONANCE; BIVENTRICULAR VOLUMES; LEVEL SET; SEGMENTATION; HEART; THICKNESS</t>
  </si>
  <si>
    <t>Medical informatics; Magnetic resonance imaging; Radiology information systems; Neuroimaging; Biomarkers,  CORONARY-ARTERY CALCIUM; ALZHEIMERS ASSOCIATION WORKGROUPS; BRAIN-TISSUE VOLUMES; DIAGNOSTIC-CRITERIA; MULTIPLE-SCLEROSIS; FRONTOTEMPORAL DEMENTIA; COMPUTED-TOMOGRAPHY; NATIONAL INSTITUTE; CAROTID STENOSIS; MR-IMAGES</t>
  </si>
  <si>
    <t>Biometrics; face recognition; identification of persons.,  SINGLE; IMAGES</t>
  </si>
  <si>
    <t>axial ratio; circular polarization; patch antenna; RFID antenna,  CIRCULAR-POLARIZATION</t>
  </si>
  <si>
    <t>Unsupervised domain adaptation; Image segmentation; Batch Normalization; Self-training; Memory-based learning,  BATCH NORMALIZATION; DOMAIN</t>
  </si>
  <si>
    <t>Modeling and optimization method; uniform experimental design; multiple regression; MNIST database; Fashion-MNIST dataset; PhysioNet dataset,  TIME-FREQUENCY; FEATURES</t>
  </si>
  <si>
    <t>Load modeling; Predictive models; Autoregressive processes; Artificial neural networks; Logic gates; Recurrent neural networks; Market research; Power systems; Forecasting; Power systems; load forecasting; artificial intelligence; recurrent neural network; temporal fusion transformer,  SYSTEM</t>
  </si>
  <si>
    <t>Tumors; Magnetic resonance imaging; Convolutional neural networks; Deep learning; Biomedical imaging; Brain modeling; Cancer; Image segmentation; Machine learning; Brain tumor; image classification; image segmentation; deep learning; machine learning,  IMAGE CLASSIFICATION; DEEP; SEGMENTATION; FEATURES</t>
  </si>
  <si>
    <t>Pattern recognition; Dynamic MR imaging; Biomedical image processing; Soft tissue sarcomas; Tumor hypoxia; Matrix factorization,  CONTRAST-ENHANCED MRI; NONNEGATIVE MATRIX FACTORIZATION; SOFT-TISSUE SARCOMAS; MODEL; BREAST; PARAMETERS; FEASIBILITY; ALGORITHMS</t>
  </si>
  <si>
    <t>Asymmetric Pi-type impedance transformer; dual-band patch antenna; dual-sense circular polarization; radio frequency identification; small frequency ratio,  SLOT ANTENNA; MICROSTRIP ANTENNA; COMPACT</t>
  </si>
  <si>
    <t>Face Recognition; Savitzky&amp;#8211; Golay filter; Symbolic Modeling; Similarity Analysis; Face Parts,  DESCRIPTOR; PATTERN</t>
  </si>
  <si>
    <t>Radiofrequency identification; Antenna arrays; UHF antennas; Gain; Radio frequency; Switches; The Internet of Things (IoT); reader antenna; reconfigurable antenna; radio frequency identification (RFID); ultra high frequency (UHF) RFID,  RADIATION-PATTERN; DESIGN</t>
  </si>
  <si>
    <t xml:space="preserve">Cancelable; Random walk; Performance; Gray; Color,  </t>
  </si>
  <si>
    <t>Energy efficiency; relay selection; delay; duty cycle; lifetime; cellular automata; fast particle swarm optimization; sink,  SENSOR NETWORKS; WIRELESS; PROTOCOL</t>
  </si>
  <si>
    <t xml:space="preserve">Autonomous systems; cyber-physical systems (CPSs); metamorphic relation (MR); MR pattern (MRP); metamorphic testing (MT); oracle problem,  </t>
  </si>
  <si>
    <t>Ring antenna; low profile; slotted reflector; circular polarization (CP); left-hand polarization (LP); right-hand polarization (RP); radio frequency identification (RFID),  ARTIFICIAL MAGNETIC CONDUCTOR; RESONANCE-BASED REFLECTOR; WIDE-BAND; BANDWIDTH</t>
  </si>
  <si>
    <t>Face recognition; Landmark-based feature; Feature fusion; Multi-kernel discriminant analysis; Face identification; Face verification,  DISCRIMINANT-ANALYSIS; REPRESENTATION; CLASSIFICATION; PATTERNS; MODELS</t>
  </si>
  <si>
    <t>UNet; segmentation; residual network; breast cancer; dice coefficient; MRI,  CANCER; MRI; MAMMOGRAPHY</t>
  </si>
  <si>
    <t>codecs; error correction codes; system-on-chip; redundancy; reliability,  HYBRID ARQ; AVOIDANCE; COMMUNICATION; REDUNDANCY; SYSTEM; LINKS; ECC</t>
  </si>
  <si>
    <t>Medical imaging; Reversible watermarking; Difference expansion; DICOM; Integrity; Authenticity,  DATA HIDING SCHEME; MEDICAL IMAGES; HIGH-CAPACITY; DIFFERENCE EXPANSION; CONTRAST ENHANCEMENT; TAMPER LOCALIZATION; INFORMATION</t>
  </si>
  <si>
    <t>,  ROBUST; REPRESENTATION</t>
  </si>
  <si>
    <t xml:space="preserve">COVID-19; Heterogeneous Treatment Effects; Personalized Medicine; Interpretable Machine Learning,  </t>
  </si>
  <si>
    <t>Biometrics; multimodal biometrics; face and ear images; Mahalanobis distance; metric learning; DAGSVM,  EAR RECOGNITION; FACE RECOGNITION; FEATURE FUSION; CLASSIFICATION; SYSTEM</t>
  </si>
  <si>
    <t>Gabor transform; KPCA-RBF (kernel principal component analysis-radial basis function); classifier; pixel-level fusion; single-sample discriminant analysis,  FACE RECOGNITION</t>
  </si>
  <si>
    <t>Structural health monitoring; Early damage detection; Statistical pattern recognition; Time series modeling; Novelty detection; Big data,  FEATURE-EXTRACTION; VIBRATION; ALGORITHM; ORDER; LOCALIZATION; FUSION</t>
  </si>
  <si>
    <t>ARIMA; forecasting; identification; modeling; municipal water demand system; PSO,  GROUNDWATER LEVEL; NEURAL-NETWORK; SAUDI-ARABIA; ARMAX MODEL; ALGORITHM</t>
  </si>
  <si>
    <t>liquid metal; antenna; function reconfigurable; 3-D printing technique,  PATCH ANTENNA; FREQUENCY</t>
  </si>
  <si>
    <t>Control chart pattern recognition; PID control; Support Vector Machine; SPC; EPC,  NEURAL-NETWORK; IDENTIFICATION</t>
  </si>
  <si>
    <t xml:space="preserve">Automatic face recognition; czech news agency; gabor filter; local binary patterns; LBP,  </t>
  </si>
  <si>
    <t>Kidney; machine learning; quantification and estimation; segmentation; shape analysis,  NEPHRON NUMBER; MRI; GLOMERULI</t>
  </si>
  <si>
    <t>Biometrics; dynamic feature subset selection; feature subset selection; identification; occluded face recognition; quality-based recognition; support vector machine; verification,  OCCLUSION; VECTOR</t>
  </si>
  <si>
    <t>Dynamic clustering; autoregressive models; regime-switching models; state-space models; Viterbi algorithm,  TIME-SERIES; ALGORITHM; NOISE; IDENTIFICATION; DECOMPOSITION; SIGNAL; 1ST</t>
  </si>
  <si>
    <t>sparse representation-based classifier (SRC); face recognition (FR); coherency,  ROBUST; ALGORITHMS</t>
  </si>
  <si>
    <t xml:space="preserve">medical image processing; brain tumor segmentation; deep learning; U-Net; KNN; bagging,  </t>
  </si>
  <si>
    <t xml:space="preserve">Image reconstruction; Anomaly detection; Biomedical imaging; Retina; Feature extraction; Magnetic resonance imaging; Training; Anomaly detection; proxy; superpixel-image; memory; pseudo anomalies,  </t>
  </si>
  <si>
    <t>Liver segmentation; Unsupervised domain adaptation; Adversarial learning; Post-situ identification manner; Self-learning; Student-to-partner learning,  ALIGNMENT</t>
  </si>
  <si>
    <t>Biometrics; dynamic fusion; feature fusion; identification; mul-timodal biometrics; occluded face recognition; quality-based recognition; verification; voice recognition,  FEATURE LEVEL FUSION; FACE RECOGNITION; VOICE; SCORE</t>
  </si>
  <si>
    <t>Internet-of-Things; ECG; Cardiac arrhythmia detection; ResNet; Dynamic ensemble selection; Deep learning,  HEARTBEAT CLASSIFICATION; NEURAL-NETWORK; DYNAMIC SELECTION; WAVELET TRANSFORM; CLASSIFIERS; FEATURES; MIXTURE</t>
  </si>
  <si>
    <t xml:space="preserve">Feature extraction; Training data; Residual neural networks; Interpolation; Image recognition; End effectors; Convolutional neural networks; Clustering methods; Clustered pop pepper; depth information location; improved faster R-CNN network; object identification,  </t>
  </si>
  <si>
    <t>radiomics; segmentation techniques; MRI imaging; support vector machine SVM,  MACHINE; PREDICTION; FEATURES; MODELS</t>
  </si>
  <si>
    <t>COVID-19; Drug repurposing; Knowledge graph completion; Literature-based discovery; Text mining,  LITERATURE-BASED DISCOVERY; FISH OIL; REPOSITORY</t>
  </si>
  <si>
    <t>Computer aided diagnosis (CAD); Region of interest(s) (ROIs); Magnetic resonance (MR); Artificial neural network (ANN); Graphical user interface (GUI),  NEURAL-NETWORKS; TEXTURE; CLASSIFICATION; MR; SEGMENTATION; FEATURES; IMAGES</t>
  </si>
  <si>
    <t>,  LONG NONCODING RNAS; BINDING PROTEIN; SECONDARY STRUCTURE; PARTITION-FUNCTION; MESSENGER-RNA; TARGET SITES; GENE; TRANSCRIPTION; TRANSLATION; EXPRESSION</t>
  </si>
  <si>
    <t>P. P. Tricomi; F. Nenna; L. Pajola; M. Conti; L. Gamberi</t>
  </si>
  <si>
    <t>Augmented reality;machine learning;metaverse;privacy;user profiling;virtual reality  Privacy;X reality;Sensors;Security;Metaverse;Behavioral sciences;Surgery;Machine learning;Augmented reality;Virtual reality  augmented reality;learning (artificial intelligence);telerobotics</t>
  </si>
  <si>
    <t>W. Wazir; H. A. Khattak; A. Almogren; M. A. Khan; I. Ud Din</t>
  </si>
  <si>
    <t>Augmented reality;gesture recognition;password;doodle-based authentication;usable security  Authentication;Password;Three-dimensional displays;Pins;Gesture recognition;Augmented reality  augmented reality;authorisation;gesture recognition;haptic interfaces;human computer interaction;message authentication;mobile computing;smart phones</t>
  </si>
  <si>
    <t>R. Xiao; A. Vianto; A. Shaikh; O. Buruk; J. Hamari; J. Virkki</t>
  </si>
  <si>
    <t xml:space="preserve">RFID;virtual reality;mixed reality;extended reality;augmented virtuality;user experience design  Radiofrequency identification;Virtual reality;User experience;RFID tags;Libraries;Market research;Computer architecture  </t>
  </si>
  <si>
    <t>A. M. Al-Ghaili; H. Kasim; N. M. Al-Hada; Z. B. Hassan; M. Othman; J. H. Tharik; R. M. Kasmani; I. Shayea</t>
  </si>
  <si>
    <t>Metaverse;virtual reality;augmented reality;web 3.0;metaverse privacy;games;graphics;Internet of Things (IoT)  Metaverse;Three-dimensional displays;Artificial intelligence;Semantic Web;Headphones;Privacy;Market research  augmented reality;computer games;Internet;Internet of Things</t>
  </si>
  <si>
    <t>Y. Siriwardhana; P. Porambage; M. Liyanage; M. Ylianttila</t>
  </si>
  <si>
    <t>5G;multi-access edge computing (MEC);cloud;mobile augmented reality (MAR);augmented reality (AR);network architecture  Augmented reality;5G mobile communication;Mobile handsets;Rendering (computer graphics);Mars;Wireless communication;Cloud computing  5G mobile communication;augmented reality;mobile computing;mobile radio;mobility management (mobile radio)</t>
  </si>
  <si>
    <t>P. Bhattacharya; D. Saraswat; A. Dave; M. Acharya; S. Tanwar; G. Sharma; I. E. Davidson</t>
  </si>
  <si>
    <t>6G;augmented reality;blockchain;digital content;industry 4.0;smart contracts;virtual reality applications  6G mobile communication;5G mobile communication;Blockchains;Real-time systems;Quality of experience;Medical services;Artificial intelligence  6G mobile communication;augmented reality;authorisation;blockchains;data privacy;Internet of Things;trusted computing</t>
  </si>
  <si>
    <t>J. Ryu; S. Son; J. Lee; Y. Park; Y. Park</t>
  </si>
  <si>
    <t>Metaverse;avatar;authentication;BAN logic;ROR model;AVISPA;blockchain;elliptic curve cryptography;biohashing  Metaverse;Avatars;Blockchains;Security;Authentication;Servers;Solid modeling;Cryptography  authorisation;avatars;biometrics (access control);cryptographic protocols;cryptography;Internet;message authentication;protocols;public key cryptography;security of data;telecommunication security;virtual reality</t>
  </si>
  <si>
    <t>K. A. Szczurek; R. M. Prades; E. Matheson; J. Rodriguez-Nogueira; M. D. Castro</t>
  </si>
  <si>
    <t xml:space="preserve">Augmented Reality;facility maintenance;hand tracking;hazardous environment;humanâ€“robot interaction;mixed reality;mobile robotic manipulator;mobile network;multi-user;safe operations;point cloud;spatial perception;telerobotics;voice control  Mobile robots;Collision avoidance;Robot sensing systems;Augmented reality;Three-dimensional displays;Collaboration;Human factors;Safety;Telerobotics  </t>
  </si>
  <si>
    <t>J. Erkoyuncu; S. Khan</t>
  </si>
  <si>
    <t>Augmented reality;gas and odor identification;electronic nose prototype;industrial maintenance  Maintenance engineering;Visualization;Haptic interfaces;Resists;Augmented reality;Prototypes;Robot sensing systems  augmented reality;chemioception;computerised instrumentation;electronic noses;holographic optical elements;lenses;maintenance engineering</t>
  </si>
  <si>
    <t>S. K. Sharma; I. Woungang; A. Anpalagan; S. Chatzinotas</t>
  </si>
  <si>
    <t>Tactile internet;IoT;5G;beyond 5G;haptic communications;augmented reality (AR);virtual reality (VR);ultra-reliable and low-latency communications (URLLC)  5G mobile communication;Wireless communication;Reliability;Communication system security;Internet of Things;Haptic interfaces  5G mobile communication;access protocols;computer network reliability;computer network security;cooperative systems;data privacy;haptic interfaces;Internet;Internet of Things;resource allocation;virtual reality</t>
  </si>
  <si>
    <t>G. Avalle; F. De Pace; C. Fornaro; F. Manuri; A. Sanna</t>
  </si>
  <si>
    <t>Augmented reality;collaborative robotics;fault visualization;industry 40  Service robots;Manipulators;Collaboration;Visualization;Industries;Augmented reality  augmented reality;control engineering computing;fault diagnosis;human-robot interaction;industrial manipulators;production engineering computing</t>
  </si>
  <si>
    <t>S. -M. Park; Y. -G. Kim</t>
  </si>
  <si>
    <t>Artificial intelligence;metaverse;cyber world;avatar;extended reality  Augmented reality;Avatars;Metaverse;Artificial intelligence;Solid modeling;Games;Virtual reality  deep learning (artificial intelligence);social networking (online)</t>
  </si>
  <si>
    <t>Y. Huang; Y. J. Li; Z. Cai</t>
  </si>
  <si>
    <t>Metaverse;cybersecurity;privacy protection;cyber infrastructure;extended reality  Economics;Privacy;Humanities;Metaverse;Shape;Phishing;Security  data privacy;security of data</t>
  </si>
  <si>
    <t>F. Heinrich; L. Schwenderling; F. Joeres; K. Lawonn; C. Hansen</t>
  </si>
  <si>
    <t>Medical augmented reality;display techniques;surgical navigation systems;needle guidance;visuospatial task  Navigation;Augmented reality;Biomedical monitoring;Navigation;Data visualization;Phantoms;Optical imaging  augmented reality;data visualisation;helmet mounted displays;human factors;medical computing;needles</t>
  </si>
  <si>
    <t>Ã“. Blanco-Novoa; T. M. FernÃ¡Ndez-CaramÃ©S; P. Fraga-Lamas; M. A. Vilar-Montesinos</t>
  </si>
  <si>
    <t>Augmented Reality;cyber-physical systems;identification;industrial augmented reality;industry 4.0;Internet of Things;traceability;industrial Internet of Things;smart factory  Industries;Hardware;Marine vehicles;Augmented reality;Maintenance engineering;Companies;Software  augmented reality;factory automation;mobile computing;production engineering computing;production facilities;shipbuilding industry</t>
  </si>
  <si>
    <t>R. Schiano Lo Moriello; A. Liccardo; F. Bonavolonta; E. Caputo; A. Gloria; G. De Alteriis</t>
  </si>
  <si>
    <t xml:space="preserve">Augmented reality;mixed-reality education;MQTT protocol;physics experiments;radiation measurements;remote laboratory;reverse engineering  Augmented reality;Physics;Detectors;Instruments;Temperature sensors;Training;Remote laboratories  </t>
  </si>
  <si>
    <t>S. Rathore; J. H. Park; H. Chang</t>
  </si>
  <si>
    <t>Internet of Things;security attack detection;edge computing;fog computing;blockchain;software-defined networking  Security;Internet of Things;Data analysis;Blockchain;Reliability;5G mobile communication;Quality of service  augmented reality;data analysis;data privacy;Internet of Things;quality of service;security of data</t>
  </si>
  <si>
    <t>R. Chengoden; N. Victor; T. Huynh-The; G. Yenduri; R. H. Jhaveri; M. Alazab; S. Bhattacharya; P. Hegde; P. K. R. Maddikunta; T. R. Gadekallu</t>
  </si>
  <si>
    <t>Metaverse;healthcare;virtual reality;digital twin;cybersecurity  Medical services;Metaverse;Surgery;Artificial intelligence;Mirrors;Virtual reality;Computer security;Digital twins  health care;Internet;medical computing</t>
  </si>
  <si>
    <t>J. M. Batalla</t>
  </si>
  <si>
    <t>Internet of Things;virtual reality/augmented reality;quality of experience;electromagnetic interference  Wireless fidelity;5G mobile communication;Streaming media;Electromagnetics;Machinery;Delays  5G mobile communication;augmented reality;factory automation;Internet of Things;radiocommunication;video streaming;wireless LAN</t>
  </si>
  <si>
    <t>M. Noreikis; N. Savela; M. Kaakinen; Y. Xiao; A. Oksanen</t>
  </si>
  <si>
    <t>Augmented reality;museum experience;user behavior  Games;Cultural differences;Augmented reality;Entertainment industry;Tools;Videos;Interviews  augmented reality;computer aided instruction;exhibitions;human factors;mobile learning;museums;public administration;serious games (computing);smart phones;user experience</t>
  </si>
  <si>
    <t>H. Wu; F. Ye; Y. Gao; Y. Cong; A. Hao</t>
  </si>
  <si>
    <t>virtual surgery;laparoscopic cholecystectomy;position-based dynamics  Laparoscopes;Visualization;Shape;Ducts;Surgery;Rendering (computer graphics);Real-time systems  biological organs;biological tissues;computer based training;haptic interfaces;medical computing;rendering (computer graphics);surgery;virtual reality</t>
  </si>
  <si>
    <t>L. E. GutiÃ©rrez; M. M. Betts; P. Wightman; A. Salazar; D. Jabba; W. Nieto</t>
  </si>
  <si>
    <t>Augmented reality (AR);category;quality attributes;user experience (UX);user interface (UI)  User experience;Augmented reality;Indexes;Computer science;User experience;Systematics;User interfaces  augmented reality;data mining;quality assurance;software quality</t>
  </si>
  <si>
    <t>K. Å»ywicki; P. BuÅ„</t>
  </si>
  <si>
    <t>Industry 4.0;augmented reality;smart factory;manufacturing logistic  Production;Augmented reality;Production systems;Smart manufacturing;Companies;Glass;Training  augmented reality;control engineering computing;materials handling;production engineering computing</t>
  </si>
  <si>
    <t>M. Y. Bajuri; Y. Benferdia; M. N. Ahmad</t>
  </si>
  <si>
    <t>Arthroscopy;critical success factors;orthopaedic training;virtual reality  Surgery;Training;Virtual reality;Diseases;Musculoskeletal system;Task analysis  biomedical education;computer based training;health care;human computer interaction;medical computing;orthopaedics;surgery;training;virtual reality</t>
  </si>
  <si>
    <t>I. Lahmer; N. Zhang</t>
  </si>
  <si>
    <t>MapReduce;Authentication for MapReduce;Cloud Computing Security;Security Requirements;Security Threats;MapReduce;authentication for mapreduce;cloud computing security;security requirements;security threats  Authentication;Analytical models;Cloud computing;Computational modeling;Scalability;Paralllel processing  Big Data;cloud computing;parallel processing;security of data</t>
  </si>
  <si>
    <t>X. Zhang; Z. Cao; W. Dong</t>
  </si>
  <si>
    <t>The Agricultural Internet of Things;artificial intelligence;blockchain;edge computing;smart agriculture;virtual/augmented reality  Edge computing;Cloud computing;Internet of Things;Agriculture;Servers;Production;Monitoring  agricultural products;agriculture;artificial intelligence;augmented reality;cloud computing;cryptography;data privacy;distributed databases;Internet of Things;reviews;sensors</t>
  </si>
  <si>
    <t>D. Roth; M. E. Latoschik</t>
  </si>
  <si>
    <t>Virtual Embodiment;Body Ownership;Agency;Avatars;Virtual Reality  Avatars;User centered design;User interfaces;Social factors;Virtualization  statistical analysis;virtual reality</t>
  </si>
  <si>
    <t>J. Han; M. Yang; X. Chen; H. Liu; Y. Wang; J. Li; Z. Su; Z. Li; X. Ma</t>
  </si>
  <si>
    <t xml:space="preserve">Cyberâ€“physicalâ€“social systems (CPSS);parallel intelligence (PI);parallel security;scenario engineering (SE);security in metaverses  Cyberspace;Security;Metaverse;Computational modeling;Data models;Task analysis;Cybernetics  </t>
  </si>
  <si>
    <t>Z. Liang; K. Zhou; K. Gao</t>
  </si>
  <si>
    <t>Safety training;underground mining;virtual reality;rock-related hazards;serious game  Games;Training;Rocks;Hazards;Virtual reality;Accidents  computer based training;design engineering;health hazards;industrial training;mining;mining industry;occupational safety;risk management;rocks;serious games (computing);virtual reality</t>
  </si>
  <si>
    <t>A. Szpak; S. C. Michalski; D. Saredakis; C. S. Chen; T. Loetscher</t>
  </si>
  <si>
    <t>Aftereffects;motion sickness;depth perception;vergence-accommodation conflict  Visualization;Fatigue;Virtual environments;Games;Sports;Stereo image processing  cognition;computer games;helmet mounted displays;human computer interaction;medical computing;virtual reality</t>
  </si>
  <si>
    <t>Z. Xing; Z. Shi</t>
  </si>
  <si>
    <t>Consensus set maximization;outlier rejection;robust model fitting;homography matrix estimation;hyper-plane regression;computer vision;system identification  Mathematical model;Robustness;Approximation algorithms;Solid modeling;Data models;Optimization;Computational modeling  approximation theory;augmented reality;computer vision;deterministic algorithms;matrix algebra;optimisation;regression analysis;set theory</t>
  </si>
  <si>
    <t>J. Wu; F. Lu; J. Zhang; J. Yang; L. Xing</t>
  </si>
  <si>
    <t>Virtual reality technology;experience products;consumer utility;game theory;distribution channel;purchase decisions  Virtual reality;Game theory;Consumer behavior;Channel models;Switches;Supply chains;Utility theory  consumer behaviour;electronic commerce;game theory;Internet;pricing;purchasing;retail data processing;utility theory;virtual reality</t>
  </si>
  <si>
    <t>M. Wazid; A. K. Das; S. Shetty; P. Gope; J. J. P. C. Rodrigues</t>
  </si>
  <si>
    <t>Fifth generation mobile communication systems (5G);Internet of Things (IoT);security;privacy;key management;authentication;access control;intrusion detection  Security;Internet of Things;5G mobile communication;Protocols;Privacy;Analytical models;Solid modeling  5G mobile communication;authorisation;cryptographic protocols;data privacy;Internet;Internet of Things;mobile computing</t>
  </si>
  <si>
    <t>Y. Feng</t>
  </si>
  <si>
    <t>Feature extraction;mobile terminal;video image;SURF;virtual reality technology  Feature extraction;Virtual reality;Lighting;Data mining;Education;Gray-scale;Real-time systems  feature extraction;fuzzy set theory;Hessian matrices;image matching;interpolation;object detection;virtual reality</t>
  </si>
  <si>
    <t>J. Zhou; Y. You; Y. Zhao</t>
  </si>
  <si>
    <t>Movement target balance ability detection;movement balance ability;balance acquisition;VR~environment  Solid modeling;Virtual reality;Computational modeling;Data models;Classification algorithms;Data mining;Object detection  computer vision;image classification;image motion analysis;image sampling;iterative methods;object detection;object tracking;pattern clustering;video signal processing;virtual reality</t>
  </si>
  <si>
    <t>Q. Shao; M. Yang; C. Xu; H. Wang; H. Liu</t>
  </si>
  <si>
    <t>Risk assessment;high-plateau airport;runway excursion;probability;severity  Analytical models;Atmospheric modeling;Wind speed;Estimation;Airports;Risk management;Accidents  accidents;aerospace safety;airports;belief networks;fire safety;probability;risk analysis;virtual reality</t>
  </si>
  <si>
    <t>R. Chen; L. Hei; Y. Lai</t>
  </si>
  <si>
    <t>TDCNN;image recognition;RNN;LSTM;security risk;assessment  Training;Roads;Safety;Deep learning;Image recognition;Convolution;Predictive models  convolutional neural nets;image recognition;learning (artificial intelligence);recurrent neural nets;road accidents;road safety;road traffic;traffic engineering computing;virtual reality</t>
  </si>
  <si>
    <t>M. Barni; R. D. Labati; A. Genovese; V. Piuri; F. Scotti</t>
  </si>
  <si>
    <t>Biometrics;deidentification;GAN;iris;privacy  Iris recognition;Faces;Privacy;Image recognition;Social networking (online);Face recognition;Visualization  biometrics (access control);data privacy;iris recognition;social networking (online)</t>
  </si>
  <si>
    <t>X. Lu; E. Sopin; V. Petrov; O. Galinina; D. Moltchanov; K. Ageev; S. Andreev; Y. Koucheryavy; K. Samouylov; M. Dohler</t>
  </si>
  <si>
    <t>5G and beyond;5G-U;integration of licensed and unlicensed bands;mathematical analysis;mmWave-based access;massive AR/VR;NR-U;radio resource allocation  5G mobile communication;3GPP;Bandwidth;Virtual reality;Wireless communication;Communication system security;Long Term Evolution  5G mobile communication;mathematical analysis;millimetre wave communication;probability;queueing theory;telecommunication traffic</t>
  </si>
  <si>
    <t>L. Zhong; X. Ji; Z. Wang; J. Qin; G. -M. Muntean</t>
  </si>
  <si>
    <t>Q-learning;MPTCP;5G media services;energy-aware;data scheduling  5G mobile communication;Media;Streaming media;Scheduling algorithms;Protocols;Heterogeneous networks;Q-learning  5G mobile communication;augmented reality;Internet;learning (artificial intelligence);telecommunication scheduling;telecommunication traffic;transport protocols;video streaming</t>
  </si>
  <si>
    <t>M. Babar; M. S. Khan; F. Ali; M. Imran; M. Shoaib</t>
  </si>
  <si>
    <t>Cloud computing;edge computing;cloudlets;Internet of Things;computation offloading;smart city;smart health  Cloud computing;Computer architecture;Security;Edge computing;Taxonomy;Synchronization  augmented reality;cloud computing;Internet of Things;mobile computing</t>
  </si>
  <si>
    <t>X. Zhang; B. Zheng; L. Pan</t>
  </si>
  <si>
    <t>Virtual reality technology;Internet of Things;college assets;visual management  Solid modeling;Nonlinear distortion;Object recognition;Data visualization;Internet of Things;Feature extraction  asset management;authorisation;business data processing;database management systems;educational administrative data processing;educational institutions;information management;Internet of Things;middleware;storage management;Unified Modeling Language;virtual reality</t>
  </si>
  <si>
    <t>H. Laaki; Y. Miche; K. Tammi</t>
  </si>
  <si>
    <t>Digital twin;virtual reality;robot control;mobile networks;network security  Robots;Surgery;Real-time systems;Computer security;Task analysis;Reliability  4G mobile communication;biomedical communication;control engineering computing;manipulators;medical robotics;surgery;telecommunication security;telerobotics;virtual reality</t>
  </si>
  <si>
    <t>B. Zeng; Z. Feng; T. Xu; M. Xiao; R. Han</t>
  </si>
  <si>
    <t>Virtual experiment;intelligent dropper;multimodal fusion;pressure sensors;human-computer interaction  Education;Virtual reality;Solid modeling;Speech recognition;Tools;Visualization;Mice  computer aided instruction;gesture recognition;human computer interaction;interactive systems;teaching;user interfaces;virtual reality</t>
  </si>
  <si>
    <t>A. Apicella; P. Arpaia; F. IsgrÃ²; G. Mastrati; N. Moccaldi</t>
  </si>
  <si>
    <t>Emotion;EEG;channel selection;machine learning;neurophysiology of emotions;wearable devices  Electroencephalography;Emotion recognition;Electrodes;Biomedical monitoring;Machine learning;Reproducibility of results;Physiology;Wearable computing;Neurophysiology  brain-computer interfaces;electroencephalography;emotion recognition;medical signal detection;medical signal processing;neurophysiology</t>
  </si>
  <si>
    <t>X. Li; Y. Tian; P. Ye; H. Duan; F. -Y. Wang</t>
  </si>
  <si>
    <t xml:space="preserve">Foundation models;knowledge automation;management;metaverse;parallel intelligence;scenarios engineering (SE)  Data models;Computational modeling;Adaptation models;Task analysis;Metaverse;Industries;Biological system modeling  </t>
  </si>
  <si>
    <t>J. Smith; M. Musharraf; B. Veitch; F. Khan</t>
  </si>
  <si>
    <t>Decision making in emergencies;decision trees;enter simulation-based mastery learning (SBML);offshore emergency egress;training efficacy;virtual environments  Training;Decision trees;Safety;Virtual environments;Entropy;Data models;Industries  computer based training;decision trees;offshore installations;teaching;virtual reality</t>
  </si>
  <si>
    <t>M. Yan; B. Chen; G. Feng; S. Qin</t>
  </si>
  <si>
    <t>Federated learning;power allocation;wireless networks;federated cooperation;federated augmentation  Resource management;Training;Wireless networks;Distributed databases;Data models;Machine learning algorithms;Performance evaluation  augmented reality;cloud computing;data privacy;Internet of Things;learning (artificial intelligence);mobile radio;radio networks;resource allocation;wireless sensor networks</t>
  </si>
  <si>
    <t>Z. Yang; D. Xiang; Y. Cheng</t>
  </si>
  <si>
    <t>VR panoramic technology;urban rail transit;Unity3d engine;simulation  Rails;Cameras;Solid modeling;Software;Computational modeling;Three-dimensional displays;Maintenance engineering  disasters;engineering graphics;maintenance engineering;railway engineering;railway rolling stock;railway safety;solid modelling;virtual reality</t>
  </si>
  <si>
    <t>W. Zhou; W. Jiang; W. Bian; B. Jie</t>
  </si>
  <si>
    <t>WebVR;indoor scenario design;ResNet;hand-drawn;deep Q-learning network  Layout;Three-dimensional displays;Task analysis;Convolutional neural networks;Virtual reality;Human computer interaction;Manuals  computer graphics;convolutional neural nets;furniture;Internet;learning (artificial intelligence);online front-ends;user interfaces;virtual reality</t>
  </si>
  <si>
    <t>J. Hu; D. Ma; C. Liu; Z. Shi; H. Yan; C. Hu</t>
  </si>
  <si>
    <t>MapReduce;SVM;cuckoo search;network security situation prediction  Support vector machines;Security;Communication networks;Predictive models;Training;Prediction algorithms;Distributed databases  computer network security;optimisation;parallel processing;pattern classification;search problems;support vector machines</t>
  </si>
  <si>
    <t>H. Huang; X. Zeng; L. Zhao; C. Qiu; H. Wu; L. Fan</t>
  </si>
  <si>
    <t>Blockchain;building information modeling (BIM);city information modeling (CIM);device-free localization;metaverse  Metaverse;Solid modeling;Buildings;Blockchains;Three-dimensional displays;Urban areas;Digital twins  building management systems;buildings (structures);civil engineering computing;construction industry;innovation management</t>
  </si>
  <si>
    <t>Y. Li; Z. Dong; K. Sha; C. Jiang; J. Wan; Y. Wang</t>
  </si>
  <si>
    <t>Multi-authority;CP-ABE;time-based;security;edge computing  Edge computing;Encryption;Outsourcing;Time-domain analysis;Cloud computing  authorisation;cloud computing;cryptography;data acquisition;data privacy;outsourcing</t>
  </si>
  <si>
    <t>S. Almakdi; B. Panda; M. S. Alshehri; A. Alazeb</t>
  </si>
  <si>
    <t>Cybersecurity;privacy-preserving;encrypted databases;SQL queries;cloud computing  Encryption;Cryptography;Databases;Cloud computing;Security;Data privacy;Companies  cloud computing;cryptography;data privacy;database management systems;outsourcing;query processing;relational algebra;SQL</t>
  </si>
  <si>
    <t>W. Sun; X. Cao; H. Yu; W. Lin; C. Yan</t>
  </si>
  <si>
    <t>Cross-dressers;Content-of-Interest;recommendation;privacy-preservation;user input keywords;the Internet of Things  Privacy;Internet of Things;Tools;Search engines;Games;Transforms  data privacy;information retrieval;social sciences computing;ubiquitous computing</t>
  </si>
  <si>
    <t>Z. Xu; Y. Fang; N. Zheng; H. L. Vu</t>
  </si>
  <si>
    <t xml:space="preserve">Autonomous vehicle;Naturalistic simulation;Virtual reality;Cognitive bias;Intervention behavior;Mixed traffic  Behavioral sciences;Sensors;Autonomous vehicles;Accidents;Vehicle dynamics;Solid modeling;Manuals  </t>
  </si>
  <si>
    <t>B. Picano</t>
  </si>
  <si>
    <t>Human-in-the-loop;quality-of-experience;tactful networking;supervised learning  Visualization;Brain modeling;Solid modeling;Supervised learning;Quality of service;Haptic interfaces;Unsupervised learning  brain;cognition;haptic interfaces;learning (artificial intelligence);neurophysiology;virtual reality</t>
  </si>
  <si>
    <t>A. Alsharif; M. Nabil; M. M. E. A. Mahmoud; M. Abdallah</t>
  </si>
  <si>
    <t>Smart grid;AMI networks;privacy preservation;data aggregation;proxy re-encryption;fine-grained access control  Access control;Privacy;Data aggregation;Encryption;Data privacy  authorisation;cryptography;power consumption</t>
  </si>
  <si>
    <t>T. Taleb; N. Sehad; Z. Nadir; J. Song</t>
  </si>
  <si>
    <t xml:space="preserve">5G and beyond;edge computing;immersive services;mobile networking;unmanned aerial vehicle (UAV);virtual reality (VR)  Streaming media;Cameras;Reliability;Delays;5G mobile communication;Internet of Things;Autonomous aerial vehicles  </t>
  </si>
  <si>
    <t>S. M. Darwish; R. M. Essa; M. A. Osman; A. A. Ismail</t>
  </si>
  <si>
    <t>Privacy-preserving data mining;healthcare data;evolutionary computation;sanitization process  Medical services;Data privacy;Genetic algorithms;Databases;Optimization;Data integrity;Task analysis  data mining;data privacy;diseases;genetic algorithms;health care;medical information systems;search problems</t>
  </si>
  <si>
    <t>J. Sun; X. Long; Y. Zhao</t>
  </si>
  <si>
    <t xml:space="preserve">Information flow security;dynamic noninterference;capability;formal specification;Isabelle/HOL;theorem proving  Kernel;Access control;Computational modeling;Laboratories;Solid modeling  </t>
  </si>
  <si>
    <t>M. Abdrabou; T. A. Gulliver</t>
  </si>
  <si>
    <t>Doppler frequency shift;physical layer authentication;received power;vertical heterogeneous network;space network;machine learning  Satellites;Authentication;Training data;Low earth orbit satellites;Programmable logic arrays;Machine learning;Physical layer  artificial satellites;learning (artificial intelligence);pattern classification;satellite communication;support vector machines;telecommunication security</t>
  </si>
  <si>
    <t>P. Zhang; W. Liu</t>
  </si>
  <si>
    <t>SLAM;multilayer perceptron (MLP);homotopy continuation;monocular;initialization  Simultaneous localization and mapping;Cameras;Matrix decomposition;Visualization;Feature extraction;Real-time systems;Optical filters;Augmented reality;Autonomous aerial vehicles  augmented reality;autonomous aerial vehicles;cameras;multilayer perceptrons;pose estimation;robot vision;SLAM (robots)</t>
  </si>
  <si>
    <t>D. Pan; D. Ding; X. Ge; Q. -L. Han; X. -M. Zhang</t>
  </si>
  <si>
    <t xml:space="preserve">Encryption and decryption;platooning control;privacy preservation;proportional-integral observers (PIOs);vehicular cyberâ€“physical systems  Vehicle dynamics;Data privacy;Observers;Topology;Privacy;Metaverse;Eigenvalues and eigenfunctions  </t>
  </si>
  <si>
    <t>F. Wang; M. Li; Y. Mei; W. Li</t>
  </si>
  <si>
    <t>Data mining;time series;financial forecast;AR;MA;ARIMA;financial risk  Time series analysis;Predictive models;Correlation;Autoregressive processes;Market research;Mathematical model;Data mining  autoregressive moving average processes;Big Data;data analysis;data mining;financial data processing;risk analysis;stock markets;time series</t>
  </si>
  <si>
    <t>J. Wu; K. Lin; D. Lin; Z. Zheng; H. Huang; Z. Zheng</t>
  </si>
  <si>
    <t xml:space="preserve">Blockchain;cybercrime;financial crime;Metaverse;Web3  Metaverse;Economics;Internet;Smart contracts;Industries;Ecosystems;Ecology  </t>
  </si>
  <si>
    <t>G. Annuzzi; A. Apicella; P. Arpaia; L. Bozzetto; S. Criscuolo; E. D. Benedetto; M. Pesola; R. Prevete; E. Vallefuoco</t>
  </si>
  <si>
    <t xml:space="preserve">Artificial intelligence;neural networks;artificial pancreas;blood glucose;health 40;machine learning;nutritional factors;patient monitoring;postprandial glucose response;prediction model;statistical attributes;type 1 diabetes  Glucose;Blood;Insulin;Predictive models;Neural networks;Machine learning;Diabetes;Artificial intelligence;Patient monitoring;Pancreas  </t>
  </si>
  <si>
    <t>Doppler frequency shift;received power;physical layer authentication;one-class classification;machine learning;support vector machine;vertical heterogeneous network  Satellites;Authentication;Frequency modulation;Satellite broadcasting;Low earth orbit satellites;Programmable logic arrays;Support vector machines  artificial satellites;cellular radio;learning (artificial intelligence);mobile satellite communication;pattern classification;support vector machines;telecommunication computing;telecommunication network reliability;telecommunication security</t>
  </si>
  <si>
    <t>A. Pradhan; J. He; N. Jiang</t>
  </si>
  <si>
    <t>Biometrics;gesture recognition;surface electromyogram (sEMG);feature extraction;electrode configuration;user verification;user identification  Biometrics (access control);Authentication;Feature extraction;Electrodes;Thumb;Gesture recognition;Time-domain analysis  autoregressive processes;biomedical electrodes;biometrics (access control);electromyography;feature extraction;medical signal processing;time-domain analysis</t>
  </si>
  <si>
    <t>Z. Liu; W. Liu; Q. Ma; G. Liu; L. Zhang; L. Fang; V. S. Sheng</t>
  </si>
  <si>
    <t>Security cooperation model;time synchronization;topology control;WSNs  Synchronization;Wireless sensor networks;Topology;Network topology;Reliability;Security;Energy consumption  protocols;synchronisation;telecommunication control;telecommunication network reliability;telecommunication network topology;telecommunication security;vectors;wireless sensor networks</t>
  </si>
  <si>
    <t>A. Verma; P. Bhattacharya; N. Madhani; C. Trivedi; B. Bhushan; S. Tanwar; G. Sharma; P. N. Bokoro; R. Sharma</t>
  </si>
  <si>
    <t>Blockchain;Industry 5.0;Internet-of-Things;security;privacy  Industries;Production;Fourth Industrial Revolution;Security;Service robots;Artificial intelligence;Blockchains  artificial intelligence;cognitive systems;Internet;production engineering computing;security of data;supply chain management</t>
  </si>
  <si>
    <t>K. Baek; I. -Y. Ko</t>
  </si>
  <si>
    <t>Effect-driven service selection;Internet of Things (IoT);reinforcement learning;virtual reality (VR);visual-service effectiveness  Internet of Things;Measurement;Visualization;Heuristic algorithms;Reinforcement learning;Quality of service;Handover  computer network security;deep learning (artificial intelligence);greedy algorithms;Internet of Things;learning (artificial intelligence);quality of service;reinforcement learning;resource allocation;virtual reality</t>
  </si>
  <si>
    <t>S. Pujades; B. Mohler; A. Thaler; J. Tesch; N. Mahmood; N. Hesse; H. H. BÃ¼lthoff; M. J. Black</t>
  </si>
  <si>
    <t>Full body avatars;metric accuracy;rapid creation  Avatars;Shape;Three-dimensional displays;Shape measurement;Solid modeling;Tools;Distance measurement  avatars;clothing;computer games;ergonomics;solid modelling</t>
  </si>
  <si>
    <t>P. Fraga-Lamas; T. M. FernÃ¡ndez-CaramÃ©s</t>
  </si>
  <si>
    <t>Blockchain;distributed ledger technology (DLT);Industry 4.0;IIoT;cyber-physical system;cryptography;cybersecurity;tamper-proof data;privacy;traceability  Blockchain;Industries;Automotive engineering;Computer security;Biological system modeling;Automobiles  automobile industry;cryptocurrencies;cyber-physical systems;data privacy;electric vehicles;Internet;Internet of Things;manufacturing systems;production engineering computing;reviews</t>
  </si>
  <si>
    <t>P. -S. Chiu; J. -W. Chang; M. -C. Lee; C. -H. Chen; D. -S. Lee</t>
  </si>
  <si>
    <t>Augmented reality;smart campus;convolutional neural network;recurrent neural network;emotional recognition;chinese word embedding  Speech recognition;Mobile handsets;Deep learning;Emotion recognition;Neural networks;Education  artificial intelligence;Big Data;cloud computing;data analysis;emotion recognition;interactive systems;Internet;mobile computing;natural language interfaces;natural language processing;neural nets;user interfaces</t>
  </si>
  <si>
    <t>A. Sarihi; A. Patooghy; A. Khalid; M. Hasanzadeh; M. Said; A. -H. A. Badawy</t>
  </si>
  <si>
    <t>Network-on-chip;threat model;hardware security;hardware trojan;DoS attack  Security;Wireless communication;Communication system security;Three-dimensional displays;System-on-chip;Hardware;Switches  industrial property;microprocessor chips;multiprocessing systems;network-on-chip;security</t>
  </si>
  <si>
    <t>R. Xiao; J. Wang; X. Guo; C. Chen; K. Zhou; X. Wu; P. Liang; J. Yang</t>
  </si>
  <si>
    <t>Angiographic image;coronary artery identification;curvature scale space;identification degree  Arteries;Convolutional neural networks;Image segmentation;Blood vessels;Angiocardiography;Image recognition  angiocardiography;blood vessels;convolutional neural nets;diagnostic radiography;image matching;image segmentation;medical image processing;vectors</t>
  </si>
  <si>
    <t>G. Luo; Y. Zhu</t>
  </si>
  <si>
    <t>View synthesis;hole filling;depth image based rendering;trusted contents;global optimization  Filling;Optimization;Hemorrhaging;Extrapolation;Coherence;Three-dimensional displays;Rendering (computer graphics)  data compression;image reconstruction;image texture;nearest neighbour methods;optimisation;rendering (computer graphics);three-dimensional television;video coding;virtual reality</t>
  </si>
  <si>
    <t>M. Kerzel; F. Abawi; M. Eppe; S. Wermter</t>
  </si>
  <si>
    <t>Bioinspired visuomotor learning;cognitive robotics;developmental robotics;multitask learning  Task analysis;Robots;Biological system modeling;Multitasking;Solid modeling;Visualization;Grasping;Bio-inspired robotics;Learning systems;Cognitive systems;Visual systems  augmented reality;control engineering computing;humanoid robots;image classification;learning (artificial intelligence);manipulators;neural nets;neurophysiology;robot vision</t>
  </si>
  <si>
    <t>S. Sirapaisan; N. Zhang; Q. He</t>
  </si>
  <si>
    <t>Big data;cloud;data authentication;distributed computing;MapReduce  Authentication;Big Data;Distributed databases;Containers;Cloud computing  authorisation;Big Data;cloud computing;data aggregation;data handling;digital signatures</t>
  </si>
  <si>
    <t>R. Jiang; S. Al-Maadeed; A. Bouridane; D. Crookes; M. E. Celebi</t>
  </si>
  <si>
    <t>Facial biometrics;face scrambling;many manifolds;many kernels;random discriminant analysis;mobile biometrics;Internet-of-Things;user privacy;Facial biometrics;face scrambling;many manifolds;many kernels;random discriminant analysis;mobile biometrics;Internet-of-things;user privacy  Face;Semantics;Face recognition;Transforms;Encryption;Kernel;Privacy  cryptography;data protection;face recognition;feature extraction;image watermarking;Internet of Things;statistical analysis</t>
  </si>
  <si>
    <t>C. Rinaldi; F. Franchi; A. Marotta; F. Graziosi; C. Centofanti</t>
  </si>
  <si>
    <t>Multi-access edge computing;cloud computing;5G;augmented reality;virtual reality;cultural heritage;spatial audio;binaural rendering  5G mobile communication;Rendering (computer graphics);Cultural differences;Real-time systems;Three-dimensional displays;Loudspeakers;Headphones  5G mobile communication;audio signal processing;distributed processing;history;Internet;multi-access systems</t>
  </si>
  <si>
    <t>W. Li; L. Wu; C. Wang; J. Xue; W. Hu; S. Li; G. Guo; D. Cao</t>
  </si>
  <si>
    <t xml:space="preserve">Human emotion;humanâ€“machine interaction;intelligent cockpit;intelligent vehicle;metaverse  Regulation;Vehicles;Cognition;Metaverse;Visualization;Safety;Physiology  </t>
  </si>
  <si>
    <t>Z. Zhou; F. Shi; W. Wu</t>
  </si>
  <si>
    <t>Action localization;action recognition;discriminative latent variable model;split-and-merge  Trajectory;Videos;Training;Feature extraction;Support vector machines;Discrete cosine transforms;Partitioning algorithms  feature extraction;image representation;image segmentation;object detection;spatiotemporal phenomena;support vector machines;video signal processing</t>
  </si>
  <si>
    <t>A. Faraji; A. H. Naghshbandy; A. G. Baayeh</t>
  </si>
  <si>
    <t>Low-frequency oscillation;modified fruit fly optimization algorithm;Prony analysis;stochastic subspace identification (SSI) algorithm;synchrosqueezed wavelet transform (SSWT)  Power system stability;Estimation;Wavelet transforms;Oscillators;Eigenvalues and eigenfunctions;Damping  control system synthesis;damping;flexible AC transmission systems;optimisation;power system identification;power system security;power system simulation;power system stability;power transmission control;stochastic processes;wavelet transforms</t>
  </si>
  <si>
    <t>A. E. Azzaoui; S. K. Singh; Y. Pan; J. H. Park</t>
  </si>
  <si>
    <t>5G networks;artificial intelligence;blockchain;smart contract;security;privacy  5G mobile communication;Artificial intelligence;Natural language processing;Taxonomy;Quality of service  5G mobile communication;artificial intelligence;cellular radio;cryptography;Internet of Things;MIMO communication;next generation networks;telecommunication computing;telecommunication security;virtual reality</t>
  </si>
  <si>
    <t>X. Zhou; Y. Hu; W. Liang; J. Ma; Q. Jin</t>
  </si>
  <si>
    <t>Anomaly detection;feature representation;industrial big data (IBD);long short-term memory (LSTM);variational Bayes  Anomaly detection;Feature extraction;Intrusion detection;Dimensionality reduction;Neural networks;Estimation  Big Data;learning (artificial intelligence);production engineering computing;recurrent neural nets;security of data</t>
  </si>
  <si>
    <t>F. O. Catak; M. Kuzlu; E. Catak; U. Cali; O. Guler</t>
  </si>
  <si>
    <t>Trustworthy AI;security;next-generation networks;adversarial machine learning;model poisoning;channel estimation  Channel estimation;Next generation networking;Artificial intelligence;Solid modeling;5G mobile communication;Wireless networks;Security;Adversarial machine learning  cellular radio;channel estimation;learning (artificial intelligence);next generation networks;quality of service;smart power grids;telecommunication security;virtual reality</t>
  </si>
  <si>
    <t>X. Jin; R. Han; N. Ning; X. Li; X. Zhang</t>
  </si>
  <si>
    <t>Facial makeup transfer;single reference image;illumination transfer;facial parsing;efficient and effective  Image color analysis;Lighting;Skin;Facial features;Image resolution;Lips;Smoothing methods  face recognition;image colour analysis;learning (artificial intelligence)</t>
  </si>
  <si>
    <t>W. -K. Li; Y. -C. Chen; X. -W. Xu; X. Wang; X. Gao</t>
  </si>
  <si>
    <t>Functional magnetic resonance imaging;modularity;functional connectivity network;chronic tinnitus  Estimation;Tin;Correlation;Indexes;Support vector machines;Biological information theory;Task analysis  brain;diseases;medical disorders;medical image processing;neurophysiology;patient diagnosis</t>
  </si>
  <si>
    <t>Y. Qian; Z. Zhang; B. Wang</t>
  </si>
  <si>
    <t>Prostate cancer detection;MR image;image registration;self-supervised learning;prostate segmentation  Prostate cancer;Cancer;Lesions;Image segmentation;Feature extraction;Convolutional neural networks;Medical services  biological organs;cancer;image segmentation;learning (artificial intelligence);medical image processing;object detection;tumours</t>
  </si>
  <si>
    <t>X. Zhou; W. Liang; S. Shimizu; J. Ma; Q. Jin</t>
  </si>
  <si>
    <t>Anomaly detection;convolutional neural network (CNN);few-shot learning;industrial cyber-physical systems (CPS);Siamese network  Anomaly detection;Security;Training;Task analysis;Feature extraction;Analytical models;Object recognition  convolutional neural nets;cyber-physical systems;learning (artificial intelligence);production engineering computing;security of data</t>
  </si>
  <si>
    <t>P. Thammasorn; S. K. Schaub; D. S. Hippe; M. B. Spraker; J. C. Peeken; L. S. Wootton; P. E. Kinahan; S. E. Combs; W. A. Chaovalitwongse; M. J. Nyflot</t>
  </si>
  <si>
    <t>Machine learning;pattern recognition;supervised learning;medical expert systems;biomedical computing  Hazards;Biomedical imaging;Training;Data models;Task analysis;Indexes;Oncology  deep learning (artificial intelligence);medical computing;regression analysis;risk management</t>
  </si>
  <si>
    <t>Y. P. Agalgaonkar; B. C. Pal; R. A. Jabr</t>
  </si>
  <si>
    <t>Distribution voltage control;photovoltaic (PV) forecast errors;voltage regulator (VR) runaway;Distribution voltage control;photovoltaic (PV) forecast errors;voltage regulator (VR) runaway  Voltage control;Inverters;Stochastic processes;Optimization;Reactive power;Photovoltaic systems  distribution networks;load forecasting;minimisation;overvoltage;photovoltaic power systems;voltage control</t>
  </si>
  <si>
    <t>L. Zhao; K. Chen; J. Song; X. Zhu; J. Sun; B. Caulfield; B. M. Namee</t>
  </si>
  <si>
    <t>Academic performance prediction;behavioral pattern;digital campus;machine learning (ML);long short-term memory (LSTM)  Time series analysis;Entropy;Measurement;Hidden Markov models;Education;Correlation;Feature extraction  augmented reality;computer aided instruction;educational institutions;further education</t>
  </si>
  <si>
    <t>M. Alhassoun</t>
  </si>
  <si>
    <t>ASK;backscatter communications;PSK;pulse shaping;QAM;RFID;single sideband modulation  Backscatter;Modulation;Protocols;Signal to noise ratio;Radiofrequency identification;Amplitude shift keying;Quadrature amplitude modulation  augmented reality;backscatter;modulation;optical modulation;radiofrequency identification</t>
  </si>
  <si>
    <t>J. Zhang; B. Bao; Q. Yao; D. Ren; J. Hu; J. Zhao</t>
  </si>
  <si>
    <t>Advanced reservation (AR);blocking probability;complete planning process;elastic optical networks (EONs);immediate reservation (IR);space division multiplexing (SDM)  Resource management;Planning;Optical fiber networks;WDM networks;Routing;Optimization;Quality of service  optical crosstalk;optical fibre networks;probability;resource allocation;space division multiplexing;telecommunication network routing;telecommunication traffic;wavelength assignment</t>
  </si>
  <si>
    <t>G. White; S. Clarke</t>
  </si>
  <si>
    <t>Edge computing;transfer learning;deep learning;urban intelligence;IoT;QoS  Cloud computing;Deep learning;Image edge detection;Augmented reality;Delays;Data models;Computer architecture  cloud computing;data privacy;embedded systems;Internet of Things;learning (artificial intelligence);neural nets</t>
  </si>
  <si>
    <t>H. Viswanathan; P. E. Mogensen</t>
  </si>
  <si>
    <t>6G;AI/ML driven air interface;network localization and sensing;cognitive spectrum sharing;sub-terahertz;RAN-Core convergence;subnetworks;security;privacy;network as a platform  6G mobile communication;5G mobile communication;Robot sensing systems;Biology;Digital twin;User interfaces  6G mobile communication;artificial intelligence;cognitive radio;data privacy;Internet;mobility management (mobile radio);radio spectrum management;sensor fusion;ubiquitous computing</t>
  </si>
  <si>
    <t>S. Mukhopadhyay; B. Li; H. Leung</t>
  </si>
  <si>
    <t>Chaos;nonlinear dynamics;maximum likelihood;CramÃ©r Rao lower bound (CRLB);blind system identification;symbolic dynamics;software defined radio  Chaotic communication;Signal to noise ratio;Time series analysis;Maximum likelihood estimation;Nonlinear dynamical systems;Blind equalizers;Trajectory  autoregressive moving average processes;blind source separation;chaotic communication;maximum likelihood estimation;mean square error methods;software radio</t>
  </si>
  <si>
    <t>H. Yang; Z. Xu; L. Liu; J. Tian; Y. Zhang</t>
  </si>
  <si>
    <t>Deceptive information cognition;adaptive slide window;semantic structure representation;trivial sentence element elimination;convolutional neural network  Feature extraction;Semantics;Adaptation models;Data mining;Cognition;Convolutional neural networks;Business  augmented reality;feature extraction</t>
  </si>
  <si>
    <t>D. Mathew; B. A. Jose; J. Mathew; P. Patra</t>
  </si>
  <si>
    <t>Virtualization;microkernel;embedded systems;PMU;performance;perf  Virtualization;Hardware;Embedded systems;Security;Phasor measurement units;Linux;Tools  embedded systems;mobile computing;mobile handsets;operating system kernels;security of data;virtual reality;virtualisation</t>
  </si>
  <si>
    <t>S. Kim</t>
  </si>
  <si>
    <t>Pervasive edge computing;Internet of Things;unification bargaining solution;computation offloading;cooperative game theory  Games;Edge computing;Servers;Resource management;Quality of experience;Security;Performance evaluation  game theory;resource allocation;virtual reality</t>
  </si>
  <si>
    <t>M. Adil; S. Mamoon; A. Zakir; M. A. Manzoor; Z. Lian</t>
  </si>
  <si>
    <t>Person re-identification;low-resolution person re-identification;super-resolution;image de-noising  Image resolution;Feature extraction;Gallium nitride;Generative adversarial networks;Surveillance;Cameras;Noise reduction  image denoising;image resolution;learning (artificial intelligence);neural nets</t>
  </si>
  <si>
    <t>Y. Wang; Y. Shen; X. Jiang</t>
  </si>
  <si>
    <t>Runtime integrity;remote verification;cloud computing;mapreduce  Cloud computing;Runtime;Security;Computational modeling;Big Data;Computer science  auditing;Big Data;cloud computing;formal verification;parallel processing;security of data</t>
  </si>
  <si>
    <t>X. Wang; X. Cheng; J. Lu; O. Kwan; S. Li; Z. Ping</t>
  </si>
  <si>
    <t xml:space="preserve">Artificial systems;computational experiments;and parallel executions (ACP) approach;Cyberâ€“physicalâ€“social systems (CPSS);digital workers;fault diagnosis;metaverses-based parallel oil fields;parallel systems  Oils;Robots;Industries;Task analysis;Production;Human factors;Fourth Industrial Revolution  </t>
  </si>
  <si>
    <t>N. Weerasinghe; T. Hewa; M. Liyanage; S. S. Kanhere; M. Ylianttila</t>
  </si>
  <si>
    <t>5G;local 5G operators;blockchain;smart contracts  5G mobile communication;Blockchain;Smart contracts;Ecosystems;Quality of service;Base stations  5G mobile communication;augmented reality;blockchains;cloud computing;customer services;Internet of Things;mobile computing;mobile radio;surgery;telecommunication computing</t>
  </si>
  <si>
    <t>X. He; R. C. Qiu; Q. Ai; T. Zhu</t>
  </si>
  <si>
    <t>Topology identification;renewables;uncertainty;random matrix theory;AR model;factor analysis;high dimension  Uncertainty;Analytical models;Big Data;Data models;Matrix converters;Task analysis;Power systems  Big Data;data analysis;matrix algebra;random processes;statistical analysis;statistical distributions;time series;white noise</t>
  </si>
  <si>
    <t>X. Gao; Y. Liu; D. Yi; J. Qin; S. Qu; Y. Huang; J. Zhang</t>
  </si>
  <si>
    <t>Mobility pattern;origin-destination flow;spatial similarity;spatial clustering  Length measurement;Clustering methods;Load modeling;Density measurement;Trajectory;Time factors  computational geometry;feature extraction;mobile computing;pattern clustering;road traffic;traffic engineering computing</t>
  </si>
  <si>
    <t>M. H. C. van Riel; N. R. F. Huttinga; A. Sbrizzi</t>
  </si>
  <si>
    <t>Dynamic imaging;dynamical system identification;magnetic resonance imaging;spectro-dynamic MRI  Magnetic resonance imaging;Image reconstruction;Data models;Spectral analysis;Dynamical systems;Displacement measurement  biomedical MRI;diseases;image reconstruction;medical image processing;motion estimation;pendulums</t>
  </si>
  <si>
    <t>C. Chen; L. Zhang; Y. Li; T. Liao; S. Zhao; Z. Zheng; H. Huang; J. Wu</t>
  </si>
  <si>
    <t>Blockchain;DAO;digital economy;metaverse;privacy computing;Web3.0  Blockchains;Semantic Web;Internet;Peer-to-peer computing;Economics;Distributed ledger;Smart contracts  data privacy;Internet</t>
  </si>
  <si>
    <t>J. Li; H. Liu; S. Zhang; M. Luo; Y. Zhang; S. He</t>
  </si>
  <si>
    <t>Compact;low profile;vertical rotated metallic plate;modified half E-shaped patch antenna;circular polarization;UHF radio frequency identification  Bandwidth;Patch antennas;Radiofrequency identification;Substrates;Microstrip antennas;Impedance  antenna feeds;antenna radiation patterns;broadband antennas;electromagnetic wave polarisation;microstrip antennas;radiofrequency identification;slot antennas;UHF antennas</t>
  </si>
  <si>
    <t>S. R. Donahue; M. E. Hahn</t>
  </si>
  <si>
    <t>Inertial measurement units;real-world gait event detection;unsupervised machine learning  Machine learning algorithms;Heuristic algorithms;Foot;Integrated circuits;Hidden Markov models;Machine learning;Time series analysis  autoregressive processes;body sensor networks;feature extraction;gait analysis;gyroscopes;hidden Markov models;medical computing;pattern classification;unsupervised learning</t>
  </si>
  <si>
    <t>G. Arvanitis; E. I. Zacharaki; L. VÃ¡Åa; K. Moustakas</t>
  </si>
  <si>
    <t>point cloud registration;partially-scanned point clouds;saliency;weighted ICP;cluttered scene  Three-dimensional displays;Feature extraction;Solid modeling;Shape;Object recognition;Histograms;Data models  augmented reality;feature extraction;image reconstruction;image registration;image segmentation;medical image processing;object detection;object recognition;shape recognition</t>
  </si>
  <si>
    <t>S. Jeong; J. Shin; Y. Kim</t>
  </si>
  <si>
    <t>Backscatter communication;signal-to-data translation;deep learning;data augmentation  Backscatter;Decoding;Hidden Markov models;Radiofrequency identification;Data models;Encoding;Uncertainty  backscatter;radiofrequency identification</t>
  </si>
  <si>
    <t>O. Ali; A. Jaradat; A. Kulakli; A. Abuhalimeh</t>
  </si>
  <si>
    <t>Blockchain technology;benefits;challenges;functionalities;government;finance;manufacturing;health care  Blockchain;Systematics;Security;Government;Protocols;Manufacturing;Safety  blockchains;data privacy;decision making;financial data processing;health care;organisational aspects;risk management;transaction processing</t>
  </si>
  <si>
    <t>J. Galbally; R. Haraksim; L. Beslay</t>
  </si>
  <si>
    <t>Biometrics;fingerprint recognition;ageing;children;elderly;fingerprint quality  Aging;Databases;Senior citizens;Security;Fingerprint recognition;Probes  biometrics (access control);fingerprint identification</t>
  </si>
  <si>
    <t>A. Amjad; L. Khan; N. Ashraf; M. B. Mahmood; H. -T. Chang</t>
  </si>
  <si>
    <t>Speech emotion recognition;convolutional neural network;data augmentation;long-short-term memory;spontaneous speech database  Feature extraction;Convolutional neural networks;Spectrogram;Databases;Emotion recognition;Speech recognition;Data models  convolutional neural nets;deep learning (artificial intelligence);emotion recognition;recurrent neural nets;speaker recognition</t>
  </si>
  <si>
    <t>Z. Wang; R. She; J. Han; S. Fang; Y. Liu</t>
  </si>
  <si>
    <t>Asymmetric ÐŸ-type impedance transformer;dual-band patch antenna;dual-sense circular polarization;radio frequency identification;small frequency ratio  Dual band;Impedance matching;Impedance;Substrates;Radiofrequency identification;Patch antennas  antenna feeds;electromagnetic wave polarisation;impedance convertors;microstrip antennas;multifrequency antennas;radiofrequency identification;UHF antennas</t>
  </si>
  <si>
    <t>J. Yuan; S. Wu; Z. Chen; Z. Xu</t>
  </si>
  <si>
    <t>Ring antenna;lowprofile;slotted reflector;circular polarization (CP);left-hand polarization (LP);right-hand polarization (RP);radio frequency identification (RFID)  Reflector antennas;Radiofrequency identification;Polarization;Slot antennas;Couplers;Microstrip antennas  antenna feeds;antenna radiation patterns;electromagnetic wave polarisation;microstrip antennas;radiofrequency identification;UHF antennas</t>
  </si>
  <si>
    <t>M. A. S. Tajin; K. R. Dandekar</t>
  </si>
  <si>
    <t>The Internet of Things (IoT);reader antenna;reconfigurable antenna;radio frequency identification (RFID);ultra high frequency (UHF) RFID  Radiofrequency identification;Antenna arrays;UHF antennas;Gain;Radio frequency;Switches  antenna arrays;antenna radiation patterns;electromagnetic wave polarisation;radiofrequency identification;UHF antennas</t>
  </si>
  <si>
    <t>O. Karrakchou; N. Samaan; A. Karmouch</t>
  </si>
  <si>
    <t>Event-B machines;intent-driven networking;named data networks;programmable data-planes  Switches;Metadata;Solid modeling;IP networks;Transforms;Semantics  formal verification;Internet;Internet of Things;virtual reality</t>
  </si>
  <si>
    <t>J. Cong; Y. Zheng; W. Xue; B. Cao; S. Li</t>
  </si>
  <si>
    <t>Left ventricle segmentation;mixed-modality images;modality adaptation shape regression  Shape;Image segmentation;Computed tomography;Myocardium;Adaptation models;Training;Biomedical imaging  biomedical MRI;cardiology;computerised tomography;image segmentation;learning (artificial intelligence);medical image processing;regression analysis</t>
  </si>
  <si>
    <t>Y. Wei; Q. Luo; H. A. Mantooth</t>
  </si>
  <si>
    <t>DC transformer (DCX);regulation capability;resonant converter;resonant frequency tracking  Resonant converters;Resonant frequency;Voltage;Power transformers;Rectifiers;Transformers;Inductors  DC-DC power convertors;high-frequency transformers;power convertors;resonant power convertors</t>
  </si>
  <si>
    <t>Battery charger;LCL-T resonant tank;LLC resonant converter  Voltage;Inductors;Resonant converters;Switching frequency;Switches;Topology;Magnetic resonance  battery chargers;resonant power convertors;secondary cells;switching convertors;zero voltage switching</t>
  </si>
  <si>
    <t>B. Zhang; C. Zhang; Q. Wang; P. Yan; J. Wang</t>
  </si>
  <si>
    <t>Surface plasmon microscopy;image processing;morphology;identification  Absorption;Lighting;Plasmons;Surface morphology;Optical surface waves;Apertures;Microscopy  electromagnetic wave propagation;nanostructured materials;surface morphology;surface plasmon resonance</t>
  </si>
  <si>
    <t>Y. Wei; Z. Wang; Q. Luo; H. Alan Mantooth</t>
  </si>
  <si>
    <t>LLC resonant converter;MATLAB GUI;simulation tool  Resonant converters;Voltage;Rectifiers;Tools;Integrated circuit modeling;Topology;Inverters  circuit simulation;closed loop systems;graphical user interfaces;power electronics;power engineering computing;resonant power convertors</t>
  </si>
  <si>
    <t>Y. Wei; Q. Luo; A. Mantooth</t>
  </si>
  <si>
    <t>Design methodology;LLC resonant converter;magnetic control;soft switching  Resonant converters;Magnetic resonance;Switching frequency;Inductors;Magnetic switching;Voltage control;Control systems  DC-DC power convertors;driver circuits;frequency control;inductors;magnetic variables control;resonant power convertors;switching convertors;zero current switching;zero voltage switching</t>
  </si>
  <si>
    <t>J. Gong; Z. Teng; Q. Teng; H. Zhang; L. Du; S. Chen; M. Z. A. Bhuiyan; J. Li; M. Liu; H. Ma</t>
  </si>
  <si>
    <t>Multi-label text classification;graph modeling;graph transformer;deep learning  Deep learning;Semantics;Task analysis;Natural language processing;Computer crashes;Text categorization;Feature extraction  graph theory;learning (artificial intelligence);pattern classification;text analysis</t>
  </si>
  <si>
    <t>M. A. Al-Masni; W. -R. Kim; E. Y. Kim; Y. Noh; D. -H. Kim</t>
  </si>
  <si>
    <t>Cerebral small vessel disease;computer-aided detection and diagnosis;lacunar infarcts;residual networks  Three-dimensional displays;Feature extraction;Residual neural networks;Image reconstruction;Magnetic resonance imaging;MIMICs;Deep learning  biomedical MRI;blood vessels;brain;diseases;feature extraction;filtering theory;image segmentation;medical image processing;neurophysiology;sensitivity analysis</t>
  </si>
  <si>
    <t>I. M. Tas; B. G. Unsalver; S. Baktir</t>
  </si>
  <si>
    <t>VoIP;voice over IP;VoIP security;SIP;session initiation protocol;SIP;SIP security;DoS;DDoS;DRDoS;distributed reflection denial of service attack;reflection attack  Protocols;IP networks;Servers;Denial-of-service attack;Computer crime;Internet telephony  computer network security;IP networks</t>
  </si>
  <si>
    <t>S. Murugan; C. Venkatesan; M. G. Sumithra; X. -Z. Gao; B. Elakkiya; M. Akila; S. Manoharan</t>
  </si>
  <si>
    <t>Deep learning;Alzheimerâ€™s Disease;MRI image;convolutional neural network;Cohenâ€™s kappa  Magnetic resonance imaging;Feature extraction;Alzheimer's disease;Brain modeling;Deep learning;Neuroimaging;Computational modeling  biomedical MRI;brain;diseases;image classification;learning (artificial intelligence);medical image processing;multilayer perceptrons;neural nets;neurophysiology;patient diagnosis;probability</t>
  </si>
  <si>
    <t>X. Chen; S. Li; X. Xu; F. Meng; W. Cao</t>
  </si>
  <si>
    <t>Credit scoring;heterogeneous ensemble;normal fuzzy number;the Choquet integral;the generalized Shapley function  Predictive models;Analytical models;Training;Linear programming;Diversity reception;Bagging;Stacking  financial data processing;financial management;fuzzy set theory;learning (artificial intelligence);linear programming;peer-to-peer computing;risk management</t>
  </si>
  <si>
    <t>S. Mukherjee; T. M. Evans; D. R. Huitink; H. A. Mantooth</t>
  </si>
  <si>
    <t xml:space="preserve">Partial discharge;design rules;power modules;design-for-reliability;dielectrics;electrical breakdown  Partial discharges;Multichip modules;Mathematical models;Electric breakdown;Reliability;Density measurement;Ceramics  </t>
  </si>
  <si>
    <t>S. Zhong; W. Xu; T. Zhang; H. Chen</t>
  </si>
  <si>
    <t>Clustered pop pepper;depth information location;improved faster R-CNN network;object identification  Feature extraction;Training data;Residual neural networks;Interpolation;Image recognition;End effectors;Convolutional neural networks;Clustering methods  end effectors;feature extraction;image recognition;object detection</t>
  </si>
  <si>
    <t>C. -A. Sun; A. Fu; P. -L. Poon; X. Xie; H. Liu; T. Y. Chen</t>
  </si>
  <si>
    <t>Metamorphic testing;metamorphic relation;category-choice framework;fault detection effectiveness  Measurement;Testing;Software systems;Fault detection;Task analysis;Tools  fault diagnosis;program testing</t>
  </si>
  <si>
    <t>W. Yang; H. Zhang; J. Yang; J. Wu; X. Yin; Y. Chen; H. Shu; L. Luo; G. Coatrieux; Z. Gui; Q. Feng</t>
  </si>
  <si>
    <t>Low-dose CT;convolution neural network;residual learning;3D convolution  Convolution;Computed tomography;Three-dimensional displays;Training;Two dimensional displays;Kernel;Solid modeling  computerised tomography;feedforward neural nets;image denoising;learning (artificial intelligence);medical image processing</t>
  </si>
  <si>
    <t>C. Verma; V. StoffovÃ¡; Z. IllÃ©s; S. Tanwar; N. Kumar</t>
  </si>
  <si>
    <t>Adam;native place;PCA;optimizer;real-time prediction SGD  Support vector machines;Prediction algorithms;Predictive models;Real-time systems;Machine learning algorithms;Machine learning;Principal component analysis  computer aided instruction;educational institutions;gradient methods;learning (artificial intelligence);multilayer perceptrons;optimisation;principal component analysis;support vector machines</t>
  </si>
  <si>
    <t>X. Xie; Z. Li; P. Zhang; G. Zhang</t>
  </si>
  <si>
    <t>Granular computing;incomplete probability set-valued information system;Bhattacharyya distance;information structure;dependence;uncertainty;measure;effectiveness  Information systems;Uncertainty;Measurement uncertainty;Rough sets;Fuzzy sets;STEM  data mining;database management systems;granular computing;information systems;probability;rough set theory;statistical distributions</t>
  </si>
  <si>
    <t>T. M. FernÃ¡ndez-CaramÃ©s; P. Fraga-Lamas</t>
  </si>
  <si>
    <t>Blockchain;Industry 4.0;cybersecurity;IIoT;smart factory;industrial augmented reality;cyber-physical system;fog and edge computing;cloud computing;Big Data  Blockchain;Industries;Smart manufacturing;Production facilities;Next generation networking;Internet;Computer crime  Big Data;contracts;factory automation;Internet of Things;production engineering computing;production facilities;security of data</t>
  </si>
  <si>
    <t>L. Zhu; S. Li; Y. Li; M. Wang; Y. Li; J. Yao</t>
  </si>
  <si>
    <t xml:space="preserve">Machine learning;fNIRS;Cooperative driving;Driving intention identification  Brain modeling;Vehicles;Data models;Cerebral cortex;Solid modeling;Mathematical models;Brakes  </t>
  </si>
  <si>
    <t>S. BÃ©riault; Y. Xiao; D. L. Collins; G. B. Pike</t>
  </si>
  <si>
    <t>Conditional random fields;deep brain stimulation;image-guided neurosurgery;MR venography;susceptibility-weighted imaging  Shape;Veins;Image segmentation;Brain modeling;Satellite broadcasting;Imaging  biomedical MRI;blood vessels;brain;image segmentation;medical image processing</t>
  </si>
  <si>
    <t>M. Poongodi; V. Vijayakumar; F. Al-Turjman; M. Hamdi; M. Ma</t>
  </si>
  <si>
    <t>reCAPTCHA controller;frequency distribution;co-variance analyzer;DDoS attack  Vehicular ad hoc networks;Measurement;Computer crime;Entropy;Vehicle dynamics  computer network security;entropy;stochastic processes;telecommunication control;vehicular ad hoc networks</t>
  </si>
  <si>
    <t>T. R. Wanasinghe; T. Trinh; T. Nguyen; R. G. Gosine; L. A. James; P. J. Warrian</t>
  </si>
  <si>
    <t>Big-data analytics;cloud computing;digitalization;digital twin;industry 4.0;Industry Internet of Things (IIoT);oil and gas industry;operator 4.0;virtual reality;wearable technologies  Digital transformation;Oils;Machinery;Personnel;Natural gas industry;Drilling machines;Companies  Big Data;cloud computing;data analysis;gas industry;intelligent sensors;mobile computing;petroleum industry;production facilities</t>
  </si>
  <si>
    <t>J. Kang; J. -U. Hou; S. Ji; H. -K. Lee</t>
  </si>
  <si>
    <t>360 VR;block desynchronization;image watermarking;omni-directional;spherical panorama;viewpoint desynchronization  Watermarking;Distortion;Three-dimensional displays;Rendering (computer graphics);Two dimensional displays;Discrete Fourier transforms;Copyright protection  copyright;estimation theory;image coding;image matching;image watermarking;matrix algebra;object detection</t>
  </si>
  <si>
    <t>L. Xu; B. Wang; X. Wu; D. Zhao; L. Zhang; Z. Wang</t>
  </si>
  <si>
    <t>Critical state;semantic attack;state-based duration evolation graph;supervisory control and data acquisition (SCADA)  Semantics;Protocols;Process control;Integrated circuits;Intrusion detection;Valves;Support vector machines  computer network security;graph theory;industrial control;learning (artificial intelligence);SCADA systems;security of data;time series</t>
  </si>
  <si>
    <t>J. -N. Wang; Z. -J. Guo; Z. -C. Hao</t>
  </si>
  <si>
    <t>Millimeter-wave;dual-band;dual circular polarization;stacked curl;array antenna  Antenna arrays;Spirals;Bandwidth;Polarization;Dual band;Antennas;Substrates  antenna radiation patterns;broadband antennas;electromagnetic wave polarisation;millimetre wave antenna arrays;multifrequency antennas;satellite antennas</t>
  </si>
  <si>
    <t>A. S. Alharthi; A. J. Casson; K. B. Ozanyan</t>
  </si>
  <si>
    <t>Deep convolutional neural networks (CNN);cognitive load;ground reaction force (GRF);sensors fusion;interpretable neural networks  Sensors;Legged locomotion;Spatiotemporal phenomena;Sensor systems;Floors;Task analysis;Optical fibers  distributed sensors;gait analysis;image fusion;learning (artificial intelligence);medical image processing;neural nets;patient diagnosis;patient rehabilitation;sport;virtual reality</t>
  </si>
  <si>
    <t>C. -C. C. Chen; J. -W. Chai; H. -C. Chen; H. C. Wang; Y. -C. Chang; Y. -Y. Wu; W. -H. Chen; H. -M. Chen; S. -K. Lee; C. -I. Chang</t>
  </si>
  <si>
    <t>Iterative linear constrained minimum variance (ILCMV);White matter hyperintensities (WMH);magnetic resonance imaging (MRI);brain tissue classification  Magnetic resonance imaging;Gabor filters;Lesions;White matter;Hyperspectral imaging;Information filters  biological tissues;biomedical MRI;brain;diseases;Gabor filters;image classification;image segmentation;iterative methods;medical image processing;neurophysiology</t>
  </si>
  <si>
    <t>H. Lee; S. Kim; D. Baek; D. Kim; D. Hwang</t>
  </si>
  <si>
    <t xml:space="preserve">IoT malware;machine learning;opcode category;sequence mining;visualization  Malware;Internet of Things;Feature extraction;Entropy;Security;Static analysis;Analytical models;Machine learning;Sequential analysis  </t>
  </si>
  <si>
    <t>Y. Chen; Z. Qiu</t>
  </si>
  <si>
    <t>Tunnel mechanical engineering;mining law;risk management;construction safety risk;risk assessment matrix  Cloud computing;Edge computing;Data centers;Big Data;Servers;Network architecture;Computers  Big Data;cloud computing</t>
  </si>
  <si>
    <t>Y. Wang; Z. Cai; W. He</t>
  </si>
  <si>
    <t>Image encryption;reversible data hiding;real reversibility;block selection;high capacity  Data mining;Encryption;Receivers;Error analysis;Complexity theory;Biomedical imaging  cryptography;data encapsulation;image processing</t>
  </si>
  <si>
    <t>X. Wang; C. Peng; X. Liu; Z. Pan</t>
  </si>
  <si>
    <t>Coronary angiography;intravascular ultrasound;3-D reconstruction;fractional flow reserve (FFR);computational fluid dynamics (CFD);TIMI (thrombolysis in myocardial infarction)  Arteries;Catheters;Angiography;Image reconstruction;Ultrasonic imaging;Lesions;Solid modeling  angiocardiography;biomedical ultrasonics;blood vessels;cardiovascular system;catheters;computational fluid dynamics;diseases;haemodynamics;medical image processing</t>
  </si>
  <si>
    <t>X. Xie; J. He; D. Huang</t>
  </si>
  <si>
    <t>Three-way;covering decision information system;group decision-making;interval number;loss function;position competition  Decision making;Loss measurement;Rough sets;Uncertainty;Big Data  cognition;decision making;decision support systems;information systems</t>
  </si>
  <si>
    <t>S. Vahidian; M. Joneidi; A. Esmaeili; S. Khodadadeh; S. Zehtabian; B. Lin</t>
  </si>
  <si>
    <t>Column subset selection;data summarization;graph node selection;low-rank;meta learning;open-set identification;self-rank;spectrum pursuit;SVD  Approximation algorithms;Data models;Upper bound;Matrix decomposition;Image reconstruction;Principal component analysis;Optimization;Learning systems  approximation theory;computational complexity;deep learning (artificial intelligence);graph theory;search problems;set theory</t>
  </si>
  <si>
    <t>Y. Wang; X. Wang; X. Bai; T. Zhao; Y. Cheng</t>
  </si>
  <si>
    <t>Crowd counting;density map;adaptive generator;global context instructive network (GCINet)  Feature extraction;Context;Decoding;Correlation;Adaptive systems;Estimation;Euclidean distance  feature extraction;image processing</t>
  </si>
  <si>
    <t>G. Smpokos; Z. Chen; P. Mohapatra; N. Pappas</t>
  </si>
  <si>
    <t>Caching;delay analyis;secrecy;superposition coding  Decoding;Delays;Wireless communication;Watermarking;Measurement;Communication system security;Throughput  cache storage;cellular radio;decoding;optimisation;telecommunication security;telecommunication traffic</t>
  </si>
  <si>
    <t>B. Baek; S. Euh; D. Baek; D. Kim; D. Hwang</t>
  </si>
  <si>
    <t>Malware family classification;histogram entropy;low-dimensional feature;hyperrectangle;prototype selection;ensemble model;machine learning  Malware;Feature extraction;Entropy;Prototypes;Convolutional neural networks;Training;Histograms  decision trees;entropy;invasive software;learning (artificial intelligence);pattern classification</t>
  </si>
  <si>
    <t>A. Y. Al-Maliki; K. Iqbal</t>
  </si>
  <si>
    <t>Clinical Relevance- This feature-based classifier can classify 200k samples per second making it suitable for online implementation  Training;Databases;Training data;Electromyography;Biology;Kalman filters;Arrays  biomechanics;electromyography;gesture recognition;Kalman filters;medical signal processing;prosthetics;signal classification</t>
  </si>
  <si>
    <t>T. Van Chien; H. Q. Ngo; S. Chatzinotas; B. Ottersten; M. Debbah</t>
  </si>
  <si>
    <t>Massive MIMO;double scattering channels;total transmit power minimization;congestion issue  Massive MIMO;Uplink;Scattering;Optimization;Antennas;Rayleigh channels;Channel models  5G mobile communication;diversity reception;electromagnetic wave scattering;Gaussian channels;MIMO communication;Monte Carlo methods;optimisation;power control;telecommunication control;telecommunication power management</t>
  </si>
  <si>
    <t>S. Tang; J. Cao</t>
  </si>
  <si>
    <t>High-resolution remote sensing image;feature extraction;mineral location;target detection  Remote sensing;Feature extraction;Mineral resources;Data mining;Image resolution  geochemistry;geophysical image processing;geophysical prospecting;image texture;minerals;remote sensing</t>
  </si>
  <si>
    <t>W. Fang; Y. Ding; F. Zhang; J. Sheng</t>
  </si>
  <si>
    <t>Calculation;CNN;DCGAN;gesture recognition;text output  Gesture recognition;Human computer interaction;Feature extraction;Convolutional neural networks;Training;Convolution  computer vision;convolutional neural nets;gesture recognition;human computer interaction;learning (artificial intelligence);man-machine systems</t>
  </si>
  <si>
    <t>N. P. Imperius; A. D. Alahmar</t>
  </si>
  <si>
    <t>Bitcoin;blockchain;cryptocurrency;digital asset;distributed ledger;ethereum;smart contract;solidity;systematic mapping  Smart contracts;Blockchains;Systematics;Bibliographies;Distributed ledger;Security;Bitcoin;Cryptocurrency  blockchains;contracts;Internet</t>
  </si>
  <si>
    <t>C. Guobin; Z. Sun; L. Zhang</t>
  </si>
  <si>
    <t>Radar remote sensing image (RRSI);noise interference;gradient operator;edge detection control;outage probability  Image edge detection;Roads;Remote sensing;Image segmentation;Wavelet transforms;Noise reduction  edge detection;feature extraction;geophysical image processing;gradient methods;image denoising;image matching;mathematical morphology;remote sensing;roads;statistical analysis;wavelet transforms</t>
  </si>
  <si>
    <t>M. Z. Chowdhury; M. Shahjalal; S. Ahmed; Y. M. Jang</t>
  </si>
  <si>
    <t>5G;6G;artificial intelligence;automation;beyond 5G;data rate;massive connectivity;virtual reality;terahertz  5G mobile communication;Wireless communication;Artificial intelligence;Quality of service;Market research;Sensors  4G mobile communication;6G mobile communication;array signal processing;autonomous aerial vehicles;Big Data;next generation networks;quality of service;telecommunication network reliability;telecommunication network topology</t>
  </si>
  <si>
    <t>W. Lei; Y. Lin</t>
  </si>
  <si>
    <t>Fingerprint segmentation;FCM;genetic algorithm;cluster;morphology  Image segmentation;Heuristic algorithms;Feature extraction;Clustering algorithms;Genetic algorithms;Biological cells;Fingerprint recognition  feature extraction;fingerprint identification;fuzzy set theory;genetic algorithms;image segmentation</t>
  </si>
  <si>
    <t>Z. Shao; X. Feng; L. Bai; H. Jiao; Y. Zhang; D. Li; H. Fan; X. Huang; Y. Ding; O. Altan; N. Saleem</t>
  </si>
  <si>
    <t>Change detection;Hidden Markov Model (HMM);hyperspectral imagery;locust plague prediction;moderate-resolution imaging spectroradiometer (MODIS);semisupervised classification  Hidden Markov models;Vegetation mapping;Hyperspectral imaging;Monitoring;MODIS;Agriculture;Earth  agriculture;crops;data mining;feature extraction;geophysical image processing;hidden Markov models;image classification;learning (artificial intelligence);remote sensing;time series</t>
  </si>
  <si>
    <t>E. De-La-Hoz-Franco; P. Ariza-Colpas; J. M. Quero; M. Espinilla</t>
  </si>
  <si>
    <t xml:space="preserve">Ambient assisted livingâ€“AAL;human activity recognitionâ€“HAR;activities of daily livingâ€“ADL;activity recognition systemsâ€“ARS;dataset  Intelligent sensors;Feature extraction;Benchmark testing;Activity recognition;Monitoring;Object recognition  </t>
  </si>
  <si>
    <t>W. Qian; X. Yu; C. Qian</t>
  </si>
  <si>
    <t>Sensor arrays;nonlinear circuits;inductive power transmission;magnetic resonance  Resonant frequency;Resonators;Detectors;Conductors;Wireless communication;Wireless sensor networks;Communication system security  biological tissues;biomedical equipment;biomedical MRI;brain;coils;medical image processing</t>
  </si>
  <si>
    <t>X. Xing; X. Jin; H. Elahi; H. Jiang; G. Wang</t>
  </si>
  <si>
    <t>Malware detection;autoencoders;malware images;mobile application security  Malware;Feature extraction;Data mining;Deep learning;Machine learning algorithms;Data models;Training  convolutional neural nets;image classification;image colour analysis;image reconstruction;image representation;invasive software</t>
  </si>
  <si>
    <t>F. Jiang; B. Bhusal; P. Sanpitak; G. Webster; A. Popescu; D. Kim; G. Bonmassar; L. Golestanirad</t>
  </si>
  <si>
    <t xml:space="preserve">  Radio frequency;Heating systems;Heart;Pediatrics;Magnetic resonance imaging;Veins;Sociology  biomedical electronics;biomedical MRI;cardiology;diseases;paediatrics;phantoms;prosthetics;radiofrequency heating</t>
  </si>
  <si>
    <t>A. K. Al-Ani; M. Anbar; A. Al-Ani; D. R. Ibrahim</t>
  </si>
  <si>
    <t>IPv6 link-local Network;neighbour discovery protocol;duplicate address detection;address resolution  IP networks;Protocols;Internet;Local area networks;Monitoring;Denial-of-service attack  computer network security;IP networks;transport protocols</t>
  </si>
  <si>
    <t>H. Chen; S. Feng; X. Pei; Z. Zhang; D. Yao</t>
  </si>
  <si>
    <t>time headway;driving behavior;traffic safety;autoregressive time-series model;remaining life;driving warning strategy  Vehicles;Vehicle crash testing;Computer crashes;Urban areas;Surveillance;Market research;Estimation  autoregressive processes;behavioural sciences computing;road safety;road traffic;time series;traffic engineering computing</t>
  </si>
  <si>
    <t>L. Guo</t>
  </si>
  <si>
    <t>Anomaly detection;particle swarm optimization;data transmission;wavelet neural network  Particle swarm optimization;Intrusion detection;Neural networks;Sociology;Statistics;Classification algorithms;Optimization  computer network security;computer networks;genetic algorithms;multimedia computing;neural nets;particle swarm optimisation;wavelet transforms</t>
  </si>
  <si>
    <t>X. Xiao; Y. Qiang; J. Zhao; X. Yang; X. Yang</t>
  </si>
  <si>
    <t>Liver lesions;segmentation;radiomics-feature;multi-phase non-contrast MRI;GAN  Image segmentation;Lesions;Feature extraction;Liver;Radiomics;Magnetic resonance imaging;Shape  biomedical MRI;convolutional neural nets;feature extraction;image segmentation;liver;medical image processing</t>
  </si>
  <si>
    <t>P. -C. Huang; C. -C. Chang; Y. -H. Li; Y. Liu</t>
  </si>
  <si>
    <t>Secret hiding;QR code;Hamming code;error correction capacity  Error correction codes;Payloads;Fault tolerance;Fault tolerant systems;Computer science;Parity check codes;Decoding  decoding;error correction;Hamming codes;QR codes</t>
  </si>
  <si>
    <t>J. Li; R. J. Stones; G. Wang; Z. Li; X. Liu; J. Ding</t>
  </si>
  <si>
    <t>Disk failure prediction;evaluation metrics;migration accuracy;resource consumption;cloud storage system  Predictive models;Time measurement;Data models;Hidden Markov models;Recurrent neural networks;Cloud computing  disc storage;failure analysis;gradient methods;pattern classification;recurrent neural nets;regression analysis;trees (mathematics)</t>
  </si>
  <si>
    <t>K. Fan; R. Wang; W. Lin; L. -Y. Duan; W. Gao</t>
  </si>
  <si>
    <t>KLT;transform;video coding;VVC;HEVC  Transforms;Encoding;Covariance matrices;Training;Standards;High efficiency video coding  discrete cosine transforms;Karhunen-Loeve transforms;matrix algebra;video coding</t>
  </si>
  <si>
    <t>Z. Chen; H. -Z. Li; H. Wong; X. Zhang; T. Yuan</t>
  </si>
  <si>
    <t>Liquid dielectric;polarization reconfigurable antenna;patch antenna;high gain  Antennas;Antenna measurements;Patch antennas;Substrates;Dielectrics;Bandwidth;Dielectric liquids  antenna radiation patterns;dielectric materials;electromagnetic wave polarisation;microwave antennas;radiofrequency identification;UHF antennas</t>
  </si>
  <si>
    <t>K. Shafique; B. A. Khawaja; F. Sabir; S. Qazi; M. Mustaqim</t>
  </si>
  <si>
    <t>Internet of Things (IoT);5G;carrier aggregation;CoMP;CRAN;CRs;HetNets;MIMO;M-MIMO;NFV;SD-WSN;QoS  5G mobile communication;Market research;Protocols;Internet of Things;Quality of service;Security;Next generation networking  5G mobile communication;cognitive radio;Internet of Things;MIMO communication;next generation networks;quality of service;radio access networks;virtualisation;wireless sensor networks</t>
  </si>
  <si>
    <t>D. Zhang; Z. Wang; N. Jin; C. Gu; Y. Chen; Y. Huang</t>
  </si>
  <si>
    <t>Fusarium head blight;K-means clustering;random forest;width mutation counting algorithm;fungicide spraying  Ear;Diseases;Image segmentation;Image color analysis;Digital images;Classification algorithms  agricultural engineering;agrochemicals;crops;image colour analysis;image segmentation;microorganisms;pattern clustering;plant diseases</t>
  </si>
  <si>
    <t>Q. Yun; C. Leng</t>
  </si>
  <si>
    <t>Video image processing technology;smart city;Internet of Things technology;noise suppression;information leakage prevention technology  Lighting;Image processing;Smart cities;Internet of Things;Interference;Filtering  cellular radio;data communication;Gaussian processes;intelligent control;interference suppression;Internet of Things;lighting;lighting control;mixture models;packet radio networks;road traffic;security of data;telecontrol;traffic engineering computing;video signal processing;Zigbee</t>
  </si>
  <si>
    <t>B. Xu; D. Zhou; W. Li</t>
  </si>
  <si>
    <t>Underwater image enhancement;GAN;image enhancement;deep learning  Generative adversarial networks;Image enhancement;Imaging;Image color analysis;Lighting;Neural networks;Convolutional neural networks  image colour analysis;image denoising;image enhancement;neural nets;visual databases</t>
  </si>
  <si>
    <t>B. Denis de Senneville; A. El Hamidi; C. Moonen</t>
  </si>
  <si>
    <t>Motion analysis;real-time system  Real-time systems;Principal component analysis;Physiology;Minimization;Motion estimation;Kidney;Liver  biological organs;biomedical MRI;cancer;cardiology;motion estimation;pneumodynamics;principal component analysis;spatiotemporal phenomena</t>
  </si>
  <si>
    <t>F. -I. Chou; Y. -K. Tsai; Y. -M. Chen; J. -T. Tsai; C. -C. Kuo</t>
  </si>
  <si>
    <t>Modeling and optimization method;uniform experimental design;multiple regression;MNIST database;Fashion-MNIST dataset;PhysioNet dataset  Optimization methods;Convolution;Feature extraction;Convolutional neural networks;Data models;NIST  convolutional neural nets;design of experiments;feature extraction;image classification;optimisation;regression analysis</t>
  </si>
  <si>
    <t>J. Gedeon; F. Brandherm; R. Egert; T. Grube; M. MÃ¼hlhÃ¤user</t>
  </si>
  <si>
    <t>Edge computing;heterogeneous networks;next generation networking mobile applications;Internet of Things;ubiquitous computing  Edge computing;Cloud computing;Mobile handsets;Task analysis;Taxonomy;Industries;Hardware  cloud computing;pattern classification;resource allocation</t>
  </si>
  <si>
    <t>S. Doss; A. Nayyar; G. Suseendran; S. Tanwar; A. Khanna; L. Hoang Son; P. Huy Thong</t>
  </si>
  <si>
    <t>Jellyfish attack;trust evaluation;packet forwarding behavior;support vector machine;ABC  Mobile ad hoc networks;Routing;Throughput;Delays;Routing protocols;Network topology;Topology  learning (artificial intelligence);mobile ad hoc networks;support vector machines;telecommunication computing;telecommunication network routing;telecommunication security</t>
  </si>
  <si>
    <t>L. Fan</t>
  </si>
  <si>
    <t>Content audio;wavelet transform;audio feature;audio processing  Support vector machines;Feature extraction;Training;Time-frequency analysis;Artificial neural networks;Speech recognition;Fans  audio signal processing;discrete wavelet transforms;feature extraction;Fourier transforms;learning (artificial intelligence);signal classification;support vector machines;time-frequency analysis</t>
  </si>
  <si>
    <t>X. Zhang</t>
  </si>
  <si>
    <t>E-commerce;commodity image classification;adaptive training;local feature multi-level clustering  Image classification;Feature extraction;Training;Classification algorithms;Machine learning;Face recognition;Encoding  content-based retrieval;electronic commerce;feature extraction;image classification;image retrieval;Internet;learning (artificial intelligence);pattern clustering;visual databases</t>
  </si>
  <si>
    <t>Z. Zhou; H. Yu; H. Shi</t>
  </si>
  <si>
    <t>Internet of Things;smart campus;video surveillance;optimization  Cameras;Target tracking;Video surveillance;Streaming media;Classification algorithms;Internet of Things  cameras;educational institutions;genetic algorithms;image fusion;Internet of Things;video surveillance</t>
  </si>
  <si>
    <t>A. Pereira; F. Rusek; M. Gomes; R. Dinis</t>
  </si>
  <si>
    <t>Large intelligent surfaces (LIS);massive MIMO;beyond 5G systems;spacial resource allocation;dynamic resource allocation  Antennas;Baseband;5G mobile communication;Central Processing Unit;Transmitting antennas;Resource management;Computational complexity  5G mobile communication;computational complexity;MIMO communication;quality of service;telecommunication network planning</t>
  </si>
  <si>
    <t>C. Zhao; H. Zhao; G. Wang; H. Chen</t>
  </si>
  <si>
    <t>Artificial bee colony;support vector machine;hyperspectral image;chaotic sequence  Support vector machines;Classification algorithms;Optimization;Sociology;Statistics;Mathematical model  artificial bee colony algorithm;chaos;convergence;hyperspectral imaging;image classification;image sequences;search problems;support vector machines</t>
  </si>
  <si>
    <t>W. He; B. Xu; M. Gustafsson; Z. Ying; S. He</t>
  </si>
  <si>
    <t>28 GHz;5G;antenna array;human head;incident power density;millimeter wave;RF compliance;safety guidelines;safety standards;temperature elevation;user equipment  Density measurement;Antenna arrays;Power system measurements;5G mobile communication;Radio frequency;Guidelines  5G mobile communication;beam steering;biological effects of microwaves;biological tissues;cellular radio;dipole antenna arrays;dosimetry;electromagnetic fields;electromagnetic wave absorption;microstrip antenna arrays;mobile antennas;next generation networks</t>
  </si>
  <si>
    <t>Y. Shi; L. Zhang</t>
  </si>
  <si>
    <t>Chinese character coded targets (CCTs);coded target;faster R-CNN;motion blur;target recognition  Training;Decoding;Target recognition;Image recognition;Visualization;Three-dimensional displays;Feature extraction  character recognition;convolutional neural nets;feature extraction;image motion analysis;image recognition;image reconstruction;image restoration;image sensors;photogrammetry</t>
  </si>
  <si>
    <t>A. F. Sampaio; L. Rosado; M. J. M. Vasconcelos</t>
  </si>
  <si>
    <t>Artificial intelligence;computer aided diagnosis;deep learning;Internet of Things;knowledge transfer;microscopy;object detection;telemedicine  Microscopy;Lesions;Cervical cancer;Feature extraction;Computer architecture;Pipelines;Microprocessors  biomedical optical imaging;cancer;deep learning (artificial intelligence);gynaecology;Internet of Things;medical image processing;object detection;optical microscopy;smart phones</t>
  </si>
  <si>
    <t>B. Wang; Q. Peng; E. Wang; K. Han; W. Xiang</t>
  </si>
  <si>
    <t>Light field;video compression;region-of-interest;view synthesis;light field video dataset  Streaming media;Video sequences;Cameras;Correlation;Video coding;Light fields;Image coding  data compression;image sequences;video coding;video signal processing;video streaming</t>
  </si>
  <si>
    <t>P. S. G. De Mattos Neto; P. R. A. Firmino; H. Siqueira; Y. De Souza Tadano; T. A. Alves; J. F. L. De Oliveira; M. H. Da NÃ³brega Marinho; F. Madeiro</t>
  </si>
  <si>
    <t>Forecasting;particulate matter;artificial neural networks;ensemble  Forecasting;Predictive models;Mathematical model;Time series analysis;Air pollution;Biological system modeling;Atmospheric modeling  air pollution;air quality;autoregressive moving average processes;autoregressive processes;cancer;diseases;forecasting theory;fuzzy reasoning;learning (artificial intelligence);lung;multilayer perceptrons;neural nets;radial basis function networks;regression analysis;statistical analysis;sustainable development;time series</t>
  </si>
  <si>
    <t>S. Solanki; U. P. Singh; S. S. Chouhan; S. Jain</t>
  </si>
  <si>
    <t>Brain tumor;image classification;image segmentation;deep learning;machine learning  Tumors;Magnetic resonance imaging;Convolutional neural networks;Deep learning;Biomedical imaging;Brain modeling;Cancer;Image segmentation;Machine learning  brain;cancer;deep learning (artificial intelligence);image classification;image segmentation;learning (artificial intelligence);medical image processing;tumours</t>
  </si>
  <si>
    <t>I. Omara; A. Hagag; S. Chaib; G. Ma; F. E. Abd El-Samie; E. Song</t>
  </si>
  <si>
    <t>Biometrics;multimodal biometrics;face and ear images;Mahalanobis distance;metric learning;DAGSVM  Biometrics (access control);Measurement;Face recognition;Ear;Support vector machines;Kernel;Biological system modeling  biometrics (access control);directed graphs;ear;face recognition;feature extraction;image classification;image fusion;image representation;learning (artificial intelligence);nearest neighbour methods;support vector machines</t>
  </si>
  <si>
    <t>P. C. Huy; N. Q. Minh; N. D. Tien; T. T. Q. Anh</t>
  </si>
  <si>
    <t xml:space="preserve">Power systems;load forecasting;artificial intelligence;recurrent neural network;temporal fusion transformer  Load modeling;Predictive models;Autoregressive processes;Artificial neural networks;Logic gates;Recurrent neural networks;Market research;Power systems;Forecasting  </t>
  </si>
  <si>
    <t>L. Li; J. Wang; X. Li</t>
  </si>
  <si>
    <t>Cluster analysis;cluster evaluation;data mining;intelligent investment;investment efficiency  Investment;Clustering algorithms;Machine learning algorithms;Machine learning;Data mining;Portfolios  asset management;data analysis;data mining;financial data processing;financial management;Internet;investment;learning (artificial intelligence);pattern clustering</t>
  </si>
  <si>
    <t>G. Yan; Q. Qin</t>
  </si>
  <si>
    <t>Edge computing technology;intelligent transportation system;information physical fusion;collaborative optimization  Edge computing;Intelligent transportation systems;Cloud computing;Collaboration;Real-time systems;Optimization;Accidents  belief networks;data analysis;intelligent transportation systems;mathematical analysis;neural nets;regression analysis;road traffic;support vector machines;traffic engineering computing</t>
  </si>
  <si>
    <t>Y. Shi; S. Wang; S. Zhou; M. M. Kamruzzaman</t>
  </si>
  <si>
    <t>CCD;forest tree image;image preprocessing;image processing system;image recognition  Forestry;Charge coupled devices;Image recognition;Electrodes;Vegetation;Image color analysis;Theodolites  CCD image sensors;feature extraction;geophysical image processing;geophysical techniques;image classification;image colour analysis;image recognition;object detection;remote sensing;theodolites;vegetation</t>
  </si>
  <si>
    <t>Y. Feng; T. Yang; Y. Niu</t>
  </si>
  <si>
    <t>Wavelet transform;vision detection algorithm;quantum denoising algorithm;subpixel vision detection algorithm  Wavelet transforms;Computer vision;Detection algorithms;Splines (mathematics);Image edge detection;Wavelet analysis  computer vision;edge detection;image coding;image denoising;interpolation;splines (mathematics);trees (mathematics);wavelet transforms</t>
  </si>
  <si>
    <t>Q. Xiaoyan</t>
  </si>
  <si>
    <t>Imbalanced classification;microscopic image recognition;multi-level features extraction  Algae;Feature extraction;Microscopy;Image segmentation;Image recognition;Shape  biology computing;feature extraction;image classification;image segmentation;microorganisms;support vector machines</t>
  </si>
  <si>
    <t>W. Lin; Z. Xu; Y. Liu; N. Y. Yen; K. -K. R. Choo; V. Sugumaran</t>
  </si>
  <si>
    <t xml:space="preserve">    </t>
  </si>
  <si>
    <t>L. Sousa; F. Sheikh; A. Bermak</t>
  </si>
  <si>
    <t xml:space="preserve">  Special issues and sections;Edge computing;Signal processing algorithms;Energy consumption;Power demand;Mobile handsets;Distributed databases  </t>
  </si>
  <si>
    <t>https://dl.acm.org/doi/pdf/10.5555/3507788.3507852</t>
  </si>
  <si>
    <t>Stage 1</t>
  </si>
  <si>
    <t>Stage 3</t>
  </si>
  <si>
    <t>Stage 2</t>
  </si>
  <si>
    <t>http://dx.doi.org/10.1145/3359626</t>
  </si>
  <si>
    <t>http://dx.doi.org/10.26599/BDMA.2022.9020047</t>
  </si>
  <si>
    <t>http://dx.doi.org/10.14257/ijsia.2015.9.4.04</t>
  </si>
  <si>
    <t>http://dx.doi.org/10.1109/TDSC.2019.2907942</t>
  </si>
  <si>
    <t>http://dx.doi.org/10.1007/978-3-030-13417-4_24</t>
  </si>
  <si>
    <t>http://dx.doi.org/10.1109/JIOT.2020.3044726</t>
  </si>
  <si>
    <t>http://dx.doi.org/10.1007/s10606-015-9235-4</t>
  </si>
  <si>
    <t>http://dx.doi.org/10.1109/JBHI.2021.3139575</t>
  </si>
  <si>
    <t>http://dx.doi.org/10.1007/s10055-019-00420-x</t>
  </si>
  <si>
    <t>http://dx.doi.org/10.1007/s11227-022-04680-4</t>
  </si>
  <si>
    <t>http://dx.doi.org/10.53106/160792642022032302005</t>
  </si>
  <si>
    <t>http://dx.doi.org/10.1109/COMST.2021.3061981</t>
  </si>
  <si>
    <t>http://dx.doi.org/10.1109/TVCG.2021.3067787</t>
  </si>
  <si>
    <t>http://dx.doi.org/10.1109/ACCESS.2020.3013005</t>
  </si>
  <si>
    <t>http://dx.doi.org/10.2478/cait-2020-0048</t>
  </si>
  <si>
    <t>http://dx.doi.org/10.3991/ijoe.v12i07.5851</t>
  </si>
  <si>
    <t>http://dx.doi.org/10.32604/cmc.2022.030235</t>
  </si>
  <si>
    <t>http://dx.doi.org/10.1109/JIOT.2021.3055804</t>
  </si>
  <si>
    <t>http://dx.doi.org/10.1109/JIOT.2020.3018878</t>
  </si>
  <si>
    <t>http://dx.doi.org/10.1109/MPRV.2022.3152993</t>
  </si>
  <si>
    <t>http://dx.doi.org/10.1007/s10055-015-0260-x</t>
  </si>
  <si>
    <t>http://dx.doi.org/10.1007/s10922-020-09525-0</t>
  </si>
  <si>
    <t>http://dx.doi.org/10.1109/TVCG.2022.3150474</t>
  </si>
  <si>
    <t>http://dx.doi.org/10.1016/j.compedu.2019.04.010</t>
  </si>
  <si>
    <t>http://dx.doi.org/10.1080/10447318.2019.1574099</t>
  </si>
  <si>
    <t>http://dx.doi.org/10.31577/cai_2022_2_479</t>
  </si>
  <si>
    <t>http://dx.doi.org/10.1002/int.22586</t>
  </si>
  <si>
    <t>http://dx.doi.org/10.1109/JIOT.2021.3052082</t>
  </si>
  <si>
    <t>http://dx.doi.org/10.3991/ijoe.v14i04.8398</t>
  </si>
  <si>
    <t>http://dx.doi.org/10.1155/2015/963628</t>
  </si>
  <si>
    <t>http://dx.doi.org/10.31449/inf.v45i5.3454</t>
  </si>
  <si>
    <t>http://dx.doi.org/10.1109/JSYST.2020.2990363</t>
  </si>
  <si>
    <t>http://dx.doi.org/10.32604/iasc.2021.017232</t>
  </si>
  <si>
    <t>http://dx.doi.org/10.1109/ACCESS.2022.3216860</t>
  </si>
  <si>
    <t>http://dx.doi.org/10.1016/j.future.2016.11.030</t>
  </si>
  <si>
    <t>http://dx.doi.org/10.3991/ijoe.v17i13.24517</t>
  </si>
  <si>
    <t>http://dx.doi.org/10.1049/iet-sen.2019.0038</t>
  </si>
  <si>
    <t>http://dx.doi.org/10.1016/j.ijhcs.2019.05.008</t>
  </si>
  <si>
    <t>http://dx.doi.org/10.22452/mjcs.sp2019no1.7</t>
  </si>
  <si>
    <t>http://dx.doi.org/10.1007/s41060-020-00207-3</t>
  </si>
  <si>
    <t>http://dx.doi.org/10.1049/bme2.12016</t>
  </si>
  <si>
    <t>http://dx.doi.org/10.1109/TVCG.2019.2934395</t>
  </si>
  <si>
    <t>http://dx.doi.org/10.1162/pres_a_00354</t>
  </si>
  <si>
    <t>http://dx.doi.org/10.1016/j.future.2016.11.009</t>
  </si>
  <si>
    <t>http://dx.doi.org/10.3837/tiis.2019.10.002</t>
  </si>
  <si>
    <t>http://dx.doi.org/10.4018/IJCINI.20210701.oa4</t>
  </si>
  <si>
    <t>http://dx.doi.org/10.5755/j01.itc.48.2.21667</t>
  </si>
  <si>
    <t>http://dx.doi.org/10.1080/10447318.2020.1812909</t>
  </si>
  <si>
    <t>http://dx.doi.org/10.1007/s10209-019-00694-7</t>
  </si>
  <si>
    <t>http://dx.doi.org/10.3837/tiis.2017.11.016</t>
  </si>
  <si>
    <t>http://dx.doi.org/10.1109/ACCESS.2022.3213684</t>
  </si>
  <si>
    <t>http://dx.doi.org/10.1109/TIFS.2019.2947867</t>
  </si>
  <si>
    <t>http://dx.doi.org/10.1109/TSC.2021.3100498</t>
  </si>
  <si>
    <t>http://dx.doi.org/10.1109/TSE.2019.2934848</t>
  </si>
  <si>
    <t>http://dx.doi.org/10.1049/trit.2018.0010</t>
  </si>
  <si>
    <t>http://dx.doi.org/10.1007/s11042-020-09004-3</t>
  </si>
  <si>
    <t>http://dx.doi.org/10.3906/elk-1309-65</t>
  </si>
  <si>
    <t>http://dx.doi.org/10.1109/TII.2016.2636131</t>
  </si>
  <si>
    <t>http://dx.doi.org/10.1016/j.compeleceng.2017.11.011</t>
  </si>
  <si>
    <t>http://dx.doi.org/10.32604/cmc.2020.011505</t>
  </si>
  <si>
    <t>http://dx.doi.org/10.1016/j.jbi.2017.09.010</t>
  </si>
  <si>
    <t>http://dx.doi.org/10.1007/s00500-022-07110-y</t>
  </si>
  <si>
    <t>http://dx.doi.org/10.32604/cmc.2022.023841</t>
  </si>
  <si>
    <t>http://dx.doi.org/10.1109/TCC.2020.2991748</t>
  </si>
  <si>
    <t>http://dx.doi.org/10.1049/iet-ipr.2020.0597</t>
  </si>
  <si>
    <t>http://dx.doi.org/10.1007/s00146-020-01076-x</t>
  </si>
  <si>
    <t>http://dx.doi.org/10.32604/iasc.2022.024610</t>
  </si>
  <si>
    <t>http://dx.doi.org/10.32604/cmc.2022.023693</t>
  </si>
  <si>
    <t>http://dx.doi.org/10.1016/j.media.2019.04.008</t>
  </si>
  <si>
    <t>http://dx.doi.org/10.1093/bioinformatics/btab026</t>
  </si>
  <si>
    <t>http://dx.doi.org/10.1109/TIFS.2022.3160595</t>
  </si>
  <si>
    <t>http://dx.doi.org/10.1109/TDSC.2017.2754493</t>
  </si>
  <si>
    <t>http://dx.doi.org/10.1016/j.patrec.2016.03.005</t>
  </si>
  <si>
    <t>http://dx.doi.org/10.1007/s00500-017-2757-6</t>
  </si>
  <si>
    <t>http://dx.doi.org/10.1007/s11517-015-1380-x</t>
  </si>
  <si>
    <t>http://dx.doi.org/10.1021/ci500729k</t>
  </si>
  <si>
    <t>http://dx.doi.org/10.32604/cmc.2020.08578</t>
  </si>
  <si>
    <t>http://dx.doi.org/10.1007/s11042-020-09439-8</t>
  </si>
  <si>
    <t>http://dx.doi.org/10.1109/TMI.2019.2905917</t>
  </si>
  <si>
    <t>http://dx.doi.org/10.1109/JBHI.2016.2532354</t>
  </si>
  <si>
    <t>http://dx.doi.org/10.1016/j.artmed.2017.01.004</t>
  </si>
  <si>
    <t>http://dx.doi.org/10.1002/mmce.21004</t>
  </si>
  <si>
    <t>http://dx.doi.org/10.1016/j.compbiomed.2016.10.021</t>
  </si>
  <si>
    <t>http://dx.doi.org/10.1109/JBHI.2014.2329493</t>
  </si>
  <si>
    <t>http://dx.doi.org/10.1016/j.media.2019.02.005</t>
  </si>
  <si>
    <t>http://dx.doi.org/10.32604/iasc.2022.022583</t>
  </si>
  <si>
    <t>http://dx.doi.org/10.32604/cmc.2022.023007</t>
  </si>
  <si>
    <t>http://dx.doi.org/10.1002/mmce.21034</t>
  </si>
  <si>
    <t>http://dx.doi.org/10.1016/j.patcog.2016.09.032</t>
  </si>
  <si>
    <t>http://dx.doi.org/10.1109/TCYB.2015.2409772</t>
  </si>
  <si>
    <t>http://dx.doi.org/10.4018/JCIT.20210701.oa4</t>
  </si>
  <si>
    <t>http://dx.doi.org/10.3233/AIS-160386</t>
  </si>
  <si>
    <t>http://dx.doi.org/10.1016/j.media.2017.06.011</t>
  </si>
  <si>
    <t>http://dx.doi.org/10.1109/TMI.2017.2709251</t>
  </si>
  <si>
    <t>http://dx.doi.org/10.1007/s12021-014-9240-7</t>
  </si>
  <si>
    <t>http://dx.doi.org/10.1109/TCYB.2016.2529300</t>
  </si>
  <si>
    <t>http://dx.doi.org/10.1007/s11042-017-5046-6</t>
  </si>
  <si>
    <t>http://dx.doi.org/10.1007/s10044-021-00991-z</t>
  </si>
  <si>
    <t>http://dx.doi.org/10.1007/s10489-022-03215-x</t>
  </si>
  <si>
    <t>http://dx.doi.org/10.32604/iasc.2022.020973</t>
  </si>
  <si>
    <t>http://dx.doi.org/10.1109/ACCESS.2019.2939271</t>
  </si>
  <si>
    <t>http://dx.doi.org/10.1016/j.patcog.2016.10.021</t>
  </si>
  <si>
    <t>http://dx.doi.org/10.32604/cmc.2021.014229</t>
  </si>
  <si>
    <t>http://dx.doi.org/10.4316/AECE.2018.04014</t>
  </si>
  <si>
    <t>http://dx.doi.org/10.1007/s11042-018-7029-7</t>
  </si>
  <si>
    <t>http://dx.doi.org/10.1049/bme2.12036</t>
  </si>
  <si>
    <t>http://dx.doi.org/10.1109/ACCESS.2020.3035110</t>
  </si>
  <si>
    <t>http://dx.doi.org/10.2166/hydro.2017.035</t>
  </si>
  <si>
    <t>http://dx.doi.org/10.3233/ICA-150506</t>
  </si>
  <si>
    <t>http://dx.doi.org/10.1109/TMI.2015.2509463</t>
  </si>
  <si>
    <t>http://dx.doi.org/10.32604/iasc.2022.019538</t>
  </si>
  <si>
    <t>http://dx.doi.org/10.1109/JBHI.2019.2925036</t>
  </si>
  <si>
    <t>http://dx.doi.org/10.1109/TMI.2021.3118223</t>
  </si>
  <si>
    <t>http://dx.doi.org/10.32604/cmc.2022.021608</t>
  </si>
  <si>
    <t>http://dx.doi.org/10.1007/s11280-019-00776-9</t>
  </si>
  <si>
    <t>http://dx.doi.org/10.2991/ijcis.2017.10.1.8</t>
  </si>
  <si>
    <t>http://dx.doi.org/10.1093/bioinformatics/bty208</t>
  </si>
  <si>
    <t>IntersectionS1-3</t>
  </si>
  <si>
    <t>YES</t>
  </si>
  <si>
    <t>Good Title</t>
  </si>
  <si>
    <t>Final Data</t>
  </si>
  <si>
    <t xml:space="preserve">Research Query </t>
  </si>
  <si>
    <t>ACM : 245   Papers</t>
  </si>
  <si>
    <t>IEEE : 288   Papers</t>
  </si>
  <si>
    <t>SCOPUS : 51   Papers</t>
  </si>
  <si>
    <t>WOS : 288   Papers</t>
  </si>
  <si>
    <t>Final selection :47  Papers</t>
  </si>
  <si>
    <t>First Seclection : 251 Papers</t>
  </si>
  <si>
    <t xml:space="preserve">Total Papers : 792 </t>
  </si>
  <si>
    <t>Exclusion Criteria (Title,Abstract,Keyword)</t>
  </si>
  <si>
    <t>Inclusion Criteria</t>
  </si>
  <si>
    <t>Question 1</t>
  </si>
  <si>
    <t>Question 2</t>
  </si>
  <si>
    <t>NO</t>
  </si>
  <si>
    <t xml:space="preserve">NO (Partially YES) </t>
  </si>
  <si>
    <t>Yes</t>
  </si>
  <si>
    <t>NO (Augmented Relaity solution sugessted)</t>
  </si>
  <si>
    <t>Yes (But Not clearly defined the results)</t>
  </si>
  <si>
    <t>Yes (For Training Purpose )</t>
  </si>
  <si>
    <t>Yes (Other Security issue define)</t>
  </si>
  <si>
    <t>Yes (Augemntes Security issue define)</t>
  </si>
  <si>
    <t>Yes Mixed Reality security forms</t>
  </si>
  <si>
    <t>NO (But defined MAN,XSS)</t>
  </si>
  <si>
    <t>S1</t>
  </si>
  <si>
    <t>S2</t>
  </si>
  <si>
    <t>S3</t>
  </si>
  <si>
    <t>IS1-3</t>
  </si>
  <si>
    <t>Q1</t>
  </si>
  <si>
    <t>Q2</t>
  </si>
  <si>
    <t>Wang, YT; Su, Z; Zhang, N; Xing, R; Liu, DX; Luan, TH; Shen, XM</t>
  </si>
  <si>
    <t>A Survey on Metaverse: Fundamentals, Security, and Privacy</t>
  </si>
  <si>
    <t>Metaverse, as an evolving paradigm of the next-generation Internet, aims to build a fully immersive, hyper spatiotemporal, and self-sustaining virtual shared space for humans to play, work, and socialize. Driven by recent advances in emerging technologies such as extended reality, artificial intelligence, and blockchain, metaverse is stepping from science fiction to an upcoming reality. However, severe privacy invasions and security breaches (inherited from underlying technologies or emerged in the new digital ecology) of metaverse can impede its wide deployment. At the same time, a series of fundamental challenges (e.g., scalability and interoperability) can arise in metaverse security provisioning owing to the intrinsic characteristics of metaverse, such as immersive realism, hyper spatiotemporality, sustainability, and heterogeneity. In this paper, we present a comprehensive survey of the fundamentals, security, and privacy of metaverse. Specifically, we first investigate a novel distributed metaverse architecture and its key characteristics with ternary-world interactions. Then, we discuss the security and privacy threats, present the critical challenges of metaverse systems, and review the state-of-the-art countermeasures. Finally, we draw open research directions for building future metaverse systems.</t>
  </si>
  <si>
    <t>SITUATIONAL AWARENESS; BLOCKCHAIN; NETWORKS; MANAGEMENT; FORENSICS; RESOURCE; INTERNET; SYSTEMS; SCHEME; MODEL</t>
  </si>
  <si>
    <t>Hancock, P</t>
  </si>
  <si>
    <t>Augmented Reality and Mixed Reality Technologies</t>
  </si>
  <si>
    <t>Davey, S; Hancock, P</t>
  </si>
  <si>
    <t>Virtual Reality Technologies</t>
  </si>
  <si>
    <t>ADULTS; PAIN</t>
  </si>
  <si>
    <t>Li, K; Cui, YP; Li, WC; Lv, TJ; Yuan, X; Li, SH; Ni, W; Simsek, M; Dressler, F</t>
  </si>
  <si>
    <t>When Internet of Things Meets Metaverse: Convergence of Physical and Cyber Worlds</t>
  </si>
  <si>
    <t>In recent years, the Internet of Things (IoT) has been studied in the context of the Metaverse to provide users with immersive cyber-virtual experiences in mixed-reality environments. This survey introduces six typical IoT applications in the Metaverse, including collaborative healthcare, education, smart city, entertainment, real estate, and socialization. In the IoT-inspired Metaverse, we also comprehensively survey four pillar technologies that enable augmented reality (AR) and virtual reality (VR), namely, responsible artificial intelligence (AI), high-speed data communications, cost-effective mobile edge computing (MEC), and digital twins. According to the physical-world demands, we outline the current industrial efforts and seven key requirements for building the IoT-inspired Metaverse: immersion, variety, economy, civility, interactivity, authenticity, and independence. In addition, this survey describes the open issues in the IoT-inspired Metaverse, which need to be addressed to eventually achieve the convergence of physical and cyber worlds.</t>
  </si>
  <si>
    <t>DIGITAL TWIN; ARTIFICIAL-INTELLIGENCE; JOINT COMMUNICATION; RESOURCE-ALLOCATION; DATA DISSEMINATION; VELOCITY CONTROL; SENSOR NETWORKS; DATA-COLLECTION; EXPLAINABLE AI; POWER TRANSFER</t>
  </si>
  <si>
    <t>Dwivedi, YK; Kshetri, N; Hughes, L; Rana, NP; Baabdullah, AM; Kar, AK; Koohang, A; Ribeiro-Navarrete, S; Belei, N; Balakrishnan, J; Basu, S; Behl, A; Davies, GH; Dutot, V; Dwivedi, R; Evans, L; Felix, R; Foster-Fletcher, R; Giannakis, M; Gupta, A; Hinsch, C; Jain, A; Patel, NJ; Jung, T; Juneja, S; Kamran, Q; Mohamed, ABS; Pandey, N; Papagiannidis, S; Raman, R; Rauschnabel, PA; Tak, P; Taylor, A; Dieck, MCT; Viglia, G; Wang, YC; Yan, MY</t>
  </si>
  <si>
    <t>Exploring the Darkverse: A Multi-Perspective Analysis of the Negative Societal Impacts of the Metaverse</t>
  </si>
  <si>
    <t>The Metaverse has the potential to form the next pervasive computing archetype that can transform many aspects of work and life at a societal level. Despite the many forecasted benefits from the metaverse, its negative outcomes have remained relatively unexplored with the majority of views grounded on logical thoughts derived from prior data points linked with similar technologies, somewhat lacking academic and expert perspective. This study responds to the dark side perspectives through informed and multifaceted narratives provided by invited leading academics and experts from diverse disciplinary backgrounds. The metaverse dark side perspectives covered include: technological and consumer vulnerability, privacy, and diminished reality, human-computer interface, identity theft, invasive advertising, misinformation, propaganda, phishing, financial crimes, terrorist activities, abuse, pornography, social inclusion, mental health, sexual harassment and metaverse-triggered unintended consequences. The paper concludes with a synthesis of common themes, formulating propositions, and presenting implications for practice and policy.</t>
  </si>
  <si>
    <t>AUGMENTED REALITY; SOCIAL EXCLUSION; INFORMATION; ENVIRONMENT; TECHNOLOGY; FUTURE; CHALLENGES; ANXIETY</t>
  </si>
  <si>
    <t>Truong, VT; Le, LB; Niyato, D</t>
  </si>
  <si>
    <t>Blockchain Meets Metaverse and Digital Asset Management: A Comprehensive Survey</t>
  </si>
  <si>
    <t>Envisioned to be the next-generation Internet, the metaverse has been attracting enormous attention from both the academia and industry. The metaverse can be viewed as a 3D immersive virtual world, where people use Augmented/Virtual Reality (AR/VR) devices to access and interact with others through digital avatars. While early versions of the metaverse exist in several Massively Multiplayer Online (MMO) games, the full-flesh metaverse is expected to be more complex and enabled by various advanced technologies. Blockchain is one of the crucial technologies that could revolutionize the metaverse to become a decentralized and democratic virtual society with its own economic and governance system. Realizing the importance of blockchain for the metaverse, our goal in this paper is to provide a comprehensive survey that clarifies the role of blockchain in the metaverse including in-depth analysis of digital asset management. To this end, we discuss how blockchain can enable the metaverse from different perspectives, ranging from user applications to virtual services and the blockchain-enabled economic system. Furthermore, we describe how blockchain can shape the metaverse from the system perspective, including various solutions for the decentralized governance system and data management. The potential of blockchain for security and privacy aspects of the metaverse infrastructure is also figured out, while a full flow of blockchain-based digital asset management for the metaverse is investigated. Finally, we discuss a wide range of open challenges of the blockchain-empowered metaverse.</t>
  </si>
  <si>
    <t>CONSORTIUM BLOCKCHAIN; REPUTATION SYSTEM; SECURITY; INTERNET; IOT; AUTHENTICATION; EDUCATION; THINGS; ARCHITECTURE; CHALLENGES</t>
  </si>
  <si>
    <t>Rinaldi, C; Franchi, F; Marotta, A; Graziosi, F; Centofanti, C</t>
  </si>
  <si>
    <t>AUGMENTED REALITY; CHALLENGES; FUTURE; MODEL</t>
  </si>
  <si>
    <t>Karunarathna, S; Wijethilaka, S; Ranaweera, P; Hemachandra, KT; Samarasinghe, T; Liyanage, M</t>
  </si>
  <si>
    <t>The Role of Network Slicing and Edge Computing in the Metaverse Realization</t>
  </si>
  <si>
    <t>Metaverse is the latest technological hype in the modern world due to its potential for revolutionizing the digital visual perspective. With the COVID-19 pandemic, most industries have moved towards digitization, and the metaverse is identified as one of the most promising platforms for such a transition, as it provides a three-dimensional (3D) immersive experience for the users. Currently, most digital service providers and organizations are actively working on metaverse- based applications. In addition, there has been a rapid increase on research work involving metaverse realization. Launching a large scale metaverse in the real world is a challenging task. However, fifth-generation (5G) and beyond 5G (B5G) technologies are envisioned to improve the feasibility of pragmatic deployments. Although, there are several conceptual designs available, actual adaptations of the concepts are still limited. This survey focuses on providing a practical approach for metaverse realization using 5G and B5G technologies. Specifically, We discuss the importance of network slicing (NS) and multi-access edge computing (MEC) as emerging 5G technologies for enabling the realization of the metaverse. We first introduce the motivation behind metaverse for future envisaged technologies. Next, we present a holistic high-level framework for metaverse realization based on network slicing and edge computing. Moreover, we discuss the futuristic metaverse applications, their technical requirements, and methods to satisfy the requirements. Finally, we highlight the deployment challenges and possible approaches to overcome them for an actual metaverse realization.</t>
  </si>
  <si>
    <t>5G NETWORK; CHALLENGES; MANAGEMENT; BLOCKCHAIN; RESOURCE; MOBILITY; REQUIREMENTS; TECHNOLOGIES; SECURITY; ENABLERS</t>
  </si>
  <si>
    <t>Babar, M; Khan, MS; Ali, F; Imran, M; Shoaib, M</t>
  </si>
  <si>
    <t>MOBILE CLOUD; EDGE; OPPORTUNITIES; MODEL; ARCHITECTURES; INTERNET; TRENDS; FOG</t>
  </si>
  <si>
    <t>Maksymyuk, T; Gazda, J; Bugar, G; Gazda, V; Liyanage, M; Dohler, M</t>
  </si>
  <si>
    <t>Blockchain-Empowered Service Management for the Decentralized Metaverse of Things</t>
  </si>
  <si>
    <t>The future of networking will be driven by the current emerging trends of combining the physical and virtual realities in cyberspace. Considering the ambient pandemic challenges, the role of virtual and augmented reality will definitely grow over time by transforming into the paradigm of the Metaverse of Things, where each person, thing or other entity will simultaneously exist within multiple synchronized realities. In this paper, we propose a novel framework for future metaverse applications composed of multiple synchronized data flows from multiple operators through multiple wearable devices and with different quality requirements. A new service quality model is proposed based on a customizable utility function for each individual data flow. The proposed approach is based on dynamic fine-grained data flow allocation and service selection using non-fungible tokens, which can be traded over the blockchain among users and operators in a decentralized mobile network environment.</t>
  </si>
  <si>
    <t>PROOF-OF-WORK; SECURITY FRAMEWORK; INDUSTRIAL IOT; EDGE-CLOUD; HYPERLEDGER; TECHNOLOGY; INTERNET; SYSTEMS; IMPACT</t>
  </si>
  <si>
    <t>Khan, LU; Han, Z; Saad, W; Hossain, E; Guizani, M; Hong, CS</t>
  </si>
  <si>
    <t>Digital Twin of Wireless Systems: Overview, Taxonomy, Challenges, and Opportunities</t>
  </si>
  <si>
    <t>Future wireless services will focus on improving the quality of life by enabling various applications, such as extended reality, brain-computer interaction, and healthcare. These applications will have diverse performance requirements (e.g., user-defined quality of experience metrics, latency, and reliability) which will be challenging to be fulfilled by existing wireless systems. To meet the diverse requirements of the emerging applications, the concept of digital twins has been recently proposed. A digital twin uses a virtual representation along with security-related technologies (e.g., blockchain), communication technologies (e.g., 6G), computing technologies (e.g., edge computing), and machine learning, so as to enable the smart applications. In this tutorial, we present a comprehensive overview on digital twins for wireless systems. First, we present the fundamental concepts (i.e., design aspects, high-level architecture, and frameworks) of digital twins for wireless systems. Second, a comprehensive taxonomy is devised for two aspects, namely, twins for wireless and wireless for twins. For the twins for wireless aspect, we consider issues related to design of twin objects, physical devices, and interface, as well as prototyping, deployment trends, incentive mechanism, isolation of twins, and decoupling. For the wireless for twins aspect, we consider issues related to accessing twin objects, security and privacy, and air interface design are considered. Finally, open research challenges and opportunities are discussed.</t>
  </si>
  <si>
    <t>SOFTWARE-DEFINED NETWORKING; CONTROL PLANE; INTERNET; THINGS; OPTIMIZATION; ALLOCATION; ASSOCIATION; SCALABILITY; CONTEXT</t>
  </si>
  <si>
    <t>Ergen, M; Inan, F; Ergen, O; Shayea, I; Tuysuz, MF; Azizan, A; Ure, NK; Nekovee, M</t>
  </si>
  <si>
    <t>Edge on Wheels With OMNIBUS Networking for 6G Technology</t>
  </si>
  <si>
    <t>In recent years, both the scientific community and the industry have focused on moving computational resources with remote data centres from the centralized cloud to decentralised computing, making them closer to the source or the so called edge of the network. This is due to the fact that the cloud system alone cannot sufficiently support the huge demands of future networks with the massive growth of new, time-critical applications such as self-driving vehicles, Augmented Reality/Virtual Reality techniques, advanced robotics and critical remote control of smart Internet-of-Things applications. While decentralised edge computing will form the backbone of future heterogeneous networks, it still remains at its infancy stage. Currently, there is no comprehensive platform. In this article, we propose a novel decentralised edge architecture, a solution called OMNIBUS, which enables a continuous distribution of computational capacity for end-devices in different localities by exploiting moving vehicles as storage and computation resources. Scalability and adaptability are the main features that differentiate the proposed solution from existing edge computing models. The proposed solution has the potential to scale infinitely, which will lead to a significant increase in network speed. The OMNIBUS solution rests on developing two predictive models: (i) to learn timing and direction of vehicular movements to ascertain computational capacity for a given locale, and (ii) to introduce a theoretical framework for sequential to parallel conversion in learning, optimisation and caching under contingent circumstances due to vehicles in motion.</t>
  </si>
  <si>
    <t>OF-THE-ART; ARTIFICIAL-INTELLIGENCE; MOBILE; CLOUD; INTERNET; THINGS; ARCHITECTURE; SECURITY; SYSTEMS; PREDICTION</t>
  </si>
  <si>
    <t>Guo, JK; Lv, ZH</t>
  </si>
  <si>
    <t>Application of Digital Twins in multiple fields</t>
  </si>
  <si>
    <t>With the development of science and technology, the high-tech industry is developing rapidly, and various new-age technologies continue to appear, and Digital Twins (DT) is one of them. As a brand-new interactive technology, DT technology can handle the interaction between the real world and the virtual world well. It has become a hot spot in the academic circles of all countries in the world. DT have developed rapidly in recent years result from centrality, integrity and dynamics. It is integrated with other technologies and has been applied in many fields, such as smart factory in industrial production, digital model of life in medical field, construction of smart city, security guarantee in aerospace field, immersive shopping in commercial field and so on. The introduction of DT is mostly a summary of concepts, and few practical applications of Digital Twins are introduced. The purpose of this paper is to enable people to understand the application status of DT technology. At the same time, the introduction of core technologies related to DT is interspersed in the application introduction. Finally, combined with the current development status of DT, predict the future development trend of DT and make a summary.</t>
  </si>
  <si>
    <t>SYSTEM; HEALTH; TIME</t>
  </si>
  <si>
    <t>Haris, M; Shah, MA; Maple, C</t>
  </si>
  <si>
    <t>Internet of Intelligent Vehicles (IoIV): An Intelligent VANET Based Computing via Predictive Modeling</t>
  </si>
  <si>
    <t>With the significant research and advancements in technologies, arose new applications such as autonomous driving and augmented/virtual reality. These applications required massive computational resources for the execution of various tasks. Utilizing vehicles resources in a distributed manner and collectively with the help of volunteer computing for various computational tasks is an emerging research area. The appropriate and intelligent decision in selecting a volunteer vehicle is crucial in this opportunistic network where information is exchanged between vehicles. In this paper, we propose Intelligent Volunteer Computing-based VANETs architecture to fulfill the computational requirements of vehicles applications intelligently. We propose selection criteria to select volunteers' vehicles capable of the execution of the computationally intensive task. In this study to rightly identify the volunteer vehicle for task execution, we use a machine learning approach that predicts the capability of certain vehicles in completing the task. Extensive experimentation is conducted for the prediction of the computing capability of optimal volunteer vehicles. We used nine different regression techniques on publicly available datasets. The results show these techniques can efficiently predict the capability of volunteers. By comparing the regression techniques, the results indicate that the ridge regression and support vector regression can significantly reduce the mean square error, relative absolute error, and root mean square errors. Simulations are conducted to compare the proposed scheme with the existing one.</t>
  </si>
  <si>
    <t>MOBILE CLOUD; FOG; EDGE</t>
  </si>
  <si>
    <t>Yang, HL; Alphones, A; Xiong, ZH; Niyato, D; Zhao, J; Wu, KS</t>
  </si>
  <si>
    <t>Artificial-Intelligence-Enabled Intelligent 6G Networks</t>
  </si>
  <si>
    <t>With the rapid development of smart terminals and infrastructures, as well as diversified applications (e.g., virtual and augmented reality, remote surgery and holographic projection) with colorful requirements, current networks (e.g., 4G and upcoming 5G networks) may not be able to completely meet quickly rising traffic demands. Accordingly, efforts from both industry and academia have already been put to the research on 6G networks. Recently, artificial intelligence (Ai) has been utilized as a new paradigm for the design and optimization of 6G networks with a high level of intelligence. Therefore, this article proposes an Ai-enabled intelligent architecture for 6G networks to realize knowledge discovery, smart resource management, automatic network adjustment and intelligent service provisioning, where the architecture is divided into four layers: intelligent sensing layer, data mining and analytics layer, intelligent control layer and smart application layer. We then review and discuss the applications of Ai techniques for 6G networks and elaborate how to employ the Ai techniques to efficiently and effectively optimize the network performance, including Ai-empowered mobile edge computing, intelligent mobility and handover management, and smart spectrum management. We highlight important future research directions and potential solutions for Ai-enabled intelligent 6G networks, including computation efficiency, algorithms robustness, hardware development and energy management.</t>
  </si>
  <si>
    <t>VISION</t>
  </si>
  <si>
    <t>Jin, X; Zhang, HY; Li, XD; Yu, HY; Liu, BS; Xie, SJ; Singh, AK; Li, YJ</t>
  </si>
  <si>
    <t>Confused-Modulo-Projection-Based Somewhat Homomorphic Encryption-Cryptosystem, Library, and Applications on Secure Smart Cities</t>
  </si>
  <si>
    <t>With the development of cloud computing, the storage and processing of massive visual media data has gradually transferred to the cloud server. For example, if the intelligent video monitoring system cannot process a large amount of data locally, the data will be uploaded to the cloud. Therefore, how to process data in the cloud without exposing the original data has become an important research topic. We propose a single-server version of somewhat homomorphic encryption cryptosystem based on confused modulo projection theorem named CMP-SWHE, which allows the server to complete blind data processing without seeing the effective information of user data. On the client side, the original data is encrypted by amplification, randomization, and setting confusing redundancy. Operating on the encrypted data on the server side is equivalent to operating on the original data. As an extension, we designed and implemented a blind computing scheme of accelerated version based on batch processing technology to improve efficiency. To make this algorithm easy to use, we also designed and implemented an efficient general blind computing library based on CMP-SWHE. We have applied this library to foreground extraction, optical flow tracking, and object detection with satisfactory results, which are helpful for building smart cities. We also discuss how to extend the algorithm to deep learning applications. Compared with other homomorphic encryption cryptosystems and libraries, the results show that our method has obvious advantages in computing efficiency. Although our algorithm has some tiny errors (10(-6)) when the data is too large, it is very efficient and practical, especially suitable for blind image and video processing.</t>
  </si>
  <si>
    <t>Du, JB; Yu, FR; Lu, GY; Wang, JX; Jiang, J; Chu, XL</t>
  </si>
  <si>
    <t>MEC-Assisted Immersive VR Video Streaming Over Terahertz Wireless Networks: A Deep Reinforcement Learning Approach</t>
  </si>
  <si>
    <t>Immersive virtual reality (VR) video is becoming increasingly popular owing to its enhanced immersive experience. To enjoy ultrahigh resolution immersive VR video with wireless user equipments, such as head-mounted displays (HMDs), ultralow-latency viewport rendering, and data transmission are the core prerequisites, which could not be achieved without a huge bandwidth and superior processing capabilities. Besides, potentially very high energy consumption at the HMD may impede the rapid development of wireless panoramic VR video. Multiaccess edge computing (MEC) has emerged as a promising technology to reduce both the task processing latency and the energy consumption for HMD, while bandwidth-rich terahertz (THz) communication is expected to enable ultrahigh-speed wireless data transmission. In this article, we propose to minimize the long-term energy consumption of a THz wireless access-based MEC system for high quality immersive VR video services support by jointly optimizing the viewport rendering offloading and downlink transmit power control. Considering the time-varying nature of wireless channel conditions, we propose a deep reinforcement learning-based approach to learn the optimal viewport rendering offloading and transmit power control policies and an asynchronous advantage actor-critic (A3C)-based joint optimization algorithm is proposed. The simulation results demonstrate that the proposed algorithm converges fast under different learning rates, and outperforms existing algorithms in terms of minimized energy consumption and maximized reward.</t>
  </si>
  <si>
    <t>Wanasinghe, TR; Trinh, T; Nguyen, T; Gosine, RG; James, LA; Warrian, PJ</t>
  </si>
  <si>
    <t>BLOCKCHAIN TECHNOLOGY; BIG DATA; SECURITY; ANALYTICS; INTELLIGENCE; INTERNET; ROBOTICS; DEVICES; PRIVACY; DESIGN</t>
  </si>
  <si>
    <t>Zhang, J; Li, L; Lin, GJ; Fang, D; Tai, YH; Huang, JC</t>
  </si>
  <si>
    <t>Cyber Resilience in Healthcare Digital Twin on Lung Cancer</t>
  </si>
  <si>
    <t>As a key service of the future 6G network, healthcare digital twin is the virtual replica of a person, which employs Internet of Things (IoT) technologies and AI-powered models to predict the state of health and provide suggestions to a range of clinical questions. To support healthcare digital twins, the right cyber resilience technologies and policies must be applied and maintained to preserve cyber resilience. Vulnerability detection is a fundamental technology for cyber resilience in healthcare digital twins. Recently, deep learning (DL) has been applied to address the limitations of traditional machine learning in vulnerability detection. However, it is important to consider code context relationships and pay attention on the vulnerability related keywords for searching an IoT vulnerability in healthcare digital twins. Due to massive software and complexity of healthcare digital twin, a full automatic solution is really needed for assisting cyber resilience check in the real-world scenarios. This article presents a novel scheme for recognising potential vulnerable functions to support healthcare digital twins. We develop a new deep neural model to capture bi-directional context relationships among the risky code keywords. A number of well-designed experiments are carried out on a large ground truth, which consists of tens of thousands of vulnerable and non-vulnerable functions from IoT related software. The results show our new scheme outperforms the state-of-the-art DL-based methods for vulnerability detection.</t>
  </si>
  <si>
    <t>VIRTUAL-REALITY; NETWORKS; PREDICTION</t>
  </si>
  <si>
    <t>Wang, YM; Cai, ZC; He, WG</t>
  </si>
  <si>
    <t>HISTOGRAM-MODIFICATION; DIFFERENCE</t>
  </si>
  <si>
    <t>Huang, PC; Chang, CC; Li, YH; Liu, YJ</t>
  </si>
  <si>
    <t>QR code is designed as machine readable symbol, which is widely used in various fields of life due to its large message capacity and fast decoding speed. However, as a public standard, it will give rise to the security issue when delivering sensitive information with QR code. To overcome this weakness, this paper explores the characteristic of QR code to propose an efficient secret hiding mechanism to protect the sensitive information within QR code. The secret message would be embedded into cover QR code based on (8, 4) Hamming code. The error correction capacity (ECC) of QR code would correct the errors produced in the secret embedding procedure, and the valid marked QR code would reduce people &amp; x2019;s curious. Compared to the state-of-art works, the proposed scheme achieves a better performance on the aspects of secret payload and embedding efficiency.</t>
  </si>
  <si>
    <t>Kim, S</t>
  </si>
  <si>
    <t>Zhang, TX; Lan, ZT; Xu, CR; Li, YR; Chen, YQ</t>
  </si>
  <si>
    <t>BLEselect: Gestural IoT Device Selection via Bluetooth Angle of Arrival Estimation from Smart Glasses</t>
  </si>
  <si>
    <t>Spontaneous selection of IoT devices from the head-mounted device is key for user-centered pervasive interaction. BLEselect enables users to select an unmodified Bluetooth 5.1 compatible IoT device by nodding at, pointing at, or drawing a circle in the air around it. We designed a compact antenna array that fits on a pair of smart glasses to estimate the Angle of Arrival (AoA) of IoT and wrist-worn devices' advertising signals. We then developed a sensing pipeline that supports all three selection gestures with lightweight machine learning models, which are trained in real-time for both hand gestures. Extensive characterizations and evaluations show that our system is accurate, natural, low-power, and privacy-preserving. Despite the small effective size of the antenna array, our system achieves a higher than 90% selection accuracy within a 3 meters distance in front of the user. In a user study that mimics real-life usage cases, the overall selection accuracy is 96.7% for a diverse set of 22 participants in terms of age, technology savviness, and body structures.</t>
  </si>
  <si>
    <t>Chen, R; Hei, L; Lai, Y</t>
  </si>
  <si>
    <t>IMPACT</t>
  </si>
  <si>
    <t>Gedeon, J; Brandherm, F; Egert, R; Grube, T; Muhlhauser, M</t>
  </si>
  <si>
    <t>Edge computing brings computing and storage resources closer to (mobile) end users and data sources, thus bypassing expensive and slow links to distant cloud computing infrastructures. Often leveraged opportunistically, these heterogeneous resources can be used to offload data and computations, enabling upcoming demanding applications such as augmented reality and autonomous driving. Research in this direction has addressed various challenges, from architectural concerns to runtime optimizations. As of today, however, we lack a widespread availability of edge computingpartly because it remains unclear which of the promised benefits of edge computing are relevant for what types of applications. This article provides a comprehensive snapshot of the current edge computing landscape, with a focus on the application perspective. We outline the characteristics of edge computing and its postulated benefits and drawbacks. To understand the functional composition of applications, we first define common application components that are relevant w.r.t. edge computing. We then present a classification of proposed use cases and analyze them according to their expected benefits from edge computing and which components they use. Furthermore, we illustrate existing products and industry solutions that have recently surfaced and outline future research challenges.</t>
  </si>
  <si>
    <t>SOFTWARE-DEFINED NETWORKING; REAL-TIME; BIG DATA; INDUSTRIAL INTERNET; NEXT-GENERATION; SMART CITY; RESOURCE-ALLOCATION; QUANTIFIED SELF; CLOUD; THINGS</t>
  </si>
  <si>
    <t>Islam, MZ; Ali, R; Haider, A; Kim, HS</t>
  </si>
  <si>
    <t>QoS Provisioning: Key Drivers and Enablers Toward the Tactile Internet in Beyond 5G Era</t>
  </si>
  <si>
    <t>The Tactile Internet has become a revolution for Internet technology, greatly improving the transmission of skill sets (audio, video, text, and haptics) over communication channels compared with traditional triple-play data (audio, video, text). It is a strong candidate to support next-generation delay-sensitive and loss-intolerant smart applications. However, stringent requirements for the Tactile Internet, including ultra-low latency, ultra-high reliability, high availability, and ultra-security, present critical challenges to ensure Quality of Service (QoS). Consequently, several approaches have been proposed to meet these QoS requirements. This article reviews QoS provisioning approaches for the Tactile Internet. First, we present key concepts for the fifth-generation and beyond technologies, Tactile Internet, and haptic communication. Second, we discuss the Tactile Internet use cases along with strict QoS requirements. Third, we classify existing solutions, including haptic codecs, control system designs, hybrid schemes, and intelligent prediction models; provide in-depth discussion regarding these approaches to improve QoS for the Tactile Internet applications; and investigate strengths and weaknesses for each proposed solution. Finally, we present open research challenges and discuss potential future research avenues to realize the Tactile Internet services.</t>
  </si>
  <si>
    <t>COMPRESSED VIBROTACTILE SIGNALS; BILATERAL TELEOPERATION SYSTEM; LOW-LATENCY COMMUNICATIONS; 4-CHANNEL CONTROL DESIGN; TIME-DELAY; HAPTIC COMMUNICATIONS; AUGMENTED REALITY; PASSIVITY CONTROL; VIRTUAL-REALITY; NETWORK</t>
  </si>
  <si>
    <t>Bari, ASMH; Gavrilova, ML</t>
  </si>
  <si>
    <t>Artificial Neural Network Based Gait Recognition Using Kinect Sensor</t>
  </si>
  <si>
    <t>Accurate gait recognition is of high significance for numerous industrial and consumer applications, including video surveillance, virtual reality, on-line games, medical rehabilitation, collaborative space exploration, and others. This paper proposes a new architecture designed using deep learning neural network for a highly accurate and robust Kinect-based gait recognition. Two new geometric features: joint relative cosine dissimilarity and joint relative triangle area are introduced. Both of the proposed features are view and pose invariant, thus enhancing recognition performance. The proposed neural network model is trained using the feature vector of dynamic joint relative cosine dissimilarity and joint relative triangle area. Subsequent application of Adam optimization method minimizes the loss of the objective function iteratively. The performance of the proposed deep learning neural network architecture is evaluated on two publicly available 3D skeleton-based gait datasets recorded with the Microsoft Kinect sensor. It is experimentally proven that the accuracy, precision, recall, and F-score of the proposed neural network architecture, trained using introduced dynamic geometric features, is superior to other state-of-the-art methods for Kinect skeleton-based gait recognition.</t>
  </si>
  <si>
    <t>KERNEL; IMAGE; MODEL</t>
  </si>
  <si>
    <t>Malik, SUR; Kanwal, T; Khan, SU; Malik, H; Pervaiz, H</t>
  </si>
  <si>
    <t>A User-Centric QoS-Aware Multi-Path Service Provisioning in Mobile Edge Computing</t>
  </si>
  <si>
    <t>Recent development in modern wireless applications and services, such as augmented reality, image processing, and network gaming requires persistent computing on average commercial wireless devices to perform complex tasks with low latency. The traditional cloud systems are unable to meet those requirements solely. In the said perspective, Mobile Edge Computing (MEC) serves as a proxy between the things (devices) and the cloud, pushing the computations at the edge of the network. The MEC provides an effective solution to fulfill the demands of low-latency applications and services by executing most of the tasks within the proximity of users. The main challenge, however, is that too many simultaneous service requests created by wireless access produce severe interference, resulting in a decreased rate of data transmission. In this paper, we made an attempt to overcome the aforesaid limitation by proposing a user-centric QoS-aware multi-path service provisioning approach. A densely deployed base station MEC environment has overlapping coverage regions. We exploit such regions to distribute the service requests in a way that avoid hotspots and bottlenecks. Our approach is adaptive and can tune to different parameters based on service requirements. We performed several experiments to evaluate the effectiveness of our approach and compared it with the traditional Greedy approach. The results revealed that our approach improves the network state by 26.95% and average waiting time by 35.56% as compared to the Greedy approach. In addition, the QoS violations were also reduced by the fraction of 16.</t>
  </si>
  <si>
    <t>RESOURCE-ALLOCATION; JOINT OPTIMIZATION; COMPUTATION; SECURITY; FOG; 5G</t>
  </si>
  <si>
    <t>Ahmed, F; Bari, ASMH; Gavrilova, ML</t>
  </si>
  <si>
    <t>Emotion Recognition From Body Movement</t>
  </si>
  <si>
    <t>Automatic emotion recognition from the analysis of body movement has tremendous potential to revolutionize virtual reality, robotics, behavior modeling, and biometric identity recognition domains. A computer system capable of recognizing human emotion from the body can also significantly change the way we interact with the computers. One of the significant challenges is to identify emotion-specific features from a vast number of descriptors of human body movements. In this paper, we introduce a novel two-layer feature selection framework for emotion classification from a comprehensive list of body movement features. We used the feature selection framework to accurately recognize five basic emotions: happiness, sadness, fear, anger, and neutral. In the first layer, a unique combination of Analysis of Variance (ANOVA) and Multivariate Analysis of Variance (MANOVA) was utilized to eliminate irrelevant features. In the second layer, a binary chromosome-based genetic algorithm was proposed to select a feature subset from the relevant list of features that maximizes the emotion recognition rate. Score and rank-level fusion were applied to further improve the accuracy of the system. The proposed system was validated on proprietary and public datasets, containing 30 subjects. Different action scenarios, such as walking and sitting actions, as well as an action-independent case, were considered. Based on the experimental results, the proposed emotion recognition system achieved a very high emotion recognition rate outperforming all of the state-of-the-art methods. The proposed system achieved recognition accuracy of 90.0 &amp; x0025; during walking, 96.0 &amp; x0025; during sitting, and 86.66 &amp; x0025; in an action-independent scenario, demonstrating high accuracy and robustness of the developed method.</t>
  </si>
  <si>
    <t>PERCEPTION; BIOMETRICS; ROBOT</t>
  </si>
  <si>
    <t>Saunders, J</t>
  </si>
  <si>
    <t>Design Processes and Decisions</t>
  </si>
  <si>
    <t>INTERACTION FIDELITY; INVASIVE SURGERY; VISUAL-SEARCH; FEEDBACK</t>
  </si>
  <si>
    <t>Hancock, P; Gibson, H; Akhgar, B</t>
  </si>
  <si>
    <t>AEsOP: Applied Engagement for Community Participation</t>
  </si>
  <si>
    <t>Saunders, J; Akhgar, B; Davey, S</t>
  </si>
  <si>
    <t>The AUGGMED Serious Game Platform: A Case Study of a Serious Game Development for Law Enforcement</t>
  </si>
  <si>
    <t>Bayerl, PS; Davey, S; Lohrmann, P; Saunders, J</t>
  </si>
  <si>
    <t>Evaluating Serious Game Trainings</t>
  </si>
  <si>
    <t>ACQUISITION; RETENTION; SYSTEM</t>
  </si>
  <si>
    <t>Hancock, P; Saunders, J; Davey, S; Day, T; Akhgar, B</t>
  </si>
  <si>
    <t>ATLAS: Preparing Field Personnel for Crisis Situations</t>
  </si>
  <si>
    <t>Redhead, A; Saunders, J</t>
  </si>
  <si>
    <t>Gamification and Simulation</t>
  </si>
  <si>
    <t>DESIGN; NEEDS; MODEL</t>
  </si>
  <si>
    <t>Redhead, A; Davey, S</t>
  </si>
  <si>
    <t>Serious Games for First Responders</t>
  </si>
  <si>
    <t>ENVIRONMENTS; TECHNOLOGY; SYSTEM</t>
  </si>
  <si>
    <t>Fraga-Lamas, P; Varela-Barbeito, J; Fernandez-Carames, TM</t>
  </si>
  <si>
    <t>Next Generation Auto-Identification and Traceability Technologies for Industry 5.0: A Methodology and Practical Use Case for the Shipbuilding Industry</t>
  </si>
  <si>
    <t>Industry 5.0 follows the steps of the Industry 4.0 paradigm and seeks for revolutionizing the way industries operate. In fact, Industry 5.0 focuses on research and innovation to support industrial production sustainability and place the well-being of industrial workers at the center of the production process. Thus, Industry 5.0 relies on three pillars: it is human-centric, it encourages sustainability and it is aimed at developing resilience against disruptions. Such core aspects cannot be fully achieved without a transparent end-to-end human-centered traceability throughout the value chain. As a consequence, Auto-Identification (Auto-ID) technologies play a key role, since they are able to provide automated item recognition, positioning and tracking without human intervention or in cooperation with industrial operators. Although the most popular Auto-ID technologies provide a certain degree of security and productivity, there are still open challenges for future Industry 5.0 factories. This article analyzes and evaluates the Auto-ID landscape and delivers a holistic perspective and understanding of the most popular and the latest technologies, looking for solutions that cope with harsh, diverse and complex industrial scenarios. In addition, it describes a methodology for selecting Auto-ID technologies for Industry 5.0 factories. Such a methodology is applied to a specific use case of the shipbuilding industry that requires identifying the main components of a ship during its construction and repair. To validate the outcomes of the methodology, a practical evaluation of passive and active UHF RFID tags was performed in an Offshore Patrol Vessel (OPV) under construction, showing that a careful selection and evaluation of the tags enables product identification and tracking even in areas with a very high density of metallic objects. As a result, this article serves as a useful guide for industrial stakeholders, including future developers and managers that seek for deploying identification and traceability technologies in Industry 5.0 scenarios.</t>
  </si>
  <si>
    <t>WIRELESS SENSOR NETWORK; AUGMENTED REALITY SYSTEMS; INTERNET; ARCHITECTURE; PERFORMANCE; SECURITY; PROPAGATION; CHALLENGES; QUALITY; DESIGN</t>
  </si>
  <si>
    <t>Davey, S; Saunders, J</t>
  </si>
  <si>
    <t>User Requirements Elicitation</t>
  </si>
  <si>
    <t>Maugard, N</t>
  </si>
  <si>
    <t>Fundamentals of Serious Games</t>
  </si>
  <si>
    <t>MOTIVATION</t>
  </si>
  <si>
    <t>Losada Á.; Páez F.J.; Luque F.; Piovano L.</t>
  </si>
  <si>
    <t>Application of Machine Learning Techniques for Predicting Potential Vehicle-to-Pedestrian Collisions in Virtual Reality Scenarios</t>
  </si>
  <si>
    <t>The definition of pedestrian behavior when crossing the street and facing potential collision situations is crucial for the design of new Autonomous Emergency Braking systems (AEB) in commercial vehicles. To this end, this article proposes the generation of classification models through the deployment of machine learning techniques that can predict whether there will be a collision depending on the type of reaction, the lane where it occurs, the visual acuity the level of attention, and consider the most relevant factors that determine the cognitive and movement characteristics of pedestrians. Thereby, the inclusion of this type of model in the decision-making algorithm of the AEB system allows for modulating its response. For this purpose, relevant information on pedestrian behavior is obtained through experiments made in an ad-hoc, Virtual Reality (VR) environment, using a portable backpack system in three urban scenarios with different characteristics. Database generation, feature selection, and k-fold cross-validation generate the inputs to the supervised learning models. A subsequent analysis of the accuracy, optimization, error measurement, variable importance, and classification capability is conducted. The tree-based models provide more balanced results for the performance metrics (with higher accuracy for the single decision tree case) and are more easily interpretable and adaptable to the algorithm. From them it is deduced the high importance of the reaction type and the relative position where it occurs, coinciding with the high significance of these factors in the analyzed collisions. © 2022 by the authors.</t>
  </si>
  <si>
    <t>10.3390/app122211364</t>
  </si>
  <si>
    <t>Gellert G.A.; Kelly S.P.; Hsiao A.L.; Herrick B.; Weis D.; Lutz J.; Stanton G.; Bonilla S.; Borgasano D.; Erich M.; Reilly C.; Johnston D.</t>
  </si>
  <si>
    <t>COVID-19 surge readiness: use cases demonstrating how hospitals leveraged digital identity access management for infection control and pandemic response</t>
  </si>
  <si>
    <t xml:space="preserve">Background Surging volumes of patients with COVID-19 and the high infectiousness of SARS-CoV-2 challenged hospital infection control/safety, staffing, care delivery and operations as few crises have. Imperatives to ensure security of patient information, defend against cybersecurity threats and accurately identify/authenticate patients and staff were undiminished, which fostered creative use cases where hospitals leveraged identity access and management (IAM) technologies to improve infection control and minimise disruption of clinical and administrative workflows. Methods Working with a leading IAM solution provider, implementation personnel in the USA and UK identified all hospitals/health systems where an innovative use of IAM technology improved facility infection control and pandemic response management. Interviews/communications with hospital clinical informatics leaders collected information describing the use case deployed. Results Eight innovative/valuable hospital use cases are described: symptom-free attestation by clinicians at shift start; detection of clinician exposure/contact tracing; reporting of clinician temperature checks; inpatient telehealth consults in isolation units; virtual visits between isolated patients and families; touchless single sign-on authentication; secure access enabled for rapid expansion of personnel working remotely; and monitoring of temporary worker attendance. Discussion No systematic, comprehensive survey of all implemented IAM client sites was conducted, and other use cases may be undetected. A standardised reporting/information sharing vehicle is needed whereby IAM use cases aiding facility pandemic response and infection control can be disseminated. Conclusions Clinical care, infection control and facility operations were improved using IAM solutions during COVID-19. Facility end-user innovation in how IAM solutions are deployed can improve infection control/patient safety, care delivery and clinical workflows during surges of epidemic infectious diseases.  © </t>
  </si>
  <si>
    <t>COVID-19; Hospitals; Humans; Infection Control; Pandemics; SARS-CoV-2; adult; Article; body temperature; body temperature measurement; clinical article; clinician; contact examination; coronavirus disease 2019; digital identity; female; health care access; health care delivery; health care system; hospital; hospital patient; human; infection control; infection risk; information security; intensive care unit; isolation; male; medical informatics; occupational exposure; pandemic; patient safety; patient volume; psychosocial care; telecommuting; telehealth; United Kingdom; United States; virtual reality; workflow; hospital; infection control</t>
  </si>
  <si>
    <t>10.1136/bmjhci-2022-100680</t>
  </si>
  <si>
    <t>Belgacem A.; Mahmoudi S.; Ferrag M.A.</t>
  </si>
  <si>
    <t>A machine learning model for improving virtual machine migration in cloud computing</t>
  </si>
  <si>
    <t>Cloud Computing is a paradigm allowing access to physical and application resources online via the Internet. These resources are virtualized using virtualization software to make them available to users as a service. Virtual machines (VMs) migration technique provided by virtualization technology impacts the performance of the cloud. It is a significant concern in this environment. When allocating resources, the distribution of VMs is unbalanced, and their movement from one server to another can increase energy consumption and network overhead, necessitating an improvement in VM migrations. This paper addresses the VMs migration issue by applying a machine learning model to reduce the VMs migration number and energy consumption. The proposed algorithm (named VMLM) is based on improving VM’s migration process and selection. It has been benchmarked with JVCMMD and EVSP solutions. The simulation results demonstrate the efficiency of our proposal, which includes two phases the machine learning preparing stage and the VMs migration stage. © 2023, The Author(s), under exclusive licence to Springer Science+Business Media, LLC, part of Springer Nature.</t>
  </si>
  <si>
    <t>Cloud computing; Green computing; Machine learning; Network security; Virtual machine; Virtual reality; Virtualization; Cloud-computing; Energy-consumption; Machine learning models; Machine-learning; Migration technique; Technology impact; Virtual machine migrations; Virtualization software; Virtualization technologies; Virtualizations; Energy utilization</t>
  </si>
  <si>
    <t>10.1007/s11227-022-05031-z</t>
  </si>
  <si>
    <t>Zhang P.; Chen N.; Li S.; Choo K.-K.R.; Jiang C.; Wu S.</t>
  </si>
  <si>
    <t>Multi-Domain Virtual Network Embedding Algorithm Based on Horizontal Federated Learning</t>
  </si>
  <si>
    <t>Network Virtualization (NV) is an emerging network dynamic planning technique to overcome network rigidity. As its necessary challenge, Virtual Network Embedding (VNE) enhances the scalability and flexibility of the network by decoupling the resources and services of the underlying physical network. For future multi-domain physical network modeling with the characteristics of dynamics, heterogeneity, privacy, and real-time, the existing related works perform unsatisfactorily. Federated learning (FL) jointly optimizes the network by sharing parameters among multiple parties and is widely used to address data privacy and data silos. Aiming at the NV challenge of multi-domain physical networks, this work is the first to propose using FL to model VNE, and presents a VNE architecture based on Horizontal Federated Learning (HFL) (HFL-VNE). Specifically, combined with the distributed training paradigm of FL, we deploy local servers in each physical domain, which can effectively focus on local features and reduce resource fragmentation. A global server is deployed to aggregate and share training parameters, which enhances local data privacy and significantly improves learning efficiency. Furthermore, we deploy the Deep Reinforcement Learning (DRL) model in each server to dynamically adjust and optimize the resource allocation of the multi-domain physical network. In DRL-assisted FL, HFL-VNE jointly optimizes decision-making through specific local and federated reward mechanisms and loss functions. Finally, the superiority of HFL-VNE is proved by combining simulation experiments and comparing it with related works. © 2005-2012 IEEE.</t>
  </si>
  <si>
    <t>Data privacy; Decision making; Deep learning; Distributed computer systems; Network embeddings; Optimization; Reinforcement learning; Resource allocation; Virtual reality; Virtualization; Cloud-computing; Deep reinforcement learning; Federated learning; Heuristics algorithm; Horizontal federated learning; Network virtualization; Reinforcement learnings; Resource management; Virtual network embedding; Heuristic algorithms</t>
  </si>
  <si>
    <t>10.1109/TIFS.2023.3279587</t>
  </si>
  <si>
    <t>Queiroz A.C.M.; Fauville G.; Abeles A.T.; Levett A.; Bailenson J.N.</t>
  </si>
  <si>
    <t>The Efficacy of Virtual Reality in Climate Change Education Increases with Amount of Body Movement and Message Specificity</t>
  </si>
  <si>
    <t>Climate change impacts are felt globally, and the impacts are increasing in severity and intensity. Developing new interventions to encourage behaviors that address climate change is crucial. This pre-registered field study investigated how the design of a virtual reality (VR) experience about ocean acidification could impact participants’ learning, behavior, and perceptions about climate change through the manipulation of the experience message framing, the sex of voice-over and the pace of the experience, and the amount of participants’ body movement. The study was run in 17 locations such as museums, aquariums, and arcades in the U.S., Canada, the U.K., and Denmark. The amount of body movement was a causal mechanism, eliciting higher feelings of self-efficacy while hindering learning. Moreover, linking the VR narrative about ocean acidification linguistically to climate change impaired learning compared to a message framing that did not make the connection. As participants learned more about the experience, they perceived the risks associated with ocean acidification as higher, and they were more likely to engage in pro-climate behavior. The results shed light on the mechanisms behind how VR can teach about ocean acidification and influence climate change behavior. © 2023 by the authors.</t>
  </si>
  <si>
    <t>Canada; Denmark; United Kingdom; United States; climate change; education; learning; movement; ocean acidification; virtual reality</t>
  </si>
  <si>
    <t>10.3390/su15075814</t>
  </si>
  <si>
    <t>Olivier P.; Lefeuvre H.; Chiba D.; Lankes S.; Min C.; Ravindran B.</t>
  </si>
  <si>
    <t>A Syscall-Level Binary-Compatible Unikernel</t>
  </si>
  <si>
    <t>Unikernels are minimal single-purpose virtual machines. They are highly popular in the research domain due to the benefits they provide. A barrier to their widespread adoption is the difficulty/impossibility to port existing applications to current unikernels. HermiTux is the first unikernel providing system call-level binary compatibility with Linux applications. It is composed of a hypervisor and a lightweight kernel layer emulating the load-and runtime Linux ABI. HermiTux relieves application developers from the burden of porting software, while providing unikernel benefits such as security through hardware-Assisted virtualized isolation, swift boot time, and low disk/memory footprint. Fast system calls and kernel modularity are enabled through binary rewriting and analysis techniques, as well as shared library substitution. HermiTux's design principles are architecture-independent and we present a prototype on both the x86-64 and ARM aarch64 ISAs, targeting various cloud as well as edge/embedded deployments. We demonstrate HermiTux's compatibility over a range of native C/C++/Fortran/Python Linux applications. We also show that it offers a similar degree of lightweightness compared to other unikernels, and that it performs similarly to Linux in many cases: its performance overhead averages 3% in memory-and compute-bound scenarios, and its I/O performance is acceptable. © 1968-2012 IEEE.</t>
  </si>
  <si>
    <t>Application programs; C++ (programming language); Distributed computer systems; Linux; Virtual reality; Cloud-computing; Kernel; Operating system; Performance; Research domains; Software; System calls; Unikernel; Virtualizations; Virtualization</t>
  </si>
  <si>
    <t>10.1109/TC.2021.3122896</t>
  </si>
  <si>
    <t>Zechner O.; Kleygrewe L.; Jaspaert E.; Schrom-Feiertag H.; Hutter R.I.V.; Tscheligi M.</t>
  </si>
  <si>
    <t>Enhancing Operational Police Training in High Stress Situations with Virtual Reality: Experiences, Tools and Guidelines</t>
  </si>
  <si>
    <t>Virtual Reality (VR) provides great opportunities for police officers to train decision-making and acting (DMA) in cognitively demanding and stressful situations. This paper presents a summary of findings from a three-year project, including requirements collected from experienced police trainers and industry experts, and quantitative and qualitative results of human factor studies and field trials. Findings include advantages of VR training such as the possibility to safely train high-risk situations in controllable and reproducible training environments, include a variety of avatars that would be difficult to use in real-life training (e.g., vulnerable populations or animals) and handle dangerous equipment (e.g., explosives) but also highlight challenges such as tracking, locomotion and intelligent virtual agents. The importance of strong alignment between training didactics and technical possibilities is highlighted and potential solutions presented. Furthermore training outcomes are transferable to real-world police duties and may apply to other domains that would benefit from simulation-based training. © 2023 by the authors.</t>
  </si>
  <si>
    <t>10.3390/mti7020014</t>
  </si>
  <si>
    <t>Ainakulov Z.; Pirmanov I.; Koshekov K.; Astapenko N.; Fedorov I.; Zuev D.; Kurmankulova G.</t>
  </si>
  <si>
    <t>Risk Assessment of the Operation of Aviation Maintenance Personnel Trained on Virtual Reality Simulators</t>
  </si>
  <si>
    <t>Conducting a safe briefing is essential to educate aircraft maintenance personnel, who very often encounter various unexpected and dangerous incidents. Their reaction to situations should be quick and adequate. To train aircraft maintenance professionals who cannot be practiced in real life due to high cost, danger, time or effort, virtual training seems like an obvious choice. This paper is devoted to the development of a calculation algorithm for assessing the risk of actions taken at the aircraft repair site, which was implemented in the training version of the virtual reality (VR) simulation. It includes a number of factors and elements that form the simulation scenario, influencing the degree of its complexity and the assessment of the performance of each exercise. Various components of the algorithm are presented, which allow assessing the skills of students of aviation specialist courses. The criterion for the acceptability of the developed algorithm is the correct assessment of the student's skills in the course of training. © 2022 Zharas Ainakulov et al., published by Sciendo.</t>
  </si>
  <si>
    <t>10.2478/ttj-2022-0026</t>
  </si>
  <si>
    <t>Gardony A.L.; Okano K.; Hughes G.I.; Kim A.J.; Renshaw K.T.; Sipolins A.</t>
  </si>
  <si>
    <t>10.3389/frvir.2022.982010</t>
  </si>
  <si>
    <t>Dirin A.; Laine T.H.</t>
  </si>
  <si>
    <t>The Influence of Virtual Character Design on Emotional Engagement in Immersive Virtual Reality: The Case of Feelings of Being</t>
  </si>
  <si>
    <t>Immersive virtual reality applications based on head-mounted displays are gaining momentum among students and educational institutes, but there is a lack of information about the preferences of virtual characters and emotional engagement in these applications. The objectives of this study were to: (i) evaluate participants’ preferences on virtual characters in virtual reality; (ii) measure emotional engagement among the users in terms of Feelings of Being; and (iii) identify relationships between virtual characters and emotional engagement. We conducted a mixed-method user experience evaluation on the HHVR virtual reality application that introduces the premises of a Finnish university and has three virtual characters: a human virtual character based on a real person, a fictional human virtual character, and a cat virtual character. We set up an eSports event where presenters (N = 12, mean age: 31.09) experienced HHVR using a head-mounted display and spectators (N = 38, mean age: 25.95) observed the experiment through large screens. We administered a questionnaire and conducted semi-structured interviews to gain insights into the participants’ preferences on virtual characters and emotional engagement. The results indicated that the virtual character preferences varied between the presenters and spectators; the cat was a highly liked virtual character in both groups, and the realistic human virtual character garnered mixed reactions from the spectators, although she was generally liked by the presenters. Both groups experienced several Feelings of Being, such as engagement, effectiveness, security, trust, enjoyment, and excitement, during the HHVR experience. Moderate and significant correlations were identified between the virtual characters and some of the Feelings of Being, thus indicating that the type of virtual character could impact emotional engagement; however, this requires further exploration. © 2023 by the authors.</t>
  </si>
  <si>
    <t>10.3390/electronics12102321</t>
  </si>
  <si>
    <t>Hoesterey S.; Onnasch L.</t>
  </si>
  <si>
    <t>The effect of risk on trust attitude and trust behavior in interaction with information and decision automation</t>
  </si>
  <si>
    <t>Situational risk has been postulated to be one of the most important contextual factors affecting operator’s trust in automation. However, experimentally, it has received only little attention and was directly manipulated even less. To close this gap, this study used a virtual reality multi-task environment where the main task entailed making a diagnosis by assessing different parameters. Risk was manipulated via the altitude, the task was set in including the possibility of virtually falling in case of a mistake. Participants were aided either by information or decision automation. Results revealed that trust attitude toward the automation was not affected by risk. While trust attitude was initially lower for the decision automation, it was equally high in both groups at the end of the experiment after experiencing reliable support. Trust behavior was significantly higher and increased during the experiment for the decision automation supported group in the form of less automation verification behavior. However, this detrimental effect was distinctly attenuated under high risk. This implies that negative consequences of decision automation in the real world might have been overestimated by studies not incorporating risk. © 2022, The Author(s).</t>
  </si>
  <si>
    <t>Virtual reality; Automation trust; Contextual factors; Function allocations; Main tasks; Multi tasks; Real-world; Stage of automation; Task environment; Verification behaviors; Automation</t>
  </si>
  <si>
    <t>10.1007/s10111-022-00718-y</t>
  </si>
  <si>
    <t>Tricomi P.P.; Nenna F.; Pajola L.; Conti M.; Gamberi L.</t>
  </si>
  <si>
    <t>Augmented and Virtual Reality (AR and VR), collectively known as Extended Reality (XR), are increasingly gaining traction thanks to their technical advancement and the need for remote connections, recently accentuated by the pandemic. Remote surgery, telerobotics, and virtual offices are only some examples of their successes. As users interact with XR, they generate extensive behavioral data usually leveraged for measuring human activity, which could be used for profiling users' identities or personal information (e.g., gender). However, several factors affect the efficiency of profiling, such as the technology employed, the action taken, the mental workload, the presence of bias, and the sensors available. To date, no study has considered all of these factors together and in their entirety, limiting the current understanding of XR profiling. In this work, we provide a comprehensive study on user profiling in virtual technologies (i.e., AR, VR). Specifically, we employ machine learning on behavioral data (i.e., head, controllers, and eye data) to identify users and infer their individual attributes (i.e., age, gender). Toward this end, we propose a general framework that can potentially infer any personal information from any virtual scenarios. We test our framework on eleven generic actions (e.g., walking, searching, pointing) involving low and high mental loads, derived from two distinct use cases: an AR everyday application (34 participants) and VR robot teleoperation (35 participants). Our framework limits the burden of creating technology- and action-dependent algorithms, also reducing the experimental bias evidenced in previous work, providing a simple (yet effective) baseline for future works. We identified users up to 97% F1-score in VR and 80% in AR. Gender and Age inference was also facilitated in VR, reaching up to 82% and 90% F1-score, respectively. Through an in-depth analysis of sensors' impact, we found VR profiling resulting more effective than AR mainly because of the eye sensors' presence.  © 2013 IEEE.</t>
  </si>
  <si>
    <t>Segkouli S.; Giakoumis D.; Votis K.; Triantafyllidis A.; Paliokas I.; Tzovaras D.</t>
  </si>
  <si>
    <t>Smart Workplaces for older adults: coping ‘ethically’ with technology pervasiveness</t>
  </si>
  <si>
    <t>Pervasive technologies such as Artificial Intelligence, Virtual Reality and the Internet of Things, despite their great potential for improved workability and well-being of older workers, entail wide ethical concerns. Aligned with these considerations we emphasize the need to present from the viewpoint of ethics the risks of personalized ICT solutions that aim to remedy health and support the well-being of the ageing population at workplaces. The ethical boundaries of digital technologies are opaque. The main motivation is to cope with the uncertainties of workplaces’ digitization and develop an ethics framework, termed SmartFrameWorK, for personalized health support through ICT tools at workplace environments. SmartFrameWorK is built upon a five-dimensional approach of ethics norms: autonomy, privacy, transparency, trustworthiness and accountability to incite trust in digital workplace technologies. A typology underpins these principles and guides the ethical decision-making process with regard to older worker particular needs, context, data type-related risks and digital tools’ use throughout their lifecycle. Risk analysis of pervasive technology use and multimodal data collection, highlighted the imperative for ethically aware practices for older workers' activity and behaviour monitoring. The SmartFrameWorK methodology has been applied in a case study to provide evidence that personalized digital services could elicit trust in users through a well-defined framework. Ethics compliance is a dynamic process from participants’ engagement to data management. Defining ethical determinants is pivotal towards building trust and reinforcing better workability and well-being in older workers. © 2021, The Author(s), under exclusive licence to Springer-Verlag GmbH Germany, part of Springer Nature.</t>
  </si>
  <si>
    <t>Digital devices; Ethical technology; Health risks; Information management; Life cycle; Risk analysis; Virtual reality; Aging population; Digital technologies; Ethic framework; Ethical concerns; Older adults; Older workers; Pervasive technologies; Smart workplaces; Well being; Workplace; Risk assessment</t>
  </si>
  <si>
    <t>Wang L.; Zheng Z.; Chen N.; Chi Y.; Liu Y.; Zhu H.; Zhang P.; Kumar N.</t>
  </si>
  <si>
    <t>Multi-Target-Aware Energy Orchestration Modeling for Grid 2.0: A Network Virtualization Approach</t>
  </si>
  <si>
    <t>Smart Grid-Grid 2.0, is a promising grid scenario due to its low cost, high reliability, and high security. However, the high-intensity complex task interaction and the differentiated Quality of Service (QoS) requirements pose challenges to the energy orchestration of the dynamic and time-varying smart grid. In addition, Network Virtualization (NV) technology is widely utilized to decouple physical network resources. In this work, based on Virtual Network Embedding (VNE), we propose an energy orchestration strategy to better support the operation and maintenance of Grid 2.0. Specifically, a series of constraint indicators for energy orchestration is first formulated. Second, based on the advantages of Deep Reinforcement Learning (DRL), a five-layer architecture energy orchestration model is proposed. It frequently extracts the grid energy matrix as the state input, adopts two-stage actions to reasonably orchestrate the grid energy, and combines the reward mechanism of DRL to effectively interact with the environment. Finally, we conduct experiments in a simulation environment and demonstrate the advantages of the proposed strategy through analysis and comparison.  © 2013 IEEE.</t>
  </si>
  <si>
    <t>Deep learning; Dynamics; Interactive computer systems; Network embeddings; Quality of service; Real time systems; Reinforcement learning; Smart power grids; Virtual reality; Virtualization; Deep reinforcement learning; Delay; Dynamic scheduling; Energy; Energy orchestration; Heuristics algorithm; Quality-of-service; Real - Time system; Reinforcement learnings; Smart grid; Virtual network embedding; Heuristic algorithms</t>
  </si>
  <si>
    <t>10.1109/ACCESS.2023.3251698</t>
  </si>
  <si>
    <t>Rowald A.; Amft O.</t>
  </si>
  <si>
    <t>A computational roadmap to electronic drugs</t>
  </si>
  <si>
    <t>A growing number of complex neurostimulation strategies promise symptom relief and functional recovery for several neurological, psychiatric, and even multi-organ disorders. Although pharmacological interventions are currently the mainstay of treatment, neurostimulation offers a potentially effective and safe alternative, capable of providing rapid adjustment to short-term variation and long-term decline of physiological functions. However, rapid advances made by clinical studies have often preceded the fundamental understanding of mechanisms underlying the interactions between stimulation and the nervous system. In turn, therapy design and verification are largely driven by clinical-empirical evidence. Even with titanic efforts and budgets, it is infeasible to comprehensively explore the multi-dimensional optimization space of neurostimulation through empirical research alone, especially since anatomical structures and thus outcomes vary dramatically between patients. Instead, we believe that the future of neurostimulation strongly depends on personalizable computational tools, i.e. Digital Neuro Twins (DNTs) to efficiently identify effective and safe stimulation parameters. DNTs have the potential to accelerate scientific discovery and hypothesis-driven engineering, and aid as a critical regulatory and clinical decision support tool. We outline here how DNTs will pave the way toward effective, cost-, time-, and risk-limited electronic drugs with a broad application bandwidth. Copyright © 2022 Rowald and Amft.</t>
  </si>
  <si>
    <t>Budget control; Decision support systems; Clinical study; Computational modelling; Functional recovery; Neurological disorders; Neuromodulation; Neurostimulation; Physiological functions; Psychiatric disorders; Roadmap; Short-term variations; Article; artificial neural network; biomechanics; biophysics; brain depth stimulation; computer model; cost effectiveness analysis; digital twin; human; mathematical computing; medical research; mental disease; nerve stimulation; neurologic disease; neuromodulation; safety; socioeconomics; spinal cord stimulation; uncertainty; virtual reality; Neurology</t>
  </si>
  <si>
    <t>10.3389/fnbot.2022.983072</t>
  </si>
  <si>
    <t>Emerson H.; Guy M.; McConville R.</t>
  </si>
  <si>
    <t>Offline reinforcement learning for safer blood glucose control in people with type 1 diabetes</t>
  </si>
  <si>
    <t>The widespread adoption of effective hybrid closed loop systems would represent an important milestone of care for people living with type 1 diabetes (T1D). These devices typically utilise simple control algorithms to select the optimal insulin dose for maintaining blood glucose levels within a healthy range. Online reinforcement learning (RL) has been utilised as a method for further enhancing glucose control in these devices. Previous approaches have been shown to reduce patient risk and improve time spent in the target range when compared to classical control algorithms, but are prone to instability in the learning process, often resulting in the selection of unsafe actions. This work presents an evaluation of offline RL for developing effective dosing policies without the need for potentially dangerous patient interaction during training. This paper examines the utility of BCQ, CQL and TD3-BC in managing the blood glucose of the 30 virtual patients available within the FDA-approved UVA/Padova glucose dynamics simulator. When trained on less than a tenth of the total training samples required by online RL to achieve stable performance, this work shows that offline RL can significantly increase time in the healthy blood glucose range from 61.6±0.3% to 65.3±0.5% when compared to the strongest state-of-art baseline (p&lt;0.001). This is achieved without any associated increase in low blood glucose events. Offline RL is also shown to be able to correct for common and challenging control scenarios such as incorrect bolus dosing, irregular meal timings and compression errors. The code for this work is available at: https://github.com/hemerson1/offline-glucose. © 2023 The Author(s)</t>
  </si>
  <si>
    <t>Artificial organs; Blood; Closed loop systems; Glucose; Learning algorithms; glucose; Artificial pancreas; Blood glucose; Blood glucose level; Closed-loop system; Glucose control; Offline; Reinforcement learnings; Simple++; Time-spent; Type 1 diabetes; adolescent; adult; Article; blood glucose monitoring; child; clinical article; cohort analysis; evaluation study; glucose blood level; health care policy; human; insulin dependent diabetes mellitus; reinforcement (psychology); training; virtual reality; Reinforcement learning</t>
  </si>
  <si>
    <t>10.1016/j.jbi.2023.104376</t>
  </si>
  <si>
    <t>Park S.; Kim K.; Kim H.</t>
  </si>
  <si>
    <t>Ambient Virtio: IO Virtualization for Seamless Integration and Access of Devices in Ambient Computing</t>
  </si>
  <si>
    <t>Ambient computing creates a digital environment where a variety of technologies, including hardware, software, and even machine learning, are integrated into most useful and autonomous digital device that we want to use right here right now. The main obstacle for this computing is a barrier of vendor-specific details, programming interfaces, and access procedure even though all the things come to have network interfaces and interact with each other through the Internet. However, this configuration defies the expectation that ambient computing can reduce the demand for human attention. In this article, we propose Ambient Virtio, a device virtualization technology that virtualizes devices with the virtio framework. This allows devices in close proximity to users to be accessed without human intervention and integrated into metadevices that users want to create and access on the fly. We newly defined a virtio-based backend device named virtio-ambient and also constructed an ambient device architecture for virtual machines to read and write the remote device only with built-in system calls. We completely implemented the system and performed comparative evaluation with the existing application-level data networking system. © 2007-2012 IEEE.</t>
  </si>
  <si>
    <t>Digital devices; Learning systems; Network security; Virtual machine; Virtual reality; Ambient computing; Ambients; Device virtualization; Hardware; Kernel; Performances evaluation; Virtio; Virtual machine monitors; Virtualizations; Virtualization</t>
  </si>
  <si>
    <t>10.1109/JSYST.2022.3196624</t>
  </si>
  <si>
    <t>Gatti A.; Mascardi V.</t>
  </si>
  <si>
    <t>VEsNA, a Framework for Virtual Environments via Natural Language Agents and Its Application to Factory Automation †</t>
  </si>
  <si>
    <t>Automating a factory where robots are involved is neither trivial nor cheap. Engineering the factory automation process in such a way that return of interest is maximized and risk for workers and equipment is minimized is hence, of paramount importance. Simulation can be a game changer in this scenario but requires advanced programming skills that domain experts and industrial designers might not have. In this paper, we present the preliminary design and implementation of a general-purpose framework for creating and exploiting Virtual Environments via Natural language Agents (VEsNA). VEsNA takes advantage of agent-based technologies and natural language processing to enhance the design of virtual environments. The natural language input provided to VEsNA is understood by a chatbot and passed to an intelligent cognitive agent that implements the logic behind displacing objects in the virtual environment. In the complete VEsNA vision, for which this paper provides the building blocks, the intelligent agent will be able to reason on this displacement and on its compliance with legal and normative constraints. It will also be able to implement what-if analysis and case-based reasoning. Objects populating the virtual environment will include active objects and will populate a dynamic simulation whose outcomes will be interpreted by the cognitive agent; further autonomous agents, representing workers in the factory, will be added to make the virtual environment even more realistic; explanations and suggestions will be passed back to the user by the chatbot. © 2023 by the authors.</t>
  </si>
  <si>
    <t>10.3390/robotics12020046</t>
  </si>
  <si>
    <t>Mahmood S.; Yahaya N.A.; Hasan R.; Hussain S.; Malik M.H.; Sarker K.U.</t>
  </si>
  <si>
    <t>Self-adapting Security Monitoring in Eucalyptus Cloud Environment</t>
  </si>
  <si>
    <t>This paper discusses the importance of virtual machine (VM) scheduling strategies in cloud computing environments for handling the increasing number of tasks due to virtualization and cloud computing technology adoption. The paper evaluates legacy methods and specific VM scheduling algorithms for the Eucalyptus cloud environment and compare existing algorithms using QoS. The paper also presents a self-adapting security monitoring system for cloud infrastructure that takes into account the specific monitoring requirements of each tenant. The system uses Master Adaptation Drivers to convert tenant requirements into configuration settings and the Adaptation Manager to coordinate the adaptation process. The framework ensures security, cost efficiency, and responsiveness to dynamic events in the cloud environment. The paper also presents the need for improvement in the current security monitoring platform to support more types of monitoring devices and cover the consequences of multi-tenant setups. Future work includes incorporating log collectors and aggregators and addressing the needs of a super-tenant in the security monitoring architecture. The equitable sharing of monitoring resources between tenants and the provider should be established with an adjustable threshold mentioned in the SLA. The results of experiments show that Enhanced Round-Robin uses less energy compared to other methods, and the Fusion Method outperforms other techniques by reducing the number of Physical Machines turned on and increasing power efficiency © 2023, International Journal of Advanced Computer Science and Applications.All Rights Reserved</t>
  </si>
  <si>
    <t>Network security; Scheduling algorithms; Virtual machine; Virtual reality; Virtualization; Adaptation manager; Cloud-computing; Component; Customisation; Dynamic events; Eucalypti; Master adaptation driver; Monitoring system; Power-efficiency; Security monitoring; Self adapting; Self-adapting security monitoring system; Tenant-driven customization; Virtual machine scheduling; Virtualizations; Cloud computing</t>
  </si>
  <si>
    <t>10.14569/IJACSA.2023.0140310</t>
  </si>
  <si>
    <t>Seok C.L.; Song Y.D.; An B.S.; Lee E.C.</t>
  </si>
  <si>
    <t>Photoplethysmogram Biometric Authentication Using a 1D Siamese Network</t>
  </si>
  <si>
    <t>In the head-mounted display environment for experiencing metaverse or virtual reality, conventional input devices cannot be used, so a new type of nonintrusive and continuous biometric authentication technology is required. Since the wrist wearable device is equipped with a photoplethysmogram sensor, it is very suitable for use for nonintrusive and continuous biometric authentication purposes. In this study, we propose a one-dimensional Siamese network biometric identification model using a photoplethysmogram. To maintain the unique characteristics of each person and reduce noise in preprocessing, we adopted a multicycle averaging method without using a bandpass or low-pass filter. In addition, to verify the effectiveness of the multicycle averaging method, the number of cycles was changed and the results were compared. Genuine and impostor data were used to verify the biometric identification. We used the one-dimensional Siamese network to verify the similarity between the classes and found that the method with five overlapping cycles was the most effective. Tests were conducted on the overlapping data of five single-cycle signals and excellent identification results were observed, with an AUC score of 0.988 and an accuracy of 0.9723. Thus, the proposed biometric identification model is time-efficient and shows excellent security performance, even in devices with limited computational capabilities, such as wearable devices. Consequently, our proposed method has the following advantages compared with previous works. First, the effect of noise reduction and information preservation through multicycle averaging was experimentally verified by varying the number of photoplethysmogram cycles. Second, by analyzing authentication performance through genuine and impostor matching analysis based on a one-dimensional Siamese network, the accuracy that is not affected by the number of enrolled subjects was derived. © 2023 by the authors.</t>
  </si>
  <si>
    <t>Authentication; Deep learning; Helmet mounted displays; Low pass filters; Virtual reality; Wearable technology; Biometric authentication; Biometric identifications; Deep learning; Identification; Lightweight; Multi cycle; Non-intrusive; One-dimensional; One-dimensional siamese network; Photoplethysmogram; Biometrics</t>
  </si>
  <si>
    <t>10.3390/s23104634</t>
  </si>
  <si>
    <t>Tran N.C.; Wang J.-H.; Vu T.H.; Tai T.-C.; Wang J.-C.</t>
  </si>
  <si>
    <t>Anti-aliasing convolution neural network of finger vein recognition for virtual reality (VR) human–robot equipment of metaverse</t>
  </si>
  <si>
    <t>Metaverse, which is anticipated to be the future of the internet, is a 3D virtual world in which users interact via highly customizable computer avatars. It is considerably promising for several industries, including gaming, education, and business. However, it still has drawbacks, particularly in the privacy and identity threads. When a person joins the metaverse via a virtual reality (VR) human-robot equipment, their avatar, digital assets, and private information may be compromised by cybercriminals. This paper introduces a specific Finger Vein Recognition approach for the virtual reality (VR) human-robot equipment of the metaverse of the Metaverse to prevent others from misappropriating it. Finger vein is a is a biometric feature hidden beneath our skin. It is considerably more secure in person verification than other hand-based biometric characteristics such as finger print and palm print since it is difficult to imitate. Most conventional finger vein recognition systems that use hand-crafted features are ineffective, especially for images with low quality, low contrast, scale variation, translation, and rotation. Deep learning methods have been demonstrated to be more successful than traditional methods in computer vision. This paper develops a finger vein recognition system based on a convolution neural network and anti-aliasing technique. We employ/ utilize a contrast image enhancement algorithm in the preprocessing step to improve performance of the system. The proposed approach is evaluated on three publicly available finger vein datasets. Experimental results show that our proposed method outperforms the current state-of-the-art methods, improvement of 97.66% accuracy on FVUSM dataset, 99.94% accuracy on SDUMLA dataset, and 88.19% accuracy on THUFV2 dataset. © 2022, The Author(s), under exclusive licence to Springer Science+Business Media, LLC, part of Springer Nature.</t>
  </si>
  <si>
    <t>Anti-aliasing; Biometrics; Deep learning; Image enhancement; Learning systems; Palmprint recognition; Robots; Three dimensional computer graphics; Virtual reality; Convolution network; Convolution neural network; Deep learning; Finger vein; Finger-vein recognition; Human robots; Images processing; Metaverses; Pre-processing; Virtual reality  human–robot; Convolution</t>
  </si>
  <si>
    <t>Mishra M.; Singh A.; Misra R.K.; Singh D.; Maulik A.</t>
  </si>
  <si>
    <t>A Scalable and Computational Efficient Peer-to-Peer Energy Management Scheme</t>
  </si>
  <si>
    <t>Peer-to-peer (P2P) trading is essential in maximising the benefits of renewable integration. The paper proposes a novel framework for economic benefit through P2P trading among buildings at different geographical locations. The number of transactions is reduced by grouping the buildings into virtual communities (VCs) based on their geographical locations. A non-cooperative game is formulated and solved in a decentralised manner for the energy management of individual buildings, building-to-building (B2B) energy exchange, building-to-community (B2C) energy exchange, energy management of the respective VC, and community-to-community (C2C) energy exchange. Load shifting is used to incorporate demand-side management. Cloud computing-based proposed algorithm is used for determining the energy profile and prices for each internal transaction (B2B, B2C, and C2C) separately to encourage the participation of each building by benefiting them appropriately and avoiding privacy/security issues normally arising in any data-centric framework. A shareable battery energy storage system (BESS) is also assumed to be present in each VC. Load shifting is used in the modelling of buildings to incorporate demand-side management.  © 2013 IEEE.</t>
  </si>
  <si>
    <t>Battery management systems; Battery storage; Buildings; Charging (batteries); Commerce; Computation theory; Computer games; Demand side management; Digital storage; Electric utilities; Energy efficiency; Game theory; Secondary batteries; Virtual reality; Battery; Battery energy storage systems; Cloud-computing; Decentralized optimization; Demand response; Energy sharings; Game; Generalized Nash equilibrium; Nash equilibria; Optimisations; Peer to peer; Peer-to-peer computing; Peer-to-peer energy sharing; States of charges; Cloud computing</t>
  </si>
  <si>
    <t>10.1109/ACCESS.2023.3251645</t>
  </si>
  <si>
    <t>Wang G.; Badal A.; Jia X.; Maltz J.S.; Mueller K.; Myers K.J.; Niu C.; Vannier M.; Yan P.; Yu Z.; Zeng R.</t>
  </si>
  <si>
    <t>Li X.; Tian Y.; Ye P.; Duan H.; Wang F.-Y.</t>
  </si>
  <si>
    <t>Foundation models are used to train a broad system of general data to build adaptations to new bottlenecks. Typically, they contain hundreds of billions of hyperparameters that have been trained with hundreds of gigabytes of data. However, this type of black-box vulnerability places foundation models at risk of data poisoning attacks that are designed to pass on misinformation or purposely introduce machine bias. Moreover, ordinary researchers have not been able to completely participate due to the rise in deployment standards. This study introduces the theoretical framework of scenarios engineering (SE) for building accessible and reliable foundation models in metaverse, namely, 'SE-enabled foundation models in metaverse.' Particularly, the research framework comprises a six-layer architecture (infrastructure layer, operation layer, knowledge layer, intelligence layer, management layer, and interaction layer), which can provide controllability, trustworthiness, and interactivity for the foundation models in metaverse. This creates closed-loop, virtual-real, and human-machine environments that provides the best indices and goals for the foundation models, which allows us to fully validate and calibrate the corresponding models. Then, examples of use cases from the automotive industry are listed to provide transparency on the possible use and benefits of our approach. Finally, the open research topics of related frameworks are discussed.  © 2013 IEEE.</t>
  </si>
  <si>
    <t>Biological systems; Information management; Virtual reality; Adaptation models; Biological system modeling; Computational modelling; Foundation models; Knowledge automation; Metaverses; Parallel intelligence; Scenario engineering; Task analysis; Automotive industry</t>
  </si>
  <si>
    <t>Lee J.; Lee S.</t>
  </si>
  <si>
    <t>Construction Site Safety Management: A Computer Vision and Deep Learning Approach</t>
  </si>
  <si>
    <t>In this study, we used image recognition technology to explore different ways to improve the safety of construction workers. Three object recognition scenarios were designed for safety at a construction site, and a corresponding object recognition model was developed for each scenario. The first object recognition model checks whether there are construction workers at the site. The second object recognition model assesses the risk of falling (falling off a structure or falling down) when working at an elevated position. The third object recognition model determines whether the workers are appropriately wearing safety helmets and vests. These three models were newly created using the image data collected from the construction sites and synthetic image data collected from the virtual environment based on transfer learning. In particular, we verified an artificial intelligence model based on a virtual environment in this study. Thus, simulating and performing tests on worker falls and fall injuries, which are difficult to re-enact by humans, are efficient algorithm verification methods. The verification and synthesis data acquisition method based on a virtual environment is one of the main contributions of this study. This paper describes the overall application development approach, including the structure and method used to collect the construction site image data, structure of the training image dataset, image dataset augmentation method, and the artificial intelligence backbone model applied for transfer learning. © 2023 by the authors.</t>
  </si>
  <si>
    <t>Algorithms; Artificial Intelligence; Computers; Deep Learning; Humans; Computer vision; Data acquisition; Deep learning; E-learning; Human resource management; Image enhancement; Learning systems; Model checking; Object recognition; Occupational risks; Safety engineering; Security systems; Virtual reality; Construction sites; Images processing; Objects recognition; Recognition models; Synthetic datasets; Transfer learning; Virtual dataset; Virtual validation environment; Virtual validations; Worker safety managements; algorithm; artificial intelligence; computer; human; Risk assessment</t>
  </si>
  <si>
    <t>10.3390/s23020944</t>
  </si>
  <si>
    <t>Tariq M.A.; Farooq M.U.; Zeeshan M.; Hassan A.; Akhunzada A.</t>
  </si>
  <si>
    <t>FIPAM: Fuzzy Inference Based Placement and Migration Approach for NFV-Based IoTs</t>
  </si>
  <si>
    <t>The advancement and spread of the Internet-of-Things (IoT) have massively been increased over a decade. With the widespread of IoT networks, it is becoming difficult to acquire and execute real-time data. Network function virtualization (NFV) provides a flexible and efficient solution for IoT-based applications and service management. NFV creates a virtualized environment that can run a large number of micro-services for different IoT applications by using the virtual network functions (VNFs) through placement and chaining. In this paper, we propose a novel fuzzy inference-based placement and migration (FIPAM) approach for placement and migration/chaining of VNFs to ensure that resource allocation is carefully carried out during VNF orchestration and embedding. Firstly, we formulate the VNF chaining and placement problem. Secondly, we propose a lightweight VNF placement solution that considers the underlying network conditions while making the placement decisions. A novel usage of fuzzy inference is proposed to optimize the chaining mechanism along with the dynamic instantiation of VNFs to meet specific service needs. Simulation results are shown to validate the superiority of the proposed algorithm over existing schemes.  © 2004-2012 IEEE.</t>
  </si>
  <si>
    <t>Heuristic algorithms; Internet of things; Network function virtualization; Optimization; Transfer functions; Virtual reality; Application management; Fuzzy inference system.; Fuzzy inference systems; Fuzzy inferencer; Heuristics algorithm; Network functions; Optimisations; Real-time data; Security; Virtual networks; Fuzzy inference</t>
  </si>
  <si>
    <t>10.1109/TNSM.2022.3145658</t>
  </si>
  <si>
    <t>Yazdipour A.B.; Saeedi S.; Bostan H.; Masoorian H.; Sajjadi H.; Ghazisaeedi M.</t>
  </si>
  <si>
    <t>Opportunities and challenges of virtual reality-based interventions for patients with breast cancer: a systematic review</t>
  </si>
  <si>
    <t>Background: Breast cancer is one of the most common cancers diagnosed worldwide and the second leading cause of death among women. Virtual reality (VR) has many opportunities and challenges for breast cancer patients' rehabilitation and symptom management. The purpose of this systematic review is to look into the benefits and drawbacks of VR interventions for breast cancer patients. Methods: A systematic search was conducted on PubMed, Web of Science, Scopus, IEEE, and the Cochrane Library, from inception until February 6, 2022. The inclusion criteria were: (1) original studies without restriction in study design; (2) a study population consisting of patients with breast cancer; (3) any type of VR-based interventions (immersive and non-immersive); and (5) studies published in English. To assess the risk of bias, the Effective Public Health Practice Project (EPHPP) Tool was used. Results: Eighteen articles were included in this systematic review. The result showed that VR could provide many opportunities for patients with breast cancer, including reducing anxiety, time perception, pain, fatigue, chemotherapy-related symptom distress levels, and depression severity, as well as improvement in the range of motion, strength, and function. Cybersickness symptoms, the weight of headsets and helmets, the quality of the visual image, and the cost of the equipment are some of the challenges in using this technology on these patients. Conclusions: The systematic review showed that VR interventions have opportunities and challenges for patients with breast cancer. VR can be effective for rehabilitation and symptom management and is used in different stages of treatment to improve the condition of patients with breast cancer. However, before using it, the researcher should consider its challenges. © 2023, The Author(s).</t>
  </si>
  <si>
    <t>Breast Neoplasms; Female; Humans; Medicine; Palliative Care; Quality of Life; Virtual Reality; breast tumor; female; human; medicine; palliative therapy; quality of life; virtual reality</t>
  </si>
  <si>
    <t>10.1186/s12911-023-02108-4</t>
  </si>
  <si>
    <t>Xu M.; Guo Y.; Hu Q.; Xiong Z.; Yu D.; Cheng X.</t>
  </si>
  <si>
    <t>A trustless architecture of blockchain-enabled metaverse</t>
  </si>
  <si>
    <t>Metaverse has rekindled human beings’ desire to further break space-time barriers by fusing the virtual and real worlds. However, security and privacy threats hinder us from building a utopia. A metaverse embraces various techniques, while at the same time inheriting their pitfalls and thus exposing large attack surfaces. Blockchain, proposed in 2008, was regarded as a key building block of metaverses. it enables transparent and trusted computing environments using tamper-resistant decentralized ledgers. Currently, blockchain supports Decentralized Finance (DeFi) and Non-fungible Tokens (NFT) for metaverses. However, the power of a blockchain has not been sufficiently exploited. In this article, we propose a novel trustless architecture of blockchain-enabled metaverse, aiming to provide efficient resource integration and allocation by consolidating hardware and software components. To realize our design objectives, we provide an On-Demand Trusted Computing Environment (OTCE) technique based on local trust evaluation. Specifically, the architecture adopts a hypergraph to represent a metaverse, in which each hyperedge links a group of users with certain relationship. Then the trust level of each user group can be evaluated based on graph analytics techniques. Based on the trust value, each group can determine its security plan on demand, free from interference by irrelevant nodes. Besides, OTCEs enable large-scale and flexible application environments (sandboxes) while preserving a strong security guarantee. © 2022</t>
  </si>
  <si>
    <t>Computer architecture; Edge computing; Trusted computing; Virtual reality; Block-chain; Computing environments; Decentralised; Edge computing; Human being; Metaverses; On demands; Spacetime; Trust; Virtual worlds; Blockchain</t>
  </si>
  <si>
    <t>10.1016/j.hcc.2022.100088</t>
  </si>
  <si>
    <t>Chengoden R.; Victor N.; Huynh-The T.; Yenduri G.; Jhaveri R.H.; Alazab M.; Bhattacharya S.; Hegde P.; Maddikunta P.K.R.; Gadekallu T.R.</t>
  </si>
  <si>
    <t>The rapid progress in digitalization and automation have led to an accelerated growth in healthcare, generating novel models that are creating new channels for rendering treatment at reduced cost. The Metaverse is an emerging technology in the digital space which has huge potential in healthcare, enabling realistic experiences to the patients as well as the medical practitioners. The Metaverse is a confluence of multiple enabling technologies such as artificial intelligence, virtual reality, augmented reality, internet of medical devices, robotics, quantum computing, etc. through which new directions for providing quality healthcare treatment and services can be explored. The amalgamation of these technologies ensures immersive, intimate and personalized patient care. It also provides adaptive intelligent solutions that eliminates the barriers between healthcare providers and receivers. This article provides a comprehensive review of the Metaverse for healthcare, emphasizing on the state of the art, the enabling technologies to adopt the Metaverse for healthcare, the potential applications, and the related projects. The issues in the adaptation of the Metaverse for healthcare applications are also identified and the plausible solutions are highlighted as part of future research directions.  © 2013 IEEE.</t>
  </si>
  <si>
    <t>Giannini F.; Lupinetti K.; Monti M.; Zhu Y.; Mantelli L.; Anastasi S.; Augugliaro G.; Monica L.</t>
  </si>
  <si>
    <t>A Customizable VR System Supporting Industrial Equipment Operator Training</t>
  </si>
  <si>
    <t>The use of VR immersive systems for the training of operators in various industrial contexts is becoming more and more common thanks to the possibility of simulating a great variety of situations in safe conditions, which can hardly be experienced in reality without risks. One of the main issues in the development of such training systems is the cost for the creation of alternative learning scenarios, which normally requires the simultaneous involvement of the training expert for its design and the IT specialist for its realization in the VR environment. To reduce this effort, this paper proposes a methodology to allow the training expert to directly specify the training scenarios using familiar tools. The method is devised considering the training of steam generator operators, but it can be easily adapted for other industrial equipment. © 2023 CAD Solutions, LLC, http://www.cad-journal.net.</t>
  </si>
  <si>
    <t>E-learning; Steam generators; Virtual reality; Customizable; Equipment operators; Immersive System; Industrial context; Industrial equipment; Operator training; Simulation; Smart objects; Training experts; VR systems; Personnel training</t>
  </si>
  <si>
    <t>10.14733/cadaps.2023.716-730</t>
  </si>
  <si>
    <t>Duval J.; Thakkar R.; Du D.; Chin K.; Luo S.; Elor A.; El-Nasr M.S.; John M.</t>
  </si>
  <si>
    <t>Designing Spellcasters from Clinician Perspectives: A Customizable Gesture-Based Immersive Virtual Reality Game for Stroke Rehabilitation</t>
  </si>
  <si>
    <t>Developing games is time-consuming and costly. Overly clinical therapy games run the risk of being boring, which defeats the purpose of using games to motivate healing in the first place [10, 23]. In this work, we adapt and repurpose an existing immersive virtual reality (iVR) game, Spellcasters, originally designed purely for entertainment for use as a stroke rehabilitation game—which is particularly relevant in the wake of COVID-19, where telehealth solutions are increasingly needed [4]. In preparation for participatory design sessions with stroke survivors, we collaborate with 14 medical professionals to ensure Spellcasters is safe and therapeutically valid for clinical adoption. We present our novel VR sandbox implementation that allows medical professionals to customize appropriate gestures and interactions for each patient’s unique needs. Additionally, we share a co-designed companion app prototype based on clinicians’ preferred data reporting mechanisms for telehealth. We discuss insights about adapting and repurposing entertainment games as serious games for health, features that clinicians value, and the potential broader impacts of applications like Spellcasters for stroke management. © 2022 Copyright held by the owner/author(s).</t>
  </si>
  <si>
    <t>Game design; Interactive computer graphics; Medical computing; Virtual reality; Clinical therapy; Customizable; Digital therapeutic; Game design; Game for healths; Immersive virtual reality; Medical professionals; Stroke rehabilitation; Tele-health solutions; Therapy; Serious games</t>
  </si>
  <si>
    <t>10.1145/3530820</t>
  </si>
  <si>
    <t>Kabir M.R.; Ray S.</t>
  </si>
  <si>
    <t>Virtual Prototyping for Modern Internet-of-Things Applications: A Survey</t>
  </si>
  <si>
    <t>Modern technological industries fused with the Internet-of-Things (IoT) have been advancing rapidly. The joint usage of several technologies has led to the reshaping of the modeling and simulation techniques into the virtualization of physical systems. Thus, the concept of virtual prototyping has emerged as a significant development in distributed IoT applications that includes early exploration, optimization, and security assessments. Several industries have been employing various types of prototyping e.g., virtual platforms, digital twins, and application-specific virtualization techniques, to achieve individual needs for development. In this survey, we clarify some of these concepts and the distinctions between them, provide a comprehensive overview of various prototyping technologies, and discuss how several virtualization technologies play a transformative role in the design and operation of intelligent cyber-physical systems. © 2013 IEEE.</t>
  </si>
  <si>
    <t>Accident prevention; Application programs; Cyber Physical System; Embedded systems; Internet of things; Software prototyping; Virtual prototyping; Virtualization; Cybe-physical systems; Cyber-physical systems; Hardware; Modeling and simulation techniques; Optimisations; Physical systems; Security assessment; Software; Virtual platform; Virtualizations; Virtual reality</t>
  </si>
  <si>
    <t>10.1109/ACCESS.2023.3262499</t>
  </si>
  <si>
    <t>Alohali M.A.; Aljebreen M.; Al-Mutiri F.; Othman M.; Motwakel A.; Alsaid M.I.; Alneil A.A.; Osman A.E.</t>
  </si>
  <si>
    <t>Blockchain-Driven Image Encryption Process with Arithmetic Optimization Algorithm for Security in Emerging Virtual Environments</t>
  </si>
  <si>
    <t>The real world is bounded by people, hospitals, industries, buildings, businesses, vehicles, cognitive cities, and billions of devices that offer various services and interact with the world. Recent technologies, including AR, VR, XR, and the digital twin concept, provide advanced solutions to create a new virtual world. Due to the ongoing development of information communication technologies and broadcast channels, data security has become a major concern. Blockchain (BC) technology is an open, decentralized, and transparent distributed database that can be maintained by the group. BC’s major features are high credibility, decentralization, transparency, versatility, autonomy, traceability, anonymity, intelligence, reward mechanisms, and irreversibility. This study presents a blockchain-driven image encryption technique using arithmetic optimization with a fractional-order Lorenz system (BDIE-AOFOLS). The BDIE-AOFOLS technique uses the FOLS method, which integrates the Arnold map, tent map, and fractional Lorenz system. Besides this, an arithmetic optimization algorithm (AOA) was carried out for the optimum key generation process to achieve the maximum PSNR value. The design of an AOA-based optimal generation of keys for the FOLS technique determines the novelty of the current work. Moreover, the cryptographical pixel values of the images can be stored securely in the BC, guaranteeing image security. We compared the outcomes of the proposed BDIE-AOFOLS technique against benchmark color images. The comparative analysis demonstrated the improved security efficiency of the BDIE-AOFOLS technique over other approaches, with a mean square error of 0.0430 and a peak signal-to-noise ratio of 61.80 dB. © 2023 by the authors.</t>
  </si>
  <si>
    <t>algorithm; design; optimization; pixel; signal-to-noise ratio; virtual reality</t>
  </si>
  <si>
    <t>10.3390/su15065133</t>
  </si>
  <si>
    <t>Subratie K.; Aditya S.; Figueiredo R.J.</t>
  </si>
  <si>
    <t>EdgeVPN: Self-organizing layer-2 virtual edge networks</t>
  </si>
  <si>
    <t>The advent of virtualization and cloud computing has fundamentally changed how distributed applications and services are deployed and managed. With the proliferation of IoT and mobile devices, virtualized systems akin to those offered by cloud providers are increasingly needed geographically near the network's edge to perform processing tasks in proximity to the data sources and sinks. Latency-sensitive, bandwidth-intensive applications can be decomposed into workflows that leverage resources at the edge — a model referred to as fog computing. Not only is performance important, but a trustworthy network is fundamental to guaranteeing privacy and integrity at the network layer. This paper describes Bounded Flood, a novel technique that enables virtual private Ethernet networks that span edge and cloud resources — including those constrained by NAT and firewall middleboxes. Bounded Flood builds upon a scalable structured peer-to-peer overlay, and is novel in how it integrates overlay tunnels with SDN software switches to create a virtual network with dynamic membership — supporting unmodified Ethernet/IP stacks to facilitate the deployment of edge applications. Bounded Flood has been implemented as the core of the EdgeVPN open-source virtual private network software system for edge computing. Experiments with the software demonstrate its functionality and scalability — one of which includes Kubernetes with Flannel across Raspberry Pi 4 edge devices behind different NATs. © 2022 The Author(s)</t>
  </si>
  <si>
    <t>Application programs; Edge computing; Ethernet; Floods; Fog; Network function virtualization; Network layers; Open source software; Open systems; Overlay networks; Peer to peer networks; Software defined networking; Virtual reality; Cloud-computing; Distributed service; Edge computing; EDGE Networks; Layer 2; Peer to peer; Self-organising; Software-defined networks; Virtualization computing; Virtualizations; Fog computing</t>
  </si>
  <si>
    <t>10.1016/j.future.2022.10.007</t>
  </si>
  <si>
    <t>Yanzhen W.; Xiaofen W.; Lihua H.</t>
  </si>
  <si>
    <t>Research on Great Wall section protection and user VR experience innovation based on GIS data visualization</t>
  </si>
  <si>
    <t>VR technology can enable users to be in a realistic virtual environment, thus bringing them an immersive experience. It has great charm and can effectively display scenes that are difficult to reproduce in real life. It can also be used in education and other fields. It has a wide range of applications and can bring great convenience. Under this background, this paper introduces GIS data visualization technology to complete the expansion of VR technology and apply it to the Great Wall section protection research project. This paper has improved a kind of VR system, which can meet the needs of human–computer interaction and create virtual avatars to achieve two-way communication between human and VR experience environment. This system design has the advantages of simple use and powerful functions and is also the design goal of VR experience technology itself. The ease of use of the system is reflected in the visual clarity of interface interaction and system response speed. The practicality is reflected in the stability of system operation and the time required for users to complete feature functions. The security is reflected in the degree of protection of private data. The simulation results show that the system can effectively reduce the magnitude of data after processing and compressing the data set, thus reducing the processing time. Compared with the original processing method, it can be seen that the system improves significantly. By traversing the original dataset, the array can be effectively drawn, which greatly reduces the system processing time and improves the efficiency. In this paper, GIS data visualization technology and VR technology are integrated to complete the research of the Great Wall section protection project. © 2023, The Author(s), under exclusive licence to Springer-Verlag GmbH Germany, part of Springer Nature.</t>
  </si>
  <si>
    <t>Data handling; Human computer interaction; Virtual reality; Visualization; Charm+; GIS data; Great wall section protection; Immersive; Processing time; Visualization technologies; VR experience; VR systems; VR technology; Wall sections; Data visualization</t>
  </si>
  <si>
    <t>10.1007/s00500-023-08163-3</t>
  </si>
  <si>
    <t>Siebke C.; Mai M.; Prokop G.</t>
  </si>
  <si>
    <t>What Do Traffic Simulations Have to Provide for Virtual Road Safety Assessment? Human Error Modeling in Traffic Simulations</t>
  </si>
  <si>
    <t>Will Advanced Driving Assistance Systems (ADAS) and Highly Automated Driving (HAD) perform in the expected manner? Will they actually make road traffic safer, or will they potentially introduce new critical situations or road accidents? It is almost impossible to address these questions solely through real-world tests. A promising tool to provide appropriate answers in a time- and cost-efficient way without exposing subjects to risk are virtual assessment methods. Reliable safety assessments are only possible, if the traffic simulations provide realistic traffic, including critical situations and road accidents. This paper provides a review of how human error contributes to critical situations and accidents in road traffic. The focus is on the causes and mechanisms of human error, which driver behavior models must address in order to simulate realistic traffic. For this purpose, Rasmussen's error taxonomies are applied to the traffic context and extended with further research. The paper shows the causes of those human errors and that the underlying mechanisms thereof should be taken into account in order to obtain more transparent and realistic driver behavior models. It is shown, which concepts for modelling realistic traffic exist and how virtual safety assessment could benefit from this development. In addition, the driver behavior model DReaM (Driver Reaction Model) is presented to address the issues resulting from existing cognitive driver models. © 2000-2011 IEEE.</t>
  </si>
  <si>
    <t>Accident prevention; Advanced driver assistance systems; Automobile drivers; Behavioral research; Errors; Highway accidents; Motor transportation; Risk assessment; Roads and streets; Virtual reality; Automated driving; Cognition; Driver behavior modeling; Driver-assistance systems; Error taxonomy; Human errors; Rasmussen’s error taxonomy; Road; Safety assessments; Traffic simulations; Taxonomies</t>
  </si>
  <si>
    <t>10.1109/TITS.2022.3220961</t>
  </si>
  <si>
    <t>Lee J.; Lee K.</t>
  </si>
  <si>
    <t>Privacy violations via spy cameras are becoming increasingly serious. With the recent advent of various smart home IoT devices, such as smart TVs and robot vacuum cleaners, spycam attacks that steal users' information are being carried out in more unpredictable ways. In this paper, we introduce a new spycam attack on a mobileWebVR environment. It is performed by a web attacker who maliciously accesses the back-facing cameras of victims' mobile devices while they are browsing the attacker's WebVR site. This has the power to allow the attacker to capture victims' surroundings even at the desired field of view through sophisticated content placement in VR scenes, resulting in serious privacy breaches for mobile VR users. In this letter, we introduce a new threat facing mobile VR and show that it practically works with major browsers in a stealthy manner. © 2022 Institute of Electronics, Information and Communication, Engineers, IEICE. All rights reserved.</t>
  </si>
  <si>
    <t>Automation; Facings; Virtual reality; Hidden camera; Mobile-computing; Privacy leak; Privacy violation; Robot vacuum cleaners; Smart homes; Smart robots; Smart-TV; Spycam; Webvr; Cameras</t>
  </si>
  <si>
    <t>Mauricio L.; Rubinstein M.</t>
  </si>
  <si>
    <t>A Network Function Virtualization Architecture for Automatic and Efficient Detection and Mitigation against Web Application Malware</t>
  </si>
  <si>
    <t>This paper proposes and implements a Network Function Virtualization (NFV) security architecture to provide automatic and efficient detection and mitigation against Web application malware. The mitigation is given by dynamically chaining a Virtual Security Function (VSF) to the data stream to block malicious exploitation traffic without affecting the benign traffic. We implement an NFV Security Controller (NFV-SC) that interacts with an Intrusion Detection System and a Web Application Firewall (WAF), both implemented as VSFs. We also implement a vulnerability scanner and a mechanism to automatically create rules in advance in the WAF-VSF when a security vulnerability is found in an application, even if no malicious traffic has attempted to exploit the flaw. In addition, it dynamically identifies and removes no longer used security rules to improve performance. We implement and evaluate our security proposal in the Open Platform for NFV (OPNFV). The evaluation results in our experimental scenarios show that the NFV security architecture automatically blocks 99.12% of the HTTP malicious traffic without affecting 93.6% of the benign HTTP requests. Finally, we show that the number of rules in the WAF-VSF severely affects the latency to load HTTP response headers and that the number of redirection OpenFlow rules within Open vSwitches is not enough to significantly impact the end-user experience in modern web browser applications. © 2023, Brazilian Computing Society. All rights reserved.</t>
  </si>
  <si>
    <t>Application programs; Computer system firewalls; Function evaluation; HTTP; Intrusion detection; Malware; Network security; Software defined networking; Transfer functions; Virtual reality; Automatic Detection; Efficient detection; Malwares; Security; Security functions; Software-defined networkings; Virtual security; Virtualization securities; WEB application; Web application firewalls; Network function virtualization</t>
  </si>
  <si>
    <t>10.5753/jisa.2023.2847</t>
  </si>
  <si>
    <t>Mohamed I.; Al-Mahdi H.; Tahoun M.; Nassar H.</t>
  </si>
  <si>
    <t>Characterization of task response time in fog enabled networks using queueing theory under different virtualization modes</t>
  </si>
  <si>
    <t>Much research has focused on task offloading in fog-enabled IoT networks. However, there is an important offloading issue that has hardly been addressed—the impact of different virtualization modes on task response (TR) time. In the present article, we bridge this gap, introducing three virtualization modes, and characterizing the TR time under each. In each mode the virtual machines (VM) at the fog are customized differently, leveraging VM elasticity. In the perfect virtualization mode, the VM is customized to match exactly the computational load of the incoming task. This ensures that each task, regardless of which VM it goes to, will have the same service time. In the semiperfect virtualization mode, a less stringent, thus more practical, alternative, the VM is customized to match roughly the computational load of the incoming task. This results in a uniformly distributed task service time. Finally, in the baseline virtualization mode, the VM is customized to just be fast, with no regard to the computational load of the incoming task. This mode, which just re-scales the processing time of the task, is the default in existing research, and is re-introduced here for only comparison purposes. We characterize the TR time for the three modes leveraging M/G/1 and M/G/m queueing models, with the queueing stability condition identified for each mode. The obtained analytical results are successfully validated by discrete event Monte Carlo simulation. The numerical results show that the first mode results in the shortest TR time, followed by the second mode, then the third mode. That is, if virtualization is managed adequately, significant improvement in TR time can be gained. © 2022, The Author(s).</t>
  </si>
  <si>
    <t>computation offloading; Computation theory; Fog; Fog computing; Intelligent systems; Internet of things; Monte Carlo methods; Network security; Virtual machine; Virtual reality; Virtualization; Computational loads; Distributed tasks; Elastic virtual machine; IoT; Processing time; Service time; Stringents; Task offloading; Task response time; Virtualizations; Queueing theory</t>
  </si>
  <si>
    <t>10.1186/s13677-022-00293-7</t>
  </si>
  <si>
    <t>Vadivel R.; Sudalaimuthu T.</t>
  </si>
  <si>
    <t>Cauchy Particle Swarm Optimization (CPSO) Based Migrations of Tasks in a Virtual Machine</t>
  </si>
  <si>
    <t>Cloud computing technology helps to resolve the problem in storage management by providing virtual resources to the end users. But, the overloading of virtual machines results in degradation of performances as well as it increases in the energy consumption of the virtual machines. Several techniques were used to determine the workloads of the cloud and then apply the migration algorithm for efficient utilization of resources. But, the process depends on the past outputs and only few step ahead predictions. Most of the techniques allocate the resources based on all the attributes. This results in higher processing time for the allocation. Hence, in this, an attribute based resource allocation is proposed to allocate and utilize the resources effectively based on the user demands. The concept of virtualization is to reduce the cost of individual hardware setups to run processes. In cloud computing, virtualization processes effectively utilize resources and improve services. The modified Principal component analysis and relief is used for the attribute selection. Then, the selected attribute is processed with the hybrid Cauchy particle swarm algorithm for the allocation of resources. The proposed method is tested google cluster dataset and its performance is evaluated in terms of migration count and power consumption. The proposed method performance is compared with the automated migration technique (ALM) and forecast based migration technique (CF-LA). The proposed method outperforms both the existing technique by reducing the power consumption and the migration count between the virtual machines. Hence, the proposed MPCA and relief based CPSO is best for allocating the resources dynamically in the cloud. © 2021, The Author(s), under exclusive licence to Springer Science+Business Media, LLC, part of Springer Nature.</t>
  </si>
  <si>
    <t>Electric power utilization; Green computing; Network security; Particle swarm optimization (PSO); Principal component analysis; Resource allocation; Storage management; Virtual machine; Virtual reality; Virtualization; Cloud computing technologies; Cloud-computing; Migration count; Migration technique; Optimisations; Particle swarm; PCA; Performance; Resources allocation; Swarm optimization; Cloud computing</t>
  </si>
  <si>
    <t>10.1007/s11277-021-08784-7</t>
  </si>
  <si>
    <t>Taskou S.K.; Rasti M.; Nardelli P.H.J.</t>
  </si>
  <si>
    <t>Blockchain Function Virtualization: A New Approach for Mobile Networks beyond 5G</t>
  </si>
  <si>
    <t>Many of the key enabling technologies of the fifth-generation (5G), such as network slicing, spectrum sharing, and federated learning, rely on a centralized authority. This may lead to pitfalls in terms of security or single point of failure. Distributed ledger technology, specifically blockchain, is currently employed by different applications related to the Internet of Things (IoT) and 5G to address the drawbacks of centralized systems. For this reason, mobile blockchain networks (MBNs) have recently attracted a great deal of attention. To add a transaction to the blockchain in MBNs, mobile or IoT users must perform various tasks like encryption, decryption, and mining. These tasks require energy and processing power, which impose limitations on mobile and IoT users' performance because they are usually battery powered and have a low processing power. One possible solution is to perform the tasks virtually on commodity servers provided by mobile edge computing (MEC) or cloud computing. To do so, all tasks needed to add a transaction to the blockchain can be treated as virtual blockchain functions that can be executed on commodity servers. We introduce a blockchain virtualization framework called blockchain function virtualization (BFV), through which all blockchain functions can be performed virtually by MEC or cloud computing. Furthermore, we describe applications of the BFV framework and resource allocation challenges brought by the BFV framework in mobile networks. In addition, to illustrate the advantages of BFV, we define an optimization problem to simultaneously minimize the energy consumption cost and maximize miners' rewards. Finally, simulation results show the performance of the proposed framework in terms of total energy consumption, transaction confirmation rate, and miners' average profit.  © 1986-2012 IEEE.</t>
  </si>
  <si>
    <t>5G mobile communication systems; Blockchain; computation offloading; Cryptography; Energy utilization; Green computing; Job analysis; Mobile edge computing; Network function virtualization; Servers; Virtual reality; Wireless networks; 5g mobile communication; Block-chain; Cloud-computing; Computational modelling; Edge clouds; Energy-consumption; Mobile communications; Processing power; Task analysis; Virtualizations; Internet of things</t>
  </si>
  <si>
    <t>10.1109/MNET.009.2100473</t>
  </si>
  <si>
    <t>Zahoor S.; Ahmad I.; Rehman A.U.; Eldin E.T.; Ghamry N.A.; Shafiq M.</t>
  </si>
  <si>
    <t>Performance Evaluation of Virtualization Methodologies to Facilitate NFV Deployment</t>
  </si>
  <si>
    <t>The development of the Next-Generation Wireless Network (NGWN) is becoming a reality. To conduct specialized processes more, rapid network deployment has become essential. Methodologies like Network Function Virtualization (NFV), Software-Defined Networks (SDN), and cloud computing will be crucial in addressing various challenges that 5G networks will face, particularly adaptability, scalability, and reliability. The motivation behind this work is to confirm the function of virtualization and the capabilities offered by various virtualization platforms, including hypervisors, clouds, and containers, which will serve as a guide to dealing with the stimulating environment of 5G. This is particularly crucial when implementing network operations at the edge of 5G networks, where limited resources and prompt user responses are mandatory. Experimental results prove that containers outperform hypervisor-based virtualized infrastructure and cloud platforms’ latency and network throughput at the expense of higher virtualized processor use. In contrast to public clouds, where a set of rules is created to allow only the appropriate traffic, security is still a problem with containers. © 2023 Tech Science Press. All rights reserved.</t>
  </si>
  <si>
    <t>5G mobile communication systems; Cloud computing; Network function virtualization; Queueing networks; Software defined networking; Software reliability; Virtual reality; Cloud platforms; Cloud-computing; Hypervisors; Network computing; Network deployment; Network operations; Performances evaluation; Software-defined networks; Virtualization software; Virtualizations; Containers</t>
  </si>
  <si>
    <t>10.32604/cmc.2023.035960</t>
  </si>
  <si>
    <t>Gonçalves A.; Montoya M.F.; Llorens R.; Bermúdez i Badia S.</t>
  </si>
  <si>
    <t>A virtual reality bus ride as an ecologically valid assessment of balance: a feasibility study</t>
  </si>
  <si>
    <t>Balance disorders can have substantial adverse implications on the performance of daily activities and lead to an increased risk of falls, which often have severe negative consequences for older adults. Quantitative assessment through computerized force plate-based posturography enables objective assessment of postural control but could not successfully represent specific abilities required during daily activities. The use of virtual reality (VR) could improve the representative design of functional activities and increase the ecological validity of posturographic tests, which would enhance the transferability of results to the real world. In this work, we investigate the feasibility of a simulated bus ride experienced in a surround-screen VR system to assess balance with increased ecological validity. Participants were first evaluated with a posturography test and then with the VR-based bus ride test, while the reactions of their centre of pressure were registered. Lastly, participants provided self-reported measures of the elicited sense of presence during the test. A total of 16 healthy young adults completed the study. Results showed that the simulation could elicit significant medial–lateral excursions of the centre of pressure in response to variations in the optical flow. Furthermore, these responses' amplitude negatively correlated with the participants' posturography excursions when fixating a target. Although the sense of presence was moderate, likely due to the passive nature of the test, the results support the feasibility of our proposed paradigm, based in the context of a meaningful daily living activity, in assessing balance control components. © 2021, The Author(s), under exclusive licence to Springer-Verlag London Ltd., part of Springer Nature.</t>
  </si>
  <si>
    <t>Buses; Ecology; Testing; Balance assessment; Balance disorders; Center-of-pressure; Daily activity; Ecological validity; Feasibility studies; Performance; Posturography; Sense of presences; Visual motion; Virtual reality</t>
  </si>
  <si>
    <t>10.1007/s10055-021-00521-6</t>
  </si>
  <si>
    <t>Cassola F.; Mendes D.; Pinto M.; Morgado L.; Costa S.; Anjos L.; Marques D.; Rosa F.; Maia A.; Tavares H.; Coelho A.; Paredes H.</t>
  </si>
  <si>
    <t>Design and Evaluation of a Choreography-Based Virtual Reality Authoring Tool for Experiential Learning in Industrial Training</t>
  </si>
  <si>
    <t>The use of virtual reality (VR) for industrial training helps minimize risks and costs by allowing more frequent and varied use of experiential learning activities, leading to active and improved learning. However, creating VR training experiences is costly and time-consuming, requiring software development experts. Additionally, current authoring tools lack integration with existing data and are desktop-oriented, which detach the pedagogic process of creating the immersive experience from experiencing it in a situated context. In this article, we present a novel interactive approach for immersive authoring of VR-based experiential training by the trainers themselves, from inside the virtual environment and without the support of development experts. The design includes identifying interactable elements, such as 3-D models, equipment, tools, settings, and environment. The trainer also specifies by demonstration the actions to be performed by trainees, as a virtual choreography. During course execution, trainees' activities are also registered as virtual choreographies and matched to those specified by the trainer. Thus, trainer and trainee are culturally situated within their area semantics and social discourse, rather than adopting concepts of the VR system for the learning content. We conducted a usability case study with professionals from an international wind energy company, using detailed models of wind turbines and real-world procedures. Trainers set up a training course using the immersive authoring tool, and trainees executed the course. The learning experience and usability were analyzed, and the training was certified by comparing real-world task completion between a user who had undergone virtual training and a user who did not.  © 2008-2011 IEEE.</t>
  </si>
  <si>
    <t>Curricula; E-learning; Engineering education; Learning systems; Semantics; Software design; Wind power; Wind turbines; Authoring; Authoring systems; Authoring tool; Experiential learning; Immersive authoring; Industrial training; Software; Solid modelling; Usability; Virtual choreography; Virtual reality</t>
  </si>
  <si>
    <t>10.1109/TLT.2022.3157065</t>
  </si>
  <si>
    <t>Queralta J.P.; Li Q.; Ferrer E.C.; Westerlund T.</t>
  </si>
  <si>
    <t>Secure Encoded Instruction Graphs for End-to-End Data Validation in Autonomous Robots</t>
  </si>
  <si>
    <t>As autonomous robots are becoming more widespread, more attention is being paid to the security of robotic operations. Autonomous robots can be seen as cyber-physical systems: they can operate in virtual, physical, and human realms. Therefore, securing the operations of autonomous robots requires not only securing their data (e.g., sensor inputs and mission instructions) but securing their interactions with their environment. There is currently a deficiency of methods that would allow robots to securely ensure their sensors and actuators are operating correctly without external feedback. This article introduces an encoding method and end-to-end validation framework for the missions of autonomous robots. In particular, we present a proof of concept of a map encoding method, which allows robots to navigate realistic environments and validate operational instructions with almost zero a priori knowledge. We demonstrate our framework using two different encoded maps in experiments with simulated and real robots. Our encoded maps have the same advantages as typical landmark-based navigation, but with the added benefit of cryptographic hashes that enable end-to-end information validation. Our method is applicable to any aspect of the robotic operation in which there is a predefined set of actions or instructions given to the robot.  © 2014 IEEE.</t>
  </si>
  <si>
    <t>Cryptography; Cyber Physical System; Cybersecurity; Embedded systems; Encoding (symbols); Internet of things; Robots; Signal encoding; Virtual reality; Cyber-Physical securities; Encoding methods; Encodings; End to end; Robot security; Robot sensing system; Robotic navigation; Robotics operations; Secure navigation.; Security; Navigation</t>
  </si>
  <si>
    <t>10.1109/JIOT.2022.3164545</t>
  </si>
  <si>
    <t>Aly Saroit I.; Tarek D.</t>
  </si>
  <si>
    <t>LBCC-Hung: A load balancing protocol for cloud computing based on Hungarian method</t>
  </si>
  <si>
    <t>Cloud Computing can be defined as enabling computing resources to whoever want remotely upon demand. This necessarily requires using virtualization. A virtual machine (VM) is an emulation of a computer that runs in virtualization software. Tasks coming from different users are passed to the virtual machines to be processed. This paper studies the load balancing problem among various VMs; to ensure that the network resources are distributed in a fair way between various clients. This paper proposes solving the load balancing problem using a combinatorial optimization approach named the Hungarian method. The proposed protocol is named LBCC-Hung (Load Balancing Protocol for Cloud Computing Based on Hungarian Method). Using simulation, the performance of LBCC-Hung is measured and compared with two well-known methods; MIN-MIN and First Come First Serve FCFS methods. The simulation results proved that LBCC-Hung overperforms the others two protocols, in terms of both the Makespan and the throughput and the virtual machine utilization deviation. © 2023</t>
  </si>
  <si>
    <t>Balancing; Cloud computing; Combinatorial optimization; Network security; Virtual reality; Virtualization; Cloud-computing; Computing resource; Hungarian method; Load balancing problem; Load balancing protocols; Load-Balancing; Network resource; Tasks scheduling; Virtualization software; Virtualizations; Virtual machine</t>
  </si>
  <si>
    <t>10.1016/j.eij.2023.100387</t>
  </si>
  <si>
    <t>Høeg E.R.; Andersen N.B.; Malmkjær N.; Vaaben A.H.; Uth J.</t>
  </si>
  <si>
    <t>Hospitalized older adults' experiences of virtual reality-based group exercise therapy with cycle ergometers: An early feasibility study</t>
  </si>
  <si>
    <t>Sedentary behavior among hospitalized older adults is a well-described challenge that can increase the risk of loss of function and mortality. Therefore, it is important to encourage physical activity (PA) during hospitalization. Exertion Games (exergames) have repeatedly been suggested as a tool to encourage and sustain motivation in rehabilitation programs. This article presents early findings from a convergent parallel mixed methods study that explored whether social presence and PA could be combined through the novel use of immersive virtual reality technology in a feasible group exercise constellation. Inpatients (n=10, 50% female, 80.3±8.2 years) were invited to participate in a bi-weekly VR group session. Most participants (62%) responded that it was a good experience to a large/great extent, which they would like to use repeatedly (76%). The technology was easy for untrained healthcare professionals and had minimal adverse events for the participants. However, a major finding illustrates that the enclosing immersiveness of the headset hindered conversation during exercise sessions. The exclusion of sight likely had a negative effect on forming relations between the participants, which conversely caused the participants to experience a lack of cohesion and relatedness with the other participants. VR-mediated group therapy may be a promising solution to existing physiotherapy practices since it may incorporate basic psychological needs. However, to optimize for social interaction, future systems will need to afford a higher degree of social presence, e.g., through avatar embodiment in a shared virtual environment, to support older adults' autonomous motivation for PA through social interaction and novel technologies. © 2023 The Author(s)</t>
  </si>
  <si>
    <t>10.1016/j.chbr.2023.100301</t>
  </si>
  <si>
    <t>Horban Y.; Gaisynuik N.; Dolbenko T.; Karakoz O.; Kobyzhcha N.; Kulish Y.</t>
  </si>
  <si>
    <t>The Media Space of a Modern Library in the Context of Its Organizing by Virtual and Augmented Reality Technologies</t>
  </si>
  <si>
    <t>Virtual and augmented reality technologies provide access to learning materials and improve the organization of a modern library’s media space. This article aims to identify the significance and role of virtual and augmented reality technologies in the modern library's media space organization. The research uses a university library case study methodology to empirically investigate virtual and augmented reality technologies. Virtual and augmented reality technologies provide research and improve learning outcomes by engaging students and learners with significant interest in such technologies. Libraries offer users the opportunity to create their VR content through available software. Students can test their VR content in the libraries’ labs. Libraries support access to a variety of virtual and augmented reality content. The content is accessed using “virtual reality headsets” for viewing and workstations with “authoring software and loanable 360 cameras” for creating. The library lab is a space to support students’ digital creativity and research through virtual and augmented reality. There are 3D Design Labs within the libraries as a medium to large group design learning spaces with virtual reality technology. Libraries form a media space where users can create videos, podcasts, portfolios, edit media, and book tours, and students and researchers can explore different scientific knowledge. In this way, technology ensures that risks in learning are minimized as opposed to hands-on seminars and classes. © 2023, International Journal of Information and Education Technology. All rights reserved.</t>
  </si>
  <si>
    <t>10.18178/ijiet.2023.13.4.1858</t>
  </si>
  <si>
    <t>Huynh-The T.; Gadekallu T.R.; Wang W.; Yenduri G.; Ranaweera P.; Pham Q.-V.; da Costa D.B.; Liyanage M.</t>
  </si>
  <si>
    <t>Blockchain for the metaverse: A Review</t>
  </si>
  <si>
    <t>Since Facebook officially changed its name to Meta in Oct. 2021, the metaverse has become a new norm of social networks and three-dimensional (3D) virtual worlds. The metaverse aims to bring 3D immersive and personalized experiences to users by leveraging many pertinent technologies. Despite great attention and benefits, a natural question in the metaverse is how to secure its users’ digital content and data. In this regard, blockchain is a promising solution owing to its distinct features of decentralization, immutability, and transparency. To better understand the role of blockchain in the metaverse, we aim to provide an extensive survey on the applications of blockchain for the metaverse. We first present a preliminary to blockchain and the metaverse and highlight the motivations behind the use of blockchain for the metaverse. Next, we extensively discuss blockchain-based methods for the metaverse from technical perspectives, such as data acquisition, data storage, data sharing, data interoperability, and data privacy preservation. For each perspective, we first discuss the technical challenges of the metaverse and then highlight how blockchain can help. Moreover, we investigate the impact of blockchain on key-enabling technologies in the metaverse, including Internet-of-Things, digital twins, multi-sensory and immersive applications, artificial intelligence, and big data. We also present some major projects to showcase the role of blockchain in metaverse applications and services. Finally, we present some promising directions to drive further research innovations and developments toward the use of blockchain in the metaverse in the future. © 2023 The Author(s)</t>
  </si>
  <si>
    <t>Blockchain; Data acquisition; Data privacy; Digital storage; Virtual reality; Block-chain; Decentralisation; Digital contents; Digital datas; Facebook; Immersive; Metaverses; Privacy; Three dimensional (3D) virtual worlds; Vertical application; Smart contract</t>
  </si>
  <si>
    <t>10.1016/j.future.2023.02.008</t>
  </si>
  <si>
    <t>Egami S.; Ugai T.; Oono M.; Kitamura K.; Fukuda K.</t>
  </si>
  <si>
    <t>Synthesizing Event-Centric Knowledge Graphs of Daily Activities Using Virtual Space</t>
  </si>
  <si>
    <t>Artificial intelligence (AI) is expected to be embodied in software agents, robots, and cyber-physical systems that can understand the various contextual information of daily life in the home environment to support human behavior and decision making in various situations. Scene graph and knowledge graph (KG) construction technologies have attracted much attention for knowledge-based embodied question answering meeting this expectation. However, collecting and managing real data on daily activities under various experimental conditions in a physical space are quite costly, and developing AI that understands the intentions and contexts is difficult. In the future, data from both virtual spaces, where conditions can be easily modified, and physical spaces, where conditions are difficult to change, are expected to be combined to analyze daily living activities. However, studies on the KG construction of daily activities using virtual space and their application have yet to progress. The potential and challenges must still be clarified to facilitate AI development for human daily life. Thus, this study proposes the VirtualHome2KG framework to generate synthetic KGs of daily life activities in virtual space. This framework augments both the synthetic video data of daily activities and the contextual semantic data corresponding to the video contents based on the proposed event-centric schema and virtual space simulation results. Therefore, context-aware data can be analyzed, and various applications that have conventionally been difficult to develop due to the insufficient availability of relevant data and semantic information can be developed. We also demonstrate herein the utility and potential of the proposed VirtualHome2KG framework through several use cases, including the analysis of daily activities by querying, embedding, and clustering, and fall risk detection among older adults based on expert knowledge. As a result, we are able to develop a support tool that detects the fall risk with 1.0 precision, 0.6 recall, and 0.75 F1-score and visualize it with an explanation of its rationale. Using the cases explored in this work, we also clarify and classify the challenges that future research on synthetic KG generation systems should resolve in terms of simulation, schema, and human activity. Finally, we discuss the potential solutions for implementing advanced applications to support our daily life.  © 2013 IEEE.</t>
  </si>
  <si>
    <t>Behavioral research; Embedded systems; Graphic methods; Knowledge graph; Ontology; Semantics; Three dimensional displays; Video recording; Virtual reality; Daily activity; Graph construction; Human daily activity; Injury; Knowledge graph application; Knowledge graph construction; Knowledge graphs; Older adults; Ontology's; Space simulations; Synthetic knowledge graph; Three-dimensional display; Virtual space simulation; Virtual spaces; Decision making</t>
  </si>
  <si>
    <t>10.1109/ACCESS.2023.3253807</t>
  </si>
  <si>
    <t>Ning Z.; Wang C.; Chen Y.; Zhang F.; Cao J.</t>
  </si>
  <si>
    <t>Revisiting ARM Debugging Features: Nailgun and its Defense</t>
  </si>
  <si>
    <t>Processors nowadays are consistently equipped with debugging features to facilitate program analysis. Specifically, the ARM debugging architecture involves a series of CoreSight components and debug registers to aid the system debugging, and a group of debug authentication signals are designed to restrict the usage of these components and registers. Meanwhile, the security of the debugging features is under-examined since it normally requires physical access to use these features in the traditional debugging model. However, ARM introduces a new debugging model that requires no physical access since ARMv7, which exacerbates our concern on the security of the debugging features. In this article, we perform a comprehensive security analysis of the ARM debugging features and summarize the security implications. To understand the impact of the implications, we also investigate a series of platforms with ARM-A architecture in different product domains (i.e., development boards, IoT devices, cloud servers, and mobile devices). We consider that the analysis and investigation expose a new attacking surface that universally exists in platforms with ARM-A architecture. To verify our concern, we further craft Nailgun attack, which obtains sensitive information (e.g., AES encryption key and fingerprint image) and achieves arbitrary payload execution in a high-privilege mode from a low-privilege mode via misusing the debugging features. This attack does not rely on software bugs, and our experiments show that almost all the platforms we investigated are vulnerable to the attack. Our analysis also indicates that ARM-R and ARM-M platforms may suffer from the same issue. To defend against the attack, we discuss potential mitigations from different perspectives in the ARM ecosystem. Finally, a practical defense mechanism based on ARM virtualization technology is presented, and the evaluation result shows that our defense can prevent Nailgun with a negligible performance penalty. © 2004-2012 IEEE.</t>
  </si>
  <si>
    <t>ARM processors; Network security; Program debugging; Program processors; Security systems; System-on-chip; Virtual reality; Virtualization; ARM debugging architecture; Debugging; Privilege escalation; Program analysis; Register; Security; Security analysis; Systems-on-Chip; Trusted execution environments; Virtualizations; Computer architecture</t>
  </si>
  <si>
    <t>10.1109/TDSC.2021.3139840</t>
  </si>
  <si>
    <t>Dybała J.; Kordecki A.</t>
  </si>
  <si>
    <t>Concept of Virtual Reality Training of Facility Management Employees Using Eye Tracking</t>
  </si>
  <si>
    <t>In facility management, employees’ unique skills and high technical knowledge are necessary to operate buildings efficiently and safely. Employees acquiring professional skills requires the use of an effective training procedure. Traditional facility management training is often challenging because it requires using real devices in a work environment. It is only sometimes possible to stop these devices. Additionally, there is a risk of equipment damage or injury to employees. Therefore, organizing staff training in virtual reality (VR) seems interesting. Properly conducted training of employees in virtual reality allows for the reconstruction of identical test conditions for all participants, thanks to which high comparability of training results is achieved. In addition, virtual training allows for an in-depth analysis of each participant’s results. We can carefully analyze their movement, how they perform a task, and even their attention directed to critical elements. To be able to perform such an in-depth analysis, it was proposed to use eye-tracking technology in the VR glasses used during training and evaluation in the VR environment. Eye movement tracking allows for an accurate analysis of the focus of each participant on the critical elements of the devices in the decision-making process. It enables obtaining much more comprehensive information on the concentration and correctness of the employee’s actions. The result of the conducted research is the development of the concept of a VR environment for training and evaluating facility management staff using eye-tracking technology, enabling employees to improve and verify their qualifications in a very comfortable way without the need to access the existing infrastructure. The developed training procedure also allows the classification of training participants as fast and slow learners, which is very important for the employer, as it identifies employees who require additional training support. The developed approach was verified during the realization of selected training conducted with 100 employees working in facility management and was implemented as a commercially offered training service. © 2023 by the authors.</t>
  </si>
  <si>
    <t>10.3390/app13105868</t>
  </si>
  <si>
    <t>Karunarathna S.; Wijethilaka S.; Ranaweera P.; Hemachandra K.T.; Samarasinghe T.; Liyanage M.</t>
  </si>
  <si>
    <t>Metaverse is the latest technological hype in the modern world due to its potential for revolutionizing the digital visual perspective. With the COVID-19 pandemic, most industries have moved towards digitization, and the metaverse is identified as one of the most promising platforms for such a transition, as it provides a three-dimensional (3D) immersive experience for the users. Currently, most digital service providers and organizations are actively working on metaverse- based applications. In addition, there has been a rapid increase on research work involving metaverse realization. Launching a large scale metaverse in the real world is a challenging task. However, fifth-generation (5G) and beyond 5G (B5G) technologies are envisioned to improve the feasibility of pragmatic deployments. Although, there are several conceptual designs available, actual adaptations of the concepts are still limited. This survey focuses on providing a practical approach for metaverse realization using 5G and B5G technologies. Specifically, We discuss the importance of network slicing (NS) and multi-access edge computing (MEC) as emerging 5G technologies for enabling the realization of the metaverse. We first introduce the motivation behind metaverse for future envisaged technologies. Next, we present a holistic high-level framework for metaverse realization based on network slicing and edge computing. Moreover, we discuss the futuristic metaverse applications, their technical requirements, and methods to satisfy the requirements. Finally, we highlight the deployment challenges and possible approaches to overcome them for an actual metaverse realization.  © 2013 IEEE.</t>
  </si>
  <si>
    <t>5G mobile communication systems; Augmented reality; Edge computing; Information services; Virtual reality; 5g mobile communication; Collaboration; Edge computing; Extended reality; Metaverses; Mobile communications; Multi-access edge computing; Multiaccess; Network slicing; Quality-of-service; Security; Technical requirement; Quality of service</t>
  </si>
  <si>
    <t>10.1109/ACCESS.2023.3255510</t>
  </si>
  <si>
    <t>Pedram S.; Palmisano S.; Miellet S.; Farrelly M.; Perez P.</t>
  </si>
  <si>
    <t>Influence of age and industry experience on learning experiences and outcomes in virtual reality mines rescue training</t>
  </si>
  <si>
    <t>This study examined the effects of age and industry expertise on trainees’ state of mind before, learning experiences during, and outcomes following virtual reality (VR) mines rescue training. The trainees were 284 mine rescue brigadesmen attending group VR training sessions run by Coal Services NSW. They were aged between 24 and 64 years and had up to 40 years of mines rescue experience. Questionnaire data and learning outcome measures showed that these miners were able to effectively engage with, and learn from, this VR training regardless of their age or mining experience. While the older trainees initially reported higher levels of stress and had less gaming experience, their experiences during VR training were very similar (although reports that the VR technology sometimes did not meet the task requirements did increase with age). Crucially, the perceived learning outcomes of this VR training were unaffected by age or field experience. Copyright © 2022 Pedram, Palmisano, Miellet, Farrelly and Perez.</t>
  </si>
  <si>
    <t>10.3389/frvir.2022.941225</t>
  </si>
  <si>
    <t>Bhattacharya P.; Verma A.; Prasad V.K.; Tanwar S.; Bhushan B.; Florea B.C.; Taralunga D.D.; Alqahtani F.; Tolba A.</t>
  </si>
  <si>
    <t>Game-o-Meta: Trusted Federated Learning Scheme for P2P Gaming Metaverse beyond 5G Networks</t>
  </si>
  <si>
    <t>The aim of the peer-to-peer (P2P) decentralized gaming industry has shifted towards realistic gaming environment (GE) support for game players (GPs). Recent innovations in the metaverse have motivated the gaming industry to look beyond augmented reality and virtual reality engines, which improve the reality of virtual game worlds. In gaming metaverses (GMs), GPs can play, socialize, and trade virtual objects in the GE. On game servers (GSs), the collected GM data are analyzed by artificial intelligence models to personalize the GE according to the GP. However, communication with GSs suffers from high-end latency, bandwidth concerns, and issues regarding the security and privacy of GP data, which pose a severe threat to the emerging GM landscape. Thus, we proposed a scheme, Game-o-Meta, that integrates federated learning in the GE, with GP data being trained on local devices only. We envisioned the GE over a sixth-generation tactile internet service to address the bandwidth and latency issues and assure real-time haptic control. In the GM, the GP’s game tasks are collected and trained on the GS, and then a pre-trained model is downloaded by the GP, which is trained using local data. The proposed scheme was compared against traditional schemes based on parameters such as GP task offloading, GP avatar rendering latency, and GS availability. The results indicated the viability of the proposed scheme. © 2023 by the authors.</t>
  </si>
  <si>
    <t>5G mobile communication systems; Augmented reality; Peer to peer networks; Queueing networks; Virtual reality; 5g; Decentralised; Federated averaging; Federated learning; Game players; Game servers; Learning schemes; Metaverses; P2P gaming; Peer to peer (P2P); article; artificial intelligence; augmented reality; averaging; bandwidth; human; Internet; learning; privacy; security; virtual reality; Bandwidth</t>
  </si>
  <si>
    <t>10.3390/s23094201</t>
  </si>
  <si>
    <t>Li J.; Qin R.; Wang F.-Y.</t>
  </si>
  <si>
    <t>The Future of Management: DAO to Smart Organizations and Intelligent Operations</t>
  </si>
  <si>
    <t>In the future, management in smart societies will revolve around knowledge workers and the works they produce. This article is committed to explore new management framework, model, paradigm, and solution for organizing, managing, and measuring knowledge works. First, the parallel management framework is presented that would allow for the virtual-real interactions of humans in social space, robots in physical space, and digital humans in cyberspace to realize descriptive, predictive, and prescriptive intelligence for management. Then, the management foundation models are proposed by fusing scenarios engineering with artificial intelligence foundation models and cyber-physical-social systems. Moreover, the new management paradigm driven by decentralized autonomous organizations and operations is formulated for the advancement of smart organizations and intelligent operations. On these basis, the management operating systems that highlight features of simple intelligence, provable security, flexible scalability, and ecological harmony are finally put forward as new management solution.  © 2013 IEEE.</t>
  </si>
  <si>
    <t>Human robot interaction; Intelligent robots; Virtual reality; Complexity theory; Computational modelling; Cyberspaces; Decentralised; Decentralized autonomous organization and operation (DAO); Foundation models; Management foundation model; Management intelligence; Management operating system; Metaverses; Parallel managements; Psychology; Standard organization; Human resource management</t>
  </si>
  <si>
    <t>10.1109/TSMC.2022.3226748</t>
  </si>
  <si>
    <t>Cao X.; Chen H.; Gelbal S.Y.; Aksun-Guvenc B.; Guvenc L.</t>
  </si>
  <si>
    <t>Vehicle-in-Virtual-Environment (VVE) Method for Autonomous Driving System Development, Evaluation and Demonstration</t>
  </si>
  <si>
    <t>The current approach to connected and autonomous driving function development and evaluation uses model-in-the-loop simulation, hardware-in-the-loop simulation and limited proving ground use, followed by public road deployment of the beta version of software and technology. The rest of the road users are involuntarily forced into taking part in the development and evaluation of these connected and autonomous driving functions in this approach. This is an unsafe, costly and inefficient method. Motivated by these shortcomings, this paper introduces the Vehicle-in-Virtual-Environment (VVE) method of safe, efficient and low-cost connected and autonomous driving function development, evaluation and demonstration. The VVE method is compared to the existing state-of-the-art. Its basic implementation for a path-following task is used to explain the method where the actual autonomous vehicle operates in a large empty area with its sensor feeds being replaced by realistic sensor feeds corresponding to its location and pose in the virtual environment. It is possible to easily change the development virtual environment and inject rare and difficult events which can be tested very safely. Vehicle-to-Pedestrian (V2P) communication-based pedestrian safety is chosen as the application use case for the VVE in this paper, and corresponding experimental results are presented and discussed. A no-line-of-sight pedestrian and vehicle moving towards each other on intersecting paths with different speeds are used in the experiments. Their time-to-collision risk zone values are compared for determining severity levels. The severity levels are used to slow down or brake the vehicle. The results show that V2P communication of pedestrian location and heading can be used successfully to avoid possible collisions. It is noted that actual pedestrians and other vulnerable road users can be used very safely in this approach. © 2023 by the authors.</t>
  </si>
  <si>
    <t>Accidents, Traffic; Automobile Driving; Communication; Computer Simulation; Humans; Pedestrians; Software; Autonomous vehicles; Computer software; Function evaluation; Hardware-in-the-loop simulation; Pedestrian safety; Roads and streets; Simulation platform; Traction (friction); Vehicle to vehicle communications; Autonomous driving; Connected driving; Driving functions; Driving systems; Hardwarein-the-loop simulations (HIL); Model in the loops; Model-in-the-loop simulation; Road users; System development; Vehicle-in-virtual-environment; car driving; computer simulation; human; interpersonal communication; pedestrian; prevention and control; software; traffic accident; Virtual reality</t>
  </si>
  <si>
    <t>10.3390/s23115088</t>
  </si>
  <si>
    <t>Saha T.; Aaraj N.; Jha N.K.</t>
  </si>
  <si>
    <t>Machine Learning Assisted Security Analysis of 5G-Network-Connected Systems</t>
  </si>
  <si>
    <t>The core network architecture of telecommunication systems has undergone a paradigm shift in the fifth-generation (5G) networks. 5G networks have transitioned to software-defined infrastructures, thereby reducing their dependence on hardware-based network functions. New technologies, like network function virtualization and software-defined networking, have been incorporated in the 5G core network (5GCN) architecture to enable this transition. This transition has significantly improved network efficiency, performance, and robustness. However, this has also made the core network more vulnerable, as software systems are generally easier to compromise than hardware systems. This article presents a comprehensive security analysis framework for the 5GCN. The novelty of this approach lies in the creation and analysis of attack graphs of the software-defined and virtualized 5GCN through machine learning. This analysis points to 119 novel possible exploits in the 5GCN. We demonstrate that these potential exploits of 5GCN vulnerabilities generate five novel attacks on the 5G Authentication and Key Agreement protocol. We combine the attacks at the network, protocol, and application layers to generate complex attack vectors. In a case study, we use these attack vectors to find four novel security loopholes in WhatsApp running on a 5G network.  © 2013 IEEE.</t>
  </si>
  <si>
    <t>Computer architecture; Computer control systems; Computer hardware; Internet protocols; Learning systems; Machine learning; Mobile security; Network function virtualization; Network security; Queueing networks; Security systems; Software defined networking; Transfer functions; Virtual reality; 5g mobile communication; 5g security; Attack graph; Freeware; Machine-learning; Mobile communications; Mobile network security; Networks security; Security; Software-defined networks; 5G mobile communication systems</t>
  </si>
  <si>
    <t>10.1109/TETC.2022.3147192</t>
  </si>
  <si>
    <t>Empl P.; Pernul G.</t>
  </si>
  <si>
    <t>Digital-Twin-Based Security Analytics for the Internet of Things</t>
  </si>
  <si>
    <t>Although there are numerous advantages of the IoT in industrial use, there are also some security problems, such as insecure supply chains or vulnerabilities. These lead to a threatening security posture in organizations. Security analytics is a collection of capabilities and technologies systematically processing and analyzing data to detect or predict threats and imminent incidents. As digital twins improve knowledge generation and sharing, they are an ideal foundation for security analytics in the IoT. Digital twins map physical assets to their respective virtual counterparts along the lifecycle. They leverage the connection between the physical and virtual environments and manage semantics, i.e., ontologies, functional relationships, and behavioral models. This paper presents the DT2SA model that aligns security analytics with digital twins to generate shareable cybersecurity knowledge. The model relies on a formal model resulting from previously defined requirements. We validated the DT2SA model with a microservice architecture called Twinsight, which is publicly available, open-source, and based on a real industry project. The results highlight challenges and strategies for leveraging cybersecurity knowledge in IoT using digital twins. © 2023 by the authors.</t>
  </si>
  <si>
    <t>Internet of things; Knowledge management; Life cycle; Semantics; Supply chains; Virtual reality; Cyber security; Functional relationship; Industrial use; Knowledge generations; Knowledge-sharing; Ontology's; Physical assets; Relationship model; Security Analytics; Security problems; Cybersecurity</t>
  </si>
  <si>
    <t>10.3390/info14020095</t>
  </si>
  <si>
    <t>Syed T.A.; Jan S.; Siddiqui M.S.; Alzahrani A.; Nadeem A.; Ali A.; Ullah A.</t>
  </si>
  <si>
    <t>10.3390/app122312022</t>
  </si>
  <si>
    <t>Santoro M.; Mazzetti P.; Nativi S.</t>
  </si>
  <si>
    <t>Virtual earth cloud: a multi-cloud framework for enabling geosciences digital ecosystems</t>
  </si>
  <si>
    <t>Humankind is facing unprecedented global environmental and social challenges in terms of food, water and energy security, resilience to natural hazards, etc. To address these challenges, international organizations have defined a list of policy actions to be achieved in a relatively short and medium-term timespan. The development and use of knowledge platforms is key in helping the decision-making process to take significant decisions (providing the best available knowledge) and avoid potentially negative impacts on society and the environment. Such knowledge platforms must build on the recent and next coming digital technologies that have transformed society–including the science and engineering sectors. Big Earth Data (BED) science aims to provide the methodologies and instruments to generate knowledge from numerous, complex, and diverse data sources. BED science requires the development of Geoscience Digital Ecosystems (GEDs), which bank on the combined use of fundamental technology units (i.e. big data, learning-driven artificial intelligence, and network-based computing platform) to enable the development of more detailed knowledge to observe and test planet Earth as a whole. This manuscript contributes to the BED science research domain, by presenting the Virtual Earth Cloud: a multi-cloud framework to support GDE implementation and generate knowledge on environmental and social sustainability. © 2023 The Author(s). Published by Informa UK Limited, trading as Taylor &amp; Francis Group.</t>
  </si>
  <si>
    <t>Climate change; Decision making; Ecosystems; Energy security; Engineering education; Sustainable development; Big earth data; Digital ecosystem; Earth observations; Environmental challenges; Geoscience digital ecosystem; Geosciences; Interoperability science; Multi-clouds; Virtual cloud; Virtual earths; data set; decision making; digitization; knowledge; policy approach; sustainability; virtual reality; Earth (planet)</t>
  </si>
  <si>
    <t>10.1080/17538947.2022.2162986</t>
  </si>
  <si>
    <t>Yilmaz R.; Winkler-Schwartz A.; Mirchi N.; Reich A.; Christie S.; Tran D.H.; Ledwos N.; Fazlollahi A.M.; Santaguida C.; Sabbagh A.J.; Bajunaid K.; Del Maestro R.</t>
  </si>
  <si>
    <t>Continuous monitoring of surgical bimanual expertise using deep neural networks in virtual reality simulation</t>
  </si>
  <si>
    <t>In procedural-based medicine, the technical ability can be a critical determinant of patient outcomes. Psychomotor performance occurs in real-time, hence a continuous assessment is necessary to provide action-oriented feedback and error avoidance guidance. We outline a deep learning application, the Intelligent Continuous Expertise Monitoring System (ICEMS), to assess surgical bimanual performance at 0.2-s intervals. A long-short term memory network was built using neurosurgeon and student performance in 156 virtually simulated tumor resection tasks. Algorithm predictive ability was tested separately on 144 procedures by scoring the performance of neurosurgical trainees who are at different training stages. The ICEMS successfully differentiated between neurosurgeons, senior trainees, junior trainees, and students. Trainee average performance score correlated with the year of training in neurosurgery. Furthermore, coaching and risk assessment for critical metrics were demonstrated. This work presents a comprehensive technical skill monitoring system with predictive validation throughout surgical residency training, with the ability to detect errors. © 2022, The Author(s).</t>
  </si>
  <si>
    <t>Computer aided instruction; Deep neural networks; Monitoring; Neurosurgery; Personnel training; Virtual reality; Action-oriented; Based medicines; Continuous assessment; Continuous monitoring; Critical determinant; Monitoring system; Performance; Psychomotors; Real- time; Virtual reality simulations; adult; Article; cancer surgery; deep neural network; human; long short term memory network; medical student; neurosurgeon; neurosurgery; simulation training; skill; student; surgical training; task performance; videorecording; virtual reality; Risk assessment</t>
  </si>
  <si>
    <t>10.1038/s41746-022-00596-8</t>
  </si>
  <si>
    <t>Gambarelli G.; Gangemi A.; Tripodi R.</t>
  </si>
  <si>
    <t>Is Your Model Sensitive? SPEDAC: A New Resource for the Automatic Classification of Sensitive Personal Data</t>
  </si>
  <si>
    <t>In recent years, there has been an exponential growth of applications, including dialogue systems, that handle sensitive personal information. This has brought to light the extremely important issue of personal data protection in virtual environments. Sensitive information detection (SID) covers different domains and languages in literature. However, if we refer to the personal data domain, the absence of a shared standard benchmark makes comparison with the state-of-the-art difficult for this task. To fill this gap, we introduce and release SPEDAC, a new annotated resource for the identification of sensitive personal data categories in the English language. SPEDAC enables the evaluation of computational models for three different SID subtasks with increasing levels of complexity. SPEDAC 1 regards binary classification, a model has to detect if a sentence contains sensitive information or not; in SPEDAC 2 we collected labeled sentences using 5 categories that relate to macro-domains of personal information; in SPEDAC 3, the labeling is fine-grained and includes 61 personal data categories. We conduct an extensive evaluation of the resource using different state-of-the-art-classifiers. The results show that SPEDAC is challenging, particularly with regard to fine-grained classification. Classifiers based on the transformer architectures achieve good results on SPEDAC 1 and 2 but have difficulties to discern among fine-grained classes in SPEDAC 3.  © 2013 IEEE.</t>
  </si>
  <si>
    <t>Sensitive data; Virtual reality; Data classification; Information detection; Personal data classification; Privacy protection; Sensitive data corpus; Sensitive datas; Sensitive information detection; Sensitive informations; Sensitive personal data; Transformer modeling; Classification (of information)</t>
  </si>
  <si>
    <t>10.1109/ACCESS.2023.3240089</t>
  </si>
  <si>
    <t>Nam K.; Dutt C.S.; Baker J.</t>
  </si>
  <si>
    <t>Authenticity in Objects and Activities: Determinants of Satisfaction with Virtual Reality Experiences of Heritage and Non-Heritage Tourism Sites</t>
  </si>
  <si>
    <t>Virtual Reality (VR) is becoming an increasingly important technology in a host of industries, including tourism. VR can provide virtual experiences before, during, or in lieu of real-world visits to tourism sites. Hence, providing authentic experiences is essential to satisfy guests with the site and technology. This study analyzes survey data using PLS to identify the determinants of satisfaction with non-immersive VR experiences of heritage and non-heritage tourism sites. Results from 193 subjects reveal the linkages between system quality, object-related authenticity, activity-related authenticity, and presence, as well their relationship with satisfaction. © 2022, The Author(s).</t>
  </si>
  <si>
    <t>Authentication; Tourism; Heritage; Heritage tourisms; Non-heritage; Presence; Real-world; Satisfaction; Survey data; System quality; Virtual reality; Virtual reality experiences; Virtual reality</t>
  </si>
  <si>
    <t>10.1007/s10796-022-10286-1</t>
  </si>
  <si>
    <t>Goumopoulos C.; Drakakis E.; Gklavakis D.</t>
  </si>
  <si>
    <t>Feasibility and Acceptance of Augmented and Virtual Reality Exergames to Train Motor and Cognitive Skills of Elderly</t>
  </si>
  <si>
    <t>The GAME2AWE platform aims to provide a versatile tool for elderly fall prevention through exergames that integrate exercises, and simulate real-world environments and situations to train balance and reaction time using augmented and virtual reality technologies. In order to lay out the research area of interest, a review of the literature on systems that provide exergames for the elderly utilizing such technologies was conducted. The proposed use of augmented reality exergames on mobile devices as a complement to the traditional Kinect-based approach is a method that has been examined in the past with younger individuals in the context of physical activity interventions, but has not been studied adequately as an exergame tool for the elderly. An evaluation study was conducted with seniors, using multiple measuring scales to assess aspects such as usability, tolerability, applicability, and technology acceptance. In particular, the Unified Theory of Acceptance and Use of Technology (UTAUT) model was used to assess acceptance and identify factors that influence the seniors’ intentions to use the game platform in the long term, while the correlation between UTAUT factors was also investigated. The results indicate a positive assessment of the above user experience aspects leveraging on both qualitative and quantitative collected data. © 2023 by the authors.</t>
  </si>
  <si>
    <t>10.3390/computers12030052</t>
  </si>
  <si>
    <t>Tudosi A.-D.; Graur A.; Balan D.G.; Potorac A.D.</t>
  </si>
  <si>
    <t>Research on Security Weakness Using Penetration Testing in a Distributed Firewall</t>
  </si>
  <si>
    <t>The growing number of cyber-crimes is affecting all industries worldwide, as there is no business or industry that has maximum protection in this domain. This problem can produce minimal damage if an organization has information security audits periodically. The process of an audit includes several steps, such as penetration testing, vulnerability scans, and network assessments. After the audit is conducted, a report that contains the vulnerabilities is generated to help the organization to understand the current situation from this perspective. Risk exposure should be as low as possible because in cases of an attack, the entire business is damaged. In this article, we present the process of an in-depth security audit on a distributed firewall, with different approaches for the best results. The research of our distributed firewall involves the detection and remediation of system vulnerabilities by various means. In our research, we aim to solve the weaknesses that have not been solved to date. The feedback of our study is revealed with the help of a risk report in the scope of providing a top-level view of the security of a distributed firewall. To provide a high security level for the distributed firewall, we will address the security flaws uncovered in firewalls as part of our research. © 2023 by the authors.</t>
  </si>
  <si>
    <t>Computer system firewalls; Cybersecurity; Network security; Risk assessment; Risk management; Virtual private networks; Virtual reality; Virtualization; Application virtualization; Cyber-crimes; Distributed firewall; Minimal damage; Network assessment; Penetration testing; Platform virtualization; Security audit; Security weakness; Vulnerability scans; Risk analysis</t>
  </si>
  <si>
    <t>10.3390/s23052683</t>
  </si>
  <si>
    <t>Zhang Y.; Zhong N.; You W.; Zou Y.; Jian K.; Xu J.; Sun J.; Liu B.; Huo W.</t>
  </si>
  <si>
    <t>NDFuzz: a non-intrusive coverage-guided fuzzing framework for virtualized network devices</t>
  </si>
  <si>
    <t>Network function virtualization provides programmable in-network middlewares by leveraging virtualization technologies and commodity hardware and has gained popularity among all mainstream network device manufacturers. Yet it is challenging to apply coverage-guided fuzzing, one of the state-of-the-art vulnerability discovery approaches, to those virtualized network devices, due to inevitable integrity protection adopted by those devices. In this paper, we propose a coverage-guided fuzzing framework NDFuzz for virtualized network devices with a novel integrity protection bypassing method, which is able to distinguish processes of virtualized network devices from hypervisors with a carefully designed non-intrusive page global directory inference technique. We implement NDFuzz atop of two black-box fuzzers and evaluate NDFuzz with three representative network protocols, SNMP , DHCP and NTP , on nine popular virtualized network devices. NDFuzz obtains an average 36% coverage improvement in comparison with its black-box counterparts. NDFuzz discovers 2 0-Day vulnerabilities and 1 1-Day vulnerability with coverage guidance while the black-box fuzzer can find only one of them. All discovered vulnerabilities are confirmed by corresponding vendors. © 2022, The Author(s).</t>
  </si>
  <si>
    <t>Network protocols; Network security; Transfer functions; Virtual reality; Black boxes; Commodity hardware; Coverage-guided fuzzing; In networks; Integrity protection; Network devices; Network middleware; Non-intrusive; State of the art; Virtualization technologies; Network function virtualization</t>
  </si>
  <si>
    <t>10.1186/s42400-022-00120-1</t>
  </si>
  <si>
    <t>Truong V.T.; Le L.; Niyato D.</t>
  </si>
  <si>
    <t>Envisioned to be the next-generation Internet, the metaverse has been attracting enormous attention from both the academia and industry. The metaverse can be viewed as a 3D immersive virtual world, where people use Augmented/Virtual Reality (AR/VR) devices to access and interact with others through digital avatars. While early versions of the metaverse exist in several Massively Multiplayer Online (MMO) games, the full-flesh metaverse is expected to be more complex and enabled by various advanced technologies. Blockchain is one of the crucial technologies that could revolutionize the metaverse to become a decentralized and democratic virtual society with its own economic and governance system. Realizing the importance of blockchain for the metaverse, our goal in this paper is to provide a comprehensive survey that clarifies the role of blockchain in the metaverse including in-depth analysis of digital asset management. To this end, we discuss how blockchain can enable the metaverse from different perspectives, ranging from user applications to virtual services and the blockchain-enabled economic system. Furthermore, we describe how blockchain can shape the metaverse from the system perspective, including various solutions for the decentralized governance system and data management. The potential of blockchain for security and privacy aspects of the metaverse infrastructure is also figured out, while a full flow of blockchain-based digital asset management for the metaverse is investigated. Finally, we discuss a wide range of open challenges of the blockchain-empowered metaverse. © 2013 IEEE.</t>
  </si>
  <si>
    <t>Artificial intelligence; Asset management; Digital devices; Information management; Internet of things; Three dimensional computer graphics; Virtual reality; Assets management; Block-chain; Decentralised; Decentralized application; Digital asset management; Game; Metaverses; Security; VR/AR; Blockchain</t>
  </si>
  <si>
    <t>10.1109/ACCESS.2023.3257029</t>
  </si>
  <si>
    <t>Sunesson C.E.; Schøn D.T.; Hassø C.N.P.; Chinello F.; Fang C.</t>
  </si>
  <si>
    <t>PREDICTOR: A Physical emulatoR enabling safEty anD ergonomICs evaluation and Training of physical human-rObot collaboRation</t>
  </si>
  <si>
    <t>Safety and ergonomics of Physical Human-Robot Collaboration (PHRC) are crucial to make human-robot collaborative systems trustworthy and make a significant impact in real-world applications. One big obstacle to the development of relevant research is the lack of a general platform for evaluating the safety and ergonomics of proposed PHRC systems. This paper aims to create a Physical emulatoR enabling safEty anD ergonomICs evaluation and Training of physical human-rObot collaboRation (PREDICTOR). PREDICTOR consists of a dual-arm robot system and a VR headset as its hardware and contains physical simulation, haptic rendering and visual rendering modules as its software. The dual-arm robot system is used as an integrated admittance-type haptic device, which senses the force/torque applied by a human operator as an input to drive the simulation of a PHRC system and constrains the handles' motion to match their virtual counterparts in the simulation. The motion of the PHRC system in the simulation is fed back to the operator through the VR headset. PREDICTOR combines haptics and VR to emulate PHRC tasks in a safe environment since the interactive forces are monitored to avoid any risky events. PREDICTOR also brings flexibility as different PHRC tasks can be easily set up by changing the PHRC system model and the robot controller in the simulation. The effectiveness and performance of PREDICTOR were evaluated by experiments. Copyright © 2023 Sunesson, Schøn, Hassø, Chinello and Fang.</t>
  </si>
  <si>
    <t>Computer software; Ergonomics; Robotic arms; Virtual reality; Collaboration systems; Collaboration task; Dual-arm robot; Ergonomic evaluation; Haptics interfaces; Human-robot collaboration; Physical emulator; Physical human-robot collaboration; Robots system; Safety evaluations; adult; angular velocity; Article; biomedical disciplines, science and art; clinical effectiveness; ergonomics; female; human; human experiment; impedance; information processing; male; manipulability; normal human; objective realism; physical human-robot collaboration; physical parameters; process optimization; program evaluation; responsiveness; risk assessment; risk reduction; safety; simulation; velocity damper; visual rendering module; young adult; Haptic interfaces</t>
  </si>
  <si>
    <t>10.3389/fnbot.2023.1080038</t>
  </si>
  <si>
    <t>Høeg E.R.; Bruun-Pedersen J.R.; Cheary S.; Andersen L.K.; Paisa R.; Serafin S.; Lange B.</t>
  </si>
  <si>
    <t>Buddy biking: a user study on social collaboration in a virtual reality exergame for rehabilitation</t>
  </si>
  <si>
    <t>Virtual reality (VR)-based rehabilitation is a growing technological field, which gradually becomes integrated into existing programs. However, technology has to support human behavior and -needs, including social relatedness, to achieve health-related outcomes. Elderly people have high risk of loneliness, and VR has technological affinity for natural social interaction. Previous studies have relied on competitiveness rather than collaborative elements, but research shows that competitiveness can lead to (feelings of) stress and aggressive behavior in some individuals. This article presents a mixed methods study to gather end-user feedback on a social VR scenario that encourages inter-player collaboration on a virtual tandem bike. Outpatients (n= 11 , 64% males, 60 ± 11 years) were invited to participate with a co-player (friend or family). Participants biked on average 10.7 (± 3) minutes with a mean speed of 14.8 kmph (± 5.8). The results indicate potential and feasibility for the collaborative social biking application. Participants reported excellent usability-scores (85 ± 5), high intrinsic motivation in all categories: enjoyment (6.5 ± 0.5), effort/importance (6.4 ± 0.3), relatedness (6.3 ± 0.7) and minimal increase in symptoms of nausea, oculomotor and disorientation. Furthermore, participants found the social aspect enjoyable, agreed that collaboration eased tasks and that they lost track of exercise duration. Interpersonal interaction between participants varied, but was mostly positively rated valence, even if the sense of copresence was limited by physical constraints and avatar representation. Most participants expressed that they would use the program again, but future studies should explore how to improve location and appearance of the virtual coactor, as well as implement additional tasks. © 2021, The Author(s).</t>
  </si>
  <si>
    <t>Behavioral research; Competition; Motivation; Social aspects; User centered design; Elderly people; End-user feedback; Exergames; Exergaming; Human behaviors; Intrinsic motivation; Mixed method; Older adults; Social interactions; User study; Virtual reality</t>
  </si>
  <si>
    <t>10.1007/s10055-021-00544-z</t>
  </si>
  <si>
    <t>Islam M.U.; Chaudhry B.M.</t>
  </si>
  <si>
    <t>A Framework to Enhance User Experience of Older Adults With Speech-Based Intelligent Personal Assistants</t>
  </si>
  <si>
    <t>Speech-based intelligent personal assistants (sIPAs) promise to improve quality of life in older adults, but they pose various usability barriers that limit their adoption by older adults. We conducted a semi-structured interview study with fourteen older adults to understand their experiences with these devices. The collected data were analyzed using inductive and deductive coding, resulting in the identification of two broad themes: usage of sIPA and concerns regarding sIPA. 'Usage of sIPA' highlights different ways in which participants were currently using and wanted to use their sIPAs in the future. 'Concerns regarding sIPA' explains different types of usability challenges that participants were facing with these devices. Based on our findings, we suggest that sIPAs for older adults should focus on privacy improvements, interpersonal skills and contextual awareness. In addition, we provide practical suggestions for implementing permission-based data storage, explainable artificial intelligence (XAI) principles, dialect and accent recognition, and humanized communication behaviors within sIPAs. This research provides both design and implementation directions to accelerate improvements in sIPAs aimed at older adults.  © 2013 IEEE.</t>
  </si>
  <si>
    <t>Character recognition; Computational linguistics; Data privacy; User interfaces; Virtual reality; Inductive and deductive coding; Older adults; Privacy; Security; Text tagging; Usability; Users' experiences; Virtual assistants; Speech recognition</t>
  </si>
  <si>
    <t>10.1109/ACCESS.2022.3230151</t>
  </si>
  <si>
    <t>Xu R.; Chen Y.; Chen G.; Blasch E.</t>
  </si>
  <si>
    <t>The rapid development of three-dimensional (3D) acquisition technology based on 3D sensors provides a large volume of data, which are often represented in the form of point clouds. Point cloud representation can preserve the original geometric information along with associated attributes in a 3D space. Therefore, it has been widely adopted in many scene-understanding-related applications such as virtual reality (VR) and autonomous driving. However, the massive amount of point cloud data aggregated from distributed 3D sensors also poses challenges for secure data collection, management, storage, and sharing. Thanks to the characteristics of decentralization and security, Blockchain has great potential to improve point cloud services and enhance security and privacy preservation. Inspired by the rationales behind the software-defined network (SDN) technology, this paper envisions SAUSA, a Blockchain-based authentication network that is capable of recording, tracking, and auditing the access, usage, and storage of 3D point cloud datasets in their life-cycle in a decentralized manner. SAUSA adopts an SDN-inspired point cloud service architecture, which allows for efficient data processing and delivery to satisfy diverse quality-of-service (QoS) requirements. A Blockchain-based authentication framework is proposed to ensure security and privacy preservation in point cloud data acquisition, storage, and analytics. Leveraging smart contracts for digitizing access control policies and point cloud data on the Blockchain, data owners have full control of their 3D sensors and point clouds. In addition, anyone can verify the authenticity and integrity of point clouds in use without relying on a third party. Moreover, SAUSA integrates a decentralized storage platform to store encrypted point clouds while recording references of raw data on the distributed ledger. Such a hybrid on-chain and off-chain storage strategy not only improves robustness and availability, but also ensures privacy preservation for sensitive information in point cloud applications. A proof-of-concept prototype is implemented and tested on a physical network. The experimental evaluation validates the feasibility and effectiveness of the proposed SAUSA solution. © 2022 by the authors.</t>
  </si>
  <si>
    <t>Authentication; Big data; Blockchain; Cloud analytics; Data acquisition; Data Analytics; Data privacy; Data visualization; Digital storage; Information management; Life cycle; Network security; Quality of service; Software defined networking; Technology transfer; Virtual reality; 3D sensor; Assurance; Block-chain; Point cloud data; Point-clouds; Privacy preservation; Resilience; Security; Software-defined network; Software-defined networks; Smart contract</t>
  </si>
  <si>
    <t>Lukashova-Sanz O.; Dechant M.; Wahl S.</t>
  </si>
  <si>
    <t>The Influence of Disclosing the AI Potential Error to the User on the Efficiency of User–AI Collaboration</t>
  </si>
  <si>
    <t>User–AI collaboration is an increasingly common paradigm in assistive technologies. However, designers of such systems do not know whether communicating the AI’s accuracy is beneficial. Disclosing the accuracy could lead to more informed decision making or reduced trust in the AI. In the context of assistive technologies, understanding how design decisions affect User–AI collaboration is critical because less efficient User–AI collaboration may drastically lower the quality of life. To address this knowledge gap, we conducted a VR study in which a simulated AI predicted the user’s intended action in a selection task. Fifteen participants had to either intervene or delegate the decision to the AI. We compared participants’ behaviors with and without the disclosure of details on the AI’s accuracy prior to the system’s deployment while also varying the risk level in terms of decision consequences. The results showed that communicating potential errors shortened the decision-making time and allowed the users to develop a more efficient strategy for intervening in the decision. This work enables more effective designs of the interfaces for assistive technologies using AI. © 2023 by the authors.</t>
  </si>
  <si>
    <t>10.3390/app13063572</t>
  </si>
  <si>
    <t>Chen C.-K.; Lin S.-C.; Huang S.-C.; Chu Y.-T.; Lei C.-L.; Huang C.-Y.</t>
  </si>
  <si>
    <t>Building Machine Learning-based Threat Hunting System from Scratch</t>
  </si>
  <si>
    <t>Machine learning has been widely used for solving challenging problems in diverse areas. However, to the best of our knowledge, seldom literature has discussed in-depth how machine learning approaches can be used effectively to "hunt"(identify) threats, especially advanced persistent threats (APTs), in a monitored environment. In this study, we share our past experiences in building machine learning-based threat-hunting models. Several challenges must be considered when a security team attempts to build such models. These challenges include (1) weak signal, (2) imbalanced data sets, (3) lack of high-quality labels, and (4) no storyline. In this study, we propose Fuchikoma and APTEmu to demonstrate how we tackle the above-mentioned challenges. The former is a proof of concept system for demonstrating the ideas behind autonomous threat-hunting. It is a machine learning-based anomaly detection and threat hunting system which leveragesnatural language processing (NLP) and graph algorithms. The latter is an APT emulator, which emulates the behavior of a well-known APT called APT3, which is the target used in the first round of MITRE ATT&amp;CK Evaluations. APTEmu generates attacks on Windows machines in a virtualized environment, and the captured system events can be further used to train and enhance Fuchikoma's capabilities. We illustrate the steps and experiments we used to build the models, discuss each model's effectiveness and limitations of each model, and propose countermeasures and solutions to improve the models. Our evaluation results show that machine learning algorithms can effectively assist threat hunting processes and significantly reduce security analysts' efforts. Fuchikoma correctly identifies malicious commands and achieves high performance in terms of over 80% True Positive Rate and True Negative Rate and over 60% F3. We believe our proposed approaches provide valuable experiences in the area and shed light on automated threat-hunting research. © 2022 Association for Computing Machinery.</t>
  </si>
  <si>
    <t>Anomaly detection; Learning algorithms; Virtual reality; APT3; Building machines; High quality; Imbalanced dataset; In-buildings; Machine learning approaches; Machine-learning; Quality labels; Threat hunting; Weak signals; Machine learning</t>
  </si>
  <si>
    <t>10.1145/3491260</t>
  </si>
  <si>
    <t>Sauchelli S.; Pickles T.; Voinescu A.; Choi H.; Sherlock B.; Zhang J.; Colyer S.; Grant S.; Sundari S.; Lasseter G.</t>
  </si>
  <si>
    <t>Public attitudes towards the use of novel technologies in their future healthcare: a UK survey</t>
  </si>
  <si>
    <t>Background: Innovation in healthcare technologies can result in more convenient and effective treatment that is less costly, but a persistent challenge to widespread adoption in health and social care is end user acceptability. The purpose of this study was to capture UK public opinions and attitudes to novel healthcare technologies (NHTs), and to better understand the factors that contribute to acceptance and future use. Methods: An online survey was distributed to the UK public between April and May 2020. Respondents received brief information about four novel healthcare technologies (NHTs) in development: a laser-based tool for early diagnosis of osteoarthritis, a virtual reality tool to support diabetes self-management, a non-invasive continuous glucose monitor using microwave signals, a mobile app for patient reported monitoring of rheumatoid arthritis. They were queried on their general familiarity and attitudes to technology, and their willingness to accept each NHT in their future care. Responses were analysed using summary statistics and content analysis. Results: Knowledge about NHTs was diverse, with respondents being more aware about the health applications of mobile apps (66%), followed by laser-based technology (63.8%), microwave signalling (28%), and virtual reality (18.3%). Increasing age and the presence of a self-reported medical condition favoured acceptability for some NHTs, whereas self-reported understanding of how the NHT works resulted in elevated acceptance scores across all NHTs presented. Common contributors to hesitancy were safety and risks from use. Respondents wanted more information and evidence to help inform their decisions, ideally provided verbally by a general practitioner or health professional. Other concerns, such as privacy, were NHT-specific but equally important in decision-making. Conclusions: Early insight into the knowledge and preconceptions of the public about NHTs in development can assist their design and prospectively mitigate obstacles to acceptance and adoption. © 2023, The Author(s).</t>
  </si>
  <si>
    <t>Attitude; Delivery of Health Care; Humans; Mobile Applications; Surveys and Questionnaires; United Kingdom; attitude; health care delivery; human; mobile application; questionnaire; United Kingdom</t>
  </si>
  <si>
    <t>10.1186/s12911-023-02118-2</t>
  </si>
  <si>
    <t>Ortega-Gras J.-J.; Gómez-Gómez M.-V.; Bueno-Delgado M.-V.; Garrido-Lova J.; Cañavate-Cruzado G.</t>
  </si>
  <si>
    <t>Designing a Technological Pathway to Empower Vocational Education and Training in the Circular Wood and Furniture Sector through Extended Reality</t>
  </si>
  <si>
    <t>Extended Reality (XR) is a term that refers to virtual, augmented, and, more recently, mixed reality (VR/AR//MR), which are key enabling technologies of the Industry 4.0 (I4.0) and the simulated digital environment of the metaverse. XR enables the simulation of workplace scenarios, providing workers with training in a risk-free environment, resulting in cost savings, improved occupational risk prevention, and enhanced decision-making processes. XR is ideal for supporting digital transformation for organisations in fields such as production, occupational risk prevention, maintenance, and marketing. XR is also a key driver for training initiatives aimed at promoting good practices in the circular economy in specific sectors such as woodworking and furniture (W&amp;F). The European Commission has recognised the potential of XR for the W&amp;F sector, funding initiatives such as the European project, Allview, which seeks to identify the most appropriate and beneficial technologies of I4.0 with a green and digital transition focus from the perspective of vocational education and training (VET). This paper presents the work carried out within the framework of Allview, including the research and comparison of current software and hardware of XR tools suitable for VET in the W&amp;F field, a review of successful examples of XR applied to W&amp;F training actions, and an analysis of the opinions gathered from European students, teachers, and training organisations regarding the use of XR in education. As a result, the authors present a training pathway aimed at the development and implementation of a XR training scenario/lab/environment focused on VR, 360° videos, and MR, as a guideline for developing immersive XR training contents, contributing to the digital and green transformation of VET in the W&amp;F sector. © 2023 by the authors.</t>
  </si>
  <si>
    <t>10.3390/electronics12102328</t>
  </si>
  <si>
    <t>Yang X.; Yuan J.; Yang H.; Kong Y.; Zhang H.; Zhao J.</t>
  </si>
  <si>
    <t>A Highly Interactive Honeypot-Based Approach to Network Threat Management</t>
  </si>
  <si>
    <t>In this paper, considering the problem that the common defensive means in the current cyber confrontation often fall into disadvantage, honeypot technology is adopted to turn reactive into proactive to deal with the increasingly serious cyberspace security problem. We address the issue of common defensive measures in current cyber confrontations that frequently lead to disadvantages. To tackle the progressively severe cyberspace security problem, we propose the adoption of honeypot technology to shift from a reactive to a proactive approach. This system uses honeypot technology for active defense, tempting attackers into a predetermined sandbox to observe the attacker’s behavior and attack methods to better protect equipment and information security. During the research, it was found that due to the singularity of traditional honeypots and the limitations of low-interactivity honeypots, the application of honeypot technology has difficulty in achieving the desired protective effect. Therefore, the system adopts a highly interactive honeypot and a modular design idea to distinguish the honeypot environment from the central node of data processing, so that the honeypot can obtain more sufficient information and the honeypot technology can be used more easily. By managing honeypots at the central node, i.e., adding, deleting, and modifying honeypots and other operations, it is easy to maintain and upgrade the system, while reducing the difficulty of using honeypots. The high-interactivity honeypot technology not only attracts attackers into pre-set sandboxes to observe their behavior and attack methods, but also performs a variety of advanced functions, such as network threat analysis, virtualization, vulnerability perception, tracing reinforcement, and camouflage detection. We have conducted a large number of experimental comparisons and proven that our method has significant advantages compared to traditional honeypot technology and provides detailed data support. Our research provides new ideas and effective methods for network security protection. © 2023 by the authors.</t>
  </si>
  <si>
    <t>Cybersecurity; Network security; Virtual reality; Virtualization; Cybe threat analyse; Cyber threats; High interaction honeypot; Honeypots; Masquerade detection; Network threats; Threats analysis; Traceability reinforcement; Virtualizations; Vulnerability detection; Reinforcement</t>
  </si>
  <si>
    <t>10.3390/fi15040127</t>
  </si>
  <si>
    <t>Perumal K.; Mohan S.; Frnda J.; Divakarachari P.B.</t>
  </si>
  <si>
    <t>Dynamic resource provisioning and secured file sharing using virtualization in cloud azure</t>
  </si>
  <si>
    <t>Virtual machines (VMs) are preferred by the majority of organizations due to their high performance. VMs allow for reduced overhead with multiple systems running from the same console at the same time. A physical server is a bare-metal system whose hardware is controlled by the host operating system. A physical server runs on a single instance of OS and application. A virtual server or virtual machine encapsulates the underlying hardware and networking resources. With the existing physical server, it is difficult to migrate the tasks from one platform to another platform or to a datacentre. Centralized security is difficult to setup. But with Hypervisor the virtual machine can be deployed, for instance, with automation. Virtualization cost increases as well as a decrease in hardware and infrastructure space costs. We propose an efficient Azure cloud framework for the utilization of physical server resources at remote VM servers. The proposed framework is implemented in two phases first by integrating physical servers into virtual ones by creating virtual machines, and then by integrating virtual servers into cloud service providers in a cost-effective manner. We create a virtual network in the Azure datacenter using the local host physical server to set up the various virtual machines. Two virtual machine instances, VM1 and VM2, are created using Microsoft Hyper-V with the server Windows 2016 R. The desktop application is deployed and VM performance is monitored using the PowerShell script. Tableau is used to evaluate the physical server functionality of the worksheet for the deployed application. The proposed Physical to Virtual to Cloud model (P2V2C) model is being tested, and the performance result shows that P2V2C migration is more successful in dynamic provisioning than direct migration to cloud platform infrastructure. The research work was carried out in a secure way through the migration process from P2V2C. © 2022, The Author(s).</t>
  </si>
  <si>
    <t>Cloud computing; Computer hardware; Cost effectiveness; Dynamics; Network security; Virtual reality; Virtualization; Windows operating system; Azure cloud; File Sharing; Key generation; Performance; Performance metrices; Physical server; Powershell; Tableau; Virtual servers; Virtualizations; Virtual machine</t>
  </si>
  <si>
    <t>10.1186/s13677-022-00326-1</t>
  </si>
  <si>
    <t>Mondellini M.; Arlati S.; Gapeyeva H.; Lees K.; Märitz I.; Pizzagalli S.L.; Otto T.; Sacco M.; Teder-Braschinsky A.</t>
  </si>
  <si>
    <t>User Experience during an Immersive Virtual Reality-Based Cognitive Task: A Comparison between Estonian and Italian Older Adults with MCI</t>
  </si>
  <si>
    <t>Mild cognitive impairment (MCI) is an early stage of cognitive abilities loss and puts older adults at higher risk of developing dementia. Virtual reality (VR) could represent a tool for the early assessment of this pathological condition and for administering cognitive training. This work presents a study evaluating the acceptance and the user experience of an immersive VR application representing a supermarket. As the same application had already been assessed in Italy, we aimed to perform the same study in Estonia in order to compare the outcomes in the two populations. Fifteen older adults with MCI were enrolled in one Rehabilitation Center of Estonia and tried the supermarket once. Afterwards, they were administered questionnaires aimed at evaluating their technology acceptance, sense of presence, and cybersickness. Estonian participants reported low side effects and discrete enjoyment, and a sense of presence. Nonetheless, their intention to use the technology decreased after the experience. The comparison between Italian and Estonian older adults showed that cybersickness was comparable, but technology acceptance and sense of presence were significantly lower in the Estonian group. Thus, we argue that: (i) cultural and social backgrounds influence technology acceptance; (ii) technology acceptance was rather mediated by the absence of positive feelings rather than cybersickness. © 2022 by the authors.</t>
  </si>
  <si>
    <t>Aged; Cognition; Cognition Disorders; Cognitive Dysfunction; Estonia; Humans; Virtual Reality; E-learning; Economic and social effects; Retail stores; Surveys; Assessment; Cognitive impairment; Cognitive training; Cybersickness; Elderly; Mild cognitive impairment; Older adults; Sense of presences; Technology acceptance; Users' experiences; aged; cognition; cognitive defect; Estonia; human; virtual reality; Virtual reality</t>
  </si>
  <si>
    <t>10.3390/s22218249</t>
  </si>
  <si>
    <t>Alenezi N.; Aljuhani A.</t>
  </si>
  <si>
    <t>Intelligent Intrusion Detection for Industrial Internet of Things Using Clustering Techniques</t>
  </si>
  <si>
    <t>The rapid growth of the Internet of Things (IoT) in the industrial sector has given rise to a new term: the Industrial Internet of Things (IIoT). The IIoT is a collection of devices, apps, and services that connect physical and virtual worlds to create smart, cost-effective, and scalable systems. Although the IIoT has been implemented and incorporated into a wide range of industrial control systems, maintaining its security and privacy remains a significant concern. In the IIoT contexts, an intrusion detection system (IDS) can be an effective security solution for ensuring data confidentiality, integrity, and availability. In this paper, we propose an intelligent intrusion detection technique that uses principal components analysis (PCA) as a feature engineering method to choose the most significant features, minimize data dimensionality, and enhance detection performance. In the classification phase, we use clustering algorithms such as K-medoids and K-means to determine whether a given flow of IIoT traffic is normal or attack for binary classification and identify the group of cyberattacks according to its specific type for multi-class classification. To validate the effectiveness and robustness of our proposed model, we validate the detection method on a new driven IIoT dataset called X-IIoTID. The performance results showed our proposed detection model obtained a higher accuracy rate of 99.79% and reduced error rate of 0.21% when compared to existing techniques. © 2023 CRL Publishing. All rights reserved.</t>
  </si>
  <si>
    <t>Classification (of information); Cost effectiveness; Cybersecurity; Internet of things; Intrusion detection; K-means clustering; Network security; Principal component analysis; Virtual reality; Anomaly based intrusion detection systems; Anomaly detection; Clustering techniques; Industrial internet of thing; Industrial sector; Intrusion-Detection; New terms; Physical world; Rapid growth; Virtual worlds; Anomaly detection</t>
  </si>
  <si>
    <t>10.32604/csse.2023.036657</t>
  </si>
  <si>
    <t>Borgioli N.; Zini M.; Casini D.; Cicero G.; Biondi A.; Buttazzo G.</t>
  </si>
  <si>
    <t>An I/O Virtualization Framework With I/O-Related Memory Contention Control for Real-Time Systems</t>
  </si>
  <si>
    <t>Modern applications are often characterized by a tight interaction with I/O devices. At the same time, many application domains are also facing a shift toward an integrated approach where multiple applications with mixed levels of safety and security need to co-exist on top of a shared hardware platform, which is typically managed by a hypervisor. This gives rise to the need for a predictable mechanism allowing multiple virtual machines to share I/O devices, while at the same time controlling contention delays when they access global memory. To deal with these shortcomings, this article proposes an I/O virtualization framework providing support for controlling the I/O-related memory contention by leveraging the ARM QoS-400 regulators. Extensive experiments are performed to compare the proposed solution with the Xen hypervisor, showing improvements up to $8\times $ when controlling the I/O-related memory contention.  © 1982-2012 IEEE.</t>
  </si>
  <si>
    <t>Edge computing; Interactive computer systems; Network security; Real time systems; Virtual machine; Virtual reality; Virtualization; Edge computing; Hardware; I/O virtualization; Memory contentions; Quality-of-service; Real - Time system; Regulation; Regulator; Security; Virtual machine monitors; Virtualizations; Quality of service</t>
  </si>
  <si>
    <t>10.1109/TCAD.2022.3202434</t>
  </si>
  <si>
    <t>McIntosh V.</t>
  </si>
  <si>
    <t>Dialing up the danger: Virtual reality for the simulation of risk</t>
  </si>
  <si>
    <t>There is a growing interest the use of virtual reality (VR) to simulate unsafe spaces, scenarios, and behaviours. Environments that might be difficult, costly, dangerous, or ethically contentious to achieve in real life can be created in virtual environments designed to give participants a convincing experience of “being there.” There is little consensus in the academic community about the impact of simulating risky content in virtual reality, and a scarcity of evidence to support the various hypotheses which range from VR being a safe place to rehearse challenging scenarios to calls for such content creation to be halted for fear of irreversible harm to users. Perspectives split along disciplinary lines, with competing ideas emerging from cultural studies and games studies, from psychology and neuroscience, and with industry reports championing the efficacy of these tools for information retention, time efficiency and cost, with little equivalence in information available regarding impact on the wellbeing of participants. In this study we use thematic analysis and close reading language analysis to investigate the way in which participants in a VR training scenario respond to, encode and relay their own experiences. We find that participants overall demonstrate high levels of “perceptual proximity” to the experience, recounting it as something that happened to them directly and personally. We discuss the impact of particular affordances of VR, as well as a participant’s prior experience on the impact of high-stress simulations. Finally, we consider the ethical mandate for training providers to mitigate the risk of traumatizing or re-traumatizing participants when creating high-risk virtual scenarios. Copyright © 2022 McIntosh.</t>
  </si>
  <si>
    <t>10.3389/frvir.2022.909984</t>
  </si>
  <si>
    <t>Kim C.; Yoon Y.; Kim S.; Yoo M.J.; Yi K.</t>
  </si>
  <si>
    <t>Trajectory Planning and Control of Autonomous Vehicles for Static Vehicle Avoidance in Dynamic Traffic Environments</t>
  </si>
  <si>
    <t>This paper presents a trajectory planning and control algorithm of autonomous vehicles for static traffic agent avoidance in multi vehicle urban environments. In urban autonomous driving, the subject vehicle encounters diverse traffic scenes including lane changing, intersection driving, and illegally parked static vehicle avoidance. Among these, dealing with illegally parked static target vehicle is a major challenge to urban autonomous driving due to large velocity difference between ego and target vehicles and interactions with surrounding vehicles. In order to tackle this problem, we introduce a decision making and motion planning framework for static vehicle avoidance considering both the preceding static vehicles and surrounding vehicles. Among the surrounding vehicles, the set of objects with potential collision risk is selected based on the lane boundaries and road geometry. Then, the driving status of the selected target vehicles are classified as normal driving vehicles or parked vehicles based on their longitudinal speed, lateral position and lateral space occupancy. For the preceding parked vehicles, the motion planner generates lateral and longitudinal evasive motion, by taking side lane traffic flow and risk into account. The desired motion is executed by applying optimized control inputs computed by lateral and longitudinal model predictive controllers. The performance validation of the proposed algorithm has been conducted with actual autonomous test vehicles. The test results confirmed that the proposed algorithm can successfully perform evasive maneuvers on urban roads to ensure safety and mitigate collision risk with the surrounding traffic agents. © 2013 IEEE.</t>
  </si>
  <si>
    <t>Behavioral research; Decision making; Highway traffic control; Intelligent vehicle highway systems; Model predictive control; Motion planning; Virtual reality; Autonomous driving; Autonomous Vehicles; Behavioral science; Model-predictive control; Motion-planning; Prediction algorithms; Predictive control; Road; Vehicle's dynamics; Vehicles dynamics and control; Vehicles</t>
  </si>
  <si>
    <t>10.1109/ACCESS.2023.3236816</t>
  </si>
  <si>
    <t>Souchet A.D.; Lourdeaux D.; Pagani A.; Rebenitsch L.</t>
  </si>
  <si>
    <t>A narrative review of immersive virtual reality’s ergonomics and risks at the workplace: cybersickness, visual fatigue, muscular fatigue, acute stress, and mental overload</t>
  </si>
  <si>
    <t>This narrative review synthesizes and introduces 386 previous works about virtual reality-induced symptoms and effects by focusing on cybersickness, visual fatigue, muscle fatigue, acute stress, and mental overload. Usually, these VRISE are treated independently in the literature, although virtual reality is increasingly considered an option to replace PCs at the workplace, which encourages us to consider them all at once. We emphasize the context of office-like tasks in VR, gathering 57 articles meeting our inclusion/exclusion criteria. Cybersickness symptoms, influenced by fifty factors, could prevent workers from using VR. It is studied but requires more research to reach a theoretical consensus. VR can lead to more visual fatigue than other screen uses, influenced by fifteen factors, mainly due to vergence-accommodation conflicts. This side effect requires more testing and clarification on how it differs from cybersickness. VR can provoke muscle fatigue and musculoskeletal discomfort, influenced by fifteen factors, depending on tasks and interactions. VR could lead to acute stress due to technostress, task difficulty, time pressure, and public speaking. VR also potentially leads to mental overload, mainly due to task load, time pressure, and intrinsically due interaction and interface of the virtual environment. We propose a research agenda to tackle VR ergonomics and risks issues at the workplace. © 2022, The Author(s).</t>
  </si>
  <si>
    <t>Muscle; Occupational risks; Virtual reality; All-at-once; Cybersickness; Immersive virtual reality; Inclusion-exclusion; Mental overload; Muscle fatigues; Muscular fatigues; Time pressures; Visual fatigue; Work; Ergonomics</t>
  </si>
  <si>
    <t>10.1007/s10055-022-00672-0</t>
  </si>
  <si>
    <t>Kim S.; Oh J.; Seong M.; Jeon E.; Moon Y.-K.; Kim S.</t>
  </si>
  <si>
    <t>Assessing the Impact of AR HUDs and Risk Level on User Experience in Self-Driving Cars: Results from a Realistic Driving Simulation</t>
  </si>
  <si>
    <t>The adoption of self-driving technologies requires addressing public concerns about their reliability and trustworthiness. To understand how user experience in self-driving vehicles is influenced by the level of risk and head-up display (HUD) information, using virtual reality (VR) and a motion simulator, we simulated risky situations including accidents with HUD information provided under different conditions. The findings revealed how HUD information related to the immediate environment and the accident’s severity influenced the user experience (UX). Further, we investigated galvanic skin response (GSR) and self-reported emotion (Valence and Arousal) annotation data and analyzed correlations between them. The results indicate significant differences and correlations between GSR data and self-reported annotation data depending on the level of risk and whether or not information was provisioned through HUD. Hence, VR simulations combined with motion platforms can be used to observe the UX (trust, perceived safety, situation awareness, immersion and presence, and reaction to events) of self-driving vehicles while controlling the road conditions such as risky situations. Our results indicate that HUD information provision significantly increases trust and situation awareness of the users, thus improving the user experience in self-driving vehicles. © 2023 by the authors.</t>
  </si>
  <si>
    <t>10.3390/app13084952</t>
  </si>
  <si>
    <t>van Meggelen M.; Morina N.; van der Heiden C.; Brinkman W.-P.; Yocarini I.E.; Tielman M.L.; Rodenburg J.; van Ee E.; van Schie K.; Broekman M.E.; Franken I.H.A.</t>
  </si>
  <si>
    <t>A randomized controlled trial to pilot the efficacy of a computer-based intervention with elements of virtual reality and limited therapist assistance for the treatment of post-traumatic stress disorder</t>
  </si>
  <si>
    <t>Although well-established therapies exist for post-traumatic stress disorder (PTSD), barriers to seek mental health care are high. Technology-based interventions may play a role in improving the reach of efforts to treat, especially when therapist availability is low. The goal of the current randomized controlled trial was to pilot the efficacy of a computer-based trauma intervention with elements of virtual reality (VR; 3MR system) and limited therapist involvement for the treatment of PTSD in a childhood sexual abuse (CSA) and war veteran sample and to compare this to “treatment as usual” (TAU). TAU consisted of evidence-based approaches such as imaginal exposure, EMDR, or narrative exposure therapy. A total of 44 patients with PTSD were included and randomly assigned to 12 sessions of 3MR intervention or TAU (completer n 3MR = 12, TAU = 18). Several measures (PCL-5, BDI-II, OQ-45-2, and the M.I.N.I. 5.0.0.) were administered to measure symptoms of PTSD and depression and scores of overall well-being at pre, post, and a three-month follow-up measurement. Analyses suggest that symptoms of PTSD and depression in the 3MR condition decreased, and overall well-being increased between pre and post measurements. Results did not indicate any clear differences between the treatment conditions over time which suggests that treatment gains of the 3MR intervention seem no less than those of TAU. Finally, both treatment conditions produced similar remission rates of PTSD and depression. Therefore, the 3MR intervention could possibly constitute an appropriate treatment alternative. The small sample size as well as evident drop-out rates in the 3MR condition (45%) do warrant further research. The procedures of this study were approved by the Medical Ethical Research Committee (MERC) of the Erasmus Medical Center in Rotterdam (MEC-NL46279.078.13) and pre-registered via ClinicalTrials.gov (Protocol Record CI1-12-S028-1). 2022 Van Meggelen, Morina, Van Der Heiden, Brinkman, Yocarini, Tielman, Rodenburg, Van Ee, Van Schie, Broekman and Franken.</t>
  </si>
  <si>
    <t>adult; Article; child sexual abuse; clinical article; clinical effectiveness; clinical feature; controlled study; depression; female; follow up; human; intervention study; male; posttraumatic stress disorder; psychological well-being; psychotherapist; randomized controlled trial; remission; risk factor; self report; treatment outcome; virtual reality exposure therapy</t>
  </si>
  <si>
    <t>10.3389/fdgth.2022.974668</t>
  </si>
  <si>
    <t>Dwivedi Y.K.; Hughes L.; Baabdullah A.M.; Ribeiro-Navarrete S.; Giannakis M.; Al-Debei M.M.; Dennehy D.; Metri B.; Buhalis D.; Cheung C.M.K.; Conboy K.; Doyle R.; Dubey R.; Dutot V.; Felix R.; Goyal D.P.; Gustafsson A.; Hinsch C.; Jebabli I.; Janssen M.; Kim Y.-G.; Kim J.; Koos S.; Kreps D.; Kshetri N.; Kumar V.; Ooi K.-B.; Papagiannidis S.; Pappas I.O.; Polyviou A.; Park S.-M.; Pandey N.; Queiroz M.M.; Raman R.; Rauschnabel P.A.; Shirish A.; Sigala M.; Spanaki K.; Wei-Han Tan G.; Tiwari M.K.; Viglia G.; Wamba S.F.</t>
  </si>
  <si>
    <t>10.1016/j.ijinfomgt.2022.102542</t>
  </si>
  <si>
    <t>Stamate M.-A.; Pupăză C.; Nicolescu F.-A.; Moldoveanu C.-E.</t>
  </si>
  <si>
    <t>Improvement of Hexacopter UAVs Attitude Parameters Employing Control and Decision Support Systems</t>
  </si>
  <si>
    <t>Today, there is a conspicuous upward trend for the development of unmanned aerial vehicles (UAVs), especially in the field of multirotor drones. Their advantages over fixed-wing aircrafts are that they can hover, which allows their usage in a wide range of remote surveillance applications: industrial, strategic, governmental, public and homeland security. Moreover, because the component market for this type of vehicles is in continuous growth, new concepts have emerged to improve the stability and reliability of the multicopters, but efficient solutions with reduced costs are still expected. This work is focused on hexacopter UAV tests carried out on an original platform both within laboratory and on unrestricted open areas during the start–stop manoeuvres of the motors to verify the operational parameters, hover flight, the drone stability and reliability, as well as the aerodynamics and robustness at different wind speeds. The flight parameters extracted from the sensor systems’ comprising accelerometers, gyroscopes, magnetometers, barometers, GPS antenna and EO/IR cameras were analysed, and adjustments were performed accordingly, when needed. An FEM simulation approach allowed an additional decision support platform that expanded the experiments in the virtual environment. Finally, practical conclusions were drawn to enhance the hexacopter UAV stability, reliability and manoeuvrability. © 2023 by the authors.</t>
  </si>
  <si>
    <t>Artificial intelligence; Decision support systems; Drones; Fixed wings; Reliability; Simulation platform; Virtual reality; Aerial vehicle; Attitude parameter; Fixed-wing aircraft; Multirotors; Remote control and communication; Sensor systems; Simulation; Stability and reliabilities; Unmanned aerial vehicle; Upward trend; Remote control</t>
  </si>
  <si>
    <t>10.3390/s23031446</t>
  </si>
  <si>
    <t>Kiser D.P.; Gromer D.; Pauli P.; Hilger K.</t>
  </si>
  <si>
    <t>A virtual reality social conditioned place preference paradigm for humans: Does trait social anxiety affect approach and avoidance of virtual agents?</t>
  </si>
  <si>
    <t>Approach and avoidance of positive and negative social cues are fundamental to prevent isolation and ensure survival. High trait social anxiety is characterized by an avoidance of social situations and extensive avoidance is a risk factor for the development of social anxiety disorder (SAD). Therefore, experimental methods to assess social avoidance behavior in humans are essential. The social conditioned place preference (SCPP) paradigm is a well-established experimental paradigm in animal research that is used to objectively investigate social approach–avoidance mechanisms. We retranslated this paradigm for human research using virtual reality. To this end, 58 healthy adults were exposed to either a happy- or angry-looking virtual agent in a specific room, and the effects of this encounter on dwell time as well as evaluation of this room in a later test without an agent were examined. We did not observe a general SCPP effect on dwell time or ratings but discovered a moderation by trait social anxiety, in which participants with higher trait social anxiety spent less time in the room in which the angry agent was present before, suggesting that higher levels of trait social anxiety foster conditioned social avoidance. However, further studies are needed to verify this observation and substantiate an association with social anxiety disorder. We discussed the strengths, limitations, and technical implications of our paradigm for future investigations to more comprehensively understand the mechanisms involved in social anxiety and facilitate the development of new personalized treatment approaches by using virtual reality. Copyright © 2022 Kiser, Gromer, Pauli and Hilger.</t>
  </si>
  <si>
    <t>10.3389/frvir.2022.916575</t>
  </si>
  <si>
    <t>Afzal S.; Ghani S.; Hittawe M.M.; Rashid S.F.; Knio O.M.; Hadwiger M.; Hoteit I.</t>
  </si>
  <si>
    <t>Visualization and Visual Analytics Approaches for Image and Video Datasets: A Survey</t>
  </si>
  <si>
    <t>Image and video data analysis has become an increasingly important research area with applications in different domains such as security surveillance, healthcare, augmented and virtual reality, video and image editing, activity analysis and recognition, synthetic content generation, distance education, telepresence, remote sensing, sports analytics, art, non-photorealistic rendering, search engines, and social media. Recent advances in Artificial Intelligence (AI) and particularly deep learning have sparked new research challenges and led to significant advancements, especially in image and video analysis. These advancements have also resulted in significant research and development in other areas such as visualization and visual analytics, and have created new opportunities for future lines of research. In this survey article, we present the current state of the art at the intersection of visualization and visual analytics, and image and video data analysis. We categorize the visualization articles included in our survey based on different taxonomies used in visualization and visual analytics research. We review these articles in terms of task requirements, tools, datasets, and application areas. We also discuss insights based on our survey results, trends and patterns, the current focus of visualization research, and opportunities for future research.  © 2023 Copyright held by the owner/author(s).</t>
  </si>
  <si>
    <t>Computer vision; Data handling; Data visualization; Deep learning; Distance education; Image analysis; Information analysis; Remote sensing; Search engines; Security systems; Video recording; Virtual reality; Visual communication; 'current; Analytic approach; Different domains; Image data analysis; Image datasets; Research areas; Security surveillance; Video data analysis; Video dataset; Visual analytics; Visualization</t>
  </si>
  <si>
    <t>10.1145/3576935</t>
  </si>
  <si>
    <t>Hu X.</t>
  </si>
  <si>
    <t>Design of Virtual Experiment Teaching of Inorganic Chemistry in Colleges and Universities Based on Unity3D</t>
  </si>
  <si>
    <t>Focusing on the high-cost issues and many risk and uncontrollable factors in chemical experiment teaching in modern colleges and universities, a virtual reality inorganic chemistry (IC) simulation experiment strategy based on Unity3D technology is studied. Starting from the needs of IC experiment teaching, a collision detection algorithm (CDA) between the experimental environment and the virtual scene with Unity3D as the main technical framework is designed. The results show that the collision detection (CD) time of the CDA designed in the research is 99ms, the detection average value is 95.29%, and the accuracy variance is 0.021. The above values are better than the same type of algorithm. This shows that the CD accuracy and efficiency are higher, and the performance is stronger. In addition, the virtual chemistry experiment designed in the research can significantly improve the students’ using attitude from the three main aspects of perceived ease of use (PEU), immersion and interactivity, and then enhance the students’ learning effect. Therefore, the method of virtual experiment teaching of IC in colleges and universities based on Unity3D is effective and provides a new idea for modern teaching reform © 2023, International Journal of Advanced Computer Science and Applications.All Rights Reserved.</t>
  </si>
  <si>
    <t>E-learning; Inorganic compounds; Integrated circuits; Signal detection; Chemistry experiments; Colleges and universities; Collision detection; Collision detection algorithm; Experiment teachings; High costs; Inorganic chemistry; Risk factors; Unity3d; Virtual experiments; Virtual reality</t>
  </si>
  <si>
    <t>10.14569/IJACSA.2023.0140476</t>
  </si>
  <si>
    <t>Deng J.; Guo X.; Mei Y.; Avril S.</t>
  </si>
  <si>
    <t>FEniCS implementation of the Virtual Fields Method (VFM) for nonhomogeneous hyperelastic identification</t>
  </si>
  <si>
    <t>It is of great significance to identify the nonhomogeneous distribution of material properties in human tissues for different clinical and medical applications. This leads to the requirement of solving an inverse problem in elasticity. The Virtual Fields Method (VFM) is a rather recent inverse method with remarkable computational efficiency compared with the optimization-based methods. In this study, we aim to identify nonhomogeneous hyperelastic material properties using the VFM. We propose two novel algorithms, RE-VFM and NO-VFM. In RE-VFM, the solid is partitioned in different regions and the elastic properties of each region are determined. In NO-VFM, the distribution of elastic properties is completely reconstructed through the inverse problem without partitioning the solid. As the VFM requires to use virtual fields, we proposed an efficient way to construct them and implemented the approach in the FEniCS package. We validated the proposed methods on several examples, including a bilayer structure, a lamina cribosa (LC) model and a cube model embedded with a spherical inclusion. The numerical examples illustrate the feasibility of both RE-VFM and NO-VFM. Notably, the spatial variations of the Young's modulus distribution can be recovered accurately within only 5 iterations. The obtained results reveal the potential of the proposed methods for future clinical applications such as estimating the risk of vision loss related to glaucoma and detecting tumors. © 2022</t>
  </si>
  <si>
    <t>Computational efficiency; Elastic moduli; Elasticity; Medical applications; Risk perception; Virtual reality; Elastic properties; FEniCS; Human tissues; Hyper elastic; Hyper-elasticity; Non-homogeneous; Non-homogeneous distribution; Nonhomogeneous elastic property identification; Property identification; Virtual field methods; Inverse problems</t>
  </si>
  <si>
    <t>10.1016/j.advengsoft.2022.103343</t>
  </si>
  <si>
    <t>Yoo J.W.; Park J.S.; Park H.J.</t>
  </si>
  <si>
    <t>Understanding VR-Based Construction Safety Training Effectiveness: The Role of Telepresence, Risk Perception, and Training Satisfaction</t>
  </si>
  <si>
    <t>The use of virtual reality as a safety training technology is gaining attention in the construction industry. While current studies focus mainly on the development of VR-based safety training programs, studies focusing on improving its effectiveness is still lacking. Thus, this study aims to understand the psychological process of training transfer and determine the factors that affect VR safety training effectiveness. The study analysed survey data from 248 construction workers who finished construction safety training using VR using PLS-SEM. The results show that the telepresence experienced through the VR and the risk perception of the trainees regarding occupational accidents significantly affect their satisfaction with VR safety training, which affected its effectiveness. Considering that the use of VR in the construction safety training context is still in its early stages, the results of our study, which comprehensively analyses both the technological and psychological aspects of VR safety training, could provide meaningful implications to VR training content developers. Furthermore, the theoretical approach of our study could be implemented in future studies focusing on the topic of training effectiveness. © 2023 by the authors.</t>
  </si>
  <si>
    <t>10.3390/app13021135</t>
  </si>
  <si>
    <t>Campo-Prieto P.; Cancela-Carral J.M.; Rodríguez-Fuentes G.</t>
  </si>
  <si>
    <t>Immersive Virtual Reality Reaction Time Test and Relationship with the Risk of Falling in Parkinson’s Disease</t>
  </si>
  <si>
    <t>Immersive virtual reality (IVR) uses customized and advanced software and hardware to create a digital 3D reality in which all of the user’s senses are stimulated with computer-generated sensations and feedback. This technology is a promising tool that has already proven useful in Parkinson’s disease (PD). The risk of falls is very high in people with PD, and reaction times and processing speed may be markers of postural instability and functionality, cognitive impairment and disease progression. An exploratory study was conducted to explore the feasibility of reaction time tests performed in IVR as predictors of falls. A total of 26 volunteers (79.2% male; 69.73 ± 6.32 years) diagnosed with PD (1.54 ± 0.90 H&amp;Y stage; 26.92 ± 2.64 MMSE) took part in the study. IVR intervention was feasible, with no adverse effects (no Simulator Sickness Questionnaire symptoms). IVR reaction times were related (Spearman’s rho) to functionality (timed up and go test (TUG) (rho = 0.537, p = 0.005); TUG-Cognitive (rho = 0.576, p = 0.020); cognitive impairment mini mental state exam (MMSE) (rho = −0.576, p = 0.002)) and the years of the patients (rho = 0.399, p = 0.043) but not with the first PD symptom or disease stage. IVR test is a complementary assessment tool that may contribute to preventing falls in the proposed sample. Additionally, based on the relationship between TUG and reaction times, a cut-off time is suggested that would be effective at predicting the risk of suffering a fall in PD patients using a simple and quick IVR test. © 2023 by the authors.</t>
  </si>
  <si>
    <t>Female; Humans; Male; Parkinson Disease; Postural Balance; Reaction Time; Time and Motion Studies; Virtual Reality; Computer hardware; Disease control; Risk assessment; Risk perception; Digital health; Fall; Game for healths; Immersive virtual reality; Measurement of movement; Measurements of; Parkinson’s disease; Physical activity; Video-games; Virtual reality exposure therapies; body equilibrium; female; human; male; Parkinson disease; reaction time; task performance; virtual reality; Virtual reality</t>
  </si>
  <si>
    <t>10.3390/s23094529</t>
  </si>
  <si>
    <t>D'elia D.C.; Nicchi S.; Mariani M.; Marini M.; Palmaro F.</t>
  </si>
  <si>
    <t>Designing Robust API Monitoring Solutions</t>
  </si>
  <si>
    <t>Tracing the sequence of library calls and system calls that a program makes is very helpful to characterize its interactions with the surrounding environment and, ultimately, its semantics. However, due to the entanglements of real-world software stacks, accomplishing this task can be surprisingly challenging as we take accuracy, reliability, and transparency into the equation. In this article, we identify six challenges that API monitoring solutions should overcome in order to manage these dimensions effectively and outline actionable design points for building robust API tracers that can be used even for security research. We then detail and evaluate SNIPER, an open-source API tracing system available in two variants based on dynamic binary instrumentation (for simplified in-guest deployment) and hardware-assisted virtualization (realizing the first general user-space tracer of this kind), respectively. © 2004-2012 IEEE.</t>
  </si>
  <si>
    <t>Open source software; Open systems; Semantics; Software reliability; Virtual reality; Virtualization; Anti-analysis; API hooking; API monitoring; Binary instrumentations; Call interposition; Hardware virtualization; Malwares; Real-world; Surrounding environment; System calls; Malware</t>
  </si>
  <si>
    <t>10.1109/TDSC.2021.3133729</t>
  </si>
  <si>
    <t>Alamilla M.A.; Barnouin C.; Moreau R.; Zara F.; Jaillet F.; Redarce H.T.; Coury F.</t>
  </si>
  <si>
    <t>A Virtual Reality and Haptic Simulator for Ultrasound-Guided Needle Insertion</t>
  </si>
  <si>
    <t>Articular and soft tissue punctions or injections are widely used for the diagnosis and the treatment of rheumatic disorders. Ultrasound is increasingly used to guide these interventions in order to correctly position the needle in the target area, and thereby improve the efficiency and safety of the procedure. During their learning, medical students need to practice in order to master the manipulation of the needle and the ultrasound probe at the same time and acquire enough skills before practicing in a real patient. To offer a risk-free training for apprentices, we present in this paper the design and development of a simulator based on Haptics and Virtual Reality. We described in particular two main aspects of our prototype: (i) the model of forces involved in the needle insertion and their haptic rendering; (ii) the 2D ultrasound image rendering of the virtual environment. Their combination provides the student with a realistic experience. An additional 3D view is also presented, that serves as pedagogical tool useful in the learning process. Experimental validation and preliminary evaluation by the medical partner show that our prototype exhibits sufficient stability and realism for a good immersion in the training scene.  © 2018 IEEE.</t>
  </si>
  <si>
    <t>Diagnosis; Diseases; Haptic interfaces; Medical education; Medical imaging; Needles; Personnel training; Probes; Simulators; Students; Virtual reality; Biomedical imaging; Force; Haptics; Haptics interfaces; Medical simulators; Needle insertion; Training medical simulator; Ultrasound rendering; Ultrasound rendering.; Virtual reality simulator; Ultrasonic imaging</t>
  </si>
  <si>
    <t>10.1109/TMRB.2022.3175095</t>
  </si>
  <si>
    <t>Virvou M.</t>
  </si>
  <si>
    <t>Artificial Intelligence and User Experience in reciprocity: Contributions and state of the art</t>
  </si>
  <si>
    <t>Among the primary aims of Artificial Intelligence (AI) is the enhancement of User Experience (UX) by providing deep understanding, profound empathy, tailored assistance, useful recommendations, and natural communication with human interactants while they are achieving their goals through computer use. To this end, AI is used in varying techniques to automate sophisticated functions in UX and thereby changing what UX is apprehended by the users. This is achieved through the development of intelligent interactive systems such as virtual assistants, recommender systems, and intelligent tutoring systems. The changes are well received, as technological achievements but create new challenges of trust, explainability and usability to humans, which in turn need to be amended by further advancements of AI in reciprocity. AI can be utilised to enhance the UX of a system while the quality of the UX can influence the effectiveness of AI. The state of the art in AI for UX is constantly evolving, with a growing focus on designing transparent, explainable, and fair AI systems that prioritise user control and autonomy, protect user data privacy and security, and promote diversity and inclusivity in the design process. Staying up to date with the latest advancements and best practices in this field is crucial. This paper conducts a critical analysis of published academic works and research studies related to AI and UX, exploring their interrelationship and the cause-effect cycle between the two. Ultimately, best practices for achieving a successful interrelationship of AI in UX are identified and listed based on established methods or techniques that have been proven to be effective in previous research reviewed.  © 2023 - The authors. Published by IOS Press.</t>
  </si>
  <si>
    <t>Artificial intelligence; Computer aided instruction; Data privacy; E-learning; Education computing; Learning systems; User interfaces; Virtual reality; E - learning; Help systems; Human-ai interaction; Human-centered artificial intelligence; Intelligent help; Intelligent help system; Intelligent tutoring; Intelligent tutoring system; Intelligent User Interfaces; Tutoring system; User Modelling; Users' experiences; Virtual assistants; Web searches; Recommender systems</t>
  </si>
  <si>
    <t>10.3233/IDT-230092</t>
  </si>
  <si>
    <t>Wilson G.; McGill M.; Medeiros D.; Brewster S.</t>
  </si>
  <si>
    <t>A Lack of Restraint: Comparing Virtual Reality Interaction Techniques for Constrained Transport Seating</t>
  </si>
  <si>
    <t>Standalone Virtual Reality (VR) headsets can be used when travelling in cars, trains and planes. However, the constrained spaces around transport seating can leave users with little physical space in which to interact using their hands or controllers, and can increase the risk of invading other passengers' personal space or hitting nearby objects and surfaces. This hinders transport VR users from using most commercial VR applications, which are designed for unobstructed 1-2m 360Â° home spaces. In this paper, we investigated whether three at-a-distance interaction techniques from the literature could be adapted to support common commercial VR movement inputs and so equalise the interaction capabilities of at-home and on-transport users: Linear Gain, Gaze-Supported Remote Hand, and AlphaCursor. First, we analysed commercial VR experiences to identify the most common movement inputs so that we could create gamified tasks based on them. We then investigated how well each technique could support these inputs from a constrained 50x50cm space (representative of an economy plane seat) through a user study (N=16), where participants played all three games with each technique. We measured task performance, unsafe movements (play boundary violations, total arm movement) and subjective experience and compared results to a control "at-home"condition (with unconstrained movement) to determine how similar performance and experience were. Results showed that Linear Gain was the best technique, with similar performance and user experience to the "at-home"condition, albeit at the expense of a high number of boundary violations and large arm movements. In contrast, AlphaCursor kept users within bounds and minimised arm movement, but suffered from poorer performance and experience. Based on the results, we provide eight guidelines for the use of, and research into, at-a-distance techniques and constrained spaces.  © 1995-2012 IEEE.</t>
  </si>
  <si>
    <t>Job analysis; Space research; Aerospace electronics; Arm movements; Constrained space; Game; Interaction; Space explorations; Task analysis; Transport; Weapon; X reality; Virtual reality</t>
  </si>
  <si>
    <t>10.1109/TVCG.2023.3247084</t>
  </si>
  <si>
    <t>Wolfartsberger J.; Zimmermann R.; Obermeier G.; Niedermayr D.</t>
  </si>
  <si>
    <t>Analyzing the potential of virtual reality-supported training for industrial assembly tasks</t>
  </si>
  <si>
    <t>Virtual Reality (VR) in industry offers opportunities to decrease design and production costs, maintain product quality and reduce the time needed to go from product concept to production. Due to its interactive nature, VR is also used for simulations of training sessions to communicate knowledge on assembly and maintenance processes. So far, there are hardly any scientific findings on the effectiveness of virtual learning and training for industrial applications. It is also unclear how training can be improved in virtual environments to maximize the learning outcome. This article investigates whether VR-supported training leads to an increase in learning success compared to traditional training-on-the-job accompanied by a tutor. Two variations of a VR tool for the training of a simplified assembly processes were developed. A laboratory study with 64 participants was conducted to get an insight into the importance of virtual instructions and their effect on learning success and perceived workload. The results indicate that small modifications in a VR training application have a significant effect on learning outcome. In particular, a lower level of visual guidance can cause a higher level of mental workload during the training, forcing the user to actively deal with the learning content. Based on these findings, the opportunities and risks of current VR training simulations are discussed and recommendations to increase the learning effect are formulated. © 2022 The Author(s)</t>
  </si>
  <si>
    <t>Assembly; Costs; E-learning; Product design; Assembly process; Assembly tasks; Design costs; Industrial assemblies; Learning outcome; Product concepts; Production cost; Products quality; Training sessions; Virtual reality training; Virtual reality</t>
  </si>
  <si>
    <t>10.1016/j.compind.2022.103838</t>
  </si>
  <si>
    <t>Gicquel C.; Vanier S.; Papadimitriou A.</t>
  </si>
  <si>
    <t>Optimal deployment of virtual network functions for securing telecommunication networks against distributed denial of service attacks: A robust optimization approach</t>
  </si>
  <si>
    <t>Distributed Denial of Service (DDoS) cyberattacks represent a major security risk for network operators and internet service providers. They thus need to invest in security solutions to protect their network against DDoS attacks. The present work focuses on deploying a network function virtualization based architecture to secure a network against an on-going DDoS attack. We assume that the target, sources and volume of the attack have been identified. However, due to 5G network slicing, the exact routing of the illegitimate flow in the network is not known by the internet service provider. We seek to determine the optimal number and locations of virtual network functions in order to remove all the illegitimate traffic while minimizing the total cost of the activated virtual network functions. We propose a robust optimization framework to solve this problem. The uncertain input parameters correspond to the amount of illegitimate flow on each path connecting an attack source to the target and can take values within a predefined uncertainty set. In order to solve this robust optimization problem, we develop an adversarial approach in which the adversarial sub-problem is solved by a Branch &amp; Price algorithm. The results of our computational experiments, carried out on medium-size randomly generated instances, show that the proposed solution approach is able to provide optimal solutions within short computation times. © 2022 Elsevier Ltd</t>
  </si>
  <si>
    <t>5G mobile communication systems; Cybersecurity; Denial-of-service attack; Integer programming; Internet service providers; Network security; Software defined networking; Transfer functions; Uncertainty analysis; Virtual reality; Web services; Adversarial approach; Branch &amp; price; Column generation; Cyber security; Distributed denial of service; Integer Linear Programming; Mixed integer linear; Mixed-integer linear programming; Robust optimization; Telecommunications networks; Network function virtualization</t>
  </si>
  <si>
    <t>10.1016/j.cor.2022.105890</t>
  </si>
  <si>
    <t>Nerenst T.B.; Ebro M.; Nielsen M.; Bhadani K.; Asbjörnsson G.; Eifler T.; Lau Nielsen K.</t>
  </si>
  <si>
    <t>Sequential Design Process for Screening and Optimization of Robustness and Reliability Based on Finite Element Analysis and Meta-Modeling</t>
  </si>
  <si>
    <t>A new medical device can take years to develop from early concept to product launch. The long development process can be attributed to the severe consequences for the patient if the device malfunctions. As a result, three approaches are often combined to mitigate risks: failure modes and effects analysis (FMEA), simulation and modeling, and physical test programs. Although widely used, all three approaches are generally time consuming and have their shortcomings: The risk probabilities in FMEA's are often based on educated guesses, even in later development stages as data on the distribution of performance is not available. Physical test programs are often carried out on prototype components from the same batch and, therefore, may not reveal the actual distribution of actual running performance. Finally, simulation and modeling are usually performed on nominal geometry-not accounting for variation-and only provide a safety factor against failure. Thus, the traditional use of safety factors in structural analysis versus the probabilistic approach to risk management presents an obvious misfit. Therefore, the aforementioned three approaches are not ideal for addressing the design engineer's key question; how should the design be changed to improve robustness and failure rates. The present study builds upon the existing robust and reliability-based design optimization (R2BDO) and adjusts it to address the aforementioned key questions using finite element analysis (FEA). The two main features of the presented framework are screening feasible design concepts early in the embodiment phase and subsequently optimizing the design's probabilistic performance (i.e., reduce failure rates), while using minimal computational resources. A case study in collaboration with a medical design and manufacturing company demonstrates the new framework. The case study includes FEA contact modeling between two plastic molded components with 12 geometrical variables and optimization based on meta-modeling. The optimization minimizes the failure rate (and improves design robustness) concerning three constraint functions (torque, strain, and contact pressure). Furthermore, the study finds that the new framework significantly improves the component's performance function (failure rate) with limited computational resources. © 2022 by ASME.</t>
  </si>
  <si>
    <t>Computer aided analysis; Diagnosis; Failure rate; Ion beams; Machine design; Probability distributions; Reliability analysis; Risk assessment; Risk management; Safety factor; Stress analysis; Virtual prototyping; Virtual reality; Computer-aided engineering; Data driven; Data-driven engineering; DOE; Finite element analyse; Meta model; Metamodeling; Multi-disciplinary optimizations; Optimisations; Robustness; Finite element method</t>
  </si>
  <si>
    <t>10.1115/1.4053074</t>
  </si>
  <si>
    <t>Liu W.</t>
  </si>
  <si>
    <t>Simulation Training Auxiliary Model Based on Neural Network and Virtual Reality Technology</t>
  </si>
  <si>
    <t>Training simulators have been gradually evolving in the direction of software, virtualization, networking, and multiplatform in recent years, with the continuous development of hardware and software technologies, particularly the maturity of VR (Virtual Reality) related technologies. The network intrusion program allows remote hackers to take control of the system, posing a serious threat to the network and computer security. As a result, this paper proposes a VR-based ID (intrusion detection) simulation training system. This paper proposes an ID model based on CNN (Convolutional Neural Networks) and LSTM to address these issues (Long Short-term Memory Networks). This model oversamples data from unbalanced data sets, reducing the difference in category data and thus improving the ID model's performance and existing detection methods to compensate for the flaw. 3DSMAX technology is used to simulate the process visualization scene, as well as some key equipment models and signal transmission simulations, during the system design and implementation process. The experimental results show that CNN LSTM outperforms BP, and the overall evaluation index F1 has significantly improved, particularly the F1 index of D4. CNN LSTM outperforms GA (genetic algorithm) by 12.75 percent and BP by 14.07 percent. The system essentially accomplishes the anticipated simulation training goal, and the simulation training effect is impressive.  © 2022 Wei Liu.</t>
  </si>
  <si>
    <t>Neural Networks, Computer; Simulation Training; Software; Technology; Virtual Reality; Computer control systems; Computer crime; Convolutional neural networks; E-learning; Genetic algorithms; Intrusion detection; Long short-term memory; Network security; Virtual reality; Auxiliary models; Convolutional neural network; Intrusion detection models; Model-based OPC; Multi-platform; Neural-networks; Simulation training; Training simulator; Virtual reality technology; Virtualizations; simulation training; software; technology; virtual reality; Personal computing</t>
  </si>
  <si>
    <t>10.1155/2022/2636877</t>
  </si>
  <si>
    <t>Jolak R.; Rosenstatter T.; Mohamad M.; Strandberg K.; Sangchoolie B.; Nowdehi N.; Scandariato R.</t>
  </si>
  <si>
    <t>CONSERVE: A framework for the selection of techniques for monitoring containers security</t>
  </si>
  <si>
    <t>Context: Container-based virtualization is gaining popularity in different domains, as it supports continuous development and improves the efficiency and reliability of run-time environments. Problem: Different techniques are proposed for monitoring the security of containers. However, there are no guidelines supporting the selection of suitable techniques for the tasks at hand. Objective: We aim to support the selection and design of techniques for monitoring container-based virtualization environments. Approach:: First, we review the literature and identify techniques for monitoring containerized environments. Second, we classify these techniques according to a set of categories, such as technical characteristic, applicability, effectiveness, and evaluation. We further detail the pros and cons that are associated with each of the identified techniques. Result: As a result, we present CONSERVE, a multi-dimensional decision support framework for an informed and optimal selection of a suitable set of container monitoring techniques to be implemented in different application domains. Evaluation: A mix of eighteen researchers and practitioners evaluated the ease of use, understandability, usefulness, efficiency, applicability, and completeness of the framework. The evaluation shows a high level of interest, and points out to potential benefits. © 2021 The Authors</t>
  </si>
  <si>
    <t>Containers; Decision support systems; Efficiency; Monitoring; Virtual reality; Virtualization; Attack analysis; Container monitoring; Continuous development; Different domains; Efficiency and reliability; Intrusion-Detection; It supports; Security; Software and systems engineerings; Virtualizations; Intrusion detection</t>
  </si>
  <si>
    <t>10.1016/j.jss.2021.111158</t>
  </si>
  <si>
    <t>Sai Prasad A.V.H.; Rajkumar G.V.S.</t>
  </si>
  <si>
    <t>A Novel Dynamic Optimization Technique for Finding Optimal Trust Weights in Cloud</t>
  </si>
  <si>
    <t>Cloud Computing permits users to access vast amounts of services of computing power in a virtualized environment. Providing secure services is essential. There are several problems to real-world optimization that are dynamic which means they tend to change over time. For these types of issues, the goal is not always to identify one optimum but to keep continuously adapting to the solution according to the change in the environment. The problem of scheduling in Cloud where new tasks keep coming over time is unique in terms of dynamic optimization problems. Until now, there has been a large majority of research made on the application of various Evolutionary Algorithms (EAs) to address the issues of dynamic optimization, with the focus on the maintenance of population diversity to ensure the flexibility for adapting to the changes in the environment. Generally, trust refers to the confidence or assurance in a set of entities that assure the security of data. In this work, a dynamic optimization technique is proposed to find an optimal trust weights in cloud during scheduling. Copyright © 2022 KSII</t>
  </si>
  <si>
    <t>Cloud computing; Cluster computing; Computing power; Evolutionary algorithms; Heuristic algorithms; Scheduling; Scheduling algorithms; Trusted computing; Virtual reality; Cloud-computing; Cluster based dynamic optimization technique; Cluster-based; Computing power; Dynamic optimization; Meta-heuristics algorithms; Optimization techniques; Tasks scheduling; Trust; Virtualized environment; Dynamic programming</t>
  </si>
  <si>
    <t>10.3837/tiis.2022.06.015</t>
  </si>
  <si>
    <t>Bhatia Y.; Bari A.S.M.H.; Hsu G.-S.J.; Gavrilova M.</t>
  </si>
  <si>
    <t>Motion Capture Sensor-Based Emotion Recognition Using a Bi-Modular Sequential Neural Network</t>
  </si>
  <si>
    <t>Motion capture sensor-based gait emotion recognition is an emerging sub-domain of human emotion recognition. Its applications span a variety of fields including smart home design, border security, robotics, virtual reality, and gaming. In recent years, several deep learning-based approaches have been successful in solving the Gait Emotion Recognition (GER) problem. However, a vast majority of such methods rely on Deep Neural Networks (DNNs) with a significant number of model parameters, which lead to model overfitting as well as increased inference time. This paper contributes to the domain of knowledge by proposing a new lightweight bi-modular architecture with handcrafted features that is trained using a RMSprop optimizer and stratified data shuffling. The method is highly effective in correctly inferring human emotions from gait, achieving a micro-mean average precision of 0.97 on the Edinburgh Locomotive Mocap Dataset. It outperforms all recent deep-learning methods, while having the lowest inference time of 16.3 milliseconds per gait sample. This research study is beneficial to applications spanning various fields, such as emotionally aware assistive robotics, adaptive therapy and rehabilitation, and surveillance. © 2022 by the authors. Licensee MDPI, Basel, Switzerland.</t>
  </si>
  <si>
    <t>Emotions; Gait; Humans; Motion; Neural Networks, Computer; Robotics; Gait analysis; Robotics; Speech recognition; Virtual reality; Deep learning; Emotion recognition; Gait; Handcrafted feature; Human motions; Modulars; Motion capture; Motion capture sensor; Remote visual technology; Sequential neural networks; emotion; gait; human; motion; robotics; Deep neural networks</t>
  </si>
  <si>
    <t>10.3390/s22010403</t>
  </si>
  <si>
    <t>Zhang J.; Dong Z.; Bai X.; Lindeman R.W.; He W.; Piumsomboon T.</t>
  </si>
  <si>
    <t>10.3389/frvir.2022.672537</t>
  </si>
  <si>
    <t>Thyagaturu A.S.; Shantharama P.; Nasrallah A.; Reisslein M.</t>
  </si>
  <si>
    <t>Operating Systems and Hypervisors for Network Functions: A Survey of Enabling Technologies and Research Studies</t>
  </si>
  <si>
    <t>Scalable and flexible communication networks increasingly conduct the packet processing for Network Functions (NFs) in General Purpose Computing (GPC) platforms. The input/output (I/O)-intensive and latency-sensitive packet processing is challenging for the operating systems and hypervisors running on GPC platforms. This article surveys the existing enabling technologies and research studies on operating system and hypervisor aspects that directly influence the packet processing for NFs on GPC platforms. We organize this survey according to the main categories abstraction approach, memory access, and I/O strategy. We further categorize abstraction approach technologies and research studies into the categories operation systems, hypervisors, and containers. We partition the memory access category into the two sub-categories of memory allocation and memory access, while we partition the I/O strategy category into the sub-categories I/O device virtualization and I/O device access. Our survey gives a comprehensive summary of the capabilities and limitations of the existing enabling technologies and researched approaches for abstraction, memory access, and I/O for NF packet processing. We outline critical future research directions for advancing NF packet processing on GPC platforms.  © 2013 IEEE.</t>
  </si>
  <si>
    <t>Abstracting; Containers; Function evaluation; Memory architecture; Network function virtualization; Network security; Surveys; Transfer functions; Virtual reality; Acceleration offloading; Hardware; Hypervisors; Input-output; Input/output virtualization; Memory access; Memory-management; Noise measurements; Operating system; Software; Virtual machine monitors; Virtualization approach; Virtualizations; Virtual machine</t>
  </si>
  <si>
    <t>10.1109/ACCESS.2022.3194913</t>
  </si>
  <si>
    <t>Huang H.; Zeng X.; Zhao L.; Qiu C.; Wu H.; Fan L.</t>
  </si>
  <si>
    <t>Metaverse and blockchain, as the latest buzzwords, have attracted great attention from industry and academia. They will inevitably promote technological innovation in the field of building information modeling (BIM) in the future. BIM organizes various building information into a whole by establishing a virtual three-dimensional model of architectural engineering using digital technology. The metaverse seamlessly integrates the real world and the virtual world, and conducts rich activities such as creation, display, and trading. Therefore, through the exploration of the metaverse, it will be possible to build an exciting digital world and transform the physical world better. Meanwhile, introducing the blockchain technology could ensure the fairness and security of resource transactions, data storage, and other activities. In this survey, we delve into the metaverse and blockchain empowerment by studying BIM components, metaverse applications in virtual world construction, and the latest research on blockchain. We also discuss how BIM technology and blockchain can be integrated with metaverse. The collaborations between academia and industry would be certainly required for further development and interdisciplinary research on the metaverse and the integration of blockchain into BIM. We hope to see our survey help researchers, engineers and educators build an open, fair and rational future BIM ecosystem.  © 2020 IEEE.</t>
  </si>
  <si>
    <t>Architectural design; Digital storage; Information theory; Surveys; Three dimensional displays; Virtual reality; Block-chain; Building information modeling; Building Information Modelling; City information modeling; Device-free localizations; Information Modeling; Metaverses; Solid modelling; Three-dimensional display; Urban areas; Blockchain</t>
  </si>
  <si>
    <t>Catak F.O.; Kuzlu M.; Tang H.; Catak E.; Zhao Y.</t>
  </si>
  <si>
    <t>Security Hardening of Intelligent Reflecting Surfaces Against Adversarial Machine Learning Attacks</t>
  </si>
  <si>
    <t>Next-generation communication networks, also known as NextG or 5G and beyond, are the future data transmission systems that aim to connect a large amount of Internet of Things (IoT) devices, systems, applications, and consumers at high-speed data transmission and low latency. Fortunately, NextG networks can achieve these goals with advanced telecommunication, computing, and Artificial Intelligence (AI) technologies in the last decades and support a wide range of new applications. Among advanced technologies, AI has a significant and unique contribution to achieving these goals for beamforming, channel estimation, and Intelligent Reflecting Surfaces (IRS) applications of 5G and beyond networks. However, the security threats and mitigation for AI-powered applications in NextG networks have not been investigated deeply in academia and industry due to being new and more complicated. This paper focuses on an AI-powered IRS implementation in NextG networks along with its vulnerability against adversarial machine learning attacks. This paper also proposes the defensive distillation mitigation method to defend and improve the robustness of the AI-powered IRS model, i.e., reduce the vulnerability. The results indicate that the defensive distillation mitigation method can significantly improve the robustness of AI-powered models and their performance under an adversarial attack.  © 2013 IEEE.</t>
  </si>
  <si>
    <t>5G mobile communication systems; Artificial intelligence; Data communication systems; Data structures; Data transfer; Distillation; Internet of things; Network security; Virtual reality; Adversarial machine learning; Computational modelling; Intelligent reflecting surface; Machine-learning; Model poising; Neural-networks; Next generation networking; Next-generation networks; Receiver; Reflecting surface; Security; Solid modelling; Next generation networks</t>
  </si>
  <si>
    <t>10.1109/ACCESS.2022.3206012</t>
  </si>
  <si>
    <t>Zhao E.; He J.; Jin Z.; Wang Y.</t>
  </si>
  <si>
    <t>The application of current information technology in education, especially multimedia network technology, has brought about major changes in the content and methods of instruction. It has replaced the conventional teacher-centered, textbook-centered, and classroom-centered teaching environment with a student-centered, information technology-based learning environment that includes a rich network of multimedia learning resources and virtual reality. Through the interaction between students and students and between students and the learning environment, students can acquire knowledge on the basis of observation, understanding, and cognition, so as to grasp the essence of things. It is an effective cognitive tool for students to explore freely and visualize various knowledge and skills. Therefore, the teacher is no longer the authority of knowledge imparting, but the learner's guide and helper or even the senior partner in the learner's learning activities. This shift will allow teaching staff to focus more on the design and development of learning environments and resources. This paper proposes a new clustering algorithm CURE, which overcomes the shortcomings of the detection rate and stability of the classical clustering algorithm and is suitable for solving the clustering problem in the learning environment of big data analysis. Experiments are carried out on some international standard network security dataset KDDCUP101, and the running time of the algorithm is 1230 s. The results show that the stability of the proposed algorithm is increased by 30.22% and the detection rate is increased by 10.98% compared with the common algorithm. Compared with the global K-means algorithm, the time complexity is also greatly enhanced. © 2022 Erxi Zhao et al.</t>
  </si>
  <si>
    <t>Big data; Computer aided instruction; E-learning; Engineering education; Information analysis; K-means clustering; Learning systems; Multimedia systems; Network security; Virtual reality; 'current; Detection rates; Information technology in educations; Learning environments; Multimedia learning resources; Multimedia network technologies; Student centred learning; Student-centred; Teachers'; Technology-based learning; Students</t>
  </si>
  <si>
    <t>Yu P.; Zhao H.; Yang K.; Chen H.; Geng X.; Hu M.; Yan H.</t>
  </si>
  <si>
    <t>Blockchain-Enabled Joint Resource Allocation for Virtualized Video Service Functions</t>
  </si>
  <si>
    <t>Power information is an important guarantee for energy security. As an important technical means of safety management and risk control, video monitoring is widely used in the power industry. Power video monitoring system uses efficient processing of multimodal video data and automatically identifies abnormal events and equipment status, replacing human monitoring with machine. Video monitoring data of power substations usually contain both visual information and auditory information, and the data types are diversified. The multimodal video data provides a rich underlying data source for the intelligent monitoring function, but it requires multiple service forms for efficient processing. Most intelligent edge monitoring equipment are only equipped with lightweight computing resources and limited battery supply, limited resources, and weak local processing data capabilities. Power video monitoring system has the characteristics of distribution, openness, interconnection, and intellectualization. Its intelligent edge video equipment is widely distributed, which also brings convenience and also brings security risks in terms of data security and reliability. For the outdoor multimodal power video monitoring system scenario, this paper adopts the edge-cloud distributed system architecture to solve the problem of resource shortage and adopts the first proposed service function virtualization (SFV) to solve the problem of multimodal video data processing. At the same time, the problem of security protection is solved by introducing blockchain to establish trust among intelligent video equipment and service providers. Under the security protection of virtualized service consortium blockchain (VSCB), virtualization technology is introduced into the service function chain (SFC) to realize SFV and solve the resource optimal allocation problem of multimodal video data processing. The work mainly involves the joint mapping of virtual resources, physical resources, and the joint optimization of computing and communication resources. Problems such as large state space and high dimensionality of action space have an impact on resource allocation. The stochastic optimization problem of resource allocation is established as a Markov decision process (MDP) model, and SFV technology is used to optimize cost and delay. The resource allocation optimization algorithm (RAOA-A3C) based on asynchronous advantage actor-critic algorithm (A3C) is proposed. Simulation experiments show that the RAOA-A3C proposed in this paper is more suitable for high-dynamic, multidimensional, and distributed power video monitoring system scenario and has achieved better optimization results in reducing time delay and deployment costs.  © 2022 Ping Yu et al.</t>
  </si>
  <si>
    <t>Accident prevention; Blockchain; Cloud security; Markov processes; Monitoring; Optimization; Resource allocation; Security systems; Stochastic models; Video recording; Video signal processing; Virtual reality; Virtualization; Block-chain; Computing resource; Multi-modal; Power; Service functions; System scenarios; Video data; Video monitoring; Video monitoring systems; Virtualizations; Television equipment</t>
  </si>
  <si>
    <t>10.1155/2022/4349097</t>
  </si>
  <si>
    <t>Spero H.R.; Vazquez-Lopez I.; Miller K.; Joshaghani R.; Cutchin S.; Enterkine J.</t>
  </si>
  <si>
    <t>Drones, virtual reality, and modeling: communicating catastrophic dam failure</t>
  </si>
  <si>
    <t>Dam failures occur worldwide and can be economically and ecologically devastating. Communicating the scale of these risks to the general public and decision-makers is imperative. Two-dimensional (2D) dam failure hydraulic models inform owners and floodplain managers of flood regimes but have limitations when shared with non-specialists. This study addresses these limitations by constructing a 3D Virtual Reality (VR) environment to display the 1976 Teton Dam disaster case study using a pipeline composed of (1) 2D hydraulic model data (extrapolated into 3D), (2) a 3D reconstructed dam, and (3) a terrain model processed from UAS (Uncrewed Airborne System) imagery using Structure from Motion photogrammetry. This study validates the VR environment pipeline on the Oculus Quest 2 VR Headset with the criteria: immersion fidelity, movement, immersive soundscape, and agreement with historical observations and terrain. Through this VR environment, we develop an effective method to share historical events and, with future work, improve hazard awareness; applications of this method could improve citizen engagement with Early Warning Systems. This paper establishes a pipeline to produce a visualization tool for merging UAS imagery, Virtual Reality, digital scene creation, and sophisticated 2D hydraulic models to communicate catastrophic flooding events from natural or human-made levees or dams. Abbreviations: ASDSO: Association of State Dam Safety Officials; DEM: digitalelevation model; EWS: Early Warning System; HEC-RAS: Hydrologic EngineeringCenter-River Analysis System; HMD: Head-Mounted Display; NOAA: NationalOceanic and Atmospheric Administration; Reclamation: Bureau of Reclamation; United States Agency; SfM: Structure from Motion; 1D: one-dimensional; 2D:two-dimensional; 3D: three-dimensional; UAS: Uncrewed Aerial System (drone); US:United States; USACE: United States Army Corps of Engineers; VR: VirtualReality. © 2022 The Author(s). Published by Informa UK Limited, trading as Taylor &amp; Francis Group.</t>
  </si>
  <si>
    <t>3D modeling; Antennas; Dams; Disaster prevention; Failure (mechanical); Floods; Helmet mounted displays; Photogrammetry; Three dimensional computer graphics; Virtual reality; 3D models; 3d-modeling; Airborne systems; Dam failure; Early Warning System; Resilience; Structure from motion; Two-dimensional; Virtual models; Virtual-reality environment; aircraft; dam failure; numerical model; photogrammetry; three-dimensional modeling; unmanned vehicle; virtual reality; Disasters</t>
  </si>
  <si>
    <t>10.1080/17538947.2022.2041116</t>
  </si>
  <si>
    <t>Zhao C.; Li J.</t>
  </si>
  <si>
    <t>Working Condition Monitoring System of Substation Robot Based on Video Monitoring</t>
  </si>
  <si>
    <t>In order to realize intelligent video surveillance of substation, this paper presents a substation robot working state monitoring system based on video surveillance. In this paper, the intelligent monitoring system of substation robot working state is constructed by combining virtual reality technology. Through the cooperation of each unit in the system, the real-time monitoring of substation robot working state and the early warning of abnormal working state are realized. The system can transmit video data at a high frame rate to ensure the timeliness of video data transmission and clearly and smoothly present the virtual scene of substation robot work. It can realize the high-precision positioning measurement of the robot under different distances and speeds, obtain the working dynamic trajectory of the robot according to the measurement results, analyze its working state, and give an early warning in case of abnormal working state, so as to achieve the purpose of intelligently monitoring the working state of the substation robot. The experimental results show that each group of video data transmission frame rate of the system can reach 29 f/s and is relatively stable. The average transmission frame rate is 30.62 f/s. The video transmission frame rate is high, which can ensure the timeliness of video transmission. Conclusion. The designed substation intelligent video monitoring system has good output stability and reliability.  © 2022 Cuirong Zhao and Juchen Li.</t>
  </si>
  <si>
    <t>Condition monitoring; Data transfer; Image communication systems; Intelligent robots; Security systems; Virtual reality; Condition monitoring systems; Early warning; Frame-rate; Intelligent video surveillance; Robots working; Transmission frames; Video data transmission; Video monitoring; Video transmissions; Working state; Video recording</t>
  </si>
  <si>
    <t>10.1155/2022/7840507</t>
  </si>
  <si>
    <t>Yang G.; Zhu M.</t>
  </si>
  <si>
    <t>Application of CAD Virtual Reality Technology in Bank Financial Business System</t>
  </si>
  <si>
    <t>Virtual reality (VR) is a comprehensive integration technology, in the reality of Internet finance is growing stronger and stronger, the integration of information technology and Internet VR technology will also have linkage with the financial field. The financial business system has a wide range of application prospects. In order to solve the problems of large turnover of traditional bank counter staff and small customer reception volume, the concept of virtual bank and smart counter is no longer a ‘mirror’, and has become an urgent need of the banking industry. Banks are seeking solutions based on their own characteristics. The purpose of introducing or integrating new technology is to solve the industry pain points, but the application of new technology is bound to bring many new difficulties. Only by locking the pain points and overcoming the difficulties, can virtual bank become a product available to everyone. ‘VR + distributed system’ creates a new banking scene, realizes the upgrade from traditional online banking to virtual reality banking. Eliminate traditional bank outlets and builds intelligent virtual reality outlets. The head-mounted terminal system realizes the security and personalizes marketing of virtual reality technology in banking business. From the perspective of marketing, the most suitable products can be recommended according to the customer status by analyzing the information acquired through behavioral model, which can realize the marketing mode of ‘personal customization, thousands of faces.’. © 2023 CAD Solutions, LLC,.</t>
  </si>
  <si>
    <t>Commerce; Computer aided design; Finance; Application prospect; Banking industry; Banking systems; Business systems; Comprehensive integrations; Distributed systems; Financial business; Integration technologies; Management systems; Virtual reality technology; Virtual reality</t>
  </si>
  <si>
    <t>10.14733/CADAPS.2023.S1.13-23</t>
  </si>
  <si>
    <t>Wang J.; Zhu J.; Zhang M.; Alam I.; Biswas S.</t>
  </si>
  <si>
    <t>Function Virtualization Can Play a Great Role in Blockchain Consensus</t>
  </si>
  <si>
    <t>Bitcoin introduced a cryptocurrency as a form of public ledger consequently that turned into a most popular security technology, Blockchain. Its integrated mining technology lies the key security mechanism. The system allows forming a pool mining group to solve a particular job and share their revenues to their CPU usage while one of them successfully mines a block. To mine a block, a cryptographic puzzle should be solved, which requires significant compute resources that cause huge energy consumption. On the other hand, recent statistics show that low computational energy-restricted Internet of Things (IoT) devices are increasing exponentially. Although it has low energy and limited computation power, it is large in quantity when it is integrated. So we focus on a stochastic geometry theory, which resolves the issue of block mining computation via utilizing multiple mobile IoT devices, given that these IoT devices are Computation Capable Nodes (CCNs). To further normalize this issue, we propose an efficient mathematical solution that uses smart coordination of Virtual Network Functions (VNFs) for IoT devices to enable their CPU usage efficiently. At the same time, the work and credit point distribution policy is smartly handled through virtual pool mining. The proposal renders Network Function Virtualization technology to configure VNF, and Service Function Chain technology is utilized to enable the network flow of such VNFs. New algorithms are presented to solve multiple issues like node discovery, computation offloading, and work credit point distribution. Our goal is to minimize energy consumption within the given time constraint. Implementation results show that although virtual functions for block mining require extensive computations in IoT devices, dividing computation work into small fractions called tasks embedded with VNF, and offloading them to nearby CCNs, tend to minimize the cost and energy consumption of individual shared miners. The overall mining process is proved efficient and faster.  © 2013 IEEE.</t>
  </si>
  <si>
    <t>Chains; Computation theory; Energy utilization; Green computing; Internet of things; Lakes; Network function virtualization; Stochastic systems; Transfer functions; Virtual reality; Block-chain; Energy-consumption; Hardware; Peer-to-peer computing; Pool mining; Service function chain; Service functions; Task analysis; Virtualizations; Blockchain</t>
  </si>
  <si>
    <t>10.1109/ACCESS.2022.3176349</t>
  </si>
  <si>
    <t>Mu W.; Ding H.</t>
  </si>
  <si>
    <t>C2C Model E-Commerce Credit Evaluation Model Based on Artificial Intelligence</t>
  </si>
  <si>
    <t>The development of network computer technology and artificial intelligence technology promotes the generation of software agents. However, online shopping has inherent information asymmetry due to the anonymity and liquidity of C2C (Customer to Customer) transactions. In the virtual environment, buyers cannot see the physical products, and they do not experience online shopping in person. They can only select products through the seller's pictures and descriptions. After payment, there may be some problems, such as sending the wrong product, the seller does not deliver the goods after receiving the goods, or the seller does not receive the payment after delivery, etc. Therefore, the credit problem is the bottleneck for the development of online shopping business. Therefore, in order to ensure the transaction security of buyers and sellers, major C2C online trading platforms at home and abroad have established a credit evaluation mechanism. However, due to the reliability of e-commerce technology, the legal environment of e-commerce, the ethical environment of e-commerce, and the problems of existing credit evaluation indicators. The development of e-commerce in China is very slow. Therefore, actively exploring the credit model of Chinese e-commerce is of great significance to promoting the development of Chinese market economy. In this paper, AI technology analyzes the credit evaluation management method of C2C e-commerce website for transaction participants. This paper summarizes some key factors that affect the establishment of C2C credit, and further finds that there are some problems in the credit evaluation model involved in the e-commerce process. These problems stem from the inability to properly deal with the current development of e-commerce in China. There are problems with its evaluation system and honest transaction process. In order to better promote the development of e-commerce, in view of the above problems, this paper proposes a new model of C2C e-commerce credit system based on the game theory model of e-commerce buyers and sellers of AI technology, and further improves the evaluation model and related measures to completely solve the problem. Credit value generally shows a growth trend, but the trend is not obvious.  © 2022 Wei Mu and HePing Ding.</t>
  </si>
  <si>
    <t>Artificial intelligence; Computer networks; Game theory; Sales; Software agents; Virtual reality; AI Technologies; Artificial intelligence technologies; Buyers and sellers; Computer technology; Credit evaluation model; Credit evaluations; E- commerces; Model-based OPC; Network computers; Online shopping; Electronic commerce</t>
  </si>
  <si>
    <t>10.1155/2022/4820393</t>
  </si>
  <si>
    <t>Niu X.; Lan H.; Zeng D.</t>
  </si>
  <si>
    <t>Research on Intelligent Mapping Algorithm of Secure Virtual Network under Cloud Computing</t>
  </si>
  <si>
    <t>In order to improve the mapping efficiency of network intelligent mapping algorithm, this paper proposes a secure virtual network intelligent mapping algorithm under cloud computing. Firstly, the network virtualization technology is analyzed, and a network virtualization example diagram is proposed. Then the energy consumption model and network load model of virtual network mapping problem are constructed to analyze the mapping reliability. Finally, the virtual network mapping strategy is optimized by cloud computing technology to realize the research on intelligent mapping algorithm of secure virtual network under cloud computing. Experimental results show that the percentage of nodes used by the proposed algorithm is much lower than that of other mapping algorithms compared, and the energy consumption is about 8100RMB/h at 60,000 unit time point, which is much lower than that of other methods, indicating that the proposed algorithm has high mapping efficiency. © 2022 Xiaoqiang Niu et al.</t>
  </si>
  <si>
    <t>Cloud computing; Energy utilization; Network security; Virtual machine; Virtual reality; Virtualization; Cloud-computing; Energy consumption model; Load modeling; Mapping algorithms; Mapping problem; Network load; Network virtualization; Virtual network mappings; Virtual networks; Virtualization technologies; Conformal mapping</t>
  </si>
  <si>
    <t>10.1155/2022/4976176</t>
  </si>
  <si>
    <t>Şahin H.; Hemesath S.; Boll S.</t>
  </si>
  <si>
    <t>Deviant Behavior of Pedestrians: A Risk Gamble or Just Against Automated Vehicles? How About Social Control?</t>
  </si>
  <si>
    <t>Recent evidence suggests that the assumed conflict-avoidant programming of autonomous vehicles will incentivize pedestrians to bully them. However, this frequent argument disregards the embedded nature of social interaction. Rule violations are socially sanctioned by different forms of social control, which could moderate the rational incentive to abuse risk-avoidant vehicles. Drawing on a gamified virtual reality (VR) experiment (n = 36) of urban traffic scenarios, we tested how vehicle type, different forms of social control, and monetary benefit of rule violations affect pedestrians’ decision to jaywalk. In a second step, we also tested whether differences in those effects exist when controlling for the risk of crashes in conventional vehicles. We find that individuals do indeed jaywalk more frequently when faced with an automated vehicle (AV), and this effect largely depends on the associated risk and not their automated nature. We further show that social control, especially in the form of formal traffic rules and norm enforcement, can reduce jaywalking behavior for any vehicle. Our study sheds light on the interaction dynamics between humans and AVs and how this is influenced by different forms of social control. It also contributes to the small gamification literature in this human–computer interaction. Copyright © 2022 Şahin, Hemesath and Boll.</t>
  </si>
  <si>
    <t>10.3389/frobt.2022.885319</t>
  </si>
  <si>
    <t>Peckmann C.; Kannen K.; Pensel M.C.; Lux S.; Philipsen A.; Braun N.</t>
  </si>
  <si>
    <t>Virtual reality induces symptoms of depersonalization and derealization: A longitudinal randomised control trial</t>
  </si>
  <si>
    <t>Trusting reports on internet forums, a substantial number of people have developed unpleasant symptoms of depersonalization (DP) and derealization (DR) after virtual reality (VR) consumption. Likewise, one case series study indicates that even after one single VR session, transient DPDR experiences may occur. Despite these indications, little is otherwise known about the risk of developing DPDR from VR consumption. Therefore, we carried out the present longitudinal randomised controlled trial (N = 80), which examined, whether VR-gaming induces higher DPDR effects than classical PC gaming, and if so, how long DPDR effects persist. DPDR effects were assessed immediately before gaming (T0), immediately after gaming (T1), one day after gaming (T2) and one week after gaming (T3). Moreover, given evidence for an emotional hyporeagibility under DPDR, the participants’ emotional and physiological (EDA, HRV) reagibility towards emotional pictures was assessed immediately after gaming. Likewise, to study whether certain personality traits might be associated with the occurrence of VR-induced DPDR effects, we administered a personality inventory to our participants. Results reveal that, after VR gaming, a significantly stronger DPDR experience was reported in the VR group than PC group at T1, while at T2 and T3, no significant DPDR group differences were detectable. Furthermore, no significant group differences were found in respect to emotional and physiological reagibility, nor were any correlations between personality traits and DPDR symptoms found. In summary, although our study provides further evidence that VR consumption can transiently induce DPDR-like symptoms, we find no evidence that these DPDR effects persist in the long term. © 2022 The Authors</t>
  </si>
  <si>
    <t>Physiology; Depersonalization; Derealization; Gaming; Group differences; Internet forums; Number of peoples; Personality traits; Randomized control trials; Randomized controlled trial; Side effect; Virtual reality</t>
  </si>
  <si>
    <t>10.1016/j.chb.2022.107233</t>
  </si>
  <si>
    <t>Zheng L.; Zhang J.</t>
  </si>
  <si>
    <t>A New Malware Detection Method Based on VMCADR in Cloud Environments</t>
  </si>
  <si>
    <t>With the cloud computing technology developing increasingly, malware and privacy protection have become two major challenges for cloud security. At present, the detection methods based on virtualization technology are mainly in-VM and out-of-VM approaches, both of which have high detection rates. However, a lot of relevant researches at present have focused on the accuracy of malware without considering the privacy protection of cloud tenants sufficiently. In this paper, we propose a new cloud-based malware detection method that can detect malware in cloud service platforms without compromising user privacy. In order to protect the privacy of cloud tenants, this method uses relevant virtualization technologies to obtain memory snapshots of cloud tenants. Because the memory snapshot is very large, and the semantics is of low level, it needs to be processed for feature dimensionality reduction. Therefore, we propose visualized memory change area dimensionality reduction (VMCADR) method. This method directly performs malware detection on binary memory snapshots without accessing user system information and files, thereby protecting user privacy. The following are the main steps of VMCADR method. First, we propose memory difference (MDIFF) algorithm to obtain the Memory Changed Area (MCA), which is changed by the test program. Then, in order to better detect the MCA files, we use visualization technology to process it. Next, we convert these MCA files into grayscale images and RGB images, respectively. And we resize the picture pixels uniformly, so that it can be classified using convolutional neural networks. Finally, we propose a Simplified Neural Network (SNN) to classify these images. After experiments, the RGB-dataset accuracy of malware detection is 99.39%.  © 2022 Luxin Zheng and Jian Zhang.</t>
  </si>
  <si>
    <t>Convolutional neural networks; Malware; Software testing; Virtual machine; Virtual reality; Virtualization; Cloud computing technologies; Cloud environments; Cloud securities; Detection methods; Dimensionality reduction; Dimensionality reduction method; Malware detection; Privacy protection; User privacy; Virtualization technologies; Semantics</t>
  </si>
  <si>
    <t>10.1155/2022/4208066</t>
  </si>
  <si>
    <t>Guo J.; Lv Z.</t>
  </si>
  <si>
    <t>With the development of science and technology, the high-tech industry is developing rapidly, and various new-age technologies continue to appear, and Digital Twins (DT) is one of them. As a brand-new interactive technology, DT technology can handle the interaction between the real world and the virtual world well. It has become a hot spot in the academic circles of all countries in the world. DT have developed rapidly in recent years result from centrality, integrity and dynamics. It is integrated with other technologies and has been applied in many fields, such as smart factory in industrial production, digital model of life in medical field, construction of smart city, security guarantee in aerospace field, immersive shopping in commercial field and so on. The introduction of DT is mostly a summary of concepts, and few practical applications of Digital Twins are introduced. The purpose of this paper is to enable people to understand the application status of DT technology. At the same time, the introduction of core technologies related to DT is interspersed in the application introduction. Finally, combined with the current development status of DT, predict the future development trend of DT and make a summary. © 2022, The Author(s).</t>
  </si>
  <si>
    <t>Medicine; Development of science and technologies; Digital modeling; High tech industry; Hotspots; Industrial production; Interactive technology; New age; Personalized medicines; Real-world; Virtual worlds; Virtual reality</t>
  </si>
  <si>
    <t>10.1007/s11042-022-12536-5</t>
  </si>
  <si>
    <t>Aguilar J.; Bordons C.; Arce A.; Galan R.</t>
  </si>
  <si>
    <t>Intent Profile Strategy for Virtual Power Plant Participation in Simultaneous Energy Markets With Dynamic Storage Management</t>
  </si>
  <si>
    <t>The emergence of distributed energy resources in the electricity system involves new scenarios in which domestic consumers can be aggregated in virtual power plants to participate in energy markets. In this paper, a reconfigurable hierarchical multi-time scale framework is developed by combining the concepts of dynamic storage virtualization and intent profiling with model predictive control. The combined implementation of these concepts allows the simultaneous weighted participation in different energy markets, not only according to some aggregators' criteria, but also to several risk factors. In a first stage, the framework optimizes the strategy for bidding in day-ahead market whereas the second one consists of a control stage to mitigate deviations and potential penalties. The smart management of individual storage virtualization enables the participation in the demand-response program, which improves the forecasted economical profit related to the day-ahead participation. The changes in the schedule are performed considering new potential penalties. The framework is reconfigurable at every sample time at control stage. This enables to make dynamic participations depending on node availability or system peaks. The proposed case studies cover day-ahead and demand-response participations, but the framework is open to other multi-service configurations. The results have been assessed with satisfactory conclusions.  © 2013 IEEE.</t>
  </si>
  <si>
    <t>Battery storage; Cost reduction; Electric batteries; Electric power system control; Electric power transmission networks; Energy management; Energy resources; Internet protocols; Investments; Mathematical programming; Model predictive control; Peer to peer networks; Power markets; Storage management; Virtual reality; Virtualization; Energy; IP-network; Optimisations; Peer-to-peer computing; Predictive control; Virtual battery; Virtual power plants; Virtualizations; Smart power grids</t>
  </si>
  <si>
    <t>10.1109/ACCESS.2022.3155170</t>
  </si>
  <si>
    <t>Li W.; Wang H.; Zhang X.; Li D.; Yan L.; Fan Q.; Jiang Y.; Yao R.</t>
  </si>
  <si>
    <t>Security Service Function Chain Based on Graph Neural Network</t>
  </si>
  <si>
    <t>With the rapid development and wide application of cloud computing, security protection in cloud environment has become an urgent problem to be solved. However, traditional security service equipment is closely coupled with the network topology, so it is difficult to upgrade and expand the security service, which cannot change with the change of network application security requirements. Building a security service function chain (SSFC) makes the deployment of security service functions more dynamic and scalable. Based on a software defined network (SDN) and network function virtualization (NFV) environment, this paper proposes a solution to the particularity optimization algorithm of network topology feature extraction using graph neural network. The experimental results show that, compared with the shortest path, greedy algorithm and hybrid bee colony algorithm, the average success rate of the graph neural network algorithm in the construction of the security service function chain is more than 90%, far more than other algorithms, and far less than other algorithms in construction time. It effectively reduces the end-to-end delay and increases the network throughput. © 2022 by the authors. Licensee MDPI, Basel, Switzerland.</t>
  </si>
  <si>
    <t>Graph theory; Network security; Software defined networking; Transfer functions; Virtual reality; Cloud computing securities; Cloud environments; Graph neural networks; Network topology; Security protection; Security service function chain; Security services; Service functions; Software-defined networks; Urgent problems; Network function virtualization</t>
  </si>
  <si>
    <t>10.3390/info13020078</t>
  </si>
  <si>
    <t>Hafeez S.; Ghadi Y.Y.; Alarfaj M.; al Shloul T.; Jalal A.; Kamal S.; Kim D.-S.</t>
  </si>
  <si>
    <t>Independent human living systems require smart, intelligent, and sustainable online monitoring so that an individual can be assisted timely. Apart from ambient assisted living, the task of monitoring human activities plays an important role in different fields including virtual reality, surveillance security, and human interaction with robots. Such systems have been developed in the past with the use of various wearable inertial sensors and depth cameras to capture the human actions. In this paper, we propose multiple methods such as random occupancy pattern, spatio temporal cloud, way-point trajectory, Hilbert transform, Walsh Hadamard transform and bone pair descriptors to extract optimal features corresponding to different human actions. These features sets are then normalized using min-max normalization and optimized using the Fuzzy optimization method. Finally, the Masi entropy classifier is applied for action recognition and classification. Experiments have been performed on three challenging datasets, namely, UTD-MHAD, 50 Salad, and CMU-MMAC. During experimental evaluation, the proposed novel approach of recognizing human actions has achieved an accuracy rate of 90.1% with UTD-MHAD dataset, 90.6% with 50 Salad dataset, and 89.5% with CMU-MMAC dataset. Hence experimental results validated the proposed system. © 2022 Tech Science Press. All rights reserved.</t>
  </si>
  <si>
    <t>Assisted living; Human robot interaction; Machine learning; Online systems; Virtual reality; Wearable sensors; Ambients; Classification algorithm; Human actions; Human-action recognition; Living systems; Machine-learning; Masi entropy; Monitoring technologies; Motion sensors; Online monitoring; Entropy</t>
  </si>
  <si>
    <t>Diaz C.J.M.; Arellano J.G.U.; Andrade-Arenas L.; Cano Lengua M.A.</t>
  </si>
  <si>
    <t>Analysis about Benefits of Software-Defined Wide Area Network: A New Alternative for WAN Connectivity</t>
  </si>
  <si>
    <t>This article is based on conducting research to analyze the benefits of emerging trends in communications and networking technology, such as software-defined wide area networks. Using Waterfall as a methodology, the main objective is to carry out a technical comparison at the design and configuration level, creating a virtual environment that simulates traditional and SDWAN (Software-Defined Wide Area Network) infrastructures. The results obtained verify that the benefits of SDWAN maintain business continuity, anticipate situations in which the infrastructure can act intelligently, optimize connectivity while maintaining security, and provide improvements in the management of the entire infrastructure. People will be able to see the results obtained between both technologies and validate the benefits that SDWAN offers © 2022,International Journal of Advanced Computer Science and Applications.All Rights Reserved</t>
  </si>
  <si>
    <t>Virtual reality; Business continuity; Communications and networkings; Communicationtechnology; Connectivity; Emerging trends; Network infrastructure; Networking technology; Sdwan; Waterfall; Wide-area networks; Wide area networks</t>
  </si>
  <si>
    <t>10.14569/IJACSA.2022.0130188</t>
  </si>
  <si>
    <t>Qamsane Y.; Phillips J.R.; Savaglio C.; Warner D.; James S.C.; Barton K.</t>
  </si>
  <si>
    <t>Open Process Automation- and Digital Twin-Based Performance Monitoring of a Process Manufacturing System</t>
  </si>
  <si>
    <t>Open Process Automation (OPA) and Digital Twin (DT) technologies show great promise to reduce risk, downtime, and energy consumption, while improving safety and efficiency in manufacturing systems. OPA defines a reference architecture for the construction of scalable, reliable, interoperable, and secure automation systems with products from multiple vendors as a single, cohesive system. DTs are purpose-driven dynamic digital replicas of physical assets, processes, systems, or products. Both technologies enable increased options and competition for accelerating future innovation. However, there are significant challenges to adopting these technologies, including 'plug-and-play' interoperability, access to data, access to equipment, and the combination of different DTs for system-wide improvements. This paper demonstrates and evaluates a DT Framework solution for performance monitoring in process manufacturing systems that aims to avoid unplanned downtime, a prevalent challenge that pressures profitability in manufacturing. The DT framework is built and demonstrated through an OPA testbed system that allows seamless gathering and analyzing of data from a process manufacturing line. The proposed DT framework solution provides guidelines to develop, test, and evaluate new system-wide DT solutions without interrupting production operations and without costly R&amp;D investments.  © 2013 IEEE.</t>
  </si>
  <si>
    <t>Automation; Biological systems; Energy efficiency; Energy utilization; Interoperability; Investments; Monitoring; Virtual reality; Biological system modeling; Computational modelling; Energy-consumption; Open process; Performance-monitoring; Predictive maintenance; Process automation; Process manufacturing systems; Smart manufacturing; Virtual commissioning; Industry 4.0</t>
  </si>
  <si>
    <t>10.1109/ACCESS.2022.3179982</t>
  </si>
  <si>
    <t>Sainsbury B.; Wilz O.; Ren J.; Green M.; Fergie M.; Rossa C.</t>
  </si>
  <si>
    <t>Preoperative Virtual Reality Surgical Rehearsal of Renal Access during Percutaneous Nephrolithotomy: A Pilot Study</t>
  </si>
  <si>
    <t>Percutaneous Nephrolithotomy (PCNL) is a procedure used to treat kidney stones. In PCNL, a needle punctures the kidney through an incision in a patient’s back and thin tools are threaded through the incision to gain access to kidney stones for removal. Despite being one of the main endoscopic procedures for managing kidney stones, PCNL remains a difficult procedure to learn with a long and steep learning curve. Virtual reality simulation with haptic feedback is emerging as a new method for PCNL training. It offers benefits for both novices and experienced surgeons. In the first case, novices can practice and gain kidney access in a variety of simulation scenarios without offering any risk to patients. In the second case, surgeons can use the simulator for preoperative surgical rehearsal. This paper proposes the first preliminary study of PCNL surgical rehearsal using the Marion Surgical PCNL simulator. Preoperative CT scans of a patient scheduled to undergo PCNL are used in the simulator to create a 3D model of the renal system. An experienced surgeon then planned and practiced the procedure in the simulator before performing the surgery in the operating room. This is the first study involving survival rehearsal using a combination of VR and haptic feedback in PCNL before surgery. Preliminary results confirm that surgical rehearsal using a combination of virtual reality and haptic feedback strongly affects decision making during the procedure. © 2022 by the authors. Licensee MDPI, Basel, Switzerland.</t>
  </si>
  <si>
    <t>10.3390/electronics11101562</t>
  </si>
  <si>
    <t>Gutiérrez-Martín L.; Romero-Perales E.; de Baranda Andújar C.S.; Canabal-Benito M.F.; Rodríguez-Ramos G.E.; Toro-Flores R.; López-Ongil S.; López-Ongil C.</t>
  </si>
  <si>
    <t>Fear Detection in Multimodal Affective Computing: Physiological Signals versus Catecholamine Concentration</t>
  </si>
  <si>
    <t>Affective computing through physiological signals monitoring is currently a hot topic in the scientific literature, but also in the industry. Many wearable devices are being developed for health or wellness tracking during daily life or sports activity. Likewise, other applications are being proposed for the early detection of risk situations involving sexual or violent aggressions, with the identification of panic or fear emotions. The use of other sources of information, such as video or audio signals will make multimodal affective computing a more powerful tool for emotion classification, improving the detection capability. There are other biological elements that have not been explored yet and that could provide additional information to better disentangle negative emotions, such as fear or panic. Catecholamines are hormones produced by the adrenal glands, two small glands located above the kidneys. These hormones are released in the body in response to physical or emotional stress. The main catecholamines, namely adrenaline, noradrenaline and dopamine have been analysed, as well as four physiological variables: skin temperature, electrodermal activity, blood volume pulse (to calculate heart rate activity. i.e., beats per minute) and respiration rate. This work presents a comparison of the results provided by the analysis of physiological signals in reference to catecholamine, from an experimental task with 21 female volunteers receiving audiovisual stimuli through an immersive environment in virtual reality. Artificial intelligence algorithms for fear classification with physiological variables and plasma catecholamine concentration levels have been proposed and tested. The best results have been obtained with the features extracted from the physiological variables. Adding catecholamine’s maximum variation during the five minutes after the video clip visualization, as well as adding the five measurements (1-min interval) of these levels, are not providing better performance in the classifiers. © 2022 by the authors. Licensee MDPI, Basel, Switzerland.</t>
  </si>
  <si>
    <t>Amines; Classification (of information); Endocrinology; Neurophysiology; Signal analysis; Virtual reality; Wearable technology; Affective Computing; Daily life activities; Emotion classification; Hot topics; Multi-modal; Multimodal affective computing; Physiological signals; Scientific literature; Signal monitoring; Wearable devices; Hormones</t>
  </si>
  <si>
    <t>10.3390/s22114023</t>
  </si>
  <si>
    <t>Scalona E.; De Marco D.; Bazzini M.C.; Nuara A.; Zilli A.; Taglione E.; Pasqualetti F.; Della Polla G.; Lopomo N.F.; Fabbri-Destro M.; Avanzini P.</t>
  </si>
  <si>
    <t>A Repertoire of Virtual-Reality, Occupational Therapy Exercises for Motor Rehabilitation Based on Action Observation</t>
  </si>
  <si>
    <t>There is a growing interest in action observation treatment (AOT), i.e., a rehabilitative procedure combining action observation, motor imagery, and action execution to promote the recovery, maintenance, and acquisition of motor abilities. AOT studies employed basic upper limb gestures as stimuli, but—in principle—the AOT approach can be effectively extended to more complex actions like occupational gestures. Here, we present a repertoire of virtual-reality (VR) stimuli depicting occupational therapy exercises intended for AOT, potentially suitable for occupational safety and injury prevention. We animated a humanoid avatar by fitting the kinematics recorded by a healthy subject performing the exercises. All the stimuli are available via a custom-made graphical user interface, which allows the user to adjust several visualization parameters like the viewpoint, the number of repetitions, and the observed movement’s speed. Beyond providing clinicians with a set of VR stimuli promoting via AOT the recovery of goal-oriented, occupational gestures, such a repertoire could extend the use of AOT to the field of occupational safety and injury prevention. Dataset: https://doi.org/10.5281/zenodo.5592131. Dataset License: CC-BY 4.0. © 2022 by the authors. Licensee MDPI, Basel, Switzerland.</t>
  </si>
  <si>
    <t>Biological organs; Graphical user interfaces; Occupational risks; Virtual reality; Action observation treatment; Hand-object manipulation; Injury prevention; Motor rehabilitation; Object manipulation; Occupational injury; Occupational safety; Unity 3d; Upper limbs; Visual perspective; Kinematics</t>
  </si>
  <si>
    <t>10.3390/data7010009</t>
  </si>
  <si>
    <t>Jiang W.</t>
  </si>
  <si>
    <t>A Machine Vision Anomaly Detection System to Industry 4.0 Based on Variational Fuzzy Autoencoder</t>
  </si>
  <si>
    <t>From a technological point of view, Industry 4.0 evolves and operates in a smart environment in which the real and virtual worlds come together through smart cyber-physical systems. These devices that control each other autonomously activate innovative functions that enhance the production process. However, the industrial environment in which the most modern digital automation and information technologies are integrated is an ideal target for large-scale targeted cyberattacks. Implementing an integrated and effective security strategy in the Industrial 4.0 ecosystem presupposes a vertical inspection process at regular intervals to address any new threats and vulnerabilities throughout the production line. This view should be accompanied by the deep conviction of all stakeholders that all systems of modern industrial infrastructure are a potential target of cyberattacks and that the slightest rearrangement of mechatronic systems can lead to generalized losses. Accordingly, given that there is no panacea in designing a security strategy that fully ensures the infrastructure in question, advanced high-level solutions should be adopted, effectively implementing security perimeters without direct dependence on human resources. One of the most important methods of active cybersecurity in Industry 4.0 is the detection of anomalies, i.e., the identification of objects, observations, events, or behaviors that do not conform to the expected pattern of a process. The theme of this work is the identification of defects in the production line resulting from cyberattacks with advanced machine vision methods. An original variational fuzzy autoencoder (VFA) methodology is proposed. Using fuzzy entropy and Euclidean fuzzy similarity measurement maximizes the possibility of using nonlinear transformation through deterministic functions, thus creating an entirely realistic vision system. The final finding is that the proposed system can evaluate and categorize anomalies in a highly complex environment with significant accuracy. © 2022 Wei Jiang.</t>
  </si>
  <si>
    <t>Computer Security; Data Collection; Ecosystem; Humans; Anomaly detection; Computer vision; Cyber Physical System; Cybersecurity; Embedded systems; Learning systems; Virtual reality; Anomaly detection systems; Auto encoders; Cyber-attacks; Innovative functions; Machine-vision; Production line; Real-world; Security strategies; Smart environment; Virtual worlds; computer security; ecosystem; human; information processing; Industry 4.0</t>
  </si>
  <si>
    <t>10.1155/2022/1945507</t>
  </si>
  <si>
    <t>Mukhopadhyay A.; Reddy G.S.R.; Saluja K.S.; Ghosh S.; Peña-Rios A.; Gopal G.; Biswas P.</t>
  </si>
  <si>
    <t>Virtual-reality-based digital twin of office spaces with social distance measurement feature</t>
  </si>
  <si>
    <t>Background: Social distancing is an effective way to reduce the spread of the SARS-CoV-2 virus. Many students and researchers have already attempted to use computer vision technology to automatically detect human beings in the field of view of a camera and help enforce social distancing. However, because of the present lockdown measures in several countries, the validation of computer vision systems using large-scale datasets is a challenge. Methods: In this paper, a new method is proposed for generating customized datasets and validating deep-learning-based computer vision models using virtual reality (VR) technology. Using VR, we modeled a digital twin (DT) of an existing office space and used it to create a dataset of individuals in different postures, dresses, and locations. To test the proposed solution, we implemented a convolutional neural network (CNN) model for detecting people in a limited-sized dataset of real humans and a simulated dataset of humanoid figures. Results: We detected the number of persons in both the real and synthetic datasets with more than 90% accuracy, and the actual and measured distances were significantly correlated (r=0.99). Finally, we used intermittent-layer- and heatmap-based data visualization techniques to explain the failure modes of a CNN. Conclusions: A new application of DTs is proposed to enhance workplace safety by measuring the social distance between individuals. The use of our proposed pipeline along with a DT of the shared space for visualizing both environmental and human behavior aspects preserves the privacy of individuals and improves the latency of such monitoring systems because only the extracted information is streamed. © 2021 Beijing Zhongke Journal Publishing Co. Ltd</t>
  </si>
  <si>
    <t>Behavioral research; Computer vision; Convolution; Convolutional neural networks; Data visualization; Deep neural networks; Large dataset; Office buildings; Statistical tests; Three dimensional computer graphics; Virtual reality; Visualization; 3D Visualization; Computer vision system; Computer vision technology; Convolutional neural network; Field of views; Human being; Large-scale datasets; Office space; Social distance; Social distancing; Object detection</t>
  </si>
  <si>
    <t>10.1016/j.vrih.2022.01.004</t>
  </si>
  <si>
    <t>Zhang S.</t>
  </si>
  <si>
    <t>Data Sharing Network Model and Mechanism of Power Internet of Things in Virtualized Environment</t>
  </si>
  <si>
    <t>To solve the problems of low security and low reliability in data sharing, this paper proposes data sharing network model and mechanism of power Internet of Things in virtualized environment. Due to the different coverage of the power Internet of Things, this paper proposes a node model based on the node network theory of blockchain technology. This model divides network nodes into data consumer nodes, data storage nodes, routing node, and coordination nodes according to business requirements. Through the cooperation of the four types of nodes, data sharing between multiple power Internet of Things can be realized efficiently. To solve the problem of low security in data sharing, this paper constructs a data transmission contribution analysis model of network nodes and a data access authorization model. The data transmission contribution degree model can fairly evaluate the behavior of network nodes based on the contribution degree, so as to quickly find malicious nodes. The data access authorization model calculates the entropy weight of each Internet of Things according to the trust level, thereby calculating the credibility of data sharing. To solve the problem of low transmission reliability of network nodes, a set of alternative links is constructed for data sharing routes. With load balancing as the goal, a relative cost value evaluation model is constructed for each route. The shortest route with the best relative cost value is regarded as the optimal data sharing route. In the simulation experiment, the related mechanisms are first improved based on the mechanism of this paper, which verifies that the mechanism of this paper improves the utilization and reliability of network resources in terms of data sharing routing. Secondly, it is verified that the mechanism of this paper improves the success rate and availability rate of network resources in terms of data security sharing.  © 2021 IEEE.</t>
  </si>
  <si>
    <t>Blockchain; Data communication systems; Data transfer; Digital storage; Information management; Network security; Reliability analysis; Routing algorithms; Virtual reality; Block-chain; Collaborative Work; Data Sharing; Data-communication; Network models; Power; Power internet of thing; Security; Sharing mechanism; Sharing network; Internet of things</t>
  </si>
  <si>
    <t>10.1109/ACCESS.2021.3139176</t>
  </si>
  <si>
    <t>Catak F.O.; Kuzlu M.; Catak E.; Cali U.; Guler O.</t>
  </si>
  <si>
    <t>Future wireless networks (5G and beyond), also known as Next Generation or NextG, are the vision of forthcoming cellular systems, connecting billions of devices and people together. In the last decades, cellular networks have dramatically grown with advanced telecommunication technologies for high-speed data transmission, high cell capacity, and low latency. The main goal of those technologies is to support a wide range of new applications, such as virtual reality, metaverse, telehealth, online education, autonomous and flying vehicles, smart cities, smart grids, advanced manufacturing, and many more. The key motivation of NextG networks is to meet the high demand for those applications by improving and optimizing network functions. Artificial Intelligence (AI) has a high potential to achieve these requirements by being integrated into applications throughout all network layers. However, the security concerns on network functions of NextG using AI-based models, i.e., model poisoning, have not been investigated deeply. It is crucial to protect the next-generation cellular networks against cybersecurity threats, especially adversarial attacks. Therefore, it needs to design efficient mitigation techniques and secure solutions for NextG networks using AI-based methods. This paper proposes a comprehensive vulnerability analysis of deep learning (DL)-based channel estimation models trained with the dataset obtained from MATLAB's 5G toolbox for adversarial attacks and defensive distillation-based mitigation methods. The adversarial attacks produce faulty results by manipulating trained DL-based models for channel estimation in NextG networks while mitigation methods can make models more robust against adversarial attacks. This paper also presents the performance of the proposed defensive distillation mitigation method for each adversarial attack. The results indicate that the proposed mitigation method can defend the DL-based channel estimation models against adversarial attacks in NextG networks.  © 2013 IEEE.</t>
  </si>
  <si>
    <t>5G mobile communication systems; Channel estimation; Deep learning; Medical computing; Network function virtualization; Network layers; Network security; Transfer functions; Virtual reality; Wireless networks; Adversarial machine learning; Estimation models; Learning models; Machine-learning; Mitigation methods; Model poisoning; Network functions; Next-generation networks; Security; Trustworthy artificial intelligence; Next generation networks</t>
  </si>
  <si>
    <t>Nakazato J.; Li Z.; Maruta K.; Kubota K.; Yu T.; Tran G.K.; Sakaguchi K.; Masuko S.</t>
  </si>
  <si>
    <t>MEC/Cloud Orchestrator to Facilitate Private/Local Beyond 5G with MEC and Proof-of-Concept Implementation</t>
  </si>
  <si>
    <t>The emergence of 5G-IoT opens up unprecedented connectivity possibilities for new service use cases and players. Multi-access edge computing (MEC) is a crucial technology and enabler for Beyond 5G, supporting next-generation communications with service guarantees (e.g., ultralow latency, high security) from an end-to-end (E2E) perspective. On the other hand, one notable advance is the platform that supports virtualization from RAN to applications. Deploying Radio Access Networks (RAN) and MEC, including third-party applications on virtualization platforms, and renting other equipment from legacy telecom operators will make it easier for new telecom operators, called Private/Local Telecom Operators, to join the ecosystem. Our preliminary studies have discussed the ecosystem for private and local telecom operators regarding business potential and revenue and provided numerical results. What remains is how Private/Local Telecom Operators can manage and deploy their MEC applications. In this paper, we designed the architecture for fully virtualized MEC 5G cellular networks with local use cases (e.g., stadiums, campuses). We propose an MEC/Cloud Orchestrator implementation for intelligent deployment selection. In addition, we provide implementation schemes in several cases held by either existing cloud owners or private and local operators. In order to verify the proposal’s feasibility, we designed the system level in E2E and constructed a Beyond 5G testbed at the Ōokayama Campus of the Tokyo Institute of Technology. Through proof-of-concept in the outdoor field, the proposed system’s feasibility is verified by E2E performance evaluation. The verification results prove that the proposed approach can reduce latency and provide a more stable throughput than conventional cloud services. © 2022 by the authors. Licensee MDPI, Basel, Switzerland.</t>
  </si>
  <si>
    <t>Cloud Computing; Communication; Ecosystem; Ecosystems; Mobile edge computing; Radio access networks; Virtual reality; Virtualization; Beyond 5g; Edge computing; Multi-access edge computing; Multi-access edge computing B5G orchestrator; Multi-access edge computing proof-of-concept; Multiaccess; Private/local telecom operator; Proof of concept; Telecom operators; Virtualizations; cloud computing; ecosystem; interpersonal communication; 5G mobile communication systems</t>
  </si>
  <si>
    <t>10.3390/s22145145</t>
  </si>
  <si>
    <t>Qin Y.; Guo D.; Luo L.; Xu M.</t>
  </si>
  <si>
    <t>A joint orchestration of security and functionality services at network edge</t>
  </si>
  <si>
    <t>Edge computing emerges as a new paradigm to provide low-latency network services in close proximity to end users. Based on the network function virtualization (NFV) technology, network services can be flexibly and scalably provisioned as virtual network function (VNF) chains deployed at edge servers. With such advantages, both the industry and research communities have done extensive studies on deploying VNF chains at network edge. The existing works mainly take an ideal assumption that the network is totally safe and there are no malicious users. Therefore, they leverage all available resources to serve their users. However, such an assumption is impractical in real networks. Security services, such as firewall, deep packet detection, intrusion detection, are always required for production networks. The existing service deployment methods fail to consider the co-existence of security services and functionality services. In this paper, we present the topic of joint deployment of both security and functionality services, wherein the security services are responsible to check the data flows before being processed by the functionality services. To solve this problem, we propose the Secure Deployment Pattern, which aims to simultaneously satisfy the security protection and QoS requirements at network edge. It divides the services into two kinds, i.e., the user-oriented functionality services, and the service provider-oriented security services. In this case, it is very challenging to jointly deploy the security services and functional services with respect to the resource and latency constraints. We formulate this problem as an integer programming model, and propose the heuristic algorithms to solve it. As far as we know, this paper is the first step, which targets at a proper orchestration of security and functionality services in edge computing. Extensive evaluations show that the proposed algorithms are effective and efficient, in terms of the execution time and the average number of served requests. © 2022 The Author(s)</t>
  </si>
  <si>
    <t>Edge computing; Heuristic algorithms; Integer programming; Intrusion detection; Network security; Quality of service; Transfer functions; Virtual reality; Close proximity; Edge computing; End-users; Low-latency networks; Network edges; Networks security; Networks services; Security services; Technology network; Virtualization technologies; Network function virtualization</t>
  </si>
  <si>
    <t>10.1016/j.comnet.2022.108951</t>
  </si>
  <si>
    <t>Ra G.; Kim S.-H.; Lee I.</t>
  </si>
  <si>
    <t>Identity Access Management via ECC Stateless Derived Key Based Hierarchical Blockchain for the Industrial Internet of Things</t>
  </si>
  <si>
    <t>Recently, the adoption of the industrial Internet of things (IIoT) has optimized many industrial sectors and promoted industry “smartization.” Smart factories and smart industries connect the real and virtual worlds through cyber-physical systems (CPS). However, these linkages will increase the cyber security danger surface to new levels, putting millions of dollars’ worth of assets at risk if communications in big network systems like IIoT settings are left unsecured. To solve these problems, the fundamental method is security, such as authentication and confidentiality, and it should require the encryption key. However, it is challenging the security performance with the limited performance of the sensor. Blockchain-based identity management is emerging for lightweight, integrity and persistence. However, the key generation and management issues of blockchain face the same security performance issues. First, through blockchain smart contracts and hierarchical deterministic (HD) wallets, hierarchical key derivation efficiently distributes and manages keys by line and group in the IIoT environment. Second, the pairing verification value based on an elliptic curve single point called Root Signature performs efficient public key certificate registration and verification and improves the key storage space. Third, the identity log recorded through the blockchain is the global transparency of the key lifecycle, providing system reliability from various security attacks. Keyless Signature Infrastructure (KSI) is adopted to perform efficiently via hash-based scheme (hash calendar, hash tree etc.). We analyze our framework compared to hash-based state commitment methods. Accordingly, our method achieves a calculation efficiency of O(n log N) and a storage space saving of 60% compared to the existing schemes. © 2022 The Institute of Electronics, Information and Communication Engineers.</t>
  </si>
  <si>
    <t>Authentication; Blockchain; Cryptography; Cybersecurity; Embedded systems; Life cycle; Network security; Virtual reality; Access management; Block-chain; Identity access management; Industrial internet of thing; Industrial sector; Keyless signature infrastructure; Real-world; Security performance; Storage spaces; Virtual worlds; Internet of things</t>
  </si>
  <si>
    <t>10.1587/transinf.2022NGP0003</t>
  </si>
  <si>
    <t>Wang L.; Yan D.; Zhang Y.; Wen Y.</t>
  </si>
  <si>
    <t>Analysis on the Reform and Development of Physical Education Services in the Context of 5G Connected Communication</t>
  </si>
  <si>
    <t>With the continuous growth of science and technology, mankind has entered the fifth-generation (5G) era. In this background, the development of many fields will face great opportunities and challenges, including the field of physical education (PE). The traditional teaching mode, method, and contents of PE are difficult to adapt to the development needs of the 5G era. Therefore, it is of great significance to study the PE teaching reform in the era of "5G education."Moreover, integrating 5G technology and PE may benefit students, educators, and the entire PE system. This study offers an in-depth investigation of the reforms and development of PE services under the background 5G interconnected communications. The reforms of PE and services are examined using the most up-to-date 5G technologies. Four 5G methodologies which include model-based practice (MBP), virtual reality (VR), the Internet of Things (IoT), and artificial intelligence (AI) are analyzed, and for the comparative study, performance indicators such as cost reduction, energy efficiency, and security level are measured. When compared to other strategies, IoT-based physical education is found to be more efficient in terms of these parameters. The 5G-driven PE will provide students with objective, fair, and diversified education, and adaptive learning services to promote the overall development of students.  © 2022 Li Wang et al.</t>
  </si>
  <si>
    <t>Artificial Intelligence; Communication; Humans; Learning; Physical Education and Training; Students; 5G mobile communication systems; Cost reduction; Education computing; Energy efficiency; Internet of things; Virtual reality; Development needs; Growth of science; Mode method; Physical education; Physical education teachings; Science and Technology; Teaching contents; Teaching methods; Teaching modes; Teaching reforms; artificial intelligence; human; interpersonal communication; learning; physical education; student; Students</t>
  </si>
  <si>
    <t>10.1155/2022/5874248</t>
  </si>
  <si>
    <t>Esenturk E.; Wallace A.G.; Khastgir S.; Jennings P.</t>
  </si>
  <si>
    <t>Identification of Traffic Accident Patterns via Cluster Analysis and Test Scenario Development for Autonomous Vehicles</t>
  </si>
  <si>
    <t>Increased safety is one of the main motivations for traffic research and planning. The arduous task has two components: (i) improving the existing traffic policies based on a good understanding of risk factors related to trends in traffic accidents, and (ii) underpinning the emerging technologies that will advance the safety of vehicles. For the latter route, the introduction of connected and automated vehicles (CAVs) is a promising option as CAVs can potentially reduce the number of accidents. However, to reap their benefits, they need to be introduced in a safe manner and tested for their ability to safely deal with risky scenarios. Unfortunately, the identification of such test scenarios remains a key challenge for the industry. This study contributes to increased safety by (i) analyzing UK's STATS19 accident data to identify patterns in past traffic accidents, and (ii) utilizing this information to systematically generate scenarios for CAV testing. For task (i), the patterns in the accidents were identified in terms of static and time-dependent internal and external factors. For this purpose, the study employed a clustering algorithm, COOLCAT, which is particularly suitable for dealing with high-dimensional categorical data. Six different clusters emerged naturally as a result of the algorithm. To interpret the clusters, we applied a frequency analysis to each cluster. The frequency tests showed that in each cluster, certain distinct real-world situations were represented more significantly compared to the non-clustered reference case, which are the markers of each cluster. The second task (ii) complemented the first task by synthesizing the relationships between attributes. This was done by association rule mining using the market basket analysis approach. The method enabled us to develop, drawing from the characteristics of the clusters, non-trivial test scenarios that can be used in the testing of CAVs, especially in virtual testing. © 2013 IEEE.</t>
  </si>
  <si>
    <t>Accidents; Cluster analysis; Clustering algorithms; Commerce; Data mining; Job analysis; Vehicles; Virtual reality; Accident analysis; Automated vehicles; Autonomous Vehicles; Clustering methods; Increased safety; Junction; Market basket analysis; Scenario development; Task analysis; Test scenario; Accident prevention</t>
  </si>
  <si>
    <t>10.1109/ACCESS.2021.3140052</t>
  </si>
  <si>
    <t>Chaccour C.; Soorki M.N.; Saad W.; Bennis M.; Popovski P.</t>
  </si>
  <si>
    <t>Can Terahertz Provide High-Rate Reliable Low-Latency Communications for Wireless VR?</t>
  </si>
  <si>
    <t>Wireless virtual reality (VR), a key 3GPP use case of emerging cellular systems, imposes new visual and haptic requirements directly linked to the Quality of Experience (QoE) of VR users. These QoE requirements can only be met by wireless connectivity that offers high-rate and high-reliability low-latency communications (HR2LLC), unlike the low rates commonly associated with ultrareliable low-latency communication. The high rates for VR over short distances can only be supported by an enormous bandwidth, available in the terahertz (THz)-frequency bands. To explore the potential of THz for meeting HR2LLC requirements, a quantification of the risk for an unreliable VR performance is conducted through a novel and rigorous characterization of the tail of the end-to-end (E2E) delay. Then, a thorough analysis of the Tail-Value-at-Risk (TVaR) is performed to concretely characterize the behavior of extreme wireless events crucial to the real-time VR experience. In particular, the probability distribution function of the THz transmission delay is derived and then used to infer the system reliability scenarios with guaranteed Line of Sight (LoS) as a function of THz network parameters. Numerical results show that abundant bandwidth and low molecular absorption are necessary to improve the reliability. However, their effect remains secondary compared to the availability of LoS, which significantly affects the THz HR2LLC performance. In particular, for scenarios with guaranteed LoS, a reliability of 99.999% (with an E2E delay threshold of 20 ms) for a bandwidth of 15 GHz along with data rates of 18.3 Gbps can be achieved by the THz network, compared to a reliability of 96% for twice the bandwidth, when blockages are considered. © 2014 IEEE.</t>
  </si>
  <si>
    <t>Bandwidth; Distribution functions; Mobile telecommunication systems; Quality of service; Reliability analysis; Risk assessment; Value engineering; Virtual reality; Cellular network; Delay; Interference; Low-latency communication; Performances analysis; Risk.; Tera Hertz; Terahertz; Virtual reality; Wireless communications; Wireless sensor networks</t>
  </si>
  <si>
    <t>10.1109/JIOT.2022.3142674</t>
  </si>
  <si>
    <t>Mehta R.K.; Moats J.; Karthikeyan R.; Gabbard J.L.; Srinivasan D.; Du E.J.; Leonessa A.; Burks G.; Stephenson A.; Fernandes R.</t>
  </si>
  <si>
    <t>Han L.; Ge Z.</t>
  </si>
  <si>
    <t>Design of Psychology Experiment Teaching System based on CAD Virtual Reality Technology</t>
  </si>
  <si>
    <t>Computer-aided virtual reality is a research hotspot in recent years. The educational characteristics of computer-aided virtual reality include multiperception, interactivity, immersion and conception. It is of positive significance to apply computer-aided virtual reality to the design of psychology experimental teaching system. Therefore, in order to improve students' ability of scientific research, practice and innovation and to realize a batch of psychology experimental teaching projects that cannot be done in traditional psychology laboratories, or have high risk and high cost, this paper studies a set of system suitable for psychology experimental teaching based on computer aided virtual reality technology. The research results show that in the process of using virtual reality technology, the school is committed to explore new mode under the background of Internet psychology experiment teaching, the introduction of virtual reality technology characteristic of the experiment teaching content and implement internationalization mode of running school, arouse the enthusiasm of the students' interest in learning and scientific research, and to promote the quality of higher education made beneficial exploration to the cultivation of innovative talents. © 2023 CAD Solutions, LLC,.</t>
  </si>
  <si>
    <t>Computer aided design; Computer aided instruction; E-learning; Engineering education; Students; Computer-aided; Experiment teachings; Experimental teaching systems; Experimental teachings; Hotspots; Interactivity; Practice and innovations; Scientific researches; Teaching systems; Virtual reality technology; Virtual reality</t>
  </si>
  <si>
    <t>10.14733/CADAPS.2023.S1.76-85</t>
  </si>
  <si>
    <t>Wang Y.; Wang L.</t>
  </si>
  <si>
    <t>Internet Financial Data Security and Economic Risk Prevention for Android Application Privacy Leakage Detection</t>
  </si>
  <si>
    <t>The rapid development of the Internet has brought great convenience to our lives, but it has also brought many problems. Due to the virtual nature of the Internet, many criminals conduct illegal and criminal activities in the virtual world. In the Internet, ordinary users account for the vast majority of Internet users, but at the same time, the information of ordinary users is also the easiest to steal, and malicious behaviors of stealing information of ordinary users continue to occur. Android system and iOS system are the two most common systems in the current smart phone system market. In the face of the current Internet chaos, both systems have exposed problems to varying degrees, especially the Android system. In order to protect the privacy of users, researchers have also begun to focus on the privacy protection of the Android system. Today, with the rapid development of mobile payments, the privacy of mobile phones is closely integrated with the security of users' property, and the resolution of privacy issues cannot be delayed. Now that the development of the financial industry has developed into the Internet, the Internet has provided a new place for financial development, but it also faces many risks. This requires Internet finance practitioners to formulate corresponding security protection systems based on the characteristics of the Internet. Starting from big data and based on the characteristics of Internet finance, this paper designs a data-centric Internet financial risk early warning system. The existence of this system can analyze the possible risks of Internet finance from the perspective of big data, enabling enterprises to prepare in advance, and effectively reducing the losses in the development of Internet finance.  © 2022 Yun Wang and Limei Wang.</t>
  </si>
  <si>
    <t>Computer Security; Internet; Privacy; Smartphone; Android (operating system); Big data; Crime; Mobile security; Smartphones; Virtual reality; 'current; Android applications; Android systems; Criminal conduct; Data security risks; Economic risks; Financial data; Leakage detection; Privacy leakages; Risk prevention; computer security; Internet; privacy; smartphone; Finance</t>
  </si>
  <si>
    <t>10.1155/2022/6782281</t>
  </si>
  <si>
    <t>Hossain M.A.; Assiri B.</t>
  </si>
  <si>
    <t>The automatic facial expression tracking method has become an emergent topic during the last few decades. It is a challenging problem that impacts many fields such as virtual reality, security surveillance, driver safety, homeland security, humancomputer interaction, medical applications. A remarkable cost-efficiency can be achieved by considering some areas of a face. These areas are termed Active Regions of Interest (AROIs). This work proposes a facial expression recognition framework that investigates five types of facial expressions, namely neutral, happiness, fear, surprise, and disgust. Firstly, a pose estimation method is incorporated and to go along with an approach to rotate the face to achieve a normalized pose. Secondly, the whole faceimage is segmented into four classes and eight regions. Thirdly, only four AROIs are identified from the segmented regions. The four AROIs are the nose-tip, right eye, left eye, and lips respectively. Fourthly, an info-image-data-mask database is maintained for classification and it is used to store records of images. This database is the mixture of all the images that are gained after introducing a ten-fold cross-validation technique using the Convolutional Neural Network. Correlations of variances and standard deviations are computed based on identified images. To minimize the required processing time in both training and testing the data set, a parallelism technique is introduced, in which each region of the AROIs is classified individually and all of them run in parallel. Fifthly, a decision-tree-level synthesis-based framework is proposed to coordinate the results of parallel classification, which helps to improve the recognition accuracy. Finally, experimentation on both independent and synthesis databases is voted for calculating the performance of the proposed technique. By incorporating the proposed synthesis method, we gain 94.499%, 95.439%, and 98.26% accuracy with the CK+ image sets and 92.463%, 93.318%, and 94.423% with the JAFFE image sets. The overall accuracy is 95.27% in recognition. We gain 2.8% higher accuracy by introducing a decisionlevel synthesis method. Moreover, with the incorporation of parallelism, processing time speeds up three times faster. This accuracy proves the robustness of the proposed scheme. © 2022 Hossain and Assiri. All Rights Reserved.</t>
  </si>
  <si>
    <t>Classification (of information); Computer games; Computer vision; Database systems; Decision trees; Deep neural networks; Face recognition; Human computer interaction; Image segmentation; Statistical tests; Virtual reality; Visualization; Active region of interest; Active regions; Convolution neural network; Deep learning; Distributed and parallel computing; Facial expression recognition; Graphic; Optimized searching algorithm; Parallelism; Pose-estimation; Region-of-interest; Regions of interest; Rotation and correction; Searching algorithms; Visual analytics; Convolution</t>
  </si>
  <si>
    <t>10.7717/PEERJ-CS.894</t>
  </si>
  <si>
    <t>Adoga H.U.; Pezaros D.P.</t>
  </si>
  <si>
    <t>Network Function Virtualization and Service Function Chaining Frameworks: A Comprehensive Review of Requirements, Objectives, Implementations, and Open Research Challenges</t>
  </si>
  <si>
    <t>Network slicing has become a fundamental property for next-generation networks, espe-cially because an inherent part of 5G standardisation is the ability for service providers to migrate some or all of their network services to a virtual network infrastructure, thereby reducing both capital and operational costs. With network function virtualisation (NFV), network functions (NFs) such as firewalls, traffic load balancers, content filters, and intrusion detection systems (IDS) are either instantiated on virtual machines (VMs) or lightweight containers, often chained together to create a service function chain (SFC). In this work, we review the state-of-the-art NFV and SFC implementation frameworks and present a taxonomy of the current proposals. Our taxonomy com-prises three major categories based on the primary objectives of each of the surveyed frameworks: (1) resource allocation and service orchestration, (2) performance tuning, and (3) resilience and fault recovery. We also identify some key open research challenges that require further exploration by the research community to achieve scalable, resilient, and high-performance NFV/SFC deployments in next-generation networks. © 2022 by the authors. Licensee MDPI, Basel, Switzerland.</t>
  </si>
  <si>
    <t>5G mobile communication systems; Computer system firewalls; Intrusion detection; Network security; Next generation networks; Software defined networking; Taxonomies; Transfer functions; Virtual reality; Fundamental properties; Network slicing; Next-generation networks; Research challenges; Service function chain framework; Service function chaining; Service functions; Software-defined networkings; Virtualization functions; Network function virtualization</t>
  </si>
  <si>
    <t>10.3390/fi14020059</t>
  </si>
  <si>
    <t>Keep T.</t>
  </si>
  <si>
    <t>The Mernda VR Project: The Creation of a VR Reconstruction of an Australian Heritage Site</t>
  </si>
  <si>
    <t>The Mernda VR Project is an initiative exploring the possible applications of hypothetical digital reconstructions of rural archaeological sites, with an aim to investigate the efficacy of virtual reality as a means of fostering engagement and interest in rural archaeology. Expanding on existing work into digital reconstructions of heritage, the Mernda VR Project investigates whether reconstructions of heritage sites may be suited to smaller scale rural archaeology, in addition to reconstructions of grander, more well-known, and celebrated heritage sites. While reconstructions of renowned heritage sites certainly have their place in engaging the public with heritage, rural archaeological heritage is at a greater risk of destruction resulting from development, or simply being overlooked and forgotten in the public imagination. As such, these sites are in greater need of innovative representations and outreach programs for their cultural merit to be understood and remembered. The Mernda VR Project used physically based rendering (PBR) to create a life-like digital environment reconstructing a mid-19th century cottage and flour mill in Mernda, Victoria, and imported the 360 degree rendered images into the virtual tour software 3DVista for development into an interactive educational experience. The experience is planned for display in local schools to assess the practicability and effectiveness of such displays for increased engagement, interest, and comprehension compared with more traditional educational displays. This article is intended as a technical guide for the creation of 3D modelled archaeological displays using polygonal modelling and PBR textures and structure from motion photogrammetry, and acts as a companion piece to Keep (in press) which provides further details on the historical context of the reconstructed site. © 2022 The Author(s).</t>
  </si>
  <si>
    <t>10.5334/jcaa.91</t>
  </si>
  <si>
    <t>Zhang D.</t>
  </si>
  <si>
    <t>Enterprise Financial Management Control System considering Virtual Realization Technology Combined with Comprehensive Budget Management</t>
  </si>
  <si>
    <t>Nowadays, the corporate financial control management system has become more perfect with the development of the economy. With the continuous enrichment of financial management systems, enterprises will have to face more and more problems. The modern effective way to solve these financial problems is the combination of financial budget management and financial control. It is very important to combine financial control and financial management from the perspective of collaboration. Taking overall consideration into account, relevant personnel should consider both in the financial management system. They should make effective arrangements from the system and implementation links, so as to effectively prevent all enterprise development crises caused by the control risks. Relevant personnel must strictly control finances from the source and standardize various financial budget management systems. Virtual reality is an emerging digital technology in recent years, which is based on computer networks and transforms traditional paper-based information into a new way that is interactive, understandable, and easy to use. It is different from other things: in the traditional environment, people need to get the content they need through visual. Virtual reality can provide human-computer interconnection and various forms of interactive experiences; it also enables users to update the interface in real time and evaluate the feedback of related products or services, etc. Therefore, virtual reality is widely used in enterprises.  © 2022 Dan Zhang.</t>
  </si>
  <si>
    <t>Budget control; Finance; Human resource management; Budget management; Control management systems; Corporates; Enterprise's financial managements; Financial control; Financial management systems; Financial problems; Management control system; Realization Technologies; Virtual realization; Virtual reality</t>
  </si>
  <si>
    <t>10.1155/2022/8578817</t>
  </si>
  <si>
    <t>Miao J.; Lv N.; Gao Q.; Chen K.; Wang X.</t>
  </si>
  <si>
    <t>Fault-Tolerant Embedding Algorithm for Node Failure in Airborne Tactical Network Virtualization</t>
  </si>
  <si>
    <t>Airborne tactical networks (ATNs) are driving the promising development of Internet of battle Things (IoBT) by enabling efficient information sharing, which is impeded by the network ossification problem due to the tightly coupled network architecture. As a solution, network virtualization (NV) can solve the ossification problem by breaking the tight coupling between applications and network infrastructure for ATNs. With complex interference and malicious attacks, the application of NV is challenged by network failures when instantiating virtual networks on a shared substrate network, which is known as survivable virtual network embedding (SVNE). However, existing SVNE algorithms, mostly designed for wired networks, are not necessarily optimal for the virtualization of ATNs due to the complex wireless interference. To this end, a fault-tolerant SVNE algorithm, termed SVNE-FT, is proposed to recover virtual networks from single node failure (end or switching node failure) under the complex wireless interference. To end node failure, SVNE-FT adopts a novel node ranking approach to select reliable substrate nodes for virtual nodes and remaps the failed virtual nodes by releasing part of the substrate paths to improve the resource utilization. In addition, to switching node failure, it adopts the improved pre-configured cycle (p-Cycle) technology to augment the reliable link mapping with differentiated p-Cycles that protect switching node and reduce the resource consumption of backups. Numerical simulation results reveal that SVNE-FT outperforms typical and latest heuristic SVNE algorithms under the complex interference of ATNs. For instance, average acceptance ratio of virtual networks improves at least 12%.  © 2013 IEEE.</t>
  </si>
  <si>
    <t>Fault tolerance; Heuristic algorithms; Network architecture; Network embeddings; Network security; Substrates; Virtual reality; Airborne tactical network; Interference; Network virtualization; Node failure; Pre-configured cycle; Survivable virtual network embedding; Tactical network; Virtual Link; Virtual network embedding; Virtualizations; Wireless communications; Virtualization</t>
  </si>
  <si>
    <t>10.1109/ACCESS.2022.3180744</t>
  </si>
  <si>
    <t>Debauche O.; Mahmoudi S.; Guttadauria A.</t>
  </si>
  <si>
    <t>Gao Z.; Xue J.; Zhang J.; Xiao W.</t>
  </si>
  <si>
    <t>Accurate sensing and understanding of gestures can improve the quality of human–computer interaction and show great theoretical significance and application potentials in the fields of smart home, assisted medical care and virtual reality. WiFi channel state information (CSI)-based device-free wireless gesture recognition requires no sensors and has a series of advantages such as permission for non-line-of-sight scenario, low cost, preserving for personal privacy and working in the dark night. Although most of the current WiFi CSI-based gesture recognition approaches can achieve good performance, they are difficult to adapt to the new domains. Therefore, this paper proposes ML-WiGR, a novel approach for device-free gesture recognition in cross-domain applications. ML-WiGR applies convolutional neural networks (CNN) and long short-term memory (LSTM) neural networks as the basic model for gesture recognition to extract spatial and temporal features. Combined with the meta-learning training mechanism, ML-WiGR can dynamically adjust the learning rate and meta-learning rate in training process adaptively and optimize the initial parameters of a basic model for gesture recognition, only using a few samples and several iterations to adapt to the new domain. In the experiments, the approach is tested under a variety of scenarios. The results show that ML-WiGR can achieve comparable performance against existing approaches with only a small number of samples for training in cross-domains. © 2022, The Author(s), under exclusive licence to Springer-Verlag GmbH Germany, part of Springer Nature.</t>
  </si>
  <si>
    <t>Automation; Gesture recognition; Human computer interaction; Intelligent buildings; Learning algorithms; Long short-term memory; Virtual reality; Wi-Fi; Wireless local area networks (WLAN); Channel-state information; Cross-domain; Deep learning; Device-free; Device-free gesture recognition; Gestures recognition; Learning rates; Metalearning; Performance; Wifi channel state information; Channel state information</t>
  </si>
  <si>
    <t>Ryu J.; Son S.; Lee J.; Park Y.; Park Y.</t>
  </si>
  <si>
    <t>During the COVID-19 pandemic, engagement in various remote activities such as online education and meetings has increased. However, since the conventional online environments typically provide simple streaming services using cameras and microphones, there have limitations in terms of physical expression and experiencing real-world activities such as cultural and economic activities. Recently, metaverse environments, three-dimensional virtual reality that use avatars, have attracted increasing attention as a means to solve these problems. Thus, many metaverse platforms such as Roblox, Minecraft, and Fortnite have been emerging to provide various services to users. However, such metaverse environments are potentially vulnerable to various security threats because the users and platform servers communicate through public channels. In addition, sensitive user data such as identity, password, and biometric information are managed by each platform server. In this paper, we design a system model that can guarantee secure communication and transparently manage user identification data in metaverse environments using blockchain technology. We also propose a mutual authentication scheme using biometric information and Elliptic Curve Cryptography (ECC) to provide secure communication between users and platform servers and secure avatar interactions between avatars and avatars. To demonstrate the security of the proposed mutual authentication scheme, we perform informal security analysis, Burrows-Abadi-Needham (BAN) logic, Real-or-Random (ROR) model, and Automated Validation of Internet Security Protocols and Applications (AVISPA). In addition, we compare the computation costs, communication costs, and security features of the proposed scheme with existing schemes in similar environments. The results demonstrate that the proposed scheme has lower computation and communication costs and can provide a wider range of security features than existing schemes. Thus, our proposed scheme can be used to provide secure metaverse environments.  © 2013 IEEE.</t>
  </si>
  <si>
    <t>Biometrics; Blockchain; Computation theory; Computer circuits; Geometry; Information management; Network security; Public key cryptography; Security systems; Virtual reality; Automated validation of internet security protocol and application; Avatar; BioHashing; Block-chain; Burrow-abadi-needham logic; Curve cryptography; Elliptic curve; Elliptic curve cryptography; Internet security; Metaverses; Random Model; Real-or-random model; Security application; Security protocols; Authentication</t>
  </si>
  <si>
    <t>Tsanakas N.; Ekström J.; Olstam J.</t>
  </si>
  <si>
    <t>Generating virtual vehicle trajectories for the estimation of emissions and fuel consumption</t>
  </si>
  <si>
    <t>Microscopic emission models estimate second-by-second emissions and fuel consumption for individual vehicles based on vehicle trajectories. A vehicle trajectory describes how the position, speed and acceleration of a vehicle evolves over time. In practice, collecting a complete trajectory data set on a road stretch is not always feasible due to economic and privacy constraints. Therefore, several researchers suggest approaches for generating Virtual Vehicle Trajectories (VVT) given some partially observed traffic data. However, the traditional VVT generation approaches, being originally developed for travel time estimations, usually consider a simplified description of vehicle kinematics, hindering their applicability in emission modelling. In this paper, we suggest a novel approach for generating VVT, which facilitates their use in emission modelling. We empirically evaluate our method by comparing it to the traditional approaches. The results are promising, showing that, under certain experimental settings, our method can enhance the accuracy of emission estimations. © 2022 The Author(s)</t>
  </si>
  <si>
    <t>Trajectories; Travel time; Data set; Economic constraints; Emission model; Emissions estimation; Model estimates; Traffic-state estimations; Trajectories datum; Vehicle trajectories; Virtual vehicle trajectory; Virtual vehicles; fuel consumption; traffic emission; trajectory; transport vehicle; virtual reality; Vehicles</t>
  </si>
  <si>
    <t>10.1016/j.trc.2022.103615</t>
  </si>
  <si>
    <t>Kaimara P.; Oikonomou A.; Deliyannis I.</t>
  </si>
  <si>
    <t>Could virtual reality applications pose real risks to children and adolescents? A systematic review of ethical issues and concerns</t>
  </si>
  <si>
    <t>Virtual reality technologies (VRTs) are high-tech human–computer interfaces used to develop digital content and can be applied to multiple different areas, often offering innovative solutions to existing problems. A wide range of digital games is being also developed with VRTs and together with their components, the games' structural elements are appealing to children and engaging them more in virtual worlds. Our research interest is directed towards children's development and the effects of VRTs within gaming environments. Contemporary psychology studies perceive human development as a holistic and lifelong process with important interrelationships between physical, mental, social and emotional aspects. For the objectives and scope of this work, we examine children development across three domains: physical, cognitive and psychosocial. In this context, the authors review the literature on the impact of VRTs on children, in terms of software and hardware. Since research requires an wide-ranging approach, we study the evidence reported on the brain and neural structure, knowledge, behaviour, pedagogy, academic performance, and wellness. Our main concern is to outline the emerging ethical issues and worries of parents, educators, ophthalmologists, neurologists, psychologists, paediatricians and all relevant scientists, as well as the industry’s views and actions. The systematic review was performed on the databases Scopus, IEEE Xplore, PubMed, and Google Scholar from 2010 to 2020 and 85 studies were selected. The review concluded that findings remain contradictory especially for the psychosocial domain. Official recommendations from organizations and well-documented researches by academics on child well-being are reassuring if health and safety specifications and particularly the time limit are met. Research is still ongoing, constantly updated and consist of a priority for the scientific community given that technology evolves. © 2021, The Author(s), under exclusive licence to Springer-Verlag London Ltd., part of Springer Nature.</t>
  </si>
  <si>
    <t>Behavioral research; Philosophical aspects; Academic performance; Children and adolescents; Innovative solutions; Research interests; Scientific community; Software and hardwares; Structural elements; Virtual reality technology; Virtual reality</t>
  </si>
  <si>
    <t>10.1007/s10055-021-00563-w</t>
  </si>
  <si>
    <t>Tsung C.-K.; Liu J.-C.; Liu S.-H.; Verma V.K.; Yang C.-T.</t>
  </si>
  <si>
    <t>Performance Analysis in HyperFlex and vSAN Hyper Convergence Platforms for Online Course Consideration</t>
  </si>
  <si>
    <t>With the ubiquity of high-speed networks and cloud technologies, hyper-convergence (HC) has become commonplace and satisfies flex allocation requirements. This study compared the VMware virtual storage area network (vSAN), which has the largest market share, with Cisco HyperFlex, released by Cisco for high-level network applications, to assess the performance of various HC technologies in running virtual machines in most virtualized environments. The experiments consider the benchmark (HCIBench) to evaluate the platform's performance. The benchmark provides objective performance scores. Thus, the performance results derived by HCIBench could be applied to discuss the appropriate scenarios for both VMware vSAN and Cisco HyperFlex. The experiments simulate common application scenarios to discover good HC platforms for real-world requirements. The VMware vSAN demonstrated more robust overall performance (about 38.18% and 22.72% improvement for IOPS and transmission speed, respectively), the HyperFlex Data Platform provided better performance wrote latency (about 20.32% improvement) when few virtual machines were used, and the write load was heavy. The difference in CPU usage between the two platforms is not too much (about 2.565%). The vSAN is recommended for general purposes, while HyperFlex performs better in areas with high write requirements (such as the data center).  © 2013 IEEE.</t>
  </si>
  <si>
    <t>Benchmarking; Competition; E-learning; HIgh speed networks; Network security; Virtual reality; Cloud technologies; High-speed network technology; Hyper-convergence; Hyperflex; Market share; Online course; Performance; Performances analysis; Storage area networks; Virtual storage area network; Virtual machine</t>
  </si>
  <si>
    <t>10.1109/ACCESS.2022.3224435</t>
  </si>
  <si>
    <t>Hughes K.; McLaughlin K.; Sezer S.</t>
  </si>
  <si>
    <t>A Model-Free Approach to Intrusion Response Systems</t>
  </si>
  <si>
    <t>With the rising number of data breaches, denial of service attacks and general malicious activity facing modern computer networks, there is an increasing need to quickly and effectively respond to attacks. Intrusion Detection Systems provide an automated method of identifying malicious activity within a network however the development of an Intrusion Response System which can automatically respond to these alerts is non-trivial. Current research in IRS proposes model-based methods for identifying possible routes a malicious actor may take when attacking a network and use subjective performance values for the cost and benefit of a response, both of which can be invalidated by the increasingly dynamic nature of network topologies and system configurations. The IRS proposed in this work utilises a Model-free Reinforcement Learning approach and evaluates the Reinforcement Learning agent's performance in stopping two distinct multi-stage attack scenarios on a virtualised testbed. Experimentation demonstrates that the agent can successfully halt both attack scenarios and find responses which have minimal impact on normal network operation based on experience gained through training. A further contribution is the novel use of a virtualised environment that demonstrates Intrusion Response Reinforcement Learning performance in a more realistic environment than simulated tasks common to previous literature. © 2022</t>
  </si>
  <si>
    <t>Intrusion detection; Network security; Reinforcement learning; Topology; Virtual reality; Attacks scenarios; Intrusion; Intrusion response system; Learning; Malicious activities; Model free; Network; Response; Security; System; Denial-of-service attack</t>
  </si>
  <si>
    <t>10.1016/j.jisa.2022.103150</t>
  </si>
  <si>
    <t>Oberdörfer S.; Schraudt D.; Latoschik M.E.</t>
  </si>
  <si>
    <t>Embodied Gambling—Investigating the Influence of Level of Embodiment, Avatar Appearance, and Virtual Environment Design on an Online VR Slot Machine</t>
  </si>
  <si>
    <t>Slot machines are one of the most played games by players suffering from gambling disorder. New technologies like immersive Virtual Reality (VR) offer more possibilities to exploit erroneous beliefs in the context of gambling. Recent research indicates a higher risk potential when playing a slot machine in VR than on desktop. To continue this investigation, we evaluate the effects of providing different degrees of embodiment, i.e., minimal and full embodiment. The avatars used for the full embodiment further differ in their appearance, i.e., they elicit a high or a low socio-economic status. The virtual environment (VE) design can cause a potential influence on the overall gambling behavior. Thus, we also embed the slot machine in two different VEs that differ in their emotional design: a colorful underwater playground environment and a virtual counterpart of our lab. These design considerations resulted in four different versions of the same VR slot machine: 1) full embodiment with high socio-economic status, 2) full embodiment with low socio-economic status, 3) minimal embodiment playground VE, and 4) minimal embodiment laboratory VE. Both full embodiment versions also used the playground VE. We determine the risk potential by logging gambling frequency as well as stake size, and measuring harm-inducing factors, i.e., dissociation, urge to gamble, dark flow, and illusion of control, using questionnaires. Following a between groups experimental design, 82 participants played for 20 game rounds one of the four versions. We recruited our sample from the students enrolled at the University of Würzburg. Our safety protocol ensured that only participants without any recent gambling activity took part in the experiment. In this comparative user study, we found no effect of the embodiment nor VE design on neither the gambling frequency, stake sizes, nor risk potential. However, our results provide further support for the hypothesis of the higher visual angle on gambling stimuli and hence the increased emotional response being the true cause for the higher risk potential. Copyright © 2022 Oberdörfer, Schraudt and Latoschik.</t>
  </si>
  <si>
    <t>10.3389/frvir.2022.828553</t>
  </si>
  <si>
    <t>Li Z.; Dai R.; Feng X.; Xiong Y.</t>
  </si>
  <si>
    <t>The Analysis of Two-Way E-Commerce Credit Evaluation Model Based on the C2C Mode</t>
  </si>
  <si>
    <t>As an important mode of e-commerce, C2C has become a trading mechanism favored by consumers. However, for C2C transaction in a virtual environment, there is an issue of congenital transaction asymmetry, leading to increased uncertainties and transaction risks as well as credit speculation, false transactions, and other credit problems. These problems not only affect the development of enterprises to a large extent, but also hinder the development of e-commerce ultimately. In order to guarantee the safety of both transaction parties, it is particularly important to establish a sound credit evaluation system for shopping sites. Through the analysis of the shortcomings of the existing C2C e-commerce credit evaluation model, this paper proposes a two-way e-commerce credit evaluation model based on the C2C mode. Firstly, a cross-platform two-way credit rating center with a unified rating standard was constructed; secondly, the credit evaluation indicator was reset and revised; then the credit rating of buyers and sellers was unified by combining fuzzy comprehensive evaluation algorithm. © 2022 IGI Global. All rights reserved.</t>
  </si>
  <si>
    <t>Fuzzy set theory; Virtual reality; C2C; Credit evaluation model; Credit evaluations; E- commerces; Evaluation algorithm; Fuzzy comprehensive evaluation algorithm; Fuzzy-comprehensive evaluations; Model-based OPC; Two ways; Two-way credit evaluation center; Electronic commerce</t>
  </si>
  <si>
    <t>10.4018/JGIM.305238</t>
  </si>
  <si>
    <t>Zoure M.; Ahmed T.; Reveillere L.</t>
  </si>
  <si>
    <t>Network Services Anomalies in NFV: Survey, Taxonomy, and Verification Methods</t>
  </si>
  <si>
    <t>Network Function Virtualization (NFV) has emerged as a disruptive networking architecture whose galloping evolution is prompting enterprises to outsource network functions to the cloud and ultimately harvest the fruits of cloud computing, including elasticity, pay-as-you-go billing model, and on-demand services provisioning. However, many reluctant enterprises oppose the benefits of this outsourcing to their critical and pressing concerns about security, trust, and compliance. The latter anticipate possible security and QoS policy violations stemming from dishonest behaviors by cloud providers, attacks by co-resident competitors, misconfiguration by cloud administrators, or implementations flaws by NFV developers. As a result, migrating sensitive workloads to the cloud requires enterprises to first assess risks by gaining knowledge of possible network services' anomalies and second, to build trust in the cloud by designing effective mechanisms to detect such anomalies. This survey provides scrutiny of network services anomalies that may occur in the NFV environments. We first present a taxonomy of network service anomalies and analyze their negative impacts on critical service attributes, including security and performance. Second, we compare and classify the existing anomalies' verification mechanisms from the literature. Finally, we point out the literature gap and identify future research directions for anomalies verification in NFV.  © 2004-2012 IEEE.</t>
  </si>
  <si>
    <t>Cloud computing; Cloud data security; Network security; Risk assessment; Surveys; Taxonomies; Transfer functions; Trusted computing; Verification; Virtual reality; Anomaly; Cloud-computing; In networks; Networks services; Security; Software; Survey methods; Verification method; Verification.; Virtual Link; Network function virtualization</t>
  </si>
  <si>
    <t>10.1109/TNSM.2022.3144582</t>
  </si>
  <si>
    <t>Peng Y.; Xue X.; Bashir A.K.; Zhu X.; Al-Otaibi Y.D.; Tariq U.; Yu K.</t>
  </si>
  <si>
    <t>The next generation wireless network (NGWN) is undergoing an unprecedented revolution, in which trillions of machines, people, and objects are interconnected to realize the Internet of Everything (IoE). with the emergence of IoE services such as virtual reality, augmented reality, and industrial 5 G, the scarcity of radio resources becomes more serious. Moreover, there are hidden dangers of untrusted terminals accessing the system and illegally manipulating interconnected devices. To tackle these challenges, this paper proposes a securing radio resources allocation scheme with Deep Reinforcement Learning for IoE services in NGWN. First, the solution uses a BP neural network based on multi-feature optimized Firefly Algorithm (FA) for spectrum prediction, thereby improving the prediction accuracy and avoiding interference between unauthorized and authorized users with efficient radio utilization. Then, a spectrum sensing method based on deep reinforcement learning is proposed to identify the untrusted users in system while fusing the sensing results, to enhance the security of the cooperative process and the detection accuracy of spectrum holes. Extensive simulation results show that the proposal is superior to the traditional solutions in terms of prediction accuracy, spectrum utilization and energy consumption, and is suitable for deployment in future wireless systems.  © 2013 IEEE.</t>
  </si>
  <si>
    <t>10.1109/TNSE.2022.3149750</t>
  </si>
  <si>
    <t>Zheng X.</t>
  </si>
  <si>
    <t>Computer Deep Learning Network Security Vulnerability Detection Based on Virtual Reality Technology</t>
  </si>
  <si>
    <t>In order to detect the computer network security technology vulnerabilities due to various factors, the normal operation of the computer network must be ensured, the user's confidential information must be protected, and it is proposed that the analysis and research on security vulnerability detection must be strengthened. This study introduces the working principle of the network security monitoring system, analyzes the key technologies involved in the system development process and network programming technology, gives the overall architecture of the system, and designs the processing flow of the monitoring function. The test and analysis of the system show that the design of the system has achieved the expected design goal. The design of the system has achieved the expected design goal. The five test points can meet the standard time specified in the demand analysis process. The time difference of all module test points in the test is less than 3 s. The system can realize the remote acquisition and real-time monitoring of the network access, file system operation, system operation status, and other information of the controlled computer. Through the test and analysis of the system, it is shown that the system has achieved the expected design goal, the working state problem, and can meet the functional requirements of internal network security monitoring. It can be applied to enterprises, institutions, and departments that have higher requirements for intranet information security.  © 2022 Xiaokun Zheng.</t>
  </si>
  <si>
    <t>Deep learning; E-learning; Engineering education; Intranets; Monitoring; Testing; Virtual reality; Design goal; Learning network; Networks security; Security monitoring; Security vulnerabilities; Systems operation; Test-points; Tests and analysis; Virtual reality technology; Vulnerability detection; Network security</t>
  </si>
  <si>
    <t>10.1155/2022/6039690</t>
  </si>
  <si>
    <t>Wang J.; Liu C.; Xu J.; Wang J.; Hao S.; Yi W.; Zhong J.</t>
  </si>
  <si>
    <t>IoT-DeepSense: Behavioral Security Detection of IoT Devices Based on Firmware Virtualization and Deep Learning</t>
  </si>
  <si>
    <t>Recently, IoT devices have become the targets of large-scale cyberattacks, and their security issues have been increasingly serious. However, due to the limited memory and battery power of IoT devices, it is hardly possible to install traditional security software, such as antivirus software for security defense. Meanwhile, network-based traffic detection is difficult to obtain the internal behavior states and conduct in-depth security analysis because more and more IoT devices use encrypted traffic. Therefore, how to obtain complex security behaviors and states inside IoT devices and perform security detection and defense is an issue that needs to be solved urgently. Aiming at this issue, we propose IoT-DeepSense, a behavioral security detection system of IoT devices based on firmware virtualization and deep learning. IoT-DeepSense constructs the real operating environment of the IoT device system to capture the fine-grained system behaviors and then leverages an LSTM-based IoT system behavior abnormality detection approach to effectively extract the hidden features of the system's behavior sequence and enforce the security detection of the abnormal behavior of the IoT devices. The design and implementation of IoT-DeepSense are carried out on an independent Internet of things behavior detection server, without modifying the limited resources of IoT devices, and have strong scalability. The evaluation results show that IoT-DeepSense achieves a high behavioral detection rate of 92%, with negligible impact on the performance of IoT devices.  © 2022 Jin Wang et al.</t>
  </si>
  <si>
    <t>Cybersecurity; Firmware; Long short-term memory; Network security; Virtual reality; Virtualization; Battery power; Cyber-attacks; Large-scales; Limited memory; Security defense; Security detection; Security issues; Security software; System behaviors; Virtualizations; Internet of things</t>
  </si>
  <si>
    <t>10.1155/2022/1443978</t>
  </si>
  <si>
    <t>Gan M.</t>
  </si>
  <si>
    <t>Study on the Cultivation of College Students' Internet Literacy in Ideological and Political Teaching under the Application of Virtual Reality Technology</t>
  </si>
  <si>
    <t>People are living in an age of artificial intelligence. Artificially intelligent technology, such as virtual reality technology, is creating new horizons in every field. In this article, people are learning about the cultivation of Internet literacy among college in ideological and also in the political teaching under the application of virtual reality technology. Internet literacy is defined as the ability to search and utilise information from the Internet. It includes the person's ability to communicate with people, the ability to protect their own privacy, and stay away from harmful and malicious content on the Internet. The basic computer skills, along with the ability to assess social media and search engines, the knowledge to handle Microsoft Office tools, send and receive emails, search for answers online, ask questions in forums, enrol in educational courses, etc., form the basis of Internet literacy. Ideological and political education is vital educational courses that need to be upgraded with the latest technological growth. The main idea of this proposed system is to cultivate Internet literacy among ideological and political education students by using VI technology. The model is found to deliver great results under the application of virtual reality technology. The proposed model implements a Back-Propagation Network Algorithm for the cultivation of Internet literacy among college students.  © 2022 Muyi Gan.</t>
  </si>
  <si>
    <t>E-learning; Education computing; Engineering education; Search engines; Virtual reality; College students; Computer skill; Ideological and political educations; Intelligent technology; Internet literacies; Microsoft Office; Social media; Social search; Technological growth; Virtual reality technology; Students</t>
  </si>
  <si>
    <t>10.1155/2022/1084573</t>
  </si>
  <si>
    <t>Bermúdez I Badia S.; Silva P.A.; Branco D.; Pinto A.; Carvalho C.; Menezes P.; Almeida J.; Pilacinski A.</t>
  </si>
  <si>
    <t>10.3390/electronics11111726</t>
  </si>
  <si>
    <t>Pourebadi M.; Riek L.D.</t>
  </si>
  <si>
    <t>Facial Expression Modeling and Synthesis for Patient Simulator Systems: Past, Present, and Future</t>
  </si>
  <si>
    <t>Clinical educators have used robotic and virtual patient simulator systems (RPS) for dozens of years, to help clinical learners (CL) gain key skills to help avoid future patient harm. These systems can simulate human physiological traits; however, they have static faces and lack the realistic depiction of facial cues, which limits CL engagement and immersion. In this article, we provide a detailed review of existing systems in use, as well as describe the possibilities for new technologies from the human-robot interaction and intelligent virtual agents communities to push forward the state of the art. We also discuss our own work in this area, including new approaches for facial recognition and synthesis on RPS systems, including the ability to realistically display patient facial cues such as pain and stroke. Finally, we discuss future research directions for the field. © 2022 Association for Computing Machinery.</t>
  </si>
  <si>
    <t>Face recognition; Health care; Intelligent robots; Man machine systems; Simulators; Virtual reality; Clinical simulator; Facial expression synthesis; Facial modeling; Health-care training and education; Healthcare robotics; Humans-robot interactions; Neurological impairment; Patient simulators; Social robotics; Training and education; analysis modelingin synthesis; animation; Article; association; augmented reality; automation; Bell palsy; cerebrovascular accident; classification; clinical education; computer vision; control system; deep learning; dystonia; facial action coding system; facial action modeling; facial expression; facial feature point detection; facial recognition; facies; feature extraction; feature selection; human robot interaction; motion capture; pain; patient safety; performance; priority journal; privacy; racism; risk benefit analysis; robotics; sparse autoencoder; virtual reality; Human robot interaction</t>
  </si>
  <si>
    <t>10.1145/3483598</t>
  </si>
  <si>
    <t>Makransky G.; Klingenberg S.</t>
  </si>
  <si>
    <t>Virtual reality enhances safety training in the maritime industry: An organizational training experiment with a non-WEIRD sample</t>
  </si>
  <si>
    <t>Objective: Many industries struggle with training dynamic risk assessment, and how to bridge the gap between safety training and behavior in real life scenarios. In this article, we focus on dynamic risk assessment during a mooring operation and investigate the potential value of using immersive virtual reality (VR) simulations compared to standard training procedures in an international maritime training organization. Methods: In a pilot study, we compared two ways of implementing a VR simulation (stand-alone or with post-simulation reflection) to a manual and a personal trainer condition in a between-subjects design with 86 students in a maritime school. Based on the results we compared the stand-alone VR simulation to the personal trainer condition in a between-subjects design in a non-Western, Educated, Industrialized, Rich, and Democratic (WEIRD) sample of 28 seafarers from the Kiribati Islands at an international maritime training organization. Results: The VR simulation group reported significantly higher perceived enjoyment (d = 1.28), intrinsic motivation (d = 0.96), perceived learning (d = 0.90), and behavioral change (d = 0.88), and significantly lower extraneous cognitive load (d = 0.82) compared to the personal trainer group, but the differences in self-efficacy, and safety attitudes were not significant. Discussion: The results support the value of using VR to train procedures that are difficult to train in the real world and suggest that VR technologies can be useful for providing just in time training anywhere, anytime, in a global market where employees are increasingly cross-cultural and dislocated. © 2022 The Authors. Journal of Computer Assisted Learning published by John Wiley &amp; Sons Ltd.</t>
  </si>
  <si>
    <t>10.1111/jcal.12670</t>
  </si>
  <si>
    <t>Guo X.; Angulo A.; Robartes E.; Chen T.D.; Heydarian A.</t>
  </si>
  <si>
    <t>ORCLSim: A System Architecture for Studying Bicyclist and Pedestrian Physiological Behavior through Immersive Virtual Environments</t>
  </si>
  <si>
    <t>Injuries and fatalities for vulnerable road users, especially bicyclists and pedestrians, are on the rise. To better inform design for vulnerable road users, we need to evaluate how bicyclist and pedestrian behavior and physiological states change in different roadway design and contextual settings. Previous research highlights the advantages of using immersive virtual environments (IVEs) in conducting bicyclist and pedestrian studies. These environments do not put participants at risk of injury, are low cost compared to on-road or naturalistic studies, and allow researchers to fully control variables of interest. In this paper, we propose a framework, Omni-Reality and Cognition Lab Simulator (ORCLSim), to support human sensing techniques within IVEs to evaluate bicyclist and pedestrian physiological and behavioral changes in different contextual settings. To showcase this framework, we present two case studies, where pilot data from five participants' physiological and behavioral responses in an IVE setting are collected and analyzed, representing real-world roadway segments and traffic conditions. Results from these case studies indicate that physiological data are sensitive to road environment changes and real-time events in the IVE, especially changes in heart rate and gaze behavior. In addition, our preliminary data indicate participants may respond differently to various roadway settings (e.g., signalized vs. unsignalized intersections). By analyzing these changes, future studies can identify how participants' stress level and cognitive load are impacted by the surrounding environment. The ORCLSim system architecture is a prototype that can be customized for future studies in understanding users' behavioral and physiological responses in virtual reality settings. © 2022 Xiang Guo et al.</t>
  </si>
  <si>
    <t>Computer architecture; Highway planning; Physiological models; Physiology; Roads and streets; Street traffic control; Behavioral response; Case-studies; Immersive virtual environments; Lab. simulator; Pedestrian behavior; Physiological response; Physiological state; Road users; States change; Systems architecture; Virtual reality</t>
  </si>
  <si>
    <t>10.1155/2022/2750369</t>
  </si>
  <si>
    <t>Redweik G.A.J.; Millman S.T.; Parsons R.L.; Hurtado Terminel A.N.; Radkowski R.; Daniels K.; Lyte M.; Oliver J.; Mellata M.</t>
  </si>
  <si>
    <t>Exposure to a Virtual Environment Induces Biological and Microbiota Changes in Onset-of-Lay Hens</t>
  </si>
  <si>
    <t>Increasing demand for cage-free eggs arises from goals to provide hens with better welfare, particularly in terms of natural behavior. However, most laying hens are kept in conventional cages, and cage-free systems can present challenges, such as injuries, floor eggs, and bacterial infections. We proposed using virtual reality (VR) as a feasible means for combining the positive attributes of natural environments while mitigating health risks. To our knowledge, no animal study has provided evidence that VR can trigger biological changes to improve animal health and well-being nor whether VR can affect the gut microbiota. In this study, we used VR technology to simulate a natural environment in laying hen housing. Early-lay White Leghorn hens were placed in pens with (VR) or without (CON) video projections displaying free-range chickens interacting with indoor and outdoor environmental features over 5 days. Using in vitro blood bactericidal assays, VR hens exhibited higher resistance against avian pathogenic Escherichia coli versus CON (p &lt; 0.05), which was positively associated with corticosterone levels (p &lt; 0.01). Analyzing intestinal neurochemicals via ultra-high pressure liquid chromatography, salsolinol was the only neurochemical metabolite affected by VR, being greater in CON ileal content (p &lt; 0.0001), in VR ileal mucus (p &lt; 0.01), and in VR ceca tissue (p &lt; 0.05). Using 16S rRNA sequencing and QIIME2 analyses, no differences in alpha nor beta diversity were determined between groups. Although several genera (Megamonas, Ruminococcus, Slackia) were reduced in VR hens versus CON, Mucispirillum schaedleri (member of Deferribacteres Phylum) was the only taxon increased in VR hens, being elevated in ileal mucus (p &lt; 0.05). Lastly, using the QIIME2 plugin mmvec to map microbe-metabolite co-occurrences, we identified several positive relationships between bacterial phyla and neurochemical metabolites, notably finding dopamine and salsolinol levels were related to Deferribacteres and Tenericutes levels. In conclusion, we found that several biological parameters were influenced by VR treatment in hens, suggesting that VR can be used to improve host resistance to pathogens and gut health in poultry. Copyright © 2022 Redweik, Millman, Parsons, Hurtado Terminel, Radkowski, Daniels, Lyte, Oliver and Mellata.</t>
  </si>
  <si>
    <t>10.3389/frvir.2022.891584</t>
  </si>
  <si>
    <t>Alharbe N.; Aljohani A.; Rakrouki M.A.</t>
  </si>
  <si>
    <t>A Fuzzy Grouping Genetic Algorithm for Solving a Real-World Virtual Machine Placement Problem in a Healthcare-Cloud</t>
  </si>
  <si>
    <t>Due to the large-scale development of cloud computing, data center electricity energy costs have increased rapidly. Energy saving has become a major research direction of virtual machine placement problems. At the same time, the multi-dimensional resources on the cloud should be used in a balanced manner in order to avoid resources waste. In this context, this paper addresses a real-world virtual machine placement problem arising in a Healthcare-Cloud (H-Cloud) of hospitals chain in Saudi Arabia, considering server power consumption and resource utilization. As a part of optimizing both objectives, user service quality has to be taken into account. In fact, user quality of service (QoS) is also considered by measuring the Service-Level Agreement (SLA) violation rate. This problem is modeled as a multi-objective virtual machine placement problem with the objective of minimizing power consumption, resource utilization, and SLA violation rate. To solve this challenging problem, a fuzzy grouping genetic algorithm (FGGA) is proposed. Considering that multiple optimization objectives may have different degrees of influence on the problem, the fitness function of the proposed algorithm is calculated with fuzzy logic-based function. The experimental results show the effectiveness of the proposed algorithm. © 2022 by the authors. Licensee MDPI, Basel, Switzerland.</t>
  </si>
  <si>
    <t>Cloud computing; Electric power utilization; Energy conservation; Fuzzy logic; Green computing; Health care; Network security; Quality of service; Virtual addresses; Virtual machine; Virtual reality; Virtualization; Fuzzy grouping; Grouping genetic algorithms; Healthcare cloud; Placement problems; Real-world; Resources utilizations; Servicelevel agreement (SLA); Violation rates; Virtual machine placements; Virtualizations; Genetic algorithms</t>
  </si>
  <si>
    <t>10.3390/a15040128</t>
  </si>
  <si>
    <t>Dogani J.; Farahmand M.; Daryanavard H.</t>
  </si>
  <si>
    <t>A new method to detect attacks on the Internet of Things (IoT) using adaptive learning based on cellular learning automata</t>
  </si>
  <si>
    <t>The Internet of Things (IoT) is a new paradigm that connects physical and virtual objects from various domains such as home automation, industrial processes, human health, and monitoring. IoT sensors receive information from their environment and forward it to their neighboring nodes. However, the large amounts of exchanged data are vulnerable to attacks that reduce the network performance. Most of the previous security methods for IoT have neglected the energy consumption of IoT, thereby affecting the performance and reducing the network lifetime. This paper presents a new multistep routing protocol based on cellular learning automata. The network lifetime is improved by a performance-based adaptive reward and fine parameters. Nodes can vote on the reliability of their neighbors, achieving network reliability and a reasonable level of security. Overall, the proposed method balances the security and reliability with the energy consumption of the network. 1225-6463/$ © 2021 ETRI.</t>
  </si>
  <si>
    <t>Internet of things; Network security; Reliability; Virtual reality; Adaptive learning; Cellular learning automata; Cellular learning automaton; Energy-consumption; Home automation; Internet of thing; Network lifetime; Physical objects; Security; Virtual objects; Energy utilization</t>
  </si>
  <si>
    <t>10.4218/etrij.2021-0044</t>
  </si>
  <si>
    <t>Brambilla E.; Petersen E.; Stendal K.; Sundling V.; MacIntyre T.E.; Calogiuri G.</t>
  </si>
  <si>
    <t>Effects of immersive virtual nature on nature connectedness: A systematic review protocol</t>
  </si>
  <si>
    <t>Objective: Nature Connectedness, an individual’s cognitive, affective, and behavioral connection with the natural world, has been linked to various health and well-being outcomes. As Nature Connectedness can be elicited and strengthened through direct contact with nature, in the past decade studies have investigated whether similar effects can be achieved through technologies that simulate highly immersive and realistic experiences of nature, such as Immersive Virtual Nature. This protocol describes the methodology for a systematic review that will summarize the existing evidence on the effects of Immersive Virtual Nature on Nature Connectedness in non-clinical populations. Methods: The review will be conducted following the guidelines of Preferred Reporting Items for Systematic Reviews and MetaAnalyses. Terms such as “immersive virtual environment,” “natural setting*,” and “contact with nature” were searched in Scopus, WebOfScience, GoogleScholar, Medline, and GreenFILE (22–28 November 2021). Papers in English, describing experimental studies, with or without control/comparison, and testing the effects of Immersive Virtual Nature interventions on Nature Connectedness outcomes in non-clinical populations were included. The risk of bias will be assessed using Cochrane’s Risk of Bias 2 for randomized studies, and the Risk Of Bias In Non-randomized Studies - of Interventions. The data synthesis will be performed through meta-analysis, assuming that the Cochrane Consumers and Communication Group guidelines are met. Conclusion: The findings will be relevant for understanding the potential and challenges of Immersive Virtual Nature as a tool to promote health and well-being in the general population, providing information on the consistency and limitations of the existing literature and recommendations for future research. © The Author(s) 2022.</t>
  </si>
  <si>
    <t>article; consumer; data synthesis; experimental study; human; human experiment; Medline; meta analysis; outcome assessment; practice guideline; randomized controlled trial (topic); risk assessment; Scopus; systematic review; virtual reality; wellbeing</t>
  </si>
  <si>
    <t>10.1177/20552076221120324</t>
  </si>
  <si>
    <t>Badke C.M.; Krogh-Jespersen S.; Flynn R.M.; Shukla A.; Essner B.S.; Malakooti M.R.</t>
  </si>
  <si>
    <t>Virtual Reality in the Pediatric Intensive Care Unit: Patient Emotional and Physiologic Responses</t>
  </si>
  <si>
    <t>Context: Patients in the Pediatric Intensive Care Unit (PICU) are limited in their ability to engage in developmentally typical activity. Long-term hospitalization, especially with minimal interpersonal engagement, is associated with risk for delirium and delayed recovery. Virtual reality (VR) has growing evidence as a safe, efficacious, and acceptable intervention for pain and distress management in the context of uncomfortable healthcare procedures, and for enhancing engagement in, and improving outcomes of rehabilitation therapy. Hypothesis: Critically ill children may experience high levels of engagement and physiologic effects while engaging with VR. Methods and Models: This cross-sectional study of 3–17-year-old children admitted to a PICU used a VR headset to deliver 360-degree immersive experiences. This study had a mixed-method approach, including standardized behavioral coding, participant and parent surveys, and participant physiologic responses. Investigators noted comments the child made about VR, observed emotional responses, and documented an engagement score. To determine physiologic response to VR, integer heart rate variability (HRVi) was collected 30 min before, during, and 30 min after VR. Results: One hundred fifteen participants were enrolled from 6/18 to 10/19, and they interacted with VR for a median of 10 min (interquartile range 7–17). Most children enjoyed the experience; 83% of participants smiled and 36% laughed while using VR. Seventy-two percent made positive comments while using VR. The strongest age-related pattern regarding comments was that the youngest children were more likely to share the experience with others. Seventy-nine percent of participants were highly engaged with VR. Ninety-two percent of parents reported that VR calmed their child, and 78% of participants felt that VR was calming. HRVi Minimum scores were significantly higher during VR than pre- (p &lt; 0.001) or post-VR (p &lt; 0.001). There was no significant difference between pre-and post-VR (p = 0.387); therefore, children returned to their pre-intervention state following VR. Interpretations and Conclusions: Children admitted to the PICU are highly engaged with and consistently enjoyed using VR. Both participants and parents found VR to be calming, consistent with intra-intervention physiologic improvements in HRVi. VR is an immersive tool that can augment the hospital environment for children. Copyright © 2022 Badke, Krogh-Jespersen, Flynn, Shukla, Essner and Malakooti.</t>
  </si>
  <si>
    <t>adolescent; Article; child; comorbidity; controlled study; critical illness; cross-sectional study; delirium; disease severity; emotion; health care; heart rate variability; hospitalization; human; incidence; intensive care unit; length of stay; long term care; major clinical study; male; pediatrics; rehabilitation; virtual reality</t>
  </si>
  <si>
    <t>10.3389/fdgth.2022.867961</t>
  </si>
  <si>
    <t>Galofaro E.; D’antonio E.; Lotti N.; Masia L.</t>
  </si>
  <si>
    <t>Rendering Immersive Haptic Force Feedback via Neuromuscular Electrical Stimulation</t>
  </si>
  <si>
    <t>Haptic feedback is the sensory modality to enhance the so-called “immersion”, meant as the extent to which senses are engaged by the mediated environment during virtual reality applications. However, it can be challenging to meet this requirement using conventional robotic design approaches that rely on rigid mechanical systems with limited workspace and bandwidth. An alternative solution can be seen in the adoption of lightweight wearable systems equipped with Neuromuscular Electrical Stimulation (NMES): in fact, NMES offers a wide range of different forces and qualities of haptic feedback. In this study, we present an experimental setup able to enrich the virtual reality experience by employing NMES to create in the antagonists’ muscles the haptic sensation of being loaded. We developed a subject-specific biomechanical model that estimated elbow torque during object lifting to deliver suitable electrical muscle stimulations. We experimentally tested our system by exploring the differences between the implemented NMES-based haptic feedback (NMES condition), a physical lifted object (Physical condition), and a condition without haptic feedback (Visual condition) in terms of kinematic response, metabolic effort, and participants’ perception of fatigue. Our results showed that both in terms of metabolic consumption and user fatigue perception, the condition with electrical stimulation and the condition with the real weight differed significantly from the condition without any load: the implemented feedback was able to faithfully reproduce interactions with objects, suggesting its possible application in different areas such as gaming, work risk assessment simulation, and education. © 2022 by the authors. Licensee MDPI, Basel, Switzerland.</t>
  </si>
  <si>
    <t>Electric Stimulation; Equipment Design; Fatigue; Feedback; Haptic Technology; Humans; User-Computer Interface; Kinematics; Machine design; Metabolism; Muscle; Risk assessment; Risk perception; Wearable technology; Condition; Electrical stimulations; Haptic feedbacks; Haptic force; Haptics; Immersive; Immersive feedback; Metabolic consumption; Neuromuscular electrical stimulation; Wearable devices; computer interface; electrostimulation; equipment design; fatigue; feedback system; human; Virtual reality</t>
  </si>
  <si>
    <t>10.3390/s22145069</t>
  </si>
  <si>
    <t>Menin A.; Torchelsen R.; Nedel L.</t>
  </si>
  <si>
    <t>The effects of VR in training simulators: Exploring perception and knowledge gain</t>
  </si>
  <si>
    <t>Although immersive virtual environments have been used for years for training and learning purposes (e.g., flight and surgery simulators), the effects of using VR devices on simulation sessions are yet to be understood. In this work, we explore the effects of different VR devices on virtual environments developed for training, focusing on perception and knowledge gain aspects. We performed two user studies to investigate the influence of these devices on users’ workload, motion sickness, and performance in the domain of work safety training. The first experiment included 61 participants and sought to understand whether and how VR displays providing different fields of view affects the users’ ability to search for risks in an office-like virtual environment (focus on user perception). Subsequently, we conducted a second experiment involving 46 subjects, where we assess whether and how interaction techniques providing different degrees-of-freedom influence users’ ability to learn procedural tasks (focus on knowledge gain). From our results, we learned that users’ knowledge on the simulation's topic (i.e. work safety) and gaming experience play an important role in VR simulations, and that cybersickness symptoms such as disorientation are likely caused by unawareness of one's surroundings instead of VR content. © 2021 Elsevier Ltd</t>
  </si>
  <si>
    <t>Degrees of freedom (mechanics); E-learning; Flight simulators; Risk perception; Immersion; Immersive virtual environments; Knowledge gain; Motion performance; Motion sickness; Surgery Simulator; Training simulator; User perceptions; User study; Work safety; Virtual reality</t>
  </si>
  <si>
    <t>10.1016/j.cag.2021.09.015</t>
  </si>
  <si>
    <t>Li W.; Zhu J.; Haunert J.-H.; Fu L.; Zhu Q.; Dehbi Y.</t>
  </si>
  <si>
    <t>Three-dimensional virtual representation for the whole process of dam-break floods from a geospatial storytelling perspective</t>
  </si>
  <si>
    <t>The objective of disaster scenes is to share location-based risk information to a large audience in an effective and intuitive way. However, current studies on three-dimensional (3D) representation for dam-break floods have the following limitations: (1) they are lacking a reasonable logic to organize the whole process of dam-break floods, (2) they present information in a way that cannot be easily understood by laypersons. Geospatial storytelling helps to create exciting experiences and to explain complex relationships of geospatial phenomena. This article proposes a three-dimensional virtual representation method for the whole process of dam-break floods from a geospatial storytelling perspective. The creation of a storyline and a storytelling-oriented representation of dam-break floods are discussed in detail. Finally, a prototype system based on WebGL is developed to conduct an experiment analysis. The results of the experiment show that the proposed method can effectively support 3D representation of the spatiotemporal process of dam-break floods. Furthermore, the statistical results indicate that the storytelling is useful for assisting participants in understanding the occurrence and development of dam-break floods, and is applicable to the popularization of disaster science for the general public. © 2022 The Author(s). Published by Informa UK Limited, trading as Taylor &amp; Francis Group.</t>
  </si>
  <si>
    <t>Dams; Floods; 3D scenes; Dam break floods; Disaster scenes; Geo-spatial; Geospatial storytelling; Location based; Risk information; Spatiotemporal process; Virtual representations; Whole process; dam failure; experimental study; flood; spatiotemporal analysis; three-dimensional modeling; virtual reality; Disasters</t>
  </si>
  <si>
    <t>10.1080/17538947.2022.2118877</t>
  </si>
  <si>
    <t>Appel L.; Appel E.; Kisonas E.; Lewis S.; Sheng L.Q.</t>
  </si>
  <si>
    <t>Virtual Reality for Veteran Relaxation: Can VR Therapy Help Veterans Living With Dementia Who Exhibit Responsive Behaviors?</t>
  </si>
  <si>
    <t>Background: Due to the high prevalence of post-traumatic stress disorder (PTSD) among veterans, as this population ages, they are more likely to develop dementia and exhibit behavioral and psychological symptoms of dementia (BPSD), including responsive behaviors. BPSDs are linked to adverse clinical outcomes, hospitalization, and earlier mortality and are directly related to increased cost and burden of care. In long-term care institutions, residents' behaviors such as physical (striking out, biting, grabbing, etc.) and/or verbal (cursing, screaming, etc.) reactions are associated with higher staff burnout levels which contribute to absenteeism, high turnover, low engagement, and elevated risk of patient abuse or neglect. Despite their limited effectiveness and association with hastening of cognitive and physical decline, medications (neuroleptic/sedating drugs) are commonly used for people with dementia who exhibit responsive behaviors. In long-term care settings, more than 30% of veterans with high-care needs and 20% of those with low-care needs are prescribed drugs to manage their symptoms and behaviors. There is growing pressure from the medical community to engage in non-pharmacological strategies as the first-line of treatment to reduce BPSDs. Virtual reality (VR) presents a unique opportunity to transport people away from environmental factors that amplify feelings of loneliness, boredom, and discomfort, which are known to trigger responsive behaviors, into natural calming settings (such as a peaceful lake, or a colorful forest). Using immersive VR as a non-pharmacological therapy has been piloted with frail older adults in both community and acute-care settings with promising results. However, to date, there have been no rigorous longitudinal studies of VR therapy in long-term care, in particular, studies that evaluate its potential to reduce responsive behaviors related to triggering events. The current study provided novel opportunities for Perley and Rideau Veterans' Health Centre (Perley Health), which has prioritized reducing resident responsive behaviors and maintaining a healthy workforce. Objective: The purpose of this study was to evaluate the feasibility and potential benefits of introducing VR therapy in a veterans' long-term care health center, with the main goal of reducing responsive behaviors for veterans living with dementia, including responsive behaviors related to experiencing physical and emotional pain. This includes evaluating VR therapy with respect to acceptability, comfort, enjoyment, relaxation, and its ability to promote reminiscence. Of special interest was the impact of VR therapy in cases where responsive behaviors were triggered by a predictable environmental event (e.g., bathing, toileting, etc.). Methods: This was a prospective, longitudinal, non-randomized interventional study that employed convenience sampling. Veterans residing in this long-term care setting who exhibited responsive behaviors were recruited and grouped into two categories according to how they usually exhibited responsive behaviors: Group T—responsive behaviors were triggered by known activities or events in a relatively predictable way (e.g., sundowning, wound care), and Group S—initiation of responsive behaviors did not follow specific predictable patterns. Residents in both groups received the VR therapy intervention, which consisted of watching 360° VR video footage of natural and social scenes using an Oculus Go head-mounted-display. Group T received “targeted” VR therapy sessions occurring just before or during events that could trigger responsive behaviors (e.g., before bathing). Group S received “scheduled” VR therapy sessions akin to other recreational activities (e.g., at a mutually convenient time during the day). Intended data collection consisted of baseline scores from validated tools including the Pain Assessment for Advanced Dementia (PAINAD), Resident Assessment Instrument-Minimum Data Set 2.0 (RAI-MDS), and Palliative Performance Scale and daily clinical progress notes extracted from patients' electronic records during the study period, as well as intervention data-collection tool comprising a quantitative survey (for residents' feedback when possible) and qualitative structured observations during the intervention by recreational therapists (RTs). Also described are the changes implemented to data collection and analyses as a number of methodological challenges arose during the study. Results: Thirty-three veterans (mean age 91.6 years, SD 5.9) with varying degrees of cognitive impairment: 3% (1/33) borderline intact, 15% (5/33) mild impairment, 61% (20/33) moderate impairment, 12% (4/33) moderately severe impairment, and 6% (2/33) severe impairment participated in the study. The number of sessions per participant ranged from 2 to 6, with an average of 3.3 (SD = 1) sessions per participant. A total of 111 VR therapy sessions took place, 98 of which were scheduled (88%) and 13 were targeted (12%). The RTs reported that targeted sessions were particularly difficult to conduct due to staffing/resource constraints. In 61% (68/111) of all sessions, no responsive behaviors were observed during, or soon after, the VR therapy, and no pro re nata (PRN) medications had to be administered during the sessions. In 46% (6/13) of targeted sessions, participants did not exhibit responsive behaviors usually triggered by a specific environmental event. The majority (63%, 70/111) of participants found the technology comfortable, and in 47% (52/111) of sessions, the RTs reported that VR therapy made the resident feel good or better than they felt before the session. In 33% (37/111) of all sessions, residents reminisced about the past and in 67% (74/111) of sessions residents reported wanting to try VR again. Conclusion: Findings indicate that VR therapy is overall acceptable and enjoyable for veterans living with dementia with varying degrees of cognitive and physical impairments. Staff at the veterans' center continued to use scheduled VR therapy as a recreational tool beyond the study period. Notwithstanding the difficulties in administering targeted sessions, there was observational evidence of the potential to reduce environmentally triggered responsive behaviors; this warrants further exploration of approaches to improve protocol feasibility in support of studying treatment effectiveness. Finally, manufacturers and providers of VR therapy should consider ways in which content, equipment, and administration can be customized and optimized for this particularly frail and diverse population. Copyright © 2022 Appel, Appel, Kisonas, Lewis and Sheng.</t>
  </si>
  <si>
    <t>10.3389/frvir.2021.724020</t>
  </si>
  <si>
    <t>Roldán-Gómez J.J.; Garcia-Aunon P.; Mazariegos P.; Barrientos A.</t>
  </si>
  <si>
    <t>SwarmCity project: monitoring traffic, pedestrians, climate, and pollution with an aerial robotic swarm: Data collection and fusion in a smart city, and its representation using virtual reality</t>
  </si>
  <si>
    <t>Smart cities have emerged as a strategy to solve problems that current cities face, such as traffic, security, resource management, waste, and pollution. Most of the current approaches are based on deploying large numbers of sensors throughout the city and have some limitations to get relevant and updated data. In this paper, as an extension of our previous investigations, we propose a robotic swarm to collect the data of traffic, pedestrians, climate, and pollution. This data is sent to a base station, where it is treated to generate maps and presented in an immersive interface. To validate these developments, we use a virtual city called SwarmCity with models of traffic, pedestrians, climate, and pollution based on real data. The whole system has been tested with several subjects to assess whether the information collected by the drones, processed in the base station, and represented in the virtual reality interface is appropriate. Results show that the complete solution, i.e., fleet control, data fusion, and operator interface, allows monitoring the relevant variables in the simulated city. © 2020, Springer-Verlag London Ltd., part of Springer Nature.</t>
  </si>
  <si>
    <t>Antennas; Base stations; Climate models; Data acquisition; Data fusion; Intelligent robots; Pollution; Robotics; Smart city; Virtual reality; Waste management; Aerial robotics; Complete solutions; Data collection; Immersive; Operator interfaces; Resource management; Robot swarms; Virtual reality interfaces; Swarm intelligence</t>
  </si>
  <si>
    <t>Bratosin I.A.; Pavaloiu I.B.; Goga N.; Luca A.I.</t>
  </si>
  <si>
    <t>Virtual Reality Application for Pain Management: User Requirements</t>
  </si>
  <si>
    <t>The usage of fully immersive Virtual Reality applications for pain relief is still in an exploratory stage. In consequence there is a need to understand the user perspective and wishes regarding this kind of product. To address this issue, this paper presents quantitative research in order to establish the functional and non-functional requirements of our application. Voluntary response sampling was used for the research (N = 55). The inquiry form contained questions regarding serious game content, eagerness for testing, performance, resource consumption optimization, portability, data security, accessibility. The questionnaire was shared via Google Forms. The answers were collected and interpreted. The study revealed that a significant part of the participants was willing to test the application and that they would use an immersive Virtual Reality application during a normal treatment session if the opportunity is available. As functional requirements, the following were considered important: the presence of animals in game, a bright environment and nature-based background sounds. The following non-functional requirements were considered important: game optimization, portability, data security, accessibility, graphics quality and a short learning curve. © 2022. All Rights Reserved.</t>
  </si>
  <si>
    <t>Curve fitting; Virtual reality; Game contents; Immersive virtual reality; Non-functional requirements; Optimisations; Pain management; Pain relief; Quantitative research; Therapy; User requirements; Users perspective; Serious games</t>
  </si>
  <si>
    <t>10.14569/IJACSA.2022.0130441</t>
  </si>
  <si>
    <t>Haleem A.; Javaid M.; Singh R.P.; Suman R.; Rab S.</t>
  </si>
  <si>
    <t>Holography and its applications for industry 4.0: An overview</t>
  </si>
  <si>
    <t>Industry 4.0 is a new stage in the organisation and control of the industrial value chain, interchangeably with the fourth industrial revolution. It has a broad vision with well-defined frameworks and reference designs, focusing on bridging physical infrastructure and digital technology in so-called cyber-physical systems. Apart from the other essential technologies, Holography is considered a new innovative technology that can completely transform the vision of Industry 4.0. In industrial applications, holographic technology is used for quality control in manufacturing and fracture testing, such as holographic nondestructive testing. Holography has a wide range of applications in medicine, the military, weather forecasting, virtual reality, digital art, and security. The fourth industrial revolution aims to provide automated asset monitoring, decision-making for corporate operations, and real-time network connectivity. This paper explores holography and its significant benefits through various development processes, features, and applications, where the focus is on ‘holography for Industry 4.0'. Hologram technology is a new industry trend and can impact multiple domains of Industry 4.0. Furthermore, the adoption of holographic technologies may improve the efficiency of existing products and services in other technology sectors such as architecture, 3D modelling, mechatronics, robotics, and healthcare and medical engineering. © 2022 The Authors</t>
  </si>
  <si>
    <t>10.1016/j.iotcps.2022.05.004</t>
  </si>
  <si>
    <t>Maltsev A.V.</t>
  </si>
  <si>
    <t>Computer Simulation of Video Surveillance Complexes in Virtual Environment Systems</t>
  </si>
  <si>
    <t>The paper describes methods and approaches for imitation of controlled video surveillance complexes in three-dimensional virtual environment systems. Proposed solutions include principles of creating virtual models of observation and image display devices in 3D modeling system Autodesk 3ds Max, methods for operation simulation of a real camera and screen, as well as surveillance system control by means of three-dimensional virtual control panel. To ensure that the hands of real operator immersed in virtual environment can interact with elements of such control panel, a pair of Oculus Touch controllers is used. Operation logic of the control panel is implemented by means of functional scheme technology. Visualization of virtual environment and images displayed on screens of simulated video surveillance systems is performed in real-time by using modern multicore graphics processors. Software modules were created based on developed methods and approaches. Approbation of them was carried out in virtual environment system VirSim and showed adequacy and effectiveness of proposed solutions for simulation of video surveillance complexes in virtual environment systems and training complexes. © 2022 National Research Nuclear University. All rights reserved.</t>
  </si>
  <si>
    <t>3D modeling; Cameras; Computer control systems; Monitoring; Real time systems; Security systems; Three dimensional computer graphics; Virtual reality; 3d-modeling; Control panels; Control schemes; Environment systems; Image display; Screen; Three dimensional modelling; Video surveillance; Virtual models; Virtual objects; Visualization</t>
  </si>
  <si>
    <t>10.26583/sv.14.2.08</t>
  </si>
  <si>
    <t>de Fino M.; Bruno S.; Fatiguso F.</t>
  </si>
  <si>
    <t>DISSEMINATION, ASSESSMENT AND MANAGEMENT OF HISTORIC BUILDINGS BY THEMATIC VIRTUAL TOURS AND 3D MODELS; [DIVULGACIÓN, EVALUACIÓN Y GESTIÓN DE EDIFICIOS HISTÓRICOS MEDIANTE VISITAS VIRTUALES TEMÁTICAS Y MODELOS 3D]</t>
  </si>
  <si>
    <t>The digitalization of the historical-architectural heritage for virtual reality (VR) applications is crucial within the contemporary scientific and technical debate for several reasons. In fact, beyond the exploration for education and entertainment purposes, the employment of three-dimensional (3D) reality-based and computer-based models and environments seems to be very promising both for performance assessment and for risk management. Particularly, in order to develop and validate smart, low-cost and user-friendly tools, which might work even in cases of limited time and budget, this paper is going to propose a methodological workflow based on thematic virtual tours of 360° scenes, which integrate a variety of informative contents and digital products as external hotspots/switches. The VR tours, where 3D models might play a key role for an accurate representation of relevant parts and/or analytical elaboration of further data, are conceived as flexible and scalable solutions; they support users, technicians and authorities through remote access, diagnosis of the state of conservation and communication of safety measures. The application of the proposed methods and techniques to a representative case study, the Norman-Swabian Castle of Gioia del Colle (Ba), South Italy, is presented in order to illustrate the achievable results and to highlight the benefit of innovative “digital” solutions for data collection, storage and communication, compared to the traditional “analogical” practices. In detail, a Web-GIS platform, developed within a previous research project, is integrated with direct links to three thematic virtual tours that provide added contents for inclusive dissemination (timeline schemes, aerial views, 3D sculptural and architectural details), performance assessment (diagnostic reports, decay maps, 3D reconstructions of technical components) and risk management (exit signs, help instructions, warnings). Thus, the VR tours, while documenting the state of the site realistically, might also act as host environments of digital products, at increasing complexity, all displayed according to an intuitive and accessible communication approach. © 2022 UPV, SEAV. All Rights Reserved.</t>
  </si>
  <si>
    <t>10.4995/VAR.2022.15426</t>
  </si>
  <si>
    <t>Yan J.; Huang K.; Lindgren K.; Bonaci T.; Chizeck H.J.</t>
  </si>
  <si>
    <t>In this article, we present a novel approach for continuous operator authentication in teleoperated robotic processes based on Hidden Markov Models (HMM). While HMMs were originally developed and widely used in speech recognition, they have shown great performance in human motion and activity modeling. We make an analogy between human language and teleoperated robotic processes (i.e., words are analogous to a teleoperator's gestures, sentences are analogous to the entire teleoperated task or process) and implement HMMs to model the teleoperated task. To test the continuous authentication performance of the proposed method, we conducted two sets of analyses. We built a virtual reality (VR) experimental environment using a commodity VR headset (HTC Vive) and haptic feedback enabled controller (Sensable PHANToM Omni) to simulate a real teleoperated task. An experimental study with 10 subjects was then conducted. We also performed simulated continuous operator authentication by using the JHU-ISI Gesture and Skill Assessment Working Set (JIGSAWS). The performance of the model was evaluated based on the continuous (real-time) operator authentication accuracy as well as resistance to a simulated impersonation attack. The results suggest that the proposed method is able to achieve 70% (VR experiment) and 81% (JIGSAWS dataset) continuous classification accuracy with as short as a 1-second sample window. It is also capable of detecting an impersonation attack in real-time. © 2022 Copyright held by the owner/author(s). Publication rights licensed to ACM.</t>
  </si>
  <si>
    <t>Classification (of information); Hidden Markov models; Robotics; Speech recognition; Virtual reality; Continuous operators; Hidden-Markov models; Impersonation attack; Performance; Process-based; Skill assessment; Tele-operated systems; Tele-robotics; Teleoperated; Working set; Authentication</t>
  </si>
  <si>
    <t>Li C.; Guo Y.; Wang X.</t>
  </si>
  <si>
    <t>Towards privacy-preserving dynamic deep packet inspection over outsourced middleboxes</t>
  </si>
  <si>
    <t>The prosperity of network function virtualization (NFV) pushes forward the paradigm of migrating in-house middleboxes to third-party providers, i.e., software (virtualized) middlebox services. A lot of enterprises have outsourced traffic processing such as deep packet inspection(DPI), traffic classification, and load balancing to middleboxes provided by cloud providers. However, if the traffic is forwarded to the cloud provider without careful processing, it will cause privacy leakage, as the cloud provider has all the rights to access the data. To solve the security issue, recent efforts are made to design secure middleboxes that can directly conduct network functions over encrypted traffic and middlebox rules. However, security concerns from dynamic operations like dynamic DPI and rule updates are still not yet fully addressed. In this paper, we propose a privacy-preserving dynamic DPI scheme with forward privacy for outsourced middleboxes. Our design can enable cloud side middlebox to conduct secure packet inspection over encrypted traffic data. Besides, the middlebox providers cannot analyze the relationship between the newly added rules and the previous data. Several recent papers have proven that it is a strong property that resist adaptive attacks. Furthermore, we design a general method to inspect stateful packets while still ensuring the state privacy protection. We formally define and prove the security of our design. Finally, we implement a system prototype and analyze the performance from experimental aspects. The evaluation results demonstrate our scheme is effective and efficient. © 2021</t>
  </si>
  <si>
    <t>Inspection; Network security; Packet networks; Privacy-preserving techniques; Transfer functions; Virtual reality; Cloud providers; Deep packet inspection; Deep packet inspection outsourcing; Dynamic searchable symmetric encryption; Encrypted traffic; Middleboxes; Privacy preserving; Push forwards; Symmetric encryption; Third parties; Network function virtualization</t>
  </si>
  <si>
    <t>10.1016/j.hcc.2021.100033</t>
  </si>
  <si>
    <t>Cheng Y.</t>
  </si>
  <si>
    <t>Design and Implementation of Cloud Computing Network Security Virtual Computing and Defense Technology</t>
  </si>
  <si>
    <t>In order to improve the defense effect in network security, a research and implementation method of cloud computing network security virtual computing and defense technology is proposed. This architecture makes full use of the structural advantages of the virtualized environment, which can realize the trusted measurement of the user's virtual machine in a more reliable way and can support the user's diverse authentication requests. This paper introduces the concept of cloud computing, the classification of cloud computing, and the characteristics of cloud computing network security. In the case of fully considering the coupling relationship between the physical network and the logical network, the topology of the cloud computing network is established, and based on the network topology, the relevant network theory is used to analyze the cloud computing network. The avalanche failure under the computing network is studied. The research results show that the relative performance under different trusted measurement periods can reach more than 97%, which can flexibly meet the needs of user trusted authentication and can effectively provide trusted protection for user virtual machines. Adding additional protection measures to some special nodes in the cloud computing network topology to ensure that they are not damaged when attacked can greatly improve the robustness of the entire cloud computing network topology, therby ensuring that the network can avoid the attack. A large area will not be paralyzed due to the avalanche effect, and at the same time, the function and topology of the network itself have not changed. This method can effectively improve the security protection effect in network security.  © 2022 Yongbing Cheng.</t>
  </si>
  <si>
    <t>Authentication; Computation theory; Network security; Network topology; Trusted computing; Virtual machine; Virtual reality; Cloud-computing; Computing technology; Defence technology; Design and implementations; In networks; Network topology; Networks security; Structural advantage; Trusted measurements; Virtual computing; Cloud computing</t>
  </si>
  <si>
    <t>10.1155/2022/7876199</t>
  </si>
  <si>
    <t>Fejdyś M.; Wlazeł S.; Kusiak E.; Kaczmarek K.; Nepelski M.; Lubiewski P.; Kuczyńska E.; Jakubczyk R.; Kamiński G.; Foryś Ł.; Petniunas M.</t>
  </si>
  <si>
    <t>Mathematical Algorithm for Risk Assessment of Police Officer in VR Training Simulation</t>
  </si>
  <si>
    <t>Conducting safe coaching is essential for training police officers, who very often face a variety of unexpected and dangerous incidents. Their reaction to situations must be rapid and ap-propriate. To prepare officers for dangerous situations, but those that cannot be practiced in real life due to high costs, danger, time, or effort, virtual training seems to be the obvious choice. This article deals with the development of a calculation algorithm to assess the risk of actions taken on the site of a traffic incident, which was implemented into the training version of a virtual reality (VR) sim-ulation. It includes a number of factors and elements that form a scenario of simulations that affect the degree of its difficulty and the assessment of the performance of each exercise. The different components of the algorithm that make it possible to assess the skills of the students of police spe-cialist courses are presented. The acceptance criterion for the developed algorithm shall be the cor-rect assessment of the student’s skills during the course of the training. © 2022 by the authors. Licensee MDPI, Basel, Switzerland.</t>
  </si>
  <si>
    <t>10.3390/app12042169</t>
  </si>
  <si>
    <t>Li L.; Zheng P.; Chen Q.; Wang T.; Wang F.; Tao Y.; Sun J.</t>
  </si>
  <si>
    <t>Towards Efficient and Delay-Aware NFV-Enabled Unicasting With Adjustable Service Function Chains</t>
  </si>
  <si>
    <t>Network Function Virtualization (NFV) has becoming an emerging technology for ensuring the reliability, security and scalability of data flows. The Virtual Network Function (VNF) embedding problem, which tries to minimize the embedding cost and link connection cost toward customers or maximize network throughput for a given set of NFV-enabled requests, has attracted extensive interests recently. However, the existing works always assume the fixed execution order of VNFs, which limits their application. Thus, we investigate the VNF embedding problem without such limitations in this paper. Firstly, we propose a general transformation framework for the NFV-enabled unicast routing problem with arbitrary order of service function chains, and an optimal algorithm is proposed for the unicast VNF embedding problem without delay constraint. Secondly, an efficient algorithm with theoretical guarantee is also proposed for such a problem with delay constraint. Thirdly, the throughput maximization problem where there exists a set of unicast requests with delay constraints is also investigated, and an efficient algorithm is also proposed to maximize the number of admitted requests while the total traffic delivery cost is minimized. Finally, we evaluate the proposed algorithms via extensive simulations, which demonstrates the high efficiency of the proposed algorithms.  © 2020 IEEE.</t>
  </si>
  <si>
    <t>Chains; Costs; Heuristic algorithms; Markov processes; Routing algorithms; Software defined networking; Software reliability; Throughput; Transfer functions; Virtual reality; Delay; Delay aware; Delay-aware unicast routing; Heuristics algorithm; Routings; Service function chain; Service functions; Software-defined networks; Throughput maximization; Unicast; Unicast routing; Network function virtualization</t>
  </si>
  <si>
    <t>10.1109/OJCS.2022.3221213</t>
  </si>
  <si>
    <t>Kim S.</t>
  </si>
  <si>
    <t>The explosive growth of Internet of things (IoT) devices has promoted the prosperity of virtual reality applications, which can be realized by service offloading with the assistance of pervasive edge computing (PEC) platforms. However, owing to the limited computational and communication resources of PEC systems, it is necessary to design a novel resource management algorithm. In this study, we adopt cooperative bargaining theory to design our PEC resource allocation scheme. According to the concept of unification bargaining solution, different bargaining ideas are reciprocally combined to provide a fair-efficient solution. By coordinating network agents, we can leverage mutual consensus and approximate a well-balanced system performance among conflicting requirements. It is essential to explore the relevant trade-off between efficiency and fairness. To effectively share the PEC resources, the main novelty of our approach is its adaptability and flexibility to respond dynamic PEC system environments. Finally, extensive simulations are carried out, and the numerical results demonstrate that our unified bargaining method can obtain desirable features while maximizing the offloading service performance by comparing the existing state-of-the-art PEC control protocols. © 2021 IEEE.</t>
  </si>
  <si>
    <t>Computation theory; Computer games; Economic and social effects; Edge computing; Game theory; Internet of things; Natural resources management; Numerical methods; Resource allocation; Virtual reality; Computation offloading; Cooperative game theory; Edge computing; Game; Performances evaluation; Pervasive edge computing; Resource management; Security; Unification bargaining solution; Quality of service</t>
  </si>
  <si>
    <t>Caporaso T.; Grazioso S.; Di Gironimo G.</t>
  </si>
  <si>
    <t>Development of an Integrated Virtual Reality System with Wearable Sensors for Ergonomic Evaluation of Human–Robot Cooperative Workplaces</t>
  </si>
  <si>
    <t>This work proposes a novel virtual reality system which makes use of wearable sensors for testing and validation of cooperative workplaces from the ergonomic point of view. The main objective is to show, in real time, the ergonomic evaluation based on a muscular activity analysis within the immersive virtual environment. The system comprises the following key elements: a robotic simulator for modeling the robot and the working environment; virtual reality devices for human immersion and interaction within the simulated environment; five surface electromyographic sensors; and one uniaxial accelerometer for measuring the human ergonomic status. The methodology comprises the following steps: firstly, the virtual environment is constructed with an associated immersive tutorial for the worker; secondly, an ergonomic toolbox is developed for muscular analysis. This analysis involves multiple ergonomic outputs: root mean square for each muscle, a global electromyographic score, and a synthetic index. They are all visualized in the immersive environment during the execution of the task. To test this methodology, experimental trials are conducted on a real use case in a human–robot cooperative workplace typical of the automotive industry. The results showed that the methodology can effectively be applied in the analysis of human–robot interaction, to endow the workers with self–awareness with respect to their physical conditions. © 2022 by the authors. Licensee MDPI, Basel, Switzerland.</t>
  </si>
  <si>
    <t>Ergonomics; Humans; Robotics; Virtual Reality; Wearable Electronic Devices; Workplace; Automotive industry; Ergonomics; Human robot interaction; Occupational risks; Wearable sensors; Cooperative workplace; Electromyographic; Ergonomic analysis; Ergonomic evaluation; Human robots; Human– robot physical interaction; Physical interactions; Real- time; Virtual reality system; Workers'; electronic device; ergonomics; human; robotics; virtual reality; workplace; Virtual reality</t>
  </si>
  <si>
    <t>10.3390/s22062413</t>
  </si>
  <si>
    <t>Lee M.; Chai C.; Xiong Y.; Gui H.</t>
  </si>
  <si>
    <t>TECHNOLOGY ACCEPTANCE MODEL FOR BUILDING INFORMATION MODELLING BASED VIRTUAL REALITY (BIM-VR) IN COST ESTIMATION</t>
  </si>
  <si>
    <t>The accuracy of cost estimation during the preliminary stage of a construction project is imperative. However, owing to limited accessibility of information, the level of accuracy required at this stage of a project is extremely difficult to be attained. In like manner, the risks of budget shortages or cost overruns are likely to surge exponentially due to an incompetent or a lackadaisical approach towards life-cycle costing. Hence, this study proposes BIM-based VR as a preliminary estimating solution which is purported to nip the aforementioned issues in the bud. BIM-VR enables BQ to be updated automatically as stakeholders performs modifications on-the-go, allowing speedy and highly accurate design adjustments throughout the project. On this front, the Technology Acceptance Model (TAM) was adopted to determine the acceptance level of BIM-based VR technology in Malaysia. Data was acquired via a questionnaire survey, of which 92 out of 180 distributions were accepted for analysis, accounting to a respectable response rate of 51%. Consequentially, Principal Component Analysis result revealed that ‘Saving Cost and Resources' is the most significant factor for BIM acceptance. Conversely, ‘Presence of Skill Gap' was found to be the biggest stumbling block for BIM-based VR in cost estimation. Relationship analysis from the TAM also unveiled that the challenges of BIM-based VR did not produce mediating effect towards attitude and intention to use. This implies that the intention of construction professionals to adopt the technology wasn't impeded by its challenges. Significantly, this study served as a benchmark in uncovering new possibilities of BIM and VR in project cost management, where the reliability and accuracy of conventional procurement can be enhanced with technology, particularly in BQ documentation, to fulfill the rising expectations of construction stakeholders across the globe. © 2022 International Council for Research and Innovation in Building and Construction. All rights reserved.</t>
  </si>
  <si>
    <t>Architectural design; Budget control; Cost benefit analysis; Cost estimating; Information theory; Life cycle; Principal component analysis; Accurate design; Building Information Modelling; Construction projects; Cost estimations; Cost-overruns; Highly accurate; Life cycle costing; Model-based OPC; On The Go; Technology acceptance model; Virtual reality</t>
  </si>
  <si>
    <t>10.36680/j.itcon.2022.044</t>
  </si>
  <si>
    <t>Huang D.; Wang X.; Liu J.; Li J.; Tang W.</t>
  </si>
  <si>
    <t>Virtual reality safety training using deep EEG-net and physiology data</t>
  </si>
  <si>
    <t>Virtual reality (VR) safety training systems can enhance safety awareness while supporting health assessment in various work conditions. This paper proposes a novel VR system for construction safety training, which augments an individual’s functioning in VR via a brain–computer interface of electroencephalography (EEG) and physiology data such as blood pressure and heart rate. The use of VR aims to support high levels of interactions and immersion. Crucially, we apply novel clipping training algorithms to improve the performance of a deep EEG neural network, including batch normalization and ELU activation functions for real-time assessment. It significantly improves the system performance in time efficiency while maintaining high accuracy of over 80% on the testing datasets. For assessing workers’ competence under various construction environments, the risk assessment metrics are developed based on a statistical model and workers’ EEG data. One hundred and seventeen construction workers in Shanghai took part in the study. Nine of the participants’ EEG is identified with highly abnormal levels by the proposed evaluation metric. They have undergone further medical examinations, and among them, six are diagnosed with high-risk health conditions. It proves that our system plays a significant role in understanding workers’ physical condition, enhancing safety awareness, and reducing accidents. © 2021, The Author(s), under exclusive licence to Springer-Verlag GmbH Germany, part of Springer Nature.</t>
  </si>
  <si>
    <t>Blood pressure; Deep neural networks; E-learning; Electroencephalography; Electrophysiology; Health risks; Risk assessment; Safety engineering; Virtual reality; Activation functions; Construction environment; Construction safety; Construction workers; Real-time assessment; Risk assessment metrics; Statistical modeling; Training algorithms; Occupational risks</t>
  </si>
  <si>
    <t>10.1007/s00371-021-02140-3</t>
  </si>
  <si>
    <t>Oh T.; Xu Y.; Li Z.; Kim I.</t>
  </si>
  <si>
    <t>Driving Risk Analysis Based on Driving Experience at Hook-Turn Intersection Using the Emerging Virtual Reality Technology</t>
  </si>
  <si>
    <t>The hook turn, which is rarely seen outside of Melbourne, Australia, reduces congestion in narrow road spaces shared with trams. Australia allows people from 44 nations to convert their home country driver's license to an Australian driver's license without a driving test. Visitors who have never heard of the hook-turn experience difficulty driving following the new traffic rule. From this aspect, investigating how inexperienced drivers encounter the hook-turn intersection is valuable for safety reasons. A driving simulator including virtual reality technology is developed to evaluate the level of safety of human driving behavior. The simulator in this research was developed by integrating Vissim and Unity3D embedded head-mounted display and driving devices to ensure a better driving experience. This research presented the development of a robust virtual reality driving simulator. It investigated how nonexperienced drivers respond to a completely new road condition. The results were compared with microsimulation outcomes (here, Vissim). The results showed that a human-driven car had a higher collision risk than a computer-driven car. The trajectories of the driver type were statistically different (t = 6.03, p 0.01, in the case of time-to collision ≤1.5 between experienced and computerized drivers). Participant responses to a postexperiment survey found that the simulator was realistic (4.31 out of 5.00), which could help beginner drivers (4.00 out of 5.00). Therefore, the simulator can be utilized for safety-related research as well as drivers' training. © 2022 Taeho Oh et al.</t>
  </si>
  <si>
    <t>Automobile simulators; Helmet mounted displays; Hooks; Intersections; Risk analysis; Risk assessment; Safety engineering; Street traffic control; Virtual reality; Wear resistance; Australia; Driving experiences; Driving simulator; Driving test; Human driving behavior; Level of safeties; Melbourne; Traffic rules; Unity3d; Virtual reality technology; Behavioral research</t>
  </si>
  <si>
    <t>10.1155/2022/8929826</t>
  </si>
  <si>
    <t>Devi O.R.; Webber J.; Mehbodniya A.; Chaitanya M.; Jawarkar P.S.; Soni M.; Miah S.</t>
  </si>
  <si>
    <t>By introducing the Internet-of-Everything, new usage situations such as self-directed movement and vivid competitions constructed upon Virtual Reality or Augmented Reality expertise, besides the Industrial-Internet-of-Thing, accelerates the initial growth of edge-registering improvements. The global versatile correspondence business is now developing toward 5G. Edge processing has gotten a lot of attention around the globe as 5G is one of the major access enhancements to advance the huge scope organization of edge registration. Edge processing security has been a significant area of concern since the advent of edge registers, limiting its execution and enhancement. Edge figuring security has been greatly hampered by the innovative structures of edge-registering, the reconciliation with a huge number of innovations, the innovative usage conditions carried on through edge-processing, and common growing requirements aimed at safety insurance. This report examines the ebb and flow of examination anxiously registering security research. This article highlights the security issues of edge processing from five perspectives, including network access, key administration, protection assurance, assault mitigation, and irregularity identification, by breaking down the safety tests among edge-registering cutting-edge terms of innovative representations, and novel applications situations, as well as innovation conditions. The study separately discusses the scholastic community's exploratory accomplishments among the applied domains, as well as the compensations for the drawbacks. In conclusion, the upcoming expansion track toward edge-computing safety has been conferred as well as projected, combining edge-cloud coordinated effort and edge intelligence.  © 2022 Odugu Rama Devi et al.</t>
  </si>
  <si>
    <t>Alkarney W.; Almakki R.</t>
  </si>
  <si>
    <t>Companies have explored various forms of virtual reality (VR) shopping, yet what is known about the user adoption behavior of VR apps is minimal and research into VR shopping from a user acceptance perspective is limited. This study investigates the factors that affect the intention to use VR for online shopping through undergoing a virtual shopping experience in the VR app. This is an exploratory study using a quantitative methodology. The findings indicate that telepresence, attitude, perceived control (PC), satisfaction, hedonic motivation (HM), and perceived usefulness (PU) are direct determinants of intention to use, whereas perceived security risk has no effect. Moreover, PEOU, PU, PC, and telepresence are indirect determinants of intention to use. This research is valuable for its identification of the determinants that can affect the adoption of VR in online shopping. This study helps store owners to understand what features will enable a successful implementation of virtual stores (VSs). This study has several limitations. First, the study was conducted using a convenience sample, making it difficult to generalize the results to the whole population. In terms of method, the study was entirely quantitative, using a questionnaire entirely consisting of close-ended questions, so participants were limited in their response options. The final limitation is in the scope of the research, which covered the perceptions of consumers only, while employees' and ICT experts' perspectives were not considered. In light of these limitations, this study allows some suggestions for future research directions to be made. (a) The perspectives of employees and ICT experts could be included so that more factors will be generated. (b) Future research could use different methodologies such as mixed methods to gain a deeper understanding of the responses. (c) A longitudinal study could be designed to address any developments occurring in VS features, as e-commerce is continually being developed. © 2022 Wala Alkarney and Riyad Almakki.</t>
  </si>
  <si>
    <t>Behavioral research; Electronic commerce; Personnel; Visual communication; Adoption behavior; Intention to use; Online shopping; Perceived usefulness; Saudi Arabia; Telepresence; User adoptions; Users' acceptance; Virtual shopping; Virtual stores; Virtual reality</t>
  </si>
  <si>
    <t>Alnaim A.K.</t>
  </si>
  <si>
    <t>Misuse Patterns from the Threat of Modification of Non-Control Data in Network Function Virtualization</t>
  </si>
  <si>
    <t>Network Function Virtualization (NFV) is a virtual network model, the goal of which is a cost-efficient transition of the hardware infrastructure into a flexible and reliable software platform. However, this transition comes at the cost of more security threats. A key part of this virtualization environment is the hypervisor, which emulates the hardware resources to provide a runtime environment for virtual machines (VMs). The hypervisor is considered a major attack vector and must be secured to ensure network service continuity. The virtualization environment contains critical non-control data where compromise could lead to several misuses, including information leakage and privilege and resource modification. In this paper, we present a misuse pattern for an attack that exploits the security vulnerabilities of the hypervisor to compromise the integrity of non-control data in the NFV environment. Misuse patterns are used to describe how attacks are carried out from the attackers’ perspective. The threat of modification of non-control data can lead to several misuses, and in this paper, we discuss three of them. The defenses to this attack can be incorporated into the Security Reference Architecture (SRA) of the NFV system to prevent these misuses. © 2022 by the author. Licensee MDPI, Basel, Switzerland.</t>
  </si>
  <si>
    <t>Transfer functions; Virtual reality; Cloud-computing; Control data; Hypervisors; In networks; Misuse patterns; Network function virtualization; Network models; Non-control data; Virtual networks; Virtualizations; Network function virtualization</t>
  </si>
  <si>
    <t>10.3390/fi14070201</t>
  </si>
  <si>
    <t>Karrakchou O.; Samaan N.; Karmouch A.</t>
  </si>
  <si>
    <t>Location-agnostic content delivery, in-network caching, and native support for multicast, mobility, and security are key features of the novel named data networks (NDN) paradigm. NDNs are ideal for hosting content-centric next-generation applications such as Internet of things (IoT) and virtual reality. Intent-driven management is poised to enhance the performance of the offered NDN services to these applications while reducing its management complexity. This article proposes I2DN, intent-driven NDN, a novel architecture that aims at realizing the first step towards intent modeling and mapping to data-plane configurations for NDNs. In I2DN, network operators and application developers express their abstract and declarative content delivery and network service goals and constraints using uttered or written intents. The intents are classified using built-in intent templates, and a slot filling procedure identifies the semantics of the intent. We then employ Event-B machine (EBM) language modeling to represent these intents and their semantics. The resulting EBMs are then gradually refined to represent configurations at the NDN programmable data-plane. The advantages of the proposed adoption of EBM modeling are twofold. First, EBMs accurately capture the desired behavior of the network in response to the specified intents and automatically refine it into concrete configurations. Second, EBM's formal verification property, referred to as its proof obligation, ensures that the desired properties of the network or its services, as defined by the intent, remain satisfied by the refined EBM representing the final data-plane configurations. Experimental evaluation results demonstrate the feasibility and efficiency of our proposed work.  © 2013 IEEE.</t>
  </si>
  <si>
    <t>Abstracting; Internet of things; Internet protocols; Mapping; Modeling languages; Virtual reality; B machines; Data planes; Data-plane; Event-B; Event-B machine; Intent-driven networking; IP-network; License; Named data networks; Programmable data-plane; Solid modelling; Semantics</t>
  </si>
  <si>
    <t>Alnaim A.K.; Alwakeel A.M.; Fernandez E.B.</t>
  </si>
  <si>
    <t>Towards a Security Reference Architecture for NFV</t>
  </si>
  <si>
    <t>Network function virtualization (NFV) is an emerging technology that is becoming increasingly important due to its many advantages. NFV transforms legacy hardware-based network infrastructure into software-based virtualized networks. This transformation increases the flexibility and scalability of networks, at the same time reducing the time for the creation of new networks. However, the attack surface of the network increases, which requires the definition of a clear map of where attacks may happen. ETSI standards precisely define many security aspects of this architecture, but these publications are very long and provide many details which are not of interest to software architects. We start by conducting threat analysis of some of the NFV use cases. The use cases serve as scenarios where the threats to the architecture can be enumerated. Representing threats as misuse cases that describe the modus operandi of attackers, we can find countermeasures to them in the form of security patterns, and we can build a security reference architecture (SRA). Until now, only imprecise models of NFV architectures existed; by making them more detailed and precise it is possible to handle not only security but also safety and reliability, although we do not explore those aspects. Because security is a global property that requires a holistic approach, we strongly believe that architectural models are fundamental to produce secure networks and allow us to build networks which are secure by design. The resulting SRA defines a roadmap to implement secure concrete architectures. © 2022 by the authors. Licensee MDPI, Basel, Switzerland.</t>
  </si>
  <si>
    <t>Computers; Reproducibility of Results; Software; Cloud computing; Network security; Software architecture; Software defined networking; Transfer functions; Virtual machine; Virtual reality; Cloud-computing; Emerging technologies; ETSI; Network infrastructure; Pattern; Reference architecture; Security reference architecture; Time-reducing; Virtual machine environments; computer; reproducibility; software; Network function virtualization</t>
  </si>
  <si>
    <t>10.3390/s22103750</t>
  </si>
  <si>
    <t>Sanchez-Gonzalez P.-L.; Díaz-Gutiérrez D.; Núñez-Rivas L.R.</t>
  </si>
  <si>
    <t>Digitalizing Maritime Containers Shipping Companies: Impacts on Their Processes</t>
  </si>
  <si>
    <t>Key analysts are emphasizing the importance of the digitalization especially of the supply chain. This work aims to improve maritime shipping companies by introducing digitalization in their operations. This objective is achieved analyzing the impact of maritime container shipping companies’ digitalization. This analysis requires as input the Business Process Model (BPMo) and an inventory of digital applications to verify how the BPMo changes when deploying the applications, define the prerequisites necessary for this deployment, and identify the key performance indicators (KPIs) to track it. The impact of the deployment of the applications has been quantified by using four performance dimensions: Costs, Time, Quality, and Flexibility. The results show that the impacts are different per application, with changes in the processes, the addition of new ones, and the decommissioning of others. The impact of digitalization is high when trying to deploy all the applications at the same time. Companies can leverage this work, which requires reviewing the documented impacts in their processes and the applications’ prerequisites as well as updating their existing balanced scorecard, incorporating the application’s KPIs. A list of 10 applications has been identified as “quick wins”; then, applications can be the starting point for digitalizing a company. © 2022 by the authors. Licensee MDPI, Basel, Switzerland.</t>
  </si>
  <si>
    <t>10.3390/app12052532</t>
  </si>
  <si>
    <t>Xi W.; Cong W.</t>
  </si>
  <si>
    <t>Remote Practice Methods of Survey Education for HBIM in the Post-Pandemic Era: Case Study of Kuiwen Pavilion in the Temple of Confucius (Qufu, China)</t>
  </si>
  <si>
    <t>The Field Trip for Measured Survey of Built Heritage carried out by Tianjin University every summer aims to educate students in each practice session, i.e., on-site data acquisition, condition investigation, classification of the component library, taking observation notes, and accomplishing HBIM deliverables. Under the risks posed by the ongoing COVID-19 pandemic, the students could not leave the campus as a provisional arrangement. Only a team of five people was allowed to visit the Kuiwen Pavilion in the Temple of Confucius (Qufu, China). Therefore, the field trip for students had to be replaced with remote solutions, which consists of the following methods: on-site data acquisition; post-processing; online education, observation, modeling, delivery. Kuiwen Pavilion in the Temple of Confucius is a library with the official architectural style of the Ming and Qing Dynasties (14th to 20th century), for which building regulations are commonly recognized, and are suitable for survey education. In this context, this article focuses on the remote practice methods applied and tested throughout the case study. During the practice of the course, students who managed to finish the course, through the virtual tours and other online methods, finally achieved delivery of the HBIM models. © 2022 by the authors. Licensee MDPI, Basel, Switzerland.</t>
  </si>
  <si>
    <t>10.3390/app12020708</t>
  </si>
  <si>
    <t>Jagadeeswari N.; Raj V.M.</t>
  </si>
  <si>
    <t>Homogeneous Batch Memory Deduplication Using Clustering of Virtual Machines</t>
  </si>
  <si>
    <t>Virtualization is the backbone of cloud computing, which is a developing and widely used paradigm. By finding and merging identical memory pages, memory deduplication improves memory efficiency in virtualized systems. Kernel Same Page Merging (KSM) is a Linux service for memory pages sharing in virtualized environments. Memory deduplication is vulnerable to a memory disclosure attack, which uses covert channel establishment to reveal the contents of other colocated virtual machines. To avoid a memory disclosure attack, sharing of identical pages within a single user’s virtual machine is permitted, but sharing of contents between different users is forbidden. In our proposed approach, virtual machines with similar operating systems of active domains in a node are recognised and organised into a homogenous batch, with memory deduplication performed inside that batch, to improve the memory pages sharing efficiency. When compared to memory deduplication applied to the entire host, implementation details demonstrate a significant increase in the number of pages shared when memory deduplication applied batch-wise and CPU (Central processing unit) consumption also increased. © 2022 CRL Publishing. All rights reserved.</t>
  </si>
  <si>
    <t>Cloud computing; Computer operating systems; Efficiency; Network security; Program processors; Virtual machine; Virtual reality; Cloud-computing; Clusterings; Content-based; Content-based sharing; Kernel same page merging; Memory deduplication; Memory pages; Page sharing; Virtual machine sharing; Virtualizations; Merging</t>
  </si>
  <si>
    <t>10.32604/csse.2023.024945</t>
  </si>
  <si>
    <t>Irshad S.</t>
  </si>
  <si>
    <t>Investigating the user experience of IDN based virtual reality environments for solving complex issues</t>
  </si>
  <si>
    <t>Interactive Digital Narratives (IDNs) have evolved as a medium to address complex societal challenges due to its integration in advance technologies such as VR. Recent research has shown that VR provides a suitable environment to implement IDNs allowing the end users to experience narratives in a systematic and participatory setting. However, research is needed to understand the perceived user experience of these narrative experiences. This research highlights the role of IDNs in VR designed for natural hazard risk mitigation and how it affects the perceived user experience. we present two case studies quantifying the user experience of an IDN-based emergency preparedness VR system for solving the complex issue of natural hazards. The results demonstrate how spatial presence, cognitive behaviour and engagement is positively influenced by incorporating IDNs in VR. The research is part of a project called World of Wild Waters (WoWW) and illustrates the importance of narrative representations in VREs showing that IDN can be considered an essential factor in shaping the positive experience of end-users. © 2022 The Author(s). Published by Informa UK Limited, trading as Taylor &amp; Francis Group.</t>
  </si>
  <si>
    <t>Hazards; Complexity representation; End-users; Extended reality; Hazard risks; Interactive digital narratives; Narrative; Natural hazard; Recent researches; Users' experiences; Virtual-reality environment; Virtual reality</t>
  </si>
  <si>
    <t>10.1080/13614568.2022.2150325</t>
  </si>
  <si>
    <t>Prabakaran S.; Ramar R.; Hussain I.; Kavin B.P.; Alshamrani S.S.; Alghamdi A.S.; Alshehri A.</t>
  </si>
  <si>
    <t>Predicting Attack Pattern via Machine Learning by Exploiting Stateful Firewall as Virtual Network Function in an SDN Network</t>
  </si>
  <si>
    <t>Decoupled data and control planes in Software Defined Networks (SDN) allow them to handle an increasing number of threats by limiting harmful network links at the switching stage. As storage, high-end servers, and network devices, Network Function Virtualization (NFV) is designed to replace purpose-built network elements with VNFs (Virtualized Network Functions). A Software Defined Network Function Virtualization (SDNFV) network is designed in this paper to boost network performance. Stateful firewall services are deployed as VNFs in the SDN network in this article to offer security and boost network scalability. The SDN controller’s role is to develop a set of guidelines and rules to avoid hazardous network connectivity. Intruder assaults that employ numerous socket addresses cannot be adequately protected by these strategies. Machine learning algorithms are trained using traditional network threat intelligence data to identify potentially malicious linkages and probable attack targets. Based on conventional network data (DT), Bayesian Network (BayesNet), Naive-Bayes, C4.5, and Decision Table (DT) algorithms are used to predict the target host that will be attacked. The experimental results shows that the Bayesian Network algorithm achieved an average prediction accuracy of 92.87%, Native–Bayes Algorithm achieved an average prediction accuracy of 87.81%, C4.5 Algorithm achieved an average prediction accuracy of 84.92%, and the Decision Tree algorithm achieved an average prediction accuracy of 83.18%. There were 451 k login attempts from 178 different countries, with over 70 k source IP addresses and 40 k source port addresses recorded in a large dataset from nine honeypot servers. © 2022 by the authors. Licensee MDPI, Basel, Switzerland.</t>
  </si>
  <si>
    <t>Bayesian networks; Computer system firewalls; Data mining; Decision trees; Digital storage; Forecasting; Large dataset; Machine learning; Software defined networking; Transfer functions; Virtual reality; Attack prediction; Bayesia n networks; Firewall; Network functions; Predicting attacks; Prediction accuracy; Software defined network function virtualization; Software-defined networks; Stateful firewalls; algorithm; article; assault; Bayesian learning; Bayesian network; decision tree; intelligence; machine learning; practice guideline; prediction; security; software; Network function virtualization</t>
  </si>
  <si>
    <t>10.3390/s22030709</t>
  </si>
  <si>
    <t>Heinonen H.; Burova A.; Siltanen S.; Lähteenmäki J.; Hakulinen J.; Turunen M.</t>
  </si>
  <si>
    <t>Evaluating the Benefits of Collaborative VR Review for Maintenance Documentation and Risk Assessment</t>
  </si>
  <si>
    <t>Featured Application: Based on data from a globally operating industrial company, this study demonstrated the benefits of VR to maintenance documentation review and risk assessment processes. Technical documentation creation is a collaborative process involving several departments in R&amp;D. Even though virtual reality (VR) has been demonstrated to facilitate industrial collaboration and advance the product development lifecycle in earlier studies, it has not been utilized for technical documentation review and risk assessment processes in industrial companies. This article presents a case study where the benefits of VR to maintenance documentation reviews and risk assessments were studied. The virtual reality environment was tested by nine domain experts from an industrial company in a user study that replicated their actual real-life industrial collaboration tasks. Both qualitative and quantitative data were collected during the study. Our findings show that collaborative VR has the potential to enhance the documentation review and risk assessment processes. Overall, the concept of using virtual reality for documentation review and risk assessment processes was rated positively by participants, and even though further development is needed for the review tools, VR was viewed as a concept that facilitates collaboration, enhances the current review practices, and increases spatial understanding. The benefits of VR are evident, especially for geographically scattered teams that rarely meet face-to-face or do not have access to the actual physical equipment. In cases where traditional means of communication are not enough, process improvements are needed for documentation review and risk assessment processes, and our proposed solution is VR. © 2022 by the authors.</t>
  </si>
  <si>
    <t>10.3390/app12147155</t>
  </si>
  <si>
    <t>Georgieva D.; Koleva G.; Hristova I.</t>
  </si>
  <si>
    <t>10.18421/TEM103-39</t>
  </si>
  <si>
    <t>Pallavicini F.; Orena E.; di Santo S.; Greci L.; Caragnano C.; Ranieri P.; Vuolato C.; Pepe A.; Veronese G.; Dakanalis A.; Rossini A.; Caltagirone C.; Clerici M.; Mantovani F.</t>
  </si>
  <si>
    <t>MIND-VR: Design and Evaluation Protocol of a Virtual Reality Psychoeducational Experience on Stress and Anxiety for the Psychological Support of Healthcare Workers Involved in the COVID-19 Pandemic</t>
  </si>
  <si>
    <t>To ensure the continuity of healthcare and to counter the spread of the COVID-19 pandemic, doctors and nursing staff at hospitals must face an insidious, invisible danger that is stretching the healthcare system far past its capacity. Excessive workload, inadequate protection from contamination, the need to manage patients experiencing extreme suffering and being kept apart from their families put medical personnel at high risk to experience stress and anxiety. Numerous scientific studies have shown that, among various therapeutic programs, virtual reality represents a highly specialized and effective tool for the prevention and treatment of stress and anxiety. However, the solutions developed using this technology for the management of stress and anxiety induced by the COVID-19 pandemic are still very limited, and none of these have been developed specifically for use with healthcare professionals. Therefore, this paper will detail the design and evaluation protocol of MIND-VR, a virtual reality-based psychoeducational experience on stress and anxiety developed following a user-centered design approach. The virtual experience will be tested on a sample of Italian hospital healthcare personnel involved in the COVID-19 pandemic emergency. MIND-VR is available free of charge, both in Italian and English, on the project website (https://mind-vr.com/). Copyright © 2021 Pallavicini, Orena, di Santo, Greci, Caragnano, Ranieri, Vuolato, Pepe, Veronese, Dakanalis, Rossini, Caltagirone, Clerici and Mantovani.</t>
  </si>
  <si>
    <t>10.3389/frvir.2021.620225</t>
  </si>
  <si>
    <t>Abu-Alhaija M.; Turab N.M.; Hamza A.</t>
  </si>
  <si>
    <t>Extensive study of cloud computing technologies, threats and solutions prospective</t>
  </si>
  <si>
    <t>Infrastructure as a Service (IaaS) provides logical separation between data, network, applications and machines from the physical constrains of real machines. IaaS is one of the basis of cloud virtualization. Recently, security issues are also gradually emerging with virtualization of cloud computing. Different security aspects of cloud virtualization will be explored in this research paper, security recognizing potential threats or attacks that exploit these vulnerabilities, and what security measures are used to alleviate such threats. In addition, a discussion of general security requirements and the existing security schemes is also provided. As shown in this paper, different components of virtualization environment are targets to various attacks that in turn leads to security issues compromising the whole cloud infrastructure. In this paper an overview of various cloud security aspects is also provided. Different attack scenarios of virtualization environments and security solutions to cater these attacks have been discussed in the paper. We then proceed to discuss API security concerns, data security, hijacking of user account and other security concerns. The aforementioned discussions can be used in the future to propose assessment criteria, which could be useful in analyzing the efficiency of security solutions of virtualization environment in the face of various virtual environment attacks. © 2022 CRL Publishing. All rights reserved.</t>
  </si>
  <si>
    <t>Infrastructure as a service (IaaS); Network security; Virtual machine; Virtual reality; Cloud computing environments; Cloud virtualization security; Full virtualization; Hypervisors; Para-virtualization; Security aspects; Security issues; Virtual machine; Virtualization securities; Virtualizations; Virtualization</t>
  </si>
  <si>
    <t>10.32604/csse.2022.019547</t>
  </si>
  <si>
    <t>Vox J.P.; Weber A.; Wolf K.I.; Izdebski K.; Schüler T.; König P.; Wallhoff F.; Friemert D.</t>
  </si>
  <si>
    <t>An evaluation of motion trackers with virtual reality sensor technology in comparison to a marker-based motion capture system based on joint angles for ergonomic risk assessment</t>
  </si>
  <si>
    <t>The reproduction and simulation of workplaces, and the analysis of body postures during work processes, are parts of ergonomic risk assessments. A commercial virtual reality (VR) system offers the possibility to model complex work scenarios as virtual mock-ups and to evaluate their ergonomic designs by analyzing motion behavior while performing work processes. In this study a VR tracking sensor system (HTC Vive tracker) combined with an inverse kinematic model (Final IK) was compared with a marker-based optical motion capture system (Qualisys). Marker-based optical motion capture systems are considered the gold standard for motion analysis. Therefore, Qualisys was used as the ground truth in this study. The research question to be answered was how accurately the HTC Vive System combined with Final IK can measure joint angles used for ergonomic evaluation. Twenty-six subjects were observed simultaneously with both tracking systems while performing 20 defined movements. Sixteen joint angles were analyzed. Joint angle deviations between ±6◦ and ±42◦ were identified. These high deviations must be considered in ergonomic risk assessments when using a VR system. The results show that commercial low-budget tracking systems have the potential to map joint angles. Nevertheless, substantial weaknesses and inaccuracies in some body regions must be taken into account. Recommendations are provided to improve tracking accuracy and avoid systematic errors. © 2021 by the authors. Licensee MDPI, Basel, Switzerland.</t>
  </si>
  <si>
    <t>Ergonomics; Humans; Motion; Risk Assessment; Technology; Virtual Reality; Budget control; Cell proliferation; Ergonomics; Facsimile; Inverse kinematics; Motion capture; Motion tracking; Systematic errors; Tracking (position); Virtual reality; Ergonomic evaluation; Ergonomic risk assessments; Inverse kinematic models; Motion capture system; Optical motion capture; Research questions; Sensor technologies; Tracking accuracy; ergonomics; human; motion; risk assessment; technology; virtual reality; Risk assessment</t>
  </si>
  <si>
    <t>10.3390/s21093145</t>
  </si>
  <si>
    <t>Sers R.; Forrester S.; Zecca M.; Ward S.; Moss E.</t>
  </si>
  <si>
    <t>Objective assessment of surgeon kinematics during simulated laparoscopic surgery: a preliminary evaluation of the effect of high body mass index models</t>
  </si>
  <si>
    <t>Purpose: Laparoscopy is used in many surgical specialties. Subjective reports have suggested that performing laparoscopic surgery in patients with a high body mass index (BMI) is leading to increased prevalence of musculoskeletal symptoms in surgeons. The aim of this study was to objectively quantify the impact on surgeon upper body kinematics and dynamic workload when performing simulated laparoscopy at different BMI levels. Methods: Upper body kinematics and dynamic workload of novice, intermediate and expert surgeons were calculated based on measurements from inertial measurement units positioned on upper body segments. Varying thicknesses of foam were used to simulate patient BMIs of 20, 30, 40 and 50 kg/m2 during laparoscopic training. Results: Significant increases in the jerkiness, angular speed and cumulative displacement of the head, torso and upper arms were found within all experience groups when subject to the 40 and 50 kg/m2 models. Novice surgeons were found to have less controlled kinematics and larger dynamic workloads compared to the more experienced surgeons. Conclusions: Our findings indicate that performing laparoscopic surgery on a high BMI model worsens upper body motion efficiency and efficacy, and increases dynamic workload, producing conditions that are more physically demanding when compared to operating on a 20 kg/m2 model. These findings also suggest that the head, torso, and upper arm segments are especially affected by high BMI models and therefore exposure to patients with high BMIs may increase the risk of musculoskeletal injury when performing laparoscopic surgery. © 2021, The Author(s).</t>
  </si>
  <si>
    <t>Biomechanical Phenomena; Body Mass Index; Ergonomics; Humans; Laparoscopy; Surgeons; anthropometry; Article; body movement; ergonomics; exercise; fatigue; human; human experiment; kinematics; laparoscopy; muscle contraction; normal human; prevalence; questionnaire; robot assisted surgery; signal noise ratio; simulation; surgeon; surgical training; training; virtual reality; visual feedback; waist circumference; walking; workload; Young modulus; biomechanics; body mass; laparoscopy</t>
  </si>
  <si>
    <t>10.1007/s11548-021-02455-5</t>
  </si>
  <si>
    <t>Bui K.T.; Ho H.D.; Pham T.V.; Tran H.C.</t>
  </si>
  <si>
    <t>Virtual machines migration game approach for multi-tier application in infrastructure as a service cloud computing</t>
  </si>
  <si>
    <t>Virtual machines migration is an essential feature of virtualisation technology which brings many advantages in cloud computing management process such as proactive fault tolerance, load balancing, and power management. There have been many virtual migration algorithms that have been developed but it is hard to find one that best suits all applications as well as ensures the desire of all stakeholders. The optimal virtual machines migration of cloud computing is usually NP-hard or NP-complete. In addition, determining when virtual machines migrate is a challenge because of the difficulty of fault detection in cloud computing. In this study, the authors propose a virtual machines migration game approach for multi-tier application in infrastructure-as-a-service cloud computing where they first proposed fault detection model based on Takagi-Sugeno fuzzy system with metric's physical machines and then optimal or near optimal migration solution is approximated based on Nash equilibrium. The results of experiment demonstrate the efficiency of their proposal. The proposed virtual machines migration algorithm has been benchmarked in order to highlight their strength and feasibility. © The Institution of Engineering and Technology 2020</t>
  </si>
  <si>
    <t>Balancing; Computer games; Fault detection; Fault tolerance; Network security; NP-hard; Optimization; Virtual machine; Virtual reality; Detection models; Essential features; Management process; Migration algorithms; Multi-tier applications; Nash equilibria; Proactive fault; Takagi Sugeno fuzzy systems; Infrastructure as a service (IaaS)</t>
  </si>
  <si>
    <t>10.1049/iet-net.2019.0204</t>
  </si>
  <si>
    <t>Riera J.V.; Casas S.; Alonso F.; Fernández M.</t>
  </si>
  <si>
    <t>A vr-enhanced rollover car simulator and edutainment application for increasing seat belt use awareness</t>
  </si>
  <si>
    <t>Most countries have active road safety policies that seek the objective of reducing deaths in traffic accidents. One of the main factors in this regard is the awareness of the safety measures, one of the most important being the correct usage of the seat belt, a device that is known to save thousands of lives every year. The presented work shows a VR-enhanced edutainment application designed to increase awareness on the use of seat belts. For this goal, a motorized rollover system was developed that, synchronized with a VR application (shown in a head-mounted display for each user inside a real car), rolls over this car with up to four passengers inside. This way, users feel the sensations of a real overturn and therefore they realize the consequences and the results of not wearing a seat belt. The system was tested for a month in the context of a road safety exhibition in Dammam, Saudi Arabia, one of the leading countries in car accidents per capita. More than 500 users tested and assessed the usefulness of the system. We measured, before and after the rollover experience, the perception of risk of not using the seat belt. Results show that awareness regarding the use of seat belts increases very significantly after using the presented edutainment tool. © 2021 by the authors. Licensee MDPI, Basel, Switzerland.</t>
  </si>
  <si>
    <t>10.3390/computers10050055</t>
  </si>
  <si>
    <t>Niemann A.; Voß S.; Tulamo R.; Weigand S.; Preim B.; Berg P.; Saalfeld S.</t>
  </si>
  <si>
    <t>Complex wall modeling for hemodynamic simulations of intracranial aneurysms based on histologic images</t>
  </si>
  <si>
    <t>Purpose: For the evaluation and rupture risk assessment of intracranial aneurysms, clinical, morphological and hemodynamic parameters are analyzed. The reliability of intracranial hemodynamic simulations strongly depends on the underlying models. Due to the missing information about the intracranial vessel wall, the patient-specific wall thickness is often neglected as well as the specific physiological and pathological properties of the vessel wall. Methods: In this work, we present a model for structural simulations with patient-specific wall thickness including different tissue types based on postmortem histologic image data. Images of histologic 2D slices from intracranial aneurysms were manually segmented in nine tissue classes. After virtual inflation, they were combined into 3D models. This approach yields multiple 3D models of the inner and outer wall and different tissue parts as a prerequisite for subsequent simulations. Result: We presented a pipeline to generate 3D models of aneurysms with respect to the different tissue textures occurring in the wall. First experiments show that including the variance of the tissue in the structural simulation affect the simulation result. Especially at the interfaces between neighboring tissue classes, the larger influence of stiffer components on the stability equilibrium became obvious. Conclusion: The presented approach enables the creation of a geometric model with differentiated wall tissue. This information can be used for different applications, like hemodynamic simulations, to increase the modeling accuracy. © 2021, The Author(s).</t>
  </si>
  <si>
    <t>Cadaver; Computer Simulation; Elastic Modulus; Finite Element Analysis; Hemodynamics; Humans; Imaging, Three-Dimensional; Intracranial Aneurysm; Reproducibility of Results; Risk Assessment; adult; arterial wall thickness; artery intima proliferation; artery wall; Article; autopsy; classification; computer model; computer simulation; controlled study; hemodynamics; histology; human; human tissue; image segmentation; intracranial aneurysm; occlusive cerebrovascular disease; priority journal; three-dimensional imaging; virtual reality; wall stress; Young modulus; cadaver; computer simulation; finite element analysis; hemodynamics; intracranial aneurysm; pathology; physiology; procedures; reproducibility; risk assessment</t>
  </si>
  <si>
    <t>10.1007/s11548-021-02334-z</t>
  </si>
  <si>
    <t>Huy D.T.N.; Hang N.T.; Thang T.D.; Thuy P.T.; Thuy V.X.</t>
  </si>
  <si>
    <t>Virtual Reality Technology and Simulation Technology to Development of Smart Travelling in the Time of Industrial Revolution 4.0</t>
  </si>
  <si>
    <t>The push of levers of digital boom technology in the era of industrial revolution 4.0 has created great impetus for economic development, especially in maintaining and revitalizing the smokeless tourism industry. That makes even more sense in the context of the current covid 19 pandemic and increasing social distancing. It can be said that the appearance of the COVID-19 epidemic has adversely affected the economy, fundamentally changing people’s living and consumption behavior. Meanwhile, business sectors are facing the risk of production shutdown because of capital flow downturn, idle operation or bankruptcy because of covid19. The reason for social distancing forces people to not be able to travel freely to carry out travel and shopping behaviors like before. Previously normal activities were restricted from being concentrated in large places, leading to a business industry that was supposed to be super-profitable and a major contributor to a high GDP structure such as tourism, which is facing a dilemma. The tourist season is coming, but the number of tourists suddenly drops because of social distancing. That risk poses a big obstacle to the tourism industry, but it will be an opportunity if we know how to take advantage of the 4.0 technology revolution. That will help make use of smart digital technology applications to exploit and develop different types of tourism. Research and propose ideas to apply VR technology to develop smart tourism industry, helping tourists from all over the world can use and experience famous tourist attractions of Vietnam. VR virtual reality technology allows to maintain and develop tourism activities in the context of the current pandemic. © 2021</t>
  </si>
  <si>
    <t>10.14704/WEB/V18SI05/WEB18237</t>
  </si>
  <si>
    <t>Zhu H.; Jin W.; Xiao M.; Murali S.; Li M.</t>
  </si>
  <si>
    <t>Blinkey: A two-factor user authentication method for virtual reality devices</t>
  </si>
  <si>
    <t>Virtual Reality (VR) has shown promising potentials in many applications, such as e-business, healthcare, and social networking. Rich information regarding user's activities and their online accounts is stored in VR devices. If it is carelessly unattended, then attackers, including insiders, can make use of the stored information to, for example, perform in-App purchases at the legitimate owner's expenses. Current solutions, mostly following schemes designed for general personal devices, have been proved vulnerable to shoulder-surfing attacks due to the sight blocking caused by the headset. Although there have been efforts trying to fill this gap, they either rely on some highly advanced equipment, such as electrodes to read brainwaves, or introduce heavy cognitive load that has users perform a series of cumbersome authentication tasks therefore, an authentication method for VR devices that is robust and convenient is in dire need. In this paper, we present the design, implementation, and evaluation of a two-factor user authentication scheme, BlinKey, for VR devices that are equipped with an eye tracker. A user's secret passcode is a set of recorded rhythms when he/she blinks, together with the unique pupil size variation pattern. We call this passcode as a blinkey, which can be jointly characterized by knowledge-based and biometric features. To examine the performances, BlinKey is implemented on an HTC Vive Pro with a Pupil Labs eye tracker. Through extensive experimental evaluations with 52 participants, we show that our scheme can achieve the average EER as low as 4.0% with only 6 training samples. Besides, it is robust against various types of attacks. BlinKey also exhibits satisfactory usability in terms of login attempts, memorability, and impact of user motions. We also carry out questionnaire-based pre-/post-studies the survey result indicates that BlinKey is well accepted as a user authentication scheme for VR devices.  © 2020 ACM.</t>
  </si>
  <si>
    <t>Eye tracking; Knowledge based systems; Surveys; Virtual reality; Advanced equipment; Authentication methods; Biometric features; Experimental evaluation; Personal devices; User authentication; User authentication scheme; Virtual reality devices; Authentication</t>
  </si>
  <si>
    <t>Soangra R.; Rajagopal S.</t>
  </si>
  <si>
    <t>Effects of visual referencing on backward and forward treadmill walking in VR environments</t>
  </si>
  <si>
    <t>Backward walking is used increasingly as a rehabilitation exercise for stroke and diabetic peripheral neuropathy patients to improve strength and balance. However, it is unclear how visual referencing affects backward and forward walking. In this study, we evaluated spatiotemporal gait characteristics changes due to visual referencing while backward/forward walking. Sixteen healthy young participants were recruited in this study. All participants walked for 2 min with and without visual referencing in the virtual reality environment. While walking backward participants faced the virtual reality screen similar to forward walking, but their treadmill belt direction of movement was reversed. All participants walked at their preferred speed. We found that backward walking with visual reference affected symmetry in step length (p &lt; 0.05) and step width (p &lt; 0.001). Backward walking increased variability in step length (p &lt; 0.001) and COM side excursions (p &lt; 0.01) but also increased base of support through increased step width (p &lt; 0.02). We also found backward walking with visual reference had significantly increased double support time (p &lt; 0.001) and reduced swing time (p &lt; 0.001). We also found that backward walking does not predispose to slip and trip risk, thereby, reduced foot contact velocity (p &lt; 0.0001) and increased foot clearance (p &lt; 0.0001). The findings of this study will help understand the effects of visual reference in backward and forward walking enables clinicians to design patient-centered rehabilitation exercises. © 2020 Elsevier B.V.</t>
  </si>
  <si>
    <t>Gait analysis; Sporting goods; Virtual reality; Base of supports; Contact velocity; Foot clearances; Peripheral neuropathy; Rehabilitation exercise; Treadmill walking; Virtual-reality environment; Visual reference; Patient rehabilitation</t>
  </si>
  <si>
    <t>10.1016/j.displa.2020.101975</t>
  </si>
  <si>
    <t>Pavlou M.; Laskos D.; Zacharaki E.I.; Risvas K.; Moustakas K.</t>
  </si>
  <si>
    <t>XRSISE: An XR Training System for Interactive Simulation and Ergonomics Assessment</t>
  </si>
  <si>
    <t>The use of virtual reality (VR) techniques for industrial training provides a safe and cost effective solution that contributes to increased engagement and knowledge retention levels. However, the process of experiential learning in a virtual world without biophysical constraints might contribute to muscle strain and discomfort, if ergonomic risk factors are not considered in advance. Under this scope, we have developed a digital platform which employs extended reality (XR) technologies for the creation and delivery of industrial training programs, by taking into account the users and workplace specificities through the adaptation of the 3D virtual world to the real environment. Our conceptual framework is composed of several inter-related modules: 1) the XR tutorial creation module, for automatic recognition of the sequence of actions composing a complex scenario while this is demonstrated by the educator in VR, 2) the XR tutorial execution module, for the delivery of visually guided and personalized XR training experiences, 3) the digital human model (DHM) based simulation module for creation and demonstration of job task simulations avoiding the need of an actual user and 4) the biophysics assessment module for ergonomics analysis given the input received from the other modules. Three-dimensional reconstruction and aligned projection of the objects situated in the real scene facilitated the imposition of inherent physical constraints, thereby allowed to seamlessly blend the virtual with the real world without losing the sense of presence. Copyright © 2021 Pavlou, Laskos, Zacharaki, Risvas and Moustakas.</t>
  </si>
  <si>
    <t>10.3389/frvir.2021.646415</t>
  </si>
  <si>
    <t>Matsangidou M.; Otkhmezuri B.; Ang C.S.; Avraamides M.; Riva G.; Gaggioli A.; Iosif D.; Karekla M.</t>
  </si>
  <si>
    <t>“Now i can see me” designing a multi-user virtual reality remote psychotherapy for body weight and shape concerns</t>
  </si>
  <si>
    <t>Recent years have seen a growing research interest towards designing computer-assisted health interventions aiming to improve mental health services. Digital technologies are becoming common methods for diagnosis, therapy, and training. With the advent of lower-cost VR head-mounted-displays (HMDs) and high internet data transfer capacity, there is a new opportunity for applying immersive VR tools to augment existing interventions. This study is among the first to explore the use of a Multi-User Virtual Reality (MUVR) system as a therapeutic medium for participants at high-risk for developing Eating Disorders. This paper demonstrates the positive effect of using MUVR remote psychotherapy to enhance traditional therapeutic practices. The study capitalises on the opportunities which are offered by a MUVR remote psychotherapeutic session to enhance the outcome of Acceptance and Commitment Therapy, Play Therapy and Exposure Therapy for sufferers with body shape and weight concerns. Moreover, the study presents the design opportunities and challenges of such technology, while strengths on the feasibility, and the positive user acceptability of introducing MUVR to facilitate remote psychotherapy. Finally, the appeal of using VR for remote psychotherapy and its observed positive impact on both therapists and participants is discussed. © 2020 The Author(s). Published with license by Taylor &amp; Francis Group, LLC.</t>
  </si>
  <si>
    <t>Data transfer; Helmet mounted displays; Computer assisted; Digital technologies; Head mounted displays; Health interventions; Mental health services; Research interests; Therapeutic practices; Transfer capacities; Virtual reality</t>
  </si>
  <si>
    <t>10.1080/07370024.2020.1788945</t>
  </si>
  <si>
    <t>Kim H.-J.; Park P.-K.; Ryou J.-C.</t>
  </si>
  <si>
    <t>ID-based group key exchange mechanism for virtual group with microservice</t>
  </si>
  <si>
    <t>Currently, research on network functions virtualization focuses on using microservices in cloud environments. Previous studies primarily focused on communication between nodes in physical infrastructure. Until now, there is no sufficient research on group key management in virtual environments. The service is composed of microservices that change dynamically according to the virtual service. There are dependencies for microservices on changing the group membership of the service. There is also a high possibility that various security threats, such as data leakage, communication surveillance, and privacy exposure, may occur in interactive communication with microservices. In this study, we propose an ID-based group key exchange (idGKE) mechanism between microservices as one group. idGKE defines the microservices' schemes: group key gen, join group, leave group, and multiple group join. We experiment in a real environment to evaluate the performance of the proposed mechanism. The proposed mechanism ensures an essential requirement for group key management such as secrecy, sustainability, and performance, improving virtual environment security. 1225-6463/$ © 2021 ETRI</t>
  </si>
  <si>
    <t>Environmental management; Sustainable development; Transfer functions; Virtual reality; Cloud environments; Group key; Group key exchange; Group key management; ID-based; Key exchange mechanism; Performance; Virtual entities; Virtual group; Virtual service; Network function virtualization</t>
  </si>
  <si>
    <t>10.4218/etrij.2019-0261</t>
  </si>
  <si>
    <t>Huszár V.D.; Adhikarla V.K.</t>
  </si>
  <si>
    <t>Live spoofing detection for automatic human activity recognition applications</t>
  </si>
  <si>
    <t>Human Activity Recognition (HAR) has become increasingly crucial in several applications, ranging from motion-driven virtual games to automated video surveillance systems. In these applications, sensors such as smart phone cameras, web cameras or CCTV cameras are used for detecting and tracking physical activities of users. Inevitably, spoof detection in HAR is essential to prevent anomalies and false alarms. To this end, we propose a deep learning based approach that can be used to detect spoofing in various fields such as border control, institutional security and public safety by surveillance cameras. Specifically, in this work, we address the problem of detecting spoofing occurring from video replay attacks, which is more common in such applications. We present a new database containing several videos of users juggling a football, captured under different lighting conditions and using different display and capture devices. We train our models using this database and the proposed system is capable of running in parallel with the HAR algorithms in real-time. Our experimental results show that our approach precisely detects video replay spoofing attacks and generalizes well, even to other applications such as spoof detection in face biometric authentication. Results show that our approach is effective even under resizing and compression artifacts that are common in HAR applications using remote server connections. © 2021 by the authors. Licensee MDPI, Basel, Switzerland.</t>
  </si>
  <si>
    <t>Algorithms; Biometric Identification; Computers; Face; Human Activities; Humans; Deep learning; Display devices; Pattern recognition; Security systems; Smart city; Smartphones; Virtual reality; Attack database; Automated video surveillance; Deep learning; Human activity recognition; Security; Smart-phone cameras; Spoof attack database; Spoof detection; Video surveillance systems; Virtual games; algorithm; biometry; computer; face; human; human activities; Database systems</t>
  </si>
  <si>
    <t>10.3390/s21217339</t>
  </si>
  <si>
    <t>Ionescu C.A.; Fülöp M.T.; Topor D.I.; Căpușneanu S.; Breaz T.O.; Stănescu S.G.; Coman M.D.</t>
  </si>
  <si>
    <t>The new era of business digitization through the implementation of 5g technology in Romania</t>
  </si>
  <si>
    <t>The main objective of the present research is to identify the advantages and benefits that the use and implementation of 5G technology has on the development and evolution of the Romanian business environment. The study is based on a theoretical documentation regarding existing information in the field and a descriptive analysis of the evolution of the technology in Romania and worldwide. The research method chosen is a survey based on an opinion poll (questionnaire) to find out the availability of economic entities regarding the implementation of 5G technologies, the foreseen expectations and those realized by the business environment regarding the effects of 5G technologies on the economic activities and the benefits that 5G networks offer them. The analysis of the results of the questionnaire, through the correlations and contingency tables determined, allowed the validation of the research hypotheses, and the results show availability and interest for the implementation of 5G technology (over 69% agree with the 5G implementation over a period of up to 5 years), conditioned by the costs, the high degree of cyber security, and the competitive advantages it can generate. Competition, low productivity, and even external pressures are the main decisive factors in the implementation of 5G. Thus, it can be considered useful to extend the research by identifying possible viable solutions or alternatives, customized for the implementation of 5G technologies for economic entities from different sectors, as well as the analysis of the implementation costs and the potential economic benefits. © 2021 by the authors. Licensee MDPI, Basel, Switzerland.</t>
  </si>
  <si>
    <t>Romania; business; digitization; economic conditions; questionnaire survey; research method; technological development; tourism development</t>
  </si>
  <si>
    <t>10.3390/su132313401</t>
  </si>
  <si>
    <t>Haugerud H.; Tran H.N.; Aitsaadi N.; Yazidi A.</t>
  </si>
  <si>
    <t>A dynamic and scalable parallel Network Intrusion Detection System using intelligent rule ordering and Network Function Virtualization</t>
  </si>
  <si>
    <t>A Network Intrusion Detection System (NIDS) is a fundamental security tool. However, under heavy network traffic, a NIDS might become a bottleneck. In an overloaded state, incoming and outgoing packets in the network might suffer from long delays since previous packets are still being inspected, and eventually the NIDS starts to drop packets when it runs out of hardware resources. Although many solutions have been suggested in the literature to counter this problem, they are not completely reliable as each of them has limitations. This paper investigates the design of a lightweight elastic architecture which allows parallel processing in an existing NIDS while maintaining the filtering integrity. Furthermore, we propose two adaptive algorithms which dynamically adjust and divide the signature rules evenly across NIDS nodes using a node level parallelism method in order to achieve intelligent rule ordering. We test our approaches in real-life settings by implementing a functioning prototype involving different modern networking technologies. The prototype presented is a Network Function Virtualization (NFV) of an intrusion detection system which utilizes Open vSwitch and Docker containers running Snort in order to provide an elastic system. To the best of our knowledge, there has been no work that orchestrates both scaling and rule splitting and re-ordering of IDS signatures as a part of a holistic elastic IDS solution. The results of this study show that the proposed algorithms are able to equally split the IDS workload and thereby enabling the system to scale by adjusting the number of virtual components which analyse the network traffic. At the same time the experiments indicate that the algorithms can be tuned by a single parameter in order to avoid that some packets go unexamined while simultaneously craving a minimum of the dynamically available computer resources. © 2021 The Authors</t>
  </si>
  <si>
    <t>Adaptive algorithms; High resolution transmission electron microscopy; Intrusion detection; Network function virtualization; Network security; Parallel architectures; Transfer functions; Virtual reality; Elastic architecture; Network function virtualization; Network functions; Network intrusion detection system; Network intrusion detection systems; Parallel network; Rule distribution; Rule ordering; Security tools; Virtualizations; Computer crime</t>
  </si>
  <si>
    <t>10.1016/j.future.2021.05.037</t>
  </si>
  <si>
    <t>Schiopu A.F.; Hornoiu R.I.; Padurean M.A.; Nica A.-M.</t>
  </si>
  <si>
    <t>Virus tinged? Exploring the facets of virtual reality use in tourism as a result of the COVID-19 pandemic</t>
  </si>
  <si>
    <t>Several studies have investigated the use of virtual reality (VR) in tourism, but none has taken an epidemiological outlook. This research examined the use of VR in tourism through the lenses of an extended TAM model in times of COVID-19 pandemic. The premise was that, in this context, people would prefer less risky experiences and would see VR as a substitute for traditional travel. The data used was collected through a within-subjects experiment, which proved that intention to use VR in tourism increased under the COVID-19 effect. This study tested a conceptual model that showed this intention was influenced by the perceived ease of use, perceived usefulness, and perceived substitutability of VR, all mediated by people's interest in VR use in tourism. The perceived authenticity of VR experience determined the perceived substitutability of VR. This paper has theoretical and practical implications. In the long term, promoting tourism-related VR activities might reduce the risk of virus spreading, lessen the pressure imposed on this sector by such epidemic episodes, and increase its sustainability. © 2021 Elsevier Ltd</t>
  </si>
  <si>
    <t>Virtual reality; Viruses; Conceptual model; Intention to use; Perceived ease of use; Perceived usefulness; TAM model; Through the lens; Virus spreading; Tourism</t>
  </si>
  <si>
    <t>10.1016/j.tele.2021.101575</t>
  </si>
  <si>
    <t>Sujar A.; Kelly G.; García M.; Vidal F.P.</t>
  </si>
  <si>
    <t>Interactive teaching environment for diagnostic radiography with real-time X-ray simulation and patient positioning</t>
  </si>
  <si>
    <t>Purpose: Traditional undergraduate radiographer training mixes academic lectures and clinical practice. Our goal is to bridge the current disconnection between theory and practice in a safe environment, avoiding the risk of radiation for both practitioners and patients. To this end, this research proposes a new software to teach diagnostic radiography using real-time interactive X-ray simulation and patient positioning. Methods: The proposed medical simulator is composed of three main modules. A fast and accurate character animation technique is in charge of simulating the patient positioning phase and adapts their internal anatomy accordingly. gVirtualXRay is an open-source X-ray simulation library and generates the corresponding radiographs in real time. Finally, the courseware allows going through all the diagnostic radiology steps from the patient positioning and the machine configuration to the final image enhancing. Results: A face and content validation study has been conducted; 18 radiology professionals were recruited to evaluate our software using a questionnaire. The results show that our tool is realistic in many ways (72% of the participants agreed that the simulations are visually realistic), useful (67%) and suitable (78%) for teaching X-ray radiography. Conclusions: The proposed tool allows simulating the most relevant steps of the projectional radiography procedure. The virtual patient posing system and X-ray simulation module execute at interactive rates. These features enable the lectures to show their students the results of good and bad practices in a classroom environment, avoiding radiation risk. © 2021, The Author(s).</t>
  </si>
  <si>
    <t>Computer Simulation; Humans; Patient Positioning; Radiography; Software; X-Rays; Article; clinical trial; female; gVirtualXRay simulation; human; image analysis; male; patient positioning; questionnaire; radiation exposure; radiation hazard; radiography; real time X ray simulation; software; teaching; validation study; virtual reality; X ray; computer simulation; radiography; software; X ray</t>
  </si>
  <si>
    <t>10.1007/s11548-021-02499-7</t>
  </si>
  <si>
    <t>Shi Y.; Azzolin N.; Picardi A.; Zhu T.; Bordegoni M.; Caruso G.</t>
  </si>
  <si>
    <t>A virtual reality-based platform to validate hmi design for increasing user’s trust in autonomous vehicle</t>
  </si>
  <si>
    <t>This research aims at providing an example of how Virtual Reality technology can support the design and development process of the Human Machine Interaction system in the field of Autonomous vehicles. The autonomous vehicles will be an important role in the future’s daily life, as widely concerned. However, the relationship between the human user and the vehicle changes in the autonomous driving scenario, therefore a new interactive modality should be established to guarantee the operational precision and the comfort of the user. But as an underdevelopment sector, there are no mature guidelines for the interaction design in autonomous vehicles. In the early phase of the autonomous vehicle popularization, the first challenge is to build the trust of the user towards the autonomous vehicle. Keeping high transparency of the autonomous vehicle’s behavior to the user will be very helpful, however, it is not possible to communicate the information that the sensors of the autonomous vehicle are collecting because it can create safety risks. In this research, two hierarchical Human Machine Interaction information systems have been introduced and a virtual reality scenario has been developed, based on the most popular applicating scenario: the autonomous taxi. Possible verification methods are also discussed to apply the tool, considering the current design and development procedure in industry, in order to give constructive help to the researchers and practitioners in the field. © 2021 CAD Solutions, LLC,.</t>
  </si>
  <si>
    <t>Behavioral research; Design; Hierarchical systems; Man machine systems; Taxicabs; Virtual reality; Autonomous driving; Design and Development; Design and development process; Human machine interaction; Human machine interaction system; Interaction design; Verification method; Virtual reality technology; Autonomous vehicles</t>
  </si>
  <si>
    <t>10.14733/cadaps.2021.502-518</t>
  </si>
  <si>
    <t>Omer S.; Azizi S.; Shojafar M.; Tafazolli R.</t>
  </si>
  <si>
    <t>A priority, power and traffic-aware virtual machine placement of IoT applications in cloud data centers</t>
  </si>
  <si>
    <t>Recent telecommunication paradigms, such as big data, Internet of Things (IoT), ubiquitous edge computing (UEC), and machine learning, are encountering with a tremendous number of complex applications that require different priorities and resource demands. These applications usually consist of a set of virtual machines (VMs) with some predefined traffic load between them. The efficiency of a cloud data center (CDC) as prominent component in UEC significantly depends on the efficiency of its VM placement algorithm applied. However, VM placement is an NP-hard problem and thus there exist practically no optimal solution for this problem. In this paper, motivated by this, we propose a priority, power and traffic-aware approach for efficiently solving the VM placement problem in a CDC. Our approach aims to jointly minimize power consumption, network consumption and resource wastage in a multi-dimensional and heterogeneous CDC. To evaluate the performance of the proposed method, we compared it to the state-of-the-art on a fat-tree topology under various experiments. Results demonstrate that the proposed method is capable of reducing the total network consumption up to 29%, the consumption of power up to 18%, and the wastage of resources up to 68%, compared to the second-best results. © 2021 Elsevier B.V.</t>
  </si>
  <si>
    <t>Efficiency; Network security; NP-hard; Ubiquitous computing; Virtual machine; Virtual reality; Cloud data centers; Complex applications; Internet of Things (IOT); IOT applications; Multi dimensional; Optimal solutions; Resource demands; Virtual machine placements; Internet of things</t>
  </si>
  <si>
    <t>10.1016/j.sysarc.2021.101996</t>
  </si>
  <si>
    <t>Cavalcanti J.; Valls V.; Contero M.; Fonseca D.</t>
  </si>
  <si>
    <t>Gamification and hazard communication in virtual reality: A qualitative study</t>
  </si>
  <si>
    <t>An effective warning attracts attention, elicits knowledge, and enables compliance behavior. Game mechanics, which are directly linked to human desires, stand out as training, evaluation, and improvement tools. Immersive virtual reality (VR) facilitates training without risk to participants, evaluates the impact of an incorrect action/decision, and creates a smart training environment. The present study analyzes the user experience in a gamified virtual environment of risks using the HTC Vive head-mounted display. The game was developed in the Unreal game engine and consisted of a walk-through maze composed of evident dangers and different signaling variables while user action data were recorded. To demonstrate which aspects provide better interaction, experience, perception and memory, three different warning configurations (dynamic, static and smart) and two different levels of danger (low and high) were presented. To properly assess the impact of the experience, we conducted a survey about personality and knowledge before and after using the game. We proceeded with the qualitative approach by using questions in a bipolar laddering assessment that was compared with the recorded data during the game. The findings indicate that when users are engaged in VR, they tend to test the consequences of their actions rather than maintaining safety. The results also reveal that textual signal variables are not accessed when users are faced with the stress factor of time. Progress is needed in implementing new technologies for warnings and advance notifications to improve the evaluation of human behavior in virtual environments of high-risk surroundings. © 2021 by the authors. Licensee MDPI, Basel, Switzerland.</t>
  </si>
  <si>
    <t>Communication; Humans; Memory; Smart Glasses; Virtual Reality; Walking; Behavioral research; Gamification; Helmet mounted displays; User experience; Head mounted displays; Human behaviors; Immersive virtual reality; Improvement tools; Incorrect action; Qualitative approach; Qualitative study; Signal variables; human; interpersonal communication; memory; virtual reality; walking; Virtual reality</t>
  </si>
  <si>
    <t>10.3390/s21144663</t>
  </si>
  <si>
    <t>Shi R.; Liang H.-N.; Wu Y.; Yu D.; Xu W.</t>
  </si>
  <si>
    <t>Virtual Reality Sickness Mitigation Methods</t>
  </si>
  <si>
    <t>Using virtual reality (VR) head-mounted displays (HMDs) can induce VR sickness. VR sickness can cause strong discomfort, decrease users' presence and enjoyment, especially in games, shorten the duration of the VR experience, and can even pose health risks. Previous research has explored different VR sickness mitigation methods by adding visual effects or elements. Field of View (FOV) reduction, Depth of Field (DOF) blurring, and adding a rest frame into the virtual environment are examples of such methods. Although useful in some cases, they might result in information loss. This research is the first to compare VR sickness, presence, workload to complete a search task, and information loss of these three VR sickness mitigation methods in a racing game with two levels of control. To do this, we conducted a mixed factorial user study (N = 32) with degree of control as the between-subjects factor and the VR sickness mitigation techniques as the within-subjects factor. Participants were required to find targets with three difficulty levels while steering or not steering a car in a virtual environment. Our results show that there are no significant differences in VR sickness, presence and workload among these techniques under two levels of control in our VR racing game. We also found that changing FOV dynamically or using DOF blur effects would result in information loss while adding a target reticule as a rest frame would not. © 2021 ACM.</t>
  </si>
  <si>
    <t>Automobile steering equipment; Diseases; Health risks; Helmet mounted displays; % reductions; Blurring; Field of view reduction; Field of views; Game; Information loss; Mitigation methods; Target reticule; Virtual navigation; Virtual reality virtual reality sickness; Virtual reality</t>
  </si>
  <si>
    <t>10.1145/3451255</t>
  </si>
  <si>
    <t>Yan J.; Li N.; Yang B.; Li M.; Su L.; He S.</t>
  </si>
  <si>
    <t>Decentralized Certificate Management for Network Function Virtualisation (NFV) Implementation in Telecommunication Networks</t>
  </si>
  <si>
    <t>The certificate management complexity and cost increase when PKI technology is leveraged into Network Function Virtualisation (NFV), a significant enabling technology for 5G networks. The expected security of PKI cannot be met due to the unavailability of the certificate revocation inquiry in the telecommunication operator's core network. This paper analyses the issues and challenges during the NFV implementation and proposes a blockchain-based decentralized NFV certificate management mechanism. During instantiation, the Virtual Network Functions (VNF) instance generates certificates according to the certificate profile provided in the VNF package. The certificate management unit is responsible for the certificate enrolment, renewal, and revocation. The certificates submitted to the decentralized certificate management system by the instance will be recorded into the ledger after validation and consensus. The experiment and analysis show the transaction throughput, and the transaction delay is noncritical in practice, which could be fulfilled by the proposed mechanism. The certificate inquiry performance is critical, which can be facilitated by the decentralized deployment of inquiry nodes.  © 2021 Junzhi Yan et al.</t>
  </si>
  <si>
    <t>5G mobile communication systems; Transfer functions; Virtual reality; Certificate management; Certificate revocation; Core networks; Cost-increases; Decentralised; Enabling technologies; Management complexity; Management costs; Telecommunications networks; Telecommunications operators; Network function virtualization</t>
  </si>
  <si>
    <t>10.1155/2021/6985492</t>
  </si>
  <si>
    <t>Hanussek M.; Bartusch F.; Ger J.K.</t>
  </si>
  <si>
    <t>Performance and scaling behavior of bioinformatic applications in virtualization environments to create awareness for the efficient use of compute resources</t>
  </si>
  <si>
    <t>The large amount of biological data available in the current times, makes it necessary to use tools and applications based on sophisticated and efficient algorithms, developed in the area of bioinformatics. Further, access to high performance computing resources is necessary, to achieve results in reasonable time. To speed up applications and utilize available compute resources as efficient as possible, software developers make use of parallelization mechanisms, like multithreading. Many of the available tools in bioinformatics offer multithreading capabilities, but more compute power is not always helpful. In this study we investigated the behavior of well-known applications in bioinformatics, regarding their performance in the terms of scaling, different virtual environments and different datasets with our benchmarking tool suite BOOTABLE. The tool suite includes the tools BBMap, Bowtie2, BWA, Velvet, IDBA, SPAdes, Clustal Omega, MAFFT, SINA and GROMACS. In addition we added an application using the machine learning framework TensorFlow. Machine learning is not directly part of bioinformatics but applied to many biological problems, especially in the context of medical images (X-ray photographs). The mentioned tools have been analyzed in two different virtual environments, a virtual machine environment based on the OpenStack cloud software and in a Docker environment. The gained performance values were compared to a bare-metal setup and among each other. The study reveals, that the used virtual environments produce an overhead in the range of seven to twenty-five percent compared to the bare-metal environment. The scaling measurements showed, that some of the analyzed tools do not benefit from using larger amounts of computing resources, whereas others showed an almost linear scaling behavior. The findings of this study have been generalized as far as possible and should help users to find the best amount of resources for their analysis. Further, the results provide valuable information for resource providers to handle their resources as efficiently as possible and raise the user community's awareness of the efficient usage of computing resources. Copyright:  © 2021 Hanussek et al.</t>
  </si>
  <si>
    <t>Algorithms; Benchmarking; Cloud Computing; Computational Biology; Computers; Computing Methodologies; Data Interpretation, Statistical; Databases, Factual; High-Throughput Nucleotide Sequencing; Humans; Image Interpretation, Computer-Assisted; Machine Learning; Sequence Alignment; Software; User-Computer Interface; Application programs; Benchmarking; Bioinformatics; Machine learning; Medical imaging; Network security; Virtual machine; Virtualization; Bare metals; Bioinformatics applications; Compute resources; Computing resource; Large amounts; Machine-learning; Performance; Scaling behaviours; Scalings; Toolsuite; article; awareness; benchmarking; bioinformatics; human; machine learning; photography; shipyard worker; software; X ray; algorithm; biology; cloud computing; computer; computer analysis; computer assisted diagnosis; computer interface; factual database; high throughput sequencing; procedures; sequence alignment; statistical analysis; Virtual reality</t>
  </si>
  <si>
    <t>10.1371/journal.pcbi.1009244</t>
  </si>
  <si>
    <t>González C.; Solanes J.E.; Muñoz A.; Gracia L.; Girbés-Juan V.; Tornero J.</t>
  </si>
  <si>
    <t>10.1016/j.jmsy.2021.02.013</t>
  </si>
  <si>
    <t>van Paridon K.; Timmis M.A.; Sadeghi Esfahlani S.</t>
  </si>
  <si>
    <t>Development and evaluation of a virtual environment to assess cycling hazard perception skills</t>
  </si>
  <si>
    <t>Safe cycling requires situational awareness to identify and perceive hazards in the environment to react to and avoid dangerous situations. Concurrently, tending to external distractions leads to a failure to identify hazards or to respond appropriately in a time-constrained manner. Hazard perception training can enhance the ability to identify and react to potential dangers while cycling. Although cycling on the road in the presence of driving cars provides an excellent opportunity to develop and evaluate hazard perception skills, there are obvious ethical and practical risks, requiring extensive resources to facilitate safety, particularly when involving children. Therefore, we developed a Cycling and Hazard Perception virtual reality (VR) simulator (CHP-VR simulator) to create a safe environment where hazard perception can be evaluated and/or trained in a real-time setting. The player interacts in the virtual environment through a stationary bike, where sensors on the bike transfer the player’s position and actions (speed and road positioning) into the virtual environment. A VR headset provides a real-world experience for the player, and a procedural content generation (PCG) algorithm enables the generation of playable artifacts. Pilot data using experienced adult cyclists was collected to develop and evaluate the VR simulator through measuring gaze behavior, both in VR and in situ. A comparable scene (cycling past a parked bus) in VR and in situ was used. In this scenario, cyclists fixated 20% longer at the bus in VR compared to in situ. However, limited agreement identified that the mean differences fell within 95% confidence intervals. The observed differences were likely attributed to a lower number of concurrently appearing elements (i.e., cars) in the VR environment compared with in situ. Future work will explore feasibility testing in young children by increasing assets and incorporating a game scoring system to direct attention to overt and covert hazards. © 2021 by the authors. Licensee MDPI, Basel, Switzerland.</t>
  </si>
  <si>
    <t>Adult; Child; Child, Preschool; Humans; Perception; Virtual Reality; Automobile safety devices; Hazards; Risk perception; Roads and streets; Simulators; Confidence interval; Dangerous situations; Extensive resources; Feasibility testing; Hazard perceptions; Procedural content generations; Real-world experience; Situational awareness; adult; child; human; perception; preschool child; virtual reality; Virtual reality</t>
  </si>
  <si>
    <t>10.3390/s21165499</t>
  </si>
  <si>
    <t>Zhan D.; Tan K.; Ye L.; Yu H.; Liu H.</t>
  </si>
  <si>
    <t>Container Introspection: Using External Management Containers to Monitor Containers in Cloud Computing</t>
  </si>
  <si>
    <t>Cloud computing plays an important role in today's Internet environment, which meets the requirements of scalability, security and reliability by using virtualization technologies. Container technology is one of the two mainstream virtualization solutions. Its lightweight, high deployment efficiency make container technology widely used in large-scale cloud computing. While container technology has created huge benefits for cloud service providers and tenants, it cannot meet the requirements of security monitoring and management from a tenant perspective. Currently, tenants can only run their security monitors in the target container, but it is not secure because the attacker is able to detect and compromise the security monitor. In this paper, a secure external monitoring approach is proposed to monitor target containers in another management container. The management container is transparent for target containers, but it can obtain the executing information of target containers, providing a secure monitoring environment. Security monitors running inside management containers are secure for the cloud host, since the management containers are not privileged.We implement the transparent external management containers by performing the one-way isolation of processes and files. For process one-way isolation, we leverage Linux namespace technology to let management container become the parent of target containers. By mounting the file systemof target container to that of the management container, file system one-way isolation is achieved. Compared with the existing host-based monitoring approach, our approach is more secure and suitable in the cloud environment. © 2021 Tech Science Press. All rights reserved.</t>
  </si>
  <si>
    <t>Cloud computing; Computer operating systems; Environmental management; Virtual reality; Virtualization; Cloud-computing; Container introspection; External approach; Internet environment; Management container; Monitoring approach; One-way isolation; Security and reliabilities; Security monitors; Virtualization technologies; Containers</t>
  </si>
  <si>
    <t>10.32604/cmc.2021.019432</t>
  </si>
  <si>
    <t>Guo W.; Liu Y.</t>
  </si>
  <si>
    <t>On the performance of physical layer security in virtual full-duplex non-orthogonal multiple access system</t>
  </si>
  <si>
    <t>This paper investigates physical layer security analysis of cooperative non-orthogonal multiple access (NOMA) communication system. A virtual full-duplex (VFD) relaying scheme with an untrusted amplify-and-forward (AF) half-duplex (HD) relay and a trusted decode-and-forward (DF) HD relay is used in this system to improve the spectral efficiency. In order to prevent the untrusted relay from eavesdropping, a simple and practical cooperative jamming scheme is designed to confuse the untrusted relay. The exact expressions of effective secrecy throughput (EST) for NOMA users and approximate expression of EST for non-NOMA user are derived. All theoretical results are validated by numerical simulations which demonstrate that the proposed VFD-NOMA scheme is superior to existing HD-NOMA scheme in cooperative system and jamming plays an important role for obtaining acceptable EST. In addition, simulation results shows that the best secrecy performance highly depends on the system parameters such as transmit powers and jamming signal power. © 2021, The Author(s).</t>
  </si>
  <si>
    <t>Jamming; Physical layer; Security systems; Virtual reality; Amplify-and-forward; Approximate expressions; Co-operative systems; Cooperative jamming; Decode and forward; Multiple access systems; Physical layer security; Spectral efficiencies; Cooperative communication</t>
  </si>
  <si>
    <t>10.1186/s13638-021-02009-y</t>
  </si>
  <si>
    <t>Wanasinghe T.R.; Trinh T.; Nguyen T.; Gosine R.G.; James L.A.; Warrian P.J.</t>
  </si>
  <si>
    <t>Human centric digital transformation and operator 4.0 for the oil and gas industry</t>
  </si>
  <si>
    <t>Working at an oil and gas facility, such as a drilling rig, production facility, processing facility, or storage facility, involves various challenges, including health and safety risks. It is possible to leverage emerging digital technologies such as smart sensors, wearable or mobile devices, big data analytics, cloud computing, extended reality technologies, robotic systems, and drones to mitigate the challenges faced by oil and gas workers. While these technologies are not new to the oil and gas industry, most of its existing digital transformation initiatives follow business or process-centric approaches, in which the critical driver of the technology adoption is the enhancement of production, efficiency, and revenue. As a result, they may not address the challenges faced by the workers. As oil and gas workers are among the essential assets in the oil and gas industry, it is vital to address the challenges faced by these workers. This paper proposes a human-centric digital transformational framework for the oil and gas industry to deploy existing digital technologies to enhance their workers' health, safety, and working conditions. The paper outlines the critical challenges faced by oilfield workers, introduces a system architecture to implements a human-centric digital transformation, discusses the opportunities of the proposed framework, and summarizes the key impediment for the proposed framework.  © 2013 IEEE.</t>
  </si>
  <si>
    <t>Accident prevention; Advanced Analytics; Data Analytics; Digital devices; Digital storage; Gases; Health risks; Occupational risks; Petroleum industry; Wearable technology; Critical challenges; Digital technologies; Digital transformation; Oil and Gas Industry; Processing facilities; Production facility; System architectures; Technology adoption; Gas industry</t>
  </si>
  <si>
    <t>Mora-Soto M.E.; Maldonado-Romo J.; Rodríguez-Molina A.; Aldape-Pérez M.</t>
  </si>
  <si>
    <t>Building a realistic virtual simulator for unmanned aerial vehicle teleoperation</t>
  </si>
  <si>
    <t>Unmanned Aerial Vehicles (UAVs) support humans in performing an increasingly varied number of tasks. UAVs need to be remotely operated by a human pilot in many cases. Therefore, pilots require repetitive training to master the UAV movements. Nevertheless, training with an actual UAV involves high costs and risks. Fortunately, simulators are alternatives to face these difficulties. However, existing simulators lack realism, do not present flight information intuitively, and sometimes do not allow natural interaction with the human operator. This work addresses these issues through a framework for building realistic virtual simulators for the human operation of UAVs. First, the UAV is modeled in detail to perform a dynamic simulation in this framework. Then, the information of the above simulation is utilized to manipulate the elements in a virtual 3D operation environment developed in Unity 3D. Therefore, the interaction with the human operator is introduced with a proposed teleoperation algorithm and an input device. Finally, a meta-heuristic optimization procedure provides realism to the simulation. In this procedure, the flight information obtained from an actual UAV is used to optimize the parameters of the teleoperation algorithm. The quadrotor is adopted as the study case to show the proposal’s effectiveness. © 2021 by the authors. Licensee MDPI, Basel, Switzerland.</t>
  </si>
  <si>
    <t>10.3390/app112412018</t>
  </si>
  <si>
    <t>Appel L.; Appel E.; Kisonas E.; Pasat Z.; Mozeson K.; Vemulakonda J.; Sheng L.</t>
  </si>
  <si>
    <t>Virtual Reality for Veteran Relaxation (VR2) – Introducing VR-Therapy for Veterans With Dementia – Challenges and Rewards of the Therapists Behind the Scenes</t>
  </si>
  <si>
    <t>Background: Many veterans with dementia placed in long term care exhibit responsive behaviours such as physical and verbal responsiveness (e.g., shouting, hitting, biting, grabbing). Responsive behaviours lead to negative clinical outcomes, staff burnout, contribute to absenteeism, low engagement, and an elevated risk of abuse or neglect. Virtual Reality (VR) has shown great promise in relieving stress and improving quality of life in frail older adults and has been increasingly explored as a non-pharmacological therapy for people with dementia. Ongoing studies are evaluating the clinical outcomes of VR-therapy for this population, but the challenges and learnings of the healthcare providers who administer VR-therapy remain under-reported. Objective: Capture the experiences of Recreational Therapists (RTs) who conducted study sessions and administered VR-therapy to residents with dementia as part of a clinical trial that took place at the Perley and Rideau Veterans’ Health Centre. We collected: RTs’ feedback on the process of conducting research, specifically with respect to technical, environmental and personal challenges, learnings, and recommendations. Methods: In-depth interviews were conducted with all seven RTs who administered VR-therapy and collected data for a trial that took place from January-December 2019. Interviews were audio-recorded, transcribed, anonymized, and imported into the NVivo analysis tool, where two independent researchers coded the interviews into themes. Results: RTs reported ease in learning to use the VR-technology, main challenges were unfamiliarity with, and insufficient time allocated to, conducting research. Scheduled VR-therapy sessions were physically and emotionally easier for the RTs to administer. Despite RTs hesitations to place the VR-equipment on frail individuals in distress, RTs reported positive impacts on managing responsive behaviours during these few targeted sessions, especially for participants for whom the trigger was related to physical pain rather than emotional distress. Staff have continued to offer scheduled VR-therapy sessions beyond the duration of the study. Conclusion: The experience of using VR in the veteran resident population is generally positive. Areas for improvements including better support to the RTs regarding to novel interventions and research method. Feedback received from RTs in this study provides critical information to support successful, sustainable implementation of VR-therapy, both for further evaluation and as a regular activity program. Failure to consider the experiences of these vital stakeholders when developing novel interventions contributes to the gap between efficacy in research and effectiveness in practice. Copyright © 2021 Appel, Appel, Kisonas, Pasat, Mozeson, Vemulakonda and Sheng.</t>
  </si>
  <si>
    <t>10.3389/frvir.2021.720523</t>
  </si>
  <si>
    <t>Uddin M.Y.; Ahmad S.; Afzal M.M.</t>
  </si>
  <si>
    <t>Disposable Virtual Machines and Challenges to Digital Forensics Investigation</t>
  </si>
  <si>
    <t>Digital forensics field faces new challenges with emerging technologies. Virtualization is one of the significant challenges in the field of digital forensics. Virtual Machines (VM) have many advantages either it be an optimum utilization of hardware resources or cost saving for organizations. Traditional forensics’ tools are not competent enough to analyze the virtual machines as they only support for physical machines, to overcome this challenge Virtual Machine Introspection technologies were developed to perform forensic investigation of virtual machines. Until now, we were dealing with persistent virtual machines; these are created once and used many times. We have extreme version of virtual machine and that is disposable virtual machine. However, the disposable virtual machine once created and are used one time, it vanish from the system without leaving behind any significant traces or artifacts for digital investigator. The purpose of this paper is to discuss various disposable virtualization technologies available and challenges posed by them on the digital forensics investigation process and provided some future directions to overcome these challenges. © 2021. All Rights Reserved.</t>
  </si>
  <si>
    <t>Computer crime; Computer forensics; Electronic crime countermeasures; Virtual machine; Virtual reality; Digital investigation; Disposable virtual machine; Disposables; Forensic investigation; Light weight; Light weight virtual machine; MicroSoft; Microsoft sandbox; QEMU; Qubes; Network security</t>
  </si>
  <si>
    <t>10.14569/IJACSA.2021.0120299</t>
  </si>
  <si>
    <t>Longo U.G.; De Salvatore S.; Candela V.; Zollo G.; Calabrese G.; Fioravanti S.; Giannone L.; Marchetti A.; De Marinis M.G.; Denaro V.</t>
  </si>
  <si>
    <t>10.3390/app11073253</t>
  </si>
  <si>
    <t>Nillahoot N.; Pillai B.M.; Chumnanvej S.; Suthakorn J.</t>
  </si>
  <si>
    <t>The development of a virtual simulator for a novel design surgical tool in endoscopic endonasal transsphenoidal surgery</t>
  </si>
  <si>
    <t>Endoscopic endonasal transsphenoidal surgery (EETS) is a standard procedure to treat the pituitary adenoma, a tumor in the pituitary gland that causes malfunction of hormones. Although the method is substantially minimal invasive, the surgeon may encounter intricacies. The major challenges are narrow surgery pathway, limited working area, lack of case studies for practicing, steep learning curve owing to the intricate steps, and the tool insertion risk. To ease the neurosurgeons, this research focuses on the development and testing of the surgical simulator based on the pathway guidance and the interchangeable surgical instrument tooltip. The system was tested in human cadaver-based experiments with interchangeability in terms of function and the performance of the simulator in terms of the benefits. The experiments demonstrate the augmentation in the learning skill of the user through the simulator based on the completion time assessment and the error reduction. Furthermore, the satisfaction level of the interchangeable surgical tool, which was found using sliding switch and gripper scored 71.40%, the interchangeable tooltip function, which is a novel function to participants scored 85.6% and the practical use had 77%. The geometric aspect of the interchangeable tool scored lowest (62.80%) and was found to be moderate among the neurosurgeons. © 2021, Institute of Advanced Engineering and Science. All rights reserved.</t>
  </si>
  <si>
    <t>10.11591/eei.v10i3.3037</t>
  </si>
  <si>
    <t>Baek S.; Gil Y.-H.; Kim Y.</t>
  </si>
  <si>
    <t>VR-based job training system using tangible interactions</t>
  </si>
  <si>
    <t>Virtual training systems are in an increasing demand because of real-world training, which requires a high cost or accompanying risk, and can be conducted safely through virtual en-vironments. For virtual training to be effective for users, it is important to provide realistic training situations; however, virtual reality (VR) content using VR controllers for experiential learning differ significantly from real content in terms of tangible interactions. In this paper, we propose a method for enhancing the presence and immersion during virtual training by applying various sensors to tangible virtual training as a way to track the movement of real tools used during training and vir-tualizing the entire body of the actual user for transfer to a virtual environment. The proposed training system connects virtual and real-world spaces through an actual object (e.g., an automobile) to provide the feeling of actual touch during virtual training. Furthermore, the system measures the posture of the tools (steam gun and mop) and the degree of touch and applies them during training (e.g., a steam car wash.) User-testing is conducted to validate the increase in the effectiveness of virtual job training. © 2021 by the authors. Licensee MDPI, Basel, Switzerland.</t>
  </si>
  <si>
    <t>Movement; User-Computer Interface; Virtual Reality; E-learning; Depth data; High costs; Job training system; Job trainings; Real-world; Tangible interaction; Training Systems; Virtual training; Virtual training systems; Virtual-reality environment; computer interface; movement (physiology); virtual reality; Virtual reality</t>
  </si>
  <si>
    <t>10.3390/s21206794</t>
  </si>
  <si>
    <t>Aydin S.; Aktaş B.</t>
  </si>
  <si>
    <t>Developing an Integrated VR Infrastructure in Architectural Design Education</t>
  </si>
  <si>
    <t>With the advent of computer technology, Virtual Reality (VR) became an integral part of design studios in architecture education. Researchers have been exploring how VR-enhanced design studios can be assessed from a student-centered perspective. This paper illustrates the role of teaching architectural design for developing a novel and contextual curriculum based on an analysis of student feedback. The background focuses on the development of VR-based architectural design education. The methodology frames two digital design ecosystems which are experimented in four undergraduate courses. With an ecosystem-based approach discussed in this paper, a medium-oriented and a content-oriented curriculum are offered for testing students' reaction to teaching design in VR. In both ecosystems, students are engaged with advanced digital design methods and techniques, which include 3D form-finding, building information modeling, visual programming, coding, and real-time rendering. The study screens the usage of software solutions for the creation of complex virtual environments, covering Blender, Rhinoceros, Unity, Grasshopper, and Revit. The implementation of a User Experience Questionnaire (UEQ) comparatively demonstrates the performative qualities of both digital design ecosystems. Results indicate that the intensity of interaction varied in two incomparable, but connate, levels of qualities. The findings suggest that the perspicuity aspects of student interaction bare the risk of “complicated” and “confusing” software. The results further demonstrate a conflict between task-related qualities and non-task related qualities. Additionally, interacting with VR tools in architecture design education is found attractive, stimulating, and original despite low scores on the pragmatic qualities of perspicuity, efficiency, and dependability. The data and results obtained from this study give insight into the planning of design studios in architecture education based on the use of VR and digital methods. Therefore, this study contributes to future research in the contextualization of the design teaching efforts. © Copyright © 2020 Aydin and Aktaş.</t>
  </si>
  <si>
    <t>10.3389/frobt.2020.495468</t>
  </si>
  <si>
    <t>Motaharifar M.; Norouzzadeh A.; Abdi P.; Iranfar A.; Lotfi F.; Moshiri B.; Lashay A.; Mohammadi S.F.; Taghirad H.D.</t>
  </si>
  <si>
    <t>Applications of Haptic Technology, Virtual Reality, and Artificial Intelligence in Medical Training During the COVID-19 Pandemic</t>
  </si>
  <si>
    <t>This paper examines how haptic technology, virtual reality, and artificial intelligence help to reduce the physical contact in medical training during the COVID-19 Pandemic. Notably, any mistake made by the trainees during the education process might lead to undesired complications for the patient. Therefore, training of the medical skills to the trainees have always been a challenging issue for the expert surgeons, and this is even more challenging in pandemics. The current method of surgery training needs the novice surgeons to attend some courses, watch some procedure, and conduct their initial operations under the direct supervision of an expert surgeon. Owing to the requirement of physical contact in this method of medical training, the involved people including the novice and expert surgeons confront a potential risk of infection to the virus. This survey paper reviews recent technological breakthroughs along with new areas in which assistive technologies might provide a viable solution to reduce the physical contact in the medical institutes during the COVID-19 pandemic and similar crises. © Copyright © 2021 Motaharifar, Norouzzadeh, Abdi, Iranfar, Lotfi, Moshiri, Lashay, Mohammadi and Taghirad.</t>
  </si>
  <si>
    <t>10.3389/frobt.2021.612949</t>
  </si>
  <si>
    <t>Khan N.; Muhammad K.; Hussain T.; Nasir M.; Munsif M.; Imran A.S.; Sajjad M.</t>
  </si>
  <si>
    <t>An adaptive game-based learning strategy for children road safety education and practice in virtual space</t>
  </si>
  <si>
    <t>Virtual reality (VR) has been widely used as a tool to assist people by letting them learn and simulate situations that are too dangerous and risky to practice in real life, and one of these is road safety training for children. Traditional video-and presentation-based road safety training has average output results as it lacks physical practice and the involvement of children during training, without any practical testing examination to check the learned abilities of a child before their exposure to real-world environments. Therefore, in this paper, we propose a 3D realistic open-ended VR and Kinect sensor-based training setup using the Unity game engine, wherein children are educated and involved in road safety exercises. The proposed system applies the concepts of VR in a game-like setting to let the children learn about traffic rules and practice them in their homes without any risk of being exposed to the outside environment. Thus, with our interactive and immersive training environment, we aim to minimize road accidents involving children and contribute to the generic domain of healthcare. Furthermore, the proposed framework evaluates the overall performance of the students in a virtual environment (VE) to develop their road-awareness skills. To ensure safety, the proposed system has an extra examination layer for children’s abilities evaluation, whereby a child is considered fit for real-world practice in cases where they fulfil certain criteria by achieving set scores. To show the robustness and stability of the proposed system, we conduct four types of subjective activities by involving a group of ten students with average grades in their classes. The experimental results show the positive effect of the proposed system in improving the road crossing behavior of the children. © 2021 by the authors. Licensee MDPI, Basel, Switzerland.</t>
  </si>
  <si>
    <t>Accidents; Accidents, Traffic; Child; Humans; Learning; Students; Virtual Reality; Accident prevention; Behavioral research; E-learning; Roads and streets; Safety testing; Students; Virtual reality; Adaptive games; Game Engine; Kinect sensors; Real world environments; Real-world practice; Road crossing behavior; Traffic rules; Virtual spaces; accident; child; human; learning; prevention and control; student; traffic accident; virtual reality; Motor transportation</t>
  </si>
  <si>
    <t>10.3390/s21113661</t>
  </si>
  <si>
    <t>Dehghani M.; Acikgoz F.; Mashatan A.; Lee S.H.</t>
  </si>
  <si>
    <t>A holistic analysis towards understanding consumer perceptions of virtual reality devices in the post-adoption phase</t>
  </si>
  <si>
    <t>Despite gaining consumer momentum and interest of Virtual Reality (VR) in the consumer marketplace, the literature has lagged in exploring the continuance usage behaviour and factors associated with the post-adoption. To build on this, the current research seeks to identify factors that support the continuance usage of current VR users. To examine this, we employ a mixed-method approach. In Study 1, we initially gathered a total of 3,205 actual purchasers (Amazon verified purchase) from the top 10 VR brands listed in Amazon.com, Through a nethnographic content analysis, the key determinants of post-adoption of VR devices emerged (i.e. perceived functional benefit, perceived discomfort, perceived focused immersion, temporal dissociation, perceived health risk, and task quality). In Study 2, hypotheses were tested using structural equation modelling from 119 current VR users. The results demonstrate temporal dissociation and task quality were found to be the most significant antecedents affecting continuance usage. Theoretical and managerial implications are debated, as well as suggestions for future research. © 2021 The Author(s). Published by Informa UK Limited, trading as Taylor &amp; Francis Group.</t>
  </si>
  <si>
    <t>Dissociation; Health risks; Risk assessment; Virtual reality; Consumer perception; Content analysis; Continuance usages; Holistic analysis; Key determinants; Managerial implications; Structural equation modelling; Virtual reality devices; adoption; article; consumer; content analysis; dissociation; health hazard; human; immersion; perception; structural equation modeling; theoretical study; virtual reality; Quality control</t>
  </si>
  <si>
    <t>10.1080/0144929X.2021.1876767</t>
  </si>
  <si>
    <t>Jaiswal A.; Kumar S.; Kaiwartya O.; Kumar N.; Song H.; Lloret J.</t>
  </si>
  <si>
    <t>Secrecy Rate Maximization in Virtual-MIMO Enabled SWIPT for 5G Centric IoT Applications</t>
  </si>
  <si>
    <t>In 5G centric sensors-enabled Internet of Things (IoT) applications, virtual multiple-input multiple-output (V-MIMO) technique has witnessed significant attention as physical layer security enabler. In IoT, physical layer security is potential due to the vulnerability of wireless broadcasting in low computation capability and limited power source of the sensor nodes. In this regard, this article presents a secure and energy efficient V-MIMO enabled simultaneous wireless information and power transfer framework. The security framework uses beamforming and cooperative jamming signal to maximize the secrecy rate of the IoT systems. An optimization problem is formulated by collectively optimizing the beamforming vector, power splitting ratio, and time switching ratio. Since the maximization problem is nonconvex, to find solution of the problem an iterative algorithm is presented, which inherently uses the penalty function to find the solution. It is evident from simulation results that the secrecy rate optimization of the proposed framework is better as compared to the state-of-the-art techniques considering various metrics. © 2007-2012 IEEE.</t>
  </si>
  <si>
    <t>5G mobile communication systems; Beamforming; Energy efficiency; Energy transfer; Iterative methods; MIMO systems; Physical layer; Sensor nodes; Virtual reality; Wireless power transfer; Information and power transfers; Internet of Things (IOT); Optimization problems; Physical layer security; Power splitting ratio; State-of-the-art techniques; Virtual multiple input multiple output; Wireless broadcasting; Internet of things</t>
  </si>
  <si>
    <t>10.1109/JSYST.2020.3036417</t>
  </si>
  <si>
    <t>De-Juan-Ripoll C.; Soler-Domínguez J.L.; Chicchi Giglioli I.A.; Contero M.; Alcañiz M.</t>
  </si>
  <si>
    <t>The Spheres &amp; Shield Maze Task: A Virtual Reality Serious Game for the Assessment of Risk Taking in Decision Making</t>
  </si>
  <si>
    <t>Risk taking (RT) is an essential component in decision-making process that depicts the propensity to make risky decisions. RT assessment has traditionally focused on self-report questionnaires. These classical tools have shown clear distance from real-life responses. Behavioral tasks assess human behavior with more fidelity, but still show some limitations related to transferability. A way to overcome these constraints is to take advantage from virtual reality (VR), to recreate real-simulated situations that might arise from performance-based assessments, supporting RT research. This article presents results of a pilot study in which 41 individuals explored a gamified VR environment: the Spheres &amp; Shield Maze Task (SSMT). By eliciting implicit behavioral measures, we found relationships between scores obtained in the SSMT and self-reported risk-related constructs, as engagement in risky behaviors and marijuana consumption. We conclude that decontextualized Virtual Reality Serious Games are appropriate to assess RT, since they could be used as a cross-disciplinary tool to assess individuals' capabilities under the stealth assessment paradigm.  © 2020 Carla de-Juan-Ripoll et al; Published by Mary Ann Liebert, Inc.</t>
  </si>
  <si>
    <t>Adult; Behavior Observation Techniques; Computer Simulation; Decision Making; Female; Humans; Male; Maze Learning; Pilot Projects; Risk-Taking; Video Games; Virtual Reality; adult; behavioral observation; computer simulation; decision making; female; high risk behavior; human; male; maze test; pilot study; procedures; psychology; video game; virtual reality</t>
  </si>
  <si>
    <t>10.1089/cyber.2019.0761</t>
  </si>
  <si>
    <t>Adami P.; Rodrigues P.B.; Woods P.J.; Becerik-Gerber B.; Soibelman L.; Copur-Gencturk Y.; Lucas G.</t>
  </si>
  <si>
    <t>Effectiveness of VR-based training on improving construction workers’ knowledge, skills, and safety behavior in robotic teleoperation</t>
  </si>
  <si>
    <t>The emergence of construction robotics and automation has produced an urgent and vast need for construction workers to reskill and upskill for the future of work. Virtual Reality (VR)-based training has been considered and investigated as a safe and cost-effective training method that allows workers to be exposed to hazardous tasks with negligible actual safety risks in comparison to existing training methods (hands-on, lecture-based, apprenticeship training). This paper aims to investigate the impact of VR-based training on construction workers’ knowledge acquisition, operational skills, and safety behavior during robotic teleoperation compared to the traditional in-person training method. Fifty construction workers were randomly assigned to complete either VR-based or in-person training for operating a demolition robot. We used quantitative and qualitative data analyses to answer our research questions. Our results indicate that VR-based training was associated with a significant increase in knowledge, operational skills, and safety behavior compared to in-person training. Our findings suggest that VR-based training not only provides a viable and effective option for future training programs but a valuable option for construction robotics safety and skill training. © 2021 Elsevier Ltd</t>
  </si>
  <si>
    <t>Cost effectiveness; Knowledge acquisition; Man machine systems; Remote control; Robotics; Virtual reality; Construction automation; Construction robotics; Construction workers; Humans-robot interactions; Operational safety; Operational skills; Robotic teleoperation; Safety behavior; Training methods; Virtual reality-based training; Human robot interaction</t>
  </si>
  <si>
    <t>10.1016/j.aei.2021.101431</t>
  </si>
  <si>
    <t>Dai X.</t>
  </si>
  <si>
    <t>Experimental teaching of information security based on virtual simulation</t>
  </si>
  <si>
    <t>In information security technology, virtual simulation technology has been applied in many fields, and its value has been proven and has attracted people's attention. Especially today, as a new type of computer model, virtual simulation covers the Internet and plays an important role in the information security research of big data platforms. This thesis aims to study and solve the problem of lack of experimental environment for information security technology in schools and to bring new teaching methods to the experimental teaching of information security technology in schools. At the same time, it emphasizes the teaching characteristics of the platform based on technology implementation and combines the cognition of high school students in the design and implementation of the platform. After understanding the main points, a research teaching design was carried out, which made up for the current virtual simulation experiment platform that pays attention to technology but despises teaching design. As a result of the empirical analysis, the virtual experiment simulation platform can solve the problems in the school's information security technology experiment teaching, increase students' interest in information security technology, and achieve the educational goal of cultivating students' independent innovation spirit and practical ability. From 2014 to 2016, the Ministry of Education started the construction of virtual simulation information security experiment teaching. Currently, 290 virtual simulation information security experiment teaching has been implemented and distributed in 26 provinces and cities, of which 199 are engineering, 81 are finance, and 10 are education.  © 2021 Xiaoqing Dai.</t>
  </si>
  <si>
    <t>E-learning; Education computing; Engineering education; Simulation platform; Students; Virtual reality; Computer models; Data platform; Experiment teachings; Experimental environment; Experimental teachings; Information security technologies; Security research; Simulation technologies; Teaching designs; Virtual simulations; Security of data</t>
  </si>
  <si>
    <t>10.1155/2021/8062065</t>
  </si>
  <si>
    <t>Yang L.; Chen Y.-C.; Wu T.-Y.</t>
  </si>
  <si>
    <t>The increasing demand for real-time data transmission in wireless mobile communication networks has promoted the maturity of mobile communication technology. Fifth-generation (5G) mobile communication technology is combined with cloud computing, high-frequency signal transmission, and other technologies and perfectly fits with the client-server architecture. 5G has been applied in many fields, such as the interconnection of smart devices, virtual reality, and cloud-based life. To provide the security and availability of the required services, we proposed a key management scheme based on the multiserver architecture of the client-server mode in 5G networks, which uses bilinear pairings and elliptic curve cryptography. Through informal security analysis and formal analysis (under the random oracle model and ProVerif tool), we demonstrated that the proposed scheme can complete mutual authentication and resist common network attacks. Furthermore, after the performance analysis of our scheme and other related schemes, it was found that this scheme has relatively low communication and computation costs and better security performance.  © 2021 Lei Yang et al.</t>
  </si>
  <si>
    <t>Client server computer systems; Mobile security; Network architecture; Network security; Public key cryptography; Queueing networks; Virtual reality; Client /server; Cloud-computing; High frequency signals; Higher-frequency signals; Key management schemes; Mobile communication networks; Mobile communication technology; Provably secure; Real time data transmission; Wireless mobile communications; 5G mobile communication systems</t>
  </si>
  <si>
    <t>De-Juan-Ripoll C.; Llanes-Jurado J.; Giglioli I.A.C.; Marín-Morales J.; Alcañiz M.</t>
  </si>
  <si>
    <t>An immersive virtual reality game for predicting risk taking through the use of implicit measures</t>
  </si>
  <si>
    <t>Risk taking (RT) measurement constitutes a challenge for researchers and practitioners and has been addressed from different perspectives. Personality traits and temperamental aspects such as sensation seeking and impulsivity influence the individual’s approach to RT, prompting risk-seeking or risk-aversion behaviors. Virtual reality has emerged as a suitable tool for RT measurement, since it enables the exposure of a person to realistic risks, allowing embodied interactions, the application of stealth assessment techniques and physiological real-time measurement. In this article, we present the assessment on decision making in risk environments (AEMIN) tool, as an enhanced version of the spheres and shield maze task, a previous tool developed by the authors. The main aim of this article is to study whether it is possible is to discriminate participants with high versus low scores in the measures of personality, sensation seeking and impulsivity, through their behaviors and physiological responses during playing AEMIN. Applying machine learning methods to the dataset we explored: (a) if through these data it is possible to discriminate between the two populations in each variable; and (b) which parameters better discriminate between the two populations in each variable. The results support the use of AEMIN as an ecological assessment tool to measure RT, since it brings to light behaviors that allow to classify the subjects into high/low risk-related psychological constructs. Regarding physiological measures, galvanic skin response seems to be less salient in prediction models. © 2021 by the authors.</t>
  </si>
  <si>
    <t>10.3390/app11020825</t>
  </si>
  <si>
    <t>Riera J.V.; Casas S.; Fernández M.; Alonso F.; Useche S.A.</t>
  </si>
  <si>
    <t>Development of a hybrid method to generate gravito-inertial cues for motion platforms in highly immersive environments</t>
  </si>
  <si>
    <t>Motion platforms have been widely used in Virtual Reality (VR) systems for decades to simulate motion in virtual environments, and they have several applications in emerging fields such as driving assistance systems, vehicle automation and road risk management. Currently, the development of new VR immersive systems faces unique challenges to respond to the user’s requirements, such as introducing high-resolution 360◦ panoramic images and videos. With this type of visual information, it is much more complicated to apply the traditional methods of generating motion cues, since it is generally not possible to calculate the necessary corresponding motion properties that are needed to feed the motion cueing algorithms. For this reason, this paper aims to present a new method for generating non-real-time gravito-inertial cues with motion platforms using a system fed both with computer-generated—simulation-based—images and video imagery. It is a hybrid method where part of the gravito-inertial cues—those with acceleration information—are generated using a classical approach through the application of physical modeling in a VR scene utilizing washout filters, and part of the gravito-inertial cues—the ones coming from recorded images and video, without acceleration information—were generated ad hoc in a semi-manual way. The resulting motion cues generated were further modified according to the contributions of different experts based on a successive approximation—Wideband Delphi-inspired—method. The subjective evaluation of the proposed method showed that the motion signals refined with this method were significantly better than the original non-refined ones in terms of user perception. The final system, developed as part of an international road safety education campaign, could be useful for developing further VR-based applications for key fields such as driving assistance, vehicle automation and road crash prevention. © 2021 by the authors. Licensee MDPI, Basel, Switzerland.</t>
  </si>
  <si>
    <t>Acceleration; Automation; Computer Simulation; Cues; User-Computer Interface; Accidents; Highway planning; Motor transportation; Risk management; Roads and streets; Simulation platform; Hybrid gravito-inertial cue; Hybrid method; Immersive environment; Motion cueing algorithms; Motion cues; Motion platforms; Road environment; Vehicles automations; Virtual reality; Virtual reality system; acceleration; association; automation; computer interface; computer simulation; Virtual reality</t>
  </si>
  <si>
    <t>10.3390/s21238079</t>
  </si>
  <si>
    <t>Rinaldi C.; Franchi F.; Marotta A.; Graziosi F.; Centofanti C.</t>
  </si>
  <si>
    <t>This work presents a service for the improvement of cultural heritage experiences, which exploits the advantages coming from the 5G paradigm. Indeed, in a scenario where many users need to be served by a real-time solution which is in turn required to work on different devices, the potentialities of 5G technology show their suitability. In particular, moving the computation to the edge of the network ensures the availability of resources needed for binaural spatial audio rendering in an independent fashion with reference to the client device and at the same time it guarantees real-time availability of this data since the core network, with its impairments, is not involved. This work demonstrates how 5G could be a critical enabler for delivering low latency services at guaranteed levels, data-centric services, differentiated customer experiences, improved security and reduced costs to the users.  © 2013 IEEE.</t>
  </si>
  <si>
    <t>Jiang P.; Wang Q.; Huang M.; Wang C.; Li Q.; Shen C.; Ren K.</t>
  </si>
  <si>
    <t>Building In-the-Cloud Network Functions: Security and Privacy Challenges</t>
  </si>
  <si>
    <t>Network function virtualization (NFV) has been promising to improve the availability, programmability, and flexibility of network function deployment and communication facilities. Meanwhile, with the advancements of cloud technologies, there has been a trend to outsource network functions through virtualization to a cloud service provider, so as to alleviate the local burdens on provisioning and managing such hardware resources. Promising as it is, redirecting the communication traffic to a third-party service provider has drawn various security and privacy concerns. Traditional end-to-end encryption can protect the traffic in transmit, but it also hinders data usability. This dilemma has raised wide interests from both industry and academia, and great efforts have been made to realize privacy-preserving network function outsourcing that can guarantee the confidentiality of network communications while preserving the ability to inspect the traffic. In this article, we conduct a comprehensive survey of the state-of-the-art literature on network function outsourcing, with a special focus on privacy and security issues. We first give a brief introduction to NFV and pinpoint its challenges and security risks in the cloud context. Then, we present detailed descriptions and comparisons of existing secure network function outsourcing schemes in terms of functionality, efficiency, and security. Finally, we conclude by discussing possible future research directions. © 1963-2012 IEEE.</t>
  </si>
  <si>
    <t>Cloud data security; Historic preservation; Internet service providers; Network function virtualization; Network security; Outsourcing; Privacy-preserving techniques; Virtual reality; Cloud networks; Cloud technologies; Communication facilities; Network function outsourcing; Network function virtualization; Network functions; Privacy preservation; Programmability; Security and privacy; Virtualizations; Transfer functions</t>
  </si>
  <si>
    <t>10.1109/JPROC.2021.3127277</t>
  </si>
  <si>
    <t>Hannon C.; Yan J.; Jin D.</t>
  </si>
  <si>
    <t>Distributed virtual time-based synchronization for simulation of cyber-physical systems</t>
  </si>
  <si>
    <t>Our world today increasingly relies on the orchestration of digital and physical systems to ensure the successful operations of many complex and critical infrastructures. Simulation-based testbeds are useful tools for engineering those cyber-physical systems and evaluating their efficiency, security, and resilience. In this article, we present a cyber-physical system testing platform combining distributed physical computing and networking hardware and simulation models. A core component is the distributed virtual time system that enables the efficient synchronization of virtual clocks among distributed embedded Linux devices. Virtual clocks also enable high-fidelity experimentation by interrupting real and emulated cyber-physical applications to inject offline simulation data. We design and implement two modes of the distributed virtual time: periodic mode for scheduling repetitive events like sensor device measurements, and dynamic mode for on-demand interrupt-based synchronization. We also analyze the performance of both approaches to synchronization including overhead, accuracy, and error introduced from each approach. By interconnecting the embedded devices' general purpose IO pins, they can coordinate and synchronize with low overhead, under 50 microseconds for eight processes across four embedded Linux devices. Finally, we demonstrate the usability of our testbed and the differences between both approaches in a power grid control application. © 2021 ACM.</t>
  </si>
  <si>
    <t>Clocks; Electric power system control; Electric power transmission networks; Embedded systems; Linux; Synchronization; Testbeds; Virtual reality; Core components; Cyber physical systems (CPSs); Cyber physicals; Design and implements; Embedded device; Off-line simulations; Physical computing; Physical systems; Cyber Physical System</t>
  </si>
  <si>
    <t>10.1145/3446237</t>
  </si>
  <si>
    <t>Nagashima Y.; Ito D.; Ogura R.; Tominaga T.; Ono Y.</t>
  </si>
  <si>
    <t>Gait Training in Virtual Reality Home Environment for Stroke Patients: A Case Study</t>
  </si>
  <si>
    <t>We developed a virtual reality (VR)-based gait training system for inpatients aiming to improve their gait performance in a simulated home environment and to reduce the risk of falls after discharge. The proposed system simulates a home environment in a head-mounted display projection, in which the user can walk freely. The system provides combined visual, auditory, and tactile feedback when the user collides with an ob-ject in the simulated environment, aiming to encourage the user to modify his or her gait pattern. We report the training effect of the proposed system in three hospitalized patients who had stroke and lower limb paralysis. Changes in the balance function (Berg Balance Scale: BBS) and mobility function (Timed Up and Go test: TUG) were evaluated in all patients, and change in the fear of falling (Modified Falls Efficacy Scale: MFES) was additionally assessed in two patients (A and B). Patients A and B performed five sessions of gait training in the VR home environment every day for 5 consecutive days. Patient A who had moderate motor paralysis (Brunnstrom stage V) and moderately impaired gait function showed a remarkable improvement in MFES score, with minor improvement in TUG score and comparable BBS score after the intervention. Patient B who had severe motor paralysis and highly impaired gait function (Brunnstrom stage IV) showed remarkable improvement in TUG and BBS scores while there was no change in MFES score. Patient C who had severe motor impairment (Brunnstrom stage III) and a history of falls during a short visit at home underwent 20 minutes of gait training daily for 3 weeks in the VR-TUG room with a corridor having varying widths. The combined conventional and VR-based intervention diminished fall events during the TUG test in the patient’s home, which remained after the same duration of conventional gait training prior to the combined intervention. These results suggest the potential of VR-based gait training in assisting patients to adapt to the environment, improve balance and gait function, and reduce the fear of falling. © 2021, Japan Soc. of Med. Electronics and Biol. Engineering. All rights reserved.</t>
  </si>
  <si>
    <t>E-learning; Helmet mounted displays; Patient treatment; Balance functions; Case-studies; Gait functions; Gait training; Gait training systems; Home environment; Limb rehabilitation; Low limb rehabilitation; Lower limb; Stroke patients; Virtual reality</t>
  </si>
  <si>
    <t>10.14326/abe.10.150</t>
  </si>
  <si>
    <t>van der Veen S.M.; Thomas J.S.</t>
  </si>
  <si>
    <t>A pilot study quantifying center of mass trajectory during dynamic balance tasks using an HTC vive tracker fixed to the Pelvis</t>
  </si>
  <si>
    <t>Fall rates are increasing among the aging population and even higher falls rates have been reported in populations with neurological impairments. The Berg Balance Scale is often used to assess balance in older adults and has been validated for use in people with stroke, traumatic brain injury, and Parkinson’s disease. While the Berg Balance Scale (BBS) has been found to be predictive of the length of rehabilitation stay following stroke, a recent review concluded the BBS lacked predictive validity for fall risk. Conversely, sophisticated measures assessing center of mass (COM) displacement have shown to be predictive of falls risk. However, calculating COM displacement is difficult to measure outside a laboratory. Accordingly, we sought to validate COM displacement measurements derived from an HTC Vive tracker secured to the pelvis by comparing it to COM derived from ‘gold’ standard laboratory-based full-body motion capture. Results showed that RMS between the COM calculated from HTC Vive tracker and full body motion capture agree with an average error rate of 2.1 ± 2.6 cm. Therefore, we conclude measurement of COM displacement using an HTC Vive tracker placed on the pelvis is reasonably representative of laboratory-based measurement of COM displacement. © 2021 by the authors. Licensee MDPI, Basel, Switzerland.</t>
  </si>
  <si>
    <t>Accidental Falls; Aged; Humans; Motion; Parkinson Disease; Pelvis; Pilot Projects; Postural Balance; Brain; Risk assessment; Berg balance scale; Centers-of-mass; Dynamic balance; Fall rates; Fall risk; Full-body motions; Mass displacement; Measurements of; Motion capture; Pilot studies; aged; body equilibrium; falling; human; motion; Parkinson disease; pelvis; pilot study; Virtual reality</t>
  </si>
  <si>
    <t>10.3390/s21238034</t>
  </si>
  <si>
    <t>Moubayed A.; Shami A.</t>
  </si>
  <si>
    <t>Softwarization, Virtualization, and Machine Learning for Intelligent and Effective Vehicle-to-Everything Communications</t>
  </si>
  <si>
    <t>The concept of the 5G mobile network system has emerged in recent years as telecommunication operators and service providers look to upgrade their infrastructure and delivery modes to meet the growing demand. Concepts such as softwarization, virtualization, and machine learning will be key components as innovative and flexible enablers of such networks. In particular, paradigms such as software-defined networks, software-defined perimeters, cloud and edge computing, and network function virtualization will play a major role in addressing several of the challenges of 5G networks, especially in terms of flexibility, programmability, scalability, and security. In this article, the role and potential of these paradigms in the context of vehicle-to-everything (V2X) communication is discussed. This article provides an overview and background of V2X communications and then a detailed discussion of the various challenges facing V2X communications and some of the previous studies done to tackle them. Finally, the article describes how softwarization, virtualization, and machine learning can be adapted to tackle the challenges of such networks. © 2009-2012 IEEE.</t>
  </si>
  <si>
    <t>5G mobile communication systems; Distributed computer systems; Machine components; Machine learning; Network function virtualization; Vehicle to vehicle communications; Virtual reality; Delivery modes; Growing demand; Infrastructure modes; Machine-learning; Network systems; Service provider; Software-defined networks; Telecommunications operators; Telecommunications services; Virtualizations; Vehicle to Everything</t>
  </si>
  <si>
    <t>10.1109/MITS.2020.3014124</t>
  </si>
  <si>
    <t>Higgins D.; Fribourg R.; McDonnell R.</t>
  </si>
  <si>
    <t>10.3389/frvir.2021.668499</t>
  </si>
  <si>
    <t>Badal A.; Sharma D.; Graff C.G.; Zeng R.; Badano A.</t>
  </si>
  <si>
    <t>Mammography and breast tomosynthesis simulator for virtual clinical trials</t>
  </si>
  <si>
    <t>Computer modeling and simulations are increasingly being used to predict the clinical performance of x-ray imaging devices in silico, and to generate synthetic patient images for training and testing of machine learning algorithms. We present a detailed description of the computational models implemented in the open source GPU-accelerated Monte Carlo x-ray imaging simulation code MC-GPU. This code, originally developed to simulate radiography and computed tomography, has been extended to replicate a commercial full-field digital mammography and digital breast tomosynthesis (DBT) device. The code was recently used to image 3000 virtual breast models with the aim of reproducing in silico a clinical trial used in support of the regulatory approval of DBT as a replacement of mammography for breast cancer screening. The updated code implements a more realistic x-ray source model (extended 3D focal spot, tomosynthesis acquisition trajectory, tube motion blurring) and an improved detector model (direct-conversion Selenium detector with depth-of-interaction effects, fluorescence tracking, electronic noise and anti-scatter grid). The software uses a high resolution voxelized geometry model to represent the breast anatomy. To reduce the GPU memory requirements, the code stores the voxels in memory within a binary tree structure. The binary tree is an efficient compression mechanism because many voxels with the same composition are combined in common tree branches while preserving random access to the phantom composition at any location. A delta scattering ray-tracing algorithm which does not require computing ray-voxel interfaces is used to minimize memory access. Multiple software verification and validation steps intended to establish the credibility of the implemented computational models are reported. The software verification was done using a digital quality control phantom and an ideal pinhole camera. The validation was performed reproducing standard bench testing experiments used in clinical practice and comparing with experimental measurements. A sensitivity study intended to assess the robustness of the simulated results to variations in some of the input parameters was performed using an in silico clinical trial pipeline with simulated lesions and mathematical observers. We show that MC-GPU is able to simulate x-ray projections that incorporate many of the sources of variability found in clinical images, and that the simulated results are robust to some uncertainty in the input parameters. Limitations of the implemented computational models are discussed. Program summary: Program title: MCGPU_VICTRE CPC Library link to program files: http://dx.doi.org/10.17632/k5x2bsf27m.1 Licensing provisions: CC0 1.0 Programming language: C (with NVIDIA CUDA extensions) Nature of problem: The health risks associated with ionizing radiation impose a limit to the amount of clinical testing that can be done with x-ray imaging devices. In addition, radiation dose cannot be directly measured inside the body. For these reasons, a computational replica of an x-ray imaging device that simulates radiographic images of synthetic anatomical phantoms is of great value for device evaluation. The simulated radiographs and dosimetric estimates can be used for system design and optimization, task-based evaluation of image quality, machine learning software training, and in silico imaging trials. Solution method: Computational models of a mammography x-ray source and detector have been implemented. X-ray transport through matter is simulated using Monte Carlo methods customized for parallel execution in multiple Graphics Processing Units. The input patient anatomy is represented by voxels, which are efficiently stored in the video memory using a new binary tree structure compression mechanism. © 2020</t>
  </si>
  <si>
    <t>3D modeling; Binary trees; Codes (symbols); Computation theory; Computational methods; Computerized tomography; Electron sources; Graphics processing unit; Health risks; Learning algorithms; Machine learning; Mammography; Medical applications; Medical computing; Medical imaging; Monte Carlo methods; Motion tracking; Open source software; Open systems; Phantoms; Pinhole cameras; Positron emission tomography; Program processors; Quality control; Sensitivity analysis; Software testing; Trees (mathematics); Verification; Virtual reality; X ray apparatus; X ray radiography; X rays; Computer modeling and simulation; Depth-of-interaction effect; Design and optimization; Digital breast tomosynthesis (DBT); Evaluation of image qualities; Full field digital mammography; Machine learning software; Software verification and validation; X ray detectors</t>
  </si>
  <si>
    <t>10.1016/j.cpc.2020.107779</t>
  </si>
  <si>
    <t>Clark R.A.; Szpak A.; Michalski S.C.; Loetscher T.</t>
  </si>
  <si>
    <t>Rest intervals during virtual reality gaming augments standing postural sway disturbance</t>
  </si>
  <si>
    <t>Immersive virtual reality (VR) can cause acute sickness, visual disturbance, and balance impairment. Some manufacturers recommend intermittent breaks to overcome these issues; however, limited evidence examining whether this is beneficial exists. The aim of this study was to examine whether taking breaks during VR gaming reduced its effect on postural sway during standing balance assessments. Twenty-five people participated in this crossover design study, performing 50 min of VR gaming either continuously or with intermittent 10 min exposure/rest intervals. Standing eyes open, two-legged balance assessments were performed immediately pre-, immediately post-and 40 min post-exposure. The primary outcome measure was total path length; secondary measures included independent axis path velocity, amplitude, standard deviation, discrete and continuous wavelet transform-derived variables, and detrended fluctuation analysis. Total path length was significantly (p &lt; 0.05) reduced immediately post-VR gaming exposure in the intermittent rest break group both in comparison to within-condition baseline values and between-condition timepoint results. Conversely, it remained consistent across timepoints in the continuous exposure group. These changes consisted of a more clustered movement speed pattern about a lower central frequency, evidenced by signal frequency content. These findings indicate that caution is required before recommending rest breaks during VR exposure until we know more about how balance and falls risk are affected. © 2021 by the authors. Licensee MDPI, Basel, Switzerland.</t>
  </si>
  <si>
    <t>Accidental Falls; Humans; Postural Balance; Standing Position; Video Games; Virtual Reality; Helmet mounted displays; Wavelet transforms; Condition; Crossover design; Cybersickness; Design studies; Gaming; Head-mounted-displays; Immersive virtual reality; Postural sway; Standing balances; Total path length; body equilibrium; falling; human; prevention and control; video game; virtual reality; Virtual reality</t>
  </si>
  <si>
    <t>10.3390/s21206817</t>
  </si>
  <si>
    <t>Peng Y.; Nagase T.; Kanamoto T.; Zeniya T.; You S.</t>
  </si>
  <si>
    <t>A Virtual Optical Holographic Encryption System Using Expanded Diffie-Hellman Algorithm</t>
  </si>
  <si>
    <t>This paper presents a new method for encrypting information over a Virtual Optical Holographic Encryption (VOHE) system which employs a virtual optical system based on digital holography and Fourier lens. The VOHE system provides parameters such as propagation wavelength ( λ ) and focal length (f) of the Fourier lens which are keys that are used for encryption and decryption processes. The encrypted holographic information is based on an expanded Diffie-Hellman (EDH) algorithm. The method of expansion is presented based on a two-dimension complex function EDH-C. Furthermore, an expanded Pollard's Rho method was applied to evaluate the security of the proposed EDH-C algorithm. To determine the accuracy of the information retrieved by a receiver site, the mean absolute error (MAE) was calculated between the original code and retrieved code. Finally, the randomness of the transmitted message for both methods was evaluated using NIST tests and the results show that the message that was encrypted by the proposed EDH-C algorithm had higher security than DH in view of the unpredictability and complexity of the transmitted message over an insecure channel.  © 2013 IEEE.</t>
  </si>
  <si>
    <t>Holography; Lenses; Optical systems; Virtual reality; Complex functions; Diffie Hellman; Digital holography; Encryption and decryption; Encryption system; Focal lengths; Holographic information; Mean absolute error; Cryptography</t>
  </si>
  <si>
    <t>10.1109/ACCESS.2021.3055866</t>
  </si>
  <si>
    <t>Firoozabadi R.; Elhaddad M.; Drever S.; Soltani M.; Githens M.; Kleweno C.P.; Sharar S.R.; Patterson D.R.; Hoffman H.G.</t>
  </si>
  <si>
    <t>Case Report: Virtual Reality Analgesia in an Opioid Sparing Orthopedic Outpatient Clinic Setting: A Case Study</t>
  </si>
  <si>
    <t>Immersive virtual reality is proving effective as a non-pharmacologic analgesic for a growing number of painful medical procedures. External fixator surgical pins provide adjunctive stability to a broken pelvic bone until the bones heal back together, then pins are removed. The purpose of the present case study was to measure for the first time, whether immersive virtual reality could be used to help reduce pain and anxiety during the orthopedic process of removing external fixator pins from a conscious patient in the orthopedic outpatient clinic, and whether it is feasible to use VR in this context. Using a within-subject within wound care design with treatment order randomized, the patient had his first ex-fix pin unscrewed and removed from his healing pelvic bone while he wore a VR helmet and explored an immersive snowy 3D computer generated world, adjunctive VR. He then had his second pin removed during no VR, standard of care pain medications. The patient reported having 43% less pain intensity, 67% less time spent thinking about pain, and 43% lower anxiety during VR vs. during No VR. In addition, the patient reported that his satisfaction with pain management was improved with the use of VR. Conducting simple orthopedic procedures using oral pain pills in an outpatient setting instead of anesthesia in the operating room greatly reduces the amount of opioids used, lowers medical costs and reduces rare but real risks of expensive complications from anesthesia including oversedation, death, and post-surgical dementia. These preliminary results suggest that immersive VR merits more attention as a potentially viable adjunctive non-pharmacologic form of treatment for acute pain and anxiety during medical procedures in the orthopedic outpatient clinic. Recent multi-billion dollar investments into R and D and mass production have made inexpensive immersive virtual reality products commercially available and cost effective for medical applications. We speculate that in the future, patients may be more willing to have minor surgery procedures in the outpatient clinic, with much lower opioid doses, while fully awake, if offered adjunctive virtual reality as a non-pharmacologic analgesic during the procedure. Additional research and development is recommended. Copyright © 2020 Firoozabadi, Elhaddad, Drever, Soltani, Githens, Kleweno, Sharar, Patterson and Hoffman.</t>
  </si>
  <si>
    <t>10.3389/frvir.2020.553492</t>
  </si>
  <si>
    <t>Stradford J.; Sakhare A.; Ravichandran R.; Schroeder E.T.; Michener L.A.; Pa J.</t>
  </si>
  <si>
    <t>Conducting a VR Clinical Trial in the Era of COVID-19</t>
  </si>
  <si>
    <t>The outbreak of severe acute respiratory syndrome coronavirus 2, also known as Coronavirus Disease 2019 (COVID-19) sparked a global public health pandemic that has impacted every aspect of daily life. Medical research was affected, and many clinical trials were halted to minimize COVID-19 transmission risk and spread while the world navigated this novel virus. Here we describe the relaunch of our virtual reality (VR) pilot clinical trial that uses an in-lab brain and body training program to promote brain health in mid-to-late life older adults, in the era of COVID-19. This case series includes five healthy female participants between 51 and 76 years of age, a subset of a larger VR pilot clinical trial that started pre-pandemic. We developed a revised study protocol based on the Center for Disease Control and World Health Organization guidelines to help manage the spread of COVID-19. Since the limited resumption of clinical trials at our institution in August 2020, we successfully completed over 200 in-lab virtual reality training sessions using our revised protocol. During this time, none of the five participants or three study staff reported any COVID-19 symptoms or reported a positive COVID-19 test. More than 40 voluntary COVID-19 tests were completed by our study staff over the last 6 months. All participants rated our safety protocol as very satisfied or extremely satisfied and that they would be very likely or extremely likely to participate in a VR clinical trial during the pandemic. Based on these findings, we suggest that continued VR clinical trial research during the COVID-19 pandemic is achievable and can be safely resumed if specific safety protocols are in place to mitigate the risk of exposure and spread of COVID-19. Copyright © 2021 Stradford, Sakhare, Ravichandran, Schroeder, Michener and Pa.</t>
  </si>
  <si>
    <t>10.3389/frvir.2021.639478</t>
  </si>
  <si>
    <t>Li Y.; Cheng Y.; Meng W.; Li Y.; Deng R.H.</t>
  </si>
  <si>
    <t>With the boom of Augmented Reality (AR) and Virtual Reality (VR) applications, head-mounted smart wearable glass devices are becoming popular to help users access various services like E-mail freely. However, most existing password entry schemes on smart glasses rely on additional computers or mobile devices connected to smart glasses, which require users to switch between different systems and devices. This may greatly lower the practicability and usability of smart glasses. In this paper, we focus on this challenge and design three practical anti-eavesdropping password entry schemes on stand-alone smart glasses, named gTapper, gRotator and gTalker. The main idea is to break the correlation between the underlying password and the interaction observable to adversaries. In our IRB-approved user study, these schemes are found to be easy-to-use without additional hardware under various test conditions, where the participants can enter their passwords within moderate time, at high accuracy, and in various situations.  © 2005-2012 IEEE.</t>
  </si>
  <si>
    <t>10.1109/TIFS.2020.3013212</t>
  </si>
  <si>
    <t>Lee E.-S.; Shin B.-S.</t>
  </si>
  <si>
    <t>A flexible input mapping system for next-generation virtual reality controllers</t>
  </si>
  <si>
    <t>This paper proposes an input mapping system that can transform various input signals from next-generation virtual reality devices to suit existing virtual reality content. Existing interactions of virtual reality content are developed based on input values for standardized commercial haptic controllers. This prevents the challenge of new ideas in content. However, controllers that are not compatible with existing virtual reality content have to take significant risks until commercialization. The proposed system allows content developers to map streams of new input devices to standard input events for use in existing content. This allows the reuse of code from existing content, even with new devices, effectively reducing development tasks. Further, it is possible to define a new input method from the perspective of content instead of the sensing results of the input device, allowing for content-specific standardization in content-oriented industries such as games and virtual reality. © 2021 by the authors. Licensee MDPI, Basel, Switzerland.</t>
  </si>
  <si>
    <t>10.3390/electronics10172149</t>
  </si>
  <si>
    <t>Bouaouni M.Y.; Yahia R.A.A.; Boubezoul A.</t>
  </si>
  <si>
    <t>Driving-Pattern Identification and Event Detection Based on an Unsupervised Learning Framework: Case of a Motorcycle-Riding Simulator</t>
  </si>
  <si>
    <t>Analysis of human driving behavior aims to inspect drivers' behavior in the real-world and in a virtual environment. The study of driving behaviors can be conducted in naturalistic situations or controlled experiments. Analyzing driving behaviors based on the data collected in naturalistic driving experiments or controlled experiments in the real-world or in a virtual environment is beneficial to fill in many of the knowledge gaps about driving behaviors and risk factors. The amount of data collected during complex experiments with many laps and many drivers tested under different experimental conditions and with different instructions can be huge. Analyzing such data can thus be considered challenging and time-consuming if done manually because it requires calling on experts in traffic psychology to inspect and understand various specific situations at a macroscopic scale involving different riders and at a microscopic scale for a particular rider on a specific lap. Also, it can be challenging in an unsupervised context to detect and match the same patterns in different laps to study similar patterns and spot important and risky events. This paper proposes a multi-step framework for analyzing driving behavior on both the macroscopic and microscopic scales. The core step of this framework is based on unsupervised machine learning algorithms applied to driving-pattern identification and the detection of critical driving events using anomaly-detection algorithms. The detected events are interpreted and described by computing their feature importance using graphs centrality measures. This provides new insight into driving behavior by identifying the motives behind the driver's actions. The present experimental study, based on a dataset collected from the Honda Riding Trainer (HRT) simulator was conducted in the context of the European project SimuSafe and demonstrates the effectiveness of the proposed methodology. These results argue in favor of the development of such methodologies in driving-behavior studies. © 2013 IEEE.</t>
  </si>
  <si>
    <t>Accidents; Anomaly detection; Automobile simulators; Behavioral research; Feature extraction; Learning algorithms; Motorcycles; Time series analysis; Unsupervised learning; Anomaly detection; Driving behaviour; Driving pattern; Driving-pattern identification; Features extraction; Motorcycle simulator; Pattern identification; Real-world; Time-series analysis; Time-series segmentation; Virtual reality</t>
  </si>
  <si>
    <t>10.1109/ACCESS.2021.3130400</t>
  </si>
  <si>
    <t>Fonseca D.; Cavalcanti J.; Peña E.; Valls V.; Sanchez-Sepúlveda M.; Moreira F.; Navarro I.; Redondo E.</t>
  </si>
  <si>
    <t>Mixed assessment of virtual serious games applied in architectural and urban design education</t>
  </si>
  <si>
    <t>The creation and usage of serious games on virtual reality (VR) and/or interactive platforms for the teaching of architecture, construction, urban planning, and other derived areas, such as security and risk prevention, require design processes, studies, and research that lead to further consolidation expansion. In that sense, this paper presents two main aims developed: the improvement of a virtual navigation system through the results of previous user studies and mixed research (quantitative and qualitative) improved based on the user perception for educational and professional uses. The VR system used is based on Unreal Engine programming of the HTC Vive sensor. This study is related to the GAME4City 3.0 and a broader project focused on gamified visualization and its educational uses in architectural and urban projects. The results reflect great interest, good usability, and high motivation for further usage for all types of users. However, an apparent resistance to deepen its use continues to be perceived in academia. Based on the research results, weak points of educational gamified systems have been identified, and the main differences and needs in user profiles’ function. With these data, progress regarding implementing this kind of system at the teaching and professional levels must be pursued. © 2021 by the authors. Licensee MDPI, Basel, Switzerland.</t>
  </si>
  <si>
    <t>Architecture; Design; E-learning; Gamification; Navigation systems; Urban planning; Apparent resistance; Educational use; Interactive platform; Professional levels; Research results; Risk prevention; User perceptions; Virtual navigation; Serious games</t>
  </si>
  <si>
    <t>10.3390/s21093102</t>
  </si>
  <si>
    <t>Nayeem R.; Bazzi S.; Sadeghi M.; Hogan N.; Sternad D.</t>
  </si>
  <si>
    <t>Preparing to move: Setting initial conditions to simplify interactions with complex objects</t>
  </si>
  <si>
    <t>Humans dexterously interact with a variety of objects, including those with complex internal dynamics. Even in the simple action of carrying a cup of coffee, the hand not only applies a force to the cup, but also indirectly to the liquid, which elicits complex reaction forces back on the hand. Due to underactuation and nonlinearity, the object’s dynamic response to an action sensitively depends on its initial state and can display unpredictable, even chaotic behavior. With the overarching hypothesis that subjects strive for predictable object-hand interactions, this study examined how subjects explored and prepared the dynamics of an object for subsequent execution of the target task. We specifically hypothesized that subjects find initial conditions that shorten the transients prior to reaching a stable and predictable steady state. Reaching a predictable steady state is desirable as it may reduce the need for online error corrections and facilitate feed forward control. Alternative hypotheses were that subjects seek to reduce effort, increase smoothness, and reduce risk of failure. Motivated by the task of ‘carrying a cup of coffee’, a simplified cup-and-ball model was implemented in a virtual environment. Human subjects interacted with this virtual object via a robotic manipulandum that provided force feedback. Subjects were encouraged to first explore and prepare the cup- and-ball before initiating a rhythmic movement at a specified frequency between two targets without losing the ball. Consistent with the hypotheses, subjects increased the predictability of interaction forces between hand and object and converged to a set of initial conditions followed by significantly decreased transients. The three alternative hypotheses were not supported. Surprisingly, the subjects’ strategy was more effortful and less smooth, unlike the observed behavior in simple reaching movements. Inverse dynamics of the cup-and-ball system and forward simulations with an impedance controller successfully described subjects’ behavior. The initial conditions chosen by the subjects in the experiment matched those that produced the most predictable interactions in simulation. These results present first support for the hypothesis that humans prepare the object to minimize transients and increase stability and, overall, the predictability of hand-object interactions. © 2021 Nayeem et al. This is an open access article distributed under the terms of the Creative Commons Attribution License, which permits unrestricted use, distribution, and reproduction in any medium, provided the original author and source are credited.</t>
  </si>
  <si>
    <t>Adult; Biomechanical Phenomena; Computer Simulation; Female; Hand; Humans; Male; Motor Skills; Movement; Virtual Reality; Young Adult; Dynamics; Virtual reality; Alternative hypothesis; Complex objects; Complex reactions; Initial conditions; Initial state; Internal dynamics; Reaction forces; Simple++; Steady state; Under-actuation; adult; alternative hypothesis; article; coffee; female; human; human experiment; impedance; male; simulation; steady state; biomechanics; computer simulation; hand; motor performance; movement (physiology); physiology; virtual reality; young adult; Error correction</t>
  </si>
  <si>
    <t>10.1371/journal.pcbi.1009597</t>
  </si>
  <si>
    <t>Lee S.; Huh J.-H.</t>
  </si>
  <si>
    <t>Management of Schemes and Threat Prevention in ICS Partner Companies Security</t>
  </si>
  <si>
    <t>An analysis of the recent major security incidents related to industrial control systems, revealed thatmost had been caused by company employees. Therefore, enterprise security management systems have been developed to focus on companies' personnel. Nonetheless, several hacking incidents, involving major companies and public/financial institutions, were actually attempted by the cooperative firms or the outsourced manpower undertaking maintenance work. Specifically, institutions that operate industrial control systems (ICSs) associated with critical national infrastructures, such as traffic or energy, have contracted several cooperative firms. Nonetheless, ICT's importance is gradually increasing, due to outsourcing, and is themost vulnerable factor in security. This paper proposes a virtualized security management scheme for the resident cooperative firms in the industrial control infrastructure. Since such companies often cannot afford adequate investment in security, the scheme is to let an ICS company provide the virtualized system. One of its merits is the convenience of controlling a VDI server at the center. The cooperative firms were classified, based on their respective security levels, and statisticswere collected throughout a four-year period for the results. This paper analyzes the policies and virtualization systems that have been applied to the security of the partner companies, which engaged in ICS security. A suitable model for ICS security was then proposed by analyzing their effects on the system efficiencies, based on the comparisons of the security inspection results obtained before and after virtualization. The proposed system is expected to contribute to industrial safety. © 2021 Tech Science Press. All rights reserved.</t>
  </si>
  <si>
    <t>Accident prevention; Human resource management; Investments; Network security; Nuclear energy; Nuclear fuels; Personal computing; Risk management; Security systems; Virtual machine; Virtual reality; Virtualization; Control system security; Ic; Industrial control systems; ISO27001; Nuclear power plant security; Plant security; Scadum; Security incident; Vdi based security; Virtualizations; Nuclear power plants</t>
  </si>
  <si>
    <t>10.32604/cmc.2021.015632</t>
  </si>
  <si>
    <t>Liu L.; Cooper J.L.; Ballard D.H.</t>
  </si>
  <si>
    <t>Computational Modeling: Human Dynamic Model</t>
  </si>
  <si>
    <t>Improvements in quantitative measurements of human physical activity are proving extraordinarily useful for studying the underlying musculoskeletal system. Dynamic models of human movement support clinical efforts to analyze, rehabilitate injuries. They are also used in biomechanics to understand and diagnose motor pathologies, find new motor strategies that decrease the risk of injury, and predict potential problems from a particular procedure. In addition, they provide valuable constraints for understanding neural circuits. This paper describes a physics-based movement analysis method for analyzing and simulating bipedal humanoid movements. The model includes the major body segments and joints to report human movements' energetic components. Its 48 degrees of freedom strike a balance between very detailed models that include muscle models and straightforward two-dimensional models. It has sufficient accuracy to analyze and synthesize movements captured in real-time interactive applications, such as psychophysics experiments using virtual reality or human-in-the-loop teleoperation of a simulated robotic system. The dynamic model is fast and robust while still providing results sufficiently accurate to be used to animate a humanoid character. It can also estimate internal joint forces used during a movement to create effort-contingent stimuli and support controlled experiments to measure the dynamics generating human behaviors systematically. The paper describes the innovative features that allow the model to integrate its dynamic equations accurately and illustrates its performance and accuracy with demonstrations. The model has a two-foot stance ability, capable of generating results comparable with an experiment done with subjects, and illustrates the uncontrolled manifold concept. Additionally, the model's facility to capture large energetic databases opens new possibilities for theorizing as to human movement function. The model is freely available. © Copyright © 2021 Liu, Cooper and Ballard.</t>
  </si>
  <si>
    <t>Behavioral research; Degrees of freedom (mechanics); Musculoskeletal system; Virtual reality; Computational modelling; Dynamics models; Human dynamics; Human movement simulation; Human movements; Kinematic representation; Motor control; Movement cost; Movement Simulation; Quantitative measurement; adult; article; computer model; controlled study; degree of freedom; foot; human; motor control; muscle; psychophysics; standing; virtual reality; Dynamic models</t>
  </si>
  <si>
    <t>10.3389/fnbot.2021.723428</t>
  </si>
  <si>
    <t>Curry C.; Peterson N.; Li R.; Stoffregen T.A.</t>
  </si>
  <si>
    <t>Postural Activity During Use of a Head-Mounted Display: Sex Differences in the “Driver–Passenger” Effect</t>
  </si>
  <si>
    <t>Motion sickness is common in virtual environments. The risk of motion sickness varies widely between individuals and across situations. The subjective experience of motion sickness often is preceded by distinctive patterns of movement in the control of head and body posture. Previous research has documented reliable sex differences in the kinematics of postural activity, as well as reliable differences in postural activity between participants who were in control of a virtual vehicle and participants who were not. We asked whether postural precursors of motion sickness would simultaneously be influenced by individual and situational factors. We analyzed movement of the head and torso while seated participants were exposed to a driving video game presented through a head-mounted display. Half of the participants were women, and half were men. Using a yoked-control design, half of the participants controlled the virtual vehicle (Drivers), whereas half watched previously recorded vehicle trajectories (Passengers). The maximum exposure duration was 15 min, but participants were instructed to discontinue participation immediately if they experienced any symptoms of motion sickness, however mild. We analyzed movement kinematics not only in terms of sex and vehicle control but also in terms of participants who did or did not report motion sickness. Movement differed between Drivers and Passengers, in terms of both the spatial magnitude and multifractality of movement. The spatial magnitude of movement was simultaneously influenced by sex (men vs. women) and vehicle control (Drivers vs. Passengers). In addition, in statistically significant interactions, we identified postural precursors of motion sickness that differed between Drivers and Passengers and, separately, between Drivers and Passengers as a function of sex. The results are consistent with a prediction of the postural instability theory of motion sickness etiology and shed new light on the multifactorial origins of postural precursors of motion sickness in virtual environments. Copyright © 2020 Curry, Peterson, Li and Stoffregen.</t>
  </si>
  <si>
    <t>10.3389/frvir.2020.581132</t>
  </si>
  <si>
    <t>Bogacz M.; Hess S.; Calastri C.; Choudhury C.F.; Mushtaq F.; Awais M.; Nazemi M.; van Eggermond M.A.B.; Erath A.</t>
  </si>
  <si>
    <t>Modelling risk perception using a dynamic hybrid choice model and brain-imaging data: Application to virtual reality cycling</t>
  </si>
  <si>
    <t>Road risk analysis is one of the key research areas in transport, where the impact of perceived risk on choices, especially in a dynamic setting, has been long recognised. However, due to the lack of dynamic data and the difficulty in capturing risk perception, the existing studies typically resort to static and stated approaches to infer the experienced level of risk of individuals. In this paper, we aimed to address this research gap through developing a hybrid choice model that jointly employed dynamic data on cycling behaviour in virtual reality and neural data to evaluate how the fluctuations in momentary risk perception influence the behaviour of cyclists. The results of the developed model confirm our hypotheses, demonstrating that cyclists reduce their speed when approaching a junction as the potential for a collision with passing cars increases. Moreover, the latent component allowed us to establish a link between the neural data, the amplitude of alpha brainwaves, and objective risk measures. In line with our hypothesis, we found that decreased alpha amplitude is associated with higher perceived risk which in turn increases the likelihood of braking. The implications of our study are manifold. On the one hand, it shows the ability of virtual reality to elicit complex cyclists’ behaviour and the feasibility of a joint collection of dynamic neural and choice data. On the other hand, we demonstrate the potential of the employment of neural data in a hybrid model framework as an indicator of risk that allows us to gain a better understanding of cycling behaviour and associated neural processing. These promising findings pave the way for future studies that would explore the advantages of neuroscientific inputs in the choice models. © 2021 Elsevier Ltd</t>
  </si>
  <si>
    <t>Indicator indicator; Brain mapping; Neurophysiology; Risk analysis; Risk assessment; Virtual addresses; Virtual reality; Brain-imaging data; Choice model; Cycling; Cycling behavior; Data application; Dynamic data; Hybrid choice model; Modeling risk; Neural data; Perceived risk; cycle transport; modeling; risk assessment; risk perception; transportation system; travel behavior; virtual reality; Risk perception</t>
  </si>
  <si>
    <t>10.1016/j.trc.2021.103435</t>
  </si>
  <si>
    <t>Cotroneo D.; De Simone L.; Natella R.</t>
  </si>
  <si>
    <t>Timing covert channel analysis of the VxWorks MILS embedded hypervisor under the common criteria security certification</t>
  </si>
  <si>
    <t>Virtualization technology is nowadays adopted in security-critical embedded systems to achieve higher performance and more design flexibility. However, it also comes with new security threats, where attackers leverage timing covert channels to exfiltrate sensitive information from a partition using a trojan. This paper presents a novel approach for the experimental assessment of timing covert channels in embedded hypervisors, with a case study on security assessment of a commercial hypervisor product (Wind River VxWorks MILS), in cooperation with a licensed laboratory for the Common Criteria security certification. Our experimental analysis shows that it is indeed possible to establish a timing covert channel, and that the approach is useful for system designers for assessing that their configuration is robust against this kind of information leakage. © 2021 Elsevier Ltd</t>
  </si>
  <si>
    <t>Embedded systems; Malware; Timing circuits; Virtual reality; Certification; Common criteria; Covert channels; Embedded-system; Hypervisors; MILS; Separation kernel; Software security; Virtualizations; Vxworks; Virtualization</t>
  </si>
  <si>
    <t>10.1016/j.cose.2021.102307</t>
  </si>
  <si>
    <t>Hang X.</t>
  </si>
  <si>
    <t>Reform and Challenges of Ideological and Political Education for College Students Based on Wireless Communication and Virtual Reality Technology</t>
  </si>
  <si>
    <t>With the continuous changes in ideological and political education methods in universities, the previous ideological and political teaching mode of blackboard plus PPT dictation is gradually facing the risk of being eliminated. Wireless communication and VR technology are the key points of the reform. The sense of situation, immersion, and participation that they bring is exactly what traditional ideological and political teaching lacks. This article will take college students' ideological and political teaching as the key object, analyze the possible application of VR technology and wireless communication technology in the process of college students' ideological and political teaching, use VR technology and wireless communication technology to simplify the process of college students' ideological and political teaching and the current wireless communication and the advantages and difficulties of VR technology in the application of college students' ideological and political teaching, explore how to scientifically and efficiently use wireless communication and VR technology to solve the difficulties encountered in the traditional teaching mode in the process of ideological and political teaching of college students, and provide direction for college students' ideological and political education reform. © 2021 Xing Hang.</t>
  </si>
  <si>
    <t>E-learning; Engineering education; Virtual reality; College students; Ideological and political educations; Key object; Teaching modes; Virtual reality technology; VR technology; Wireless communication technology; Wireless communications; Students</t>
  </si>
  <si>
    <t>10.1155/2021/6151249</t>
  </si>
  <si>
    <t>Irshad S.; Perkis A.; Azam W.</t>
  </si>
  <si>
    <t>Wayfinding in virtual reality serious game: An exploratory study in the context of user perceived experiences</t>
  </si>
  <si>
    <t>Extended reality (XR) technologies such as virtual reality (VR) provide a promising alternative for training users through serious games (SGs). VR SGs allow people to train in emergency scenarios and improve their likelihood of survival in high-risk situations. Studies have shown that incorporating design elements such as wayfinding cues enhances the spatial knowledge of users in VR. However, the impact of these wayfinding cues on users’ psychological and psychometric behaviors needs thorough investigation. An SG was designed to investigate wayfinding cues’ psychological and psychometric effects on user-perceived experiences in an immersive VR environment. Thirty-nine participants experienced three variants of the VR SG using Oculus Rift-S. Participants in the control condition were exposed to the VR with no wayfinding cues, and the experimental groups were exposed to VR with static and dynamic wayfinding cues. Results showed that VR SG with wayfinding cues induced less tension, challenge, and negative affects in users’ overall perceived experience. Similarly higher positive affects were observed for the experimental groups with wayfinding cues. It was interesting to observe that there were no significant effects of wayfinding on competence, flow, and immersion; however, heart rate was significantly high in the control group. These findings suggest that wayfinding cues can promote the users perceived quality of experience in the VR. © 2021 by the authors. Licensee MDPI, Basel, Switzerland.</t>
  </si>
  <si>
    <t>10.3390/app11177822</t>
  </si>
  <si>
    <t>Bhattacharya P.; Saraswat D.; Dave A.; Acharya M.; Tanwar S.; Sharma G.; Davidson I.E.</t>
  </si>
  <si>
    <t>The digital content wave has proliferated the financial and industrial sectors. Moreover, with the rise of massive internet-of-things, and automation, technologies like augmented reality (AR) and virtual reality (VR) have emerged as prominent players to drive a range of applications. Currently, sixth-generation (6G) networks support enhanced holographic projection through terahertz (THz) bandwidths, ultra-low latency, and massive device connectivity. However, the data is exchanged between autonomous networks over untrusted channels. Thus, to ensure data security, privacy, and trust among stakeholders, blockchain (BC) opens new dimensions towards intelligent resource management, user access control, audibility, and chronology in stored transactions. Thus, the BC and 6G coalition in future AR/VR applications is an emerging investigative topic. To date, authors have proposed surveys that study the integration of BC and 6G in AR/VR in isolation, and hence a coherent survey is required. Thus, to address the gap, the survey is the first-of-its-kind to investigate and study the coalition of BC and 6G in AR/VR space. Based on the proposed research questions in the survey, a solution taxonomy is presented, and different verticals are studied in detail. Furthermore, an integrative architecture is proposed, and open issues and challenges are presented. Finally, a case study, BvTours, is presented that presents a unique survey on BC-based 6G-assisted AR/VR virtual home tour service. The survey intends to propose future resilient frameworks and architectures for different industry 4.0 verticals and would serve as starting directions for academia, industry stakeholders, and research organizations to study the coalition of BC and 6G in AR/VR in industrial applications, gaming, digital content manufacturing, and digital assets protection in greater detail.  © 2013 IEEE.</t>
  </si>
  <si>
    <t>Al-Yarimi F.A.M.; Althahabi S.; Eltayeb M.M.</t>
  </si>
  <si>
    <t>Optimal load balancing in cloud environment of virtual machines</t>
  </si>
  <si>
    <t>Cloud resource scheduling is gaining prominence with the increasing trends of reliance on cloud infrastructure solutions. Numerous sets of cloud resource scheduling models were evident in the literature. Cloud resource scheduling refers to the distinct set of algorithms or programs the service providers engage to maintain the service level allocation for various resources over a virtual environment. The model proposed in this manuscript schedules resources of virtual machines under potential volatility aspects, which can be applied for any priority metric chosen by the server administrators. Also, the model can be flexible for any time frame-based analysis of the load factor. The model discussed in this manuscript relies on the Bollinger Bands tool for understanding the potential volatility aspects of a Virtual Machine. The experimental study of the model compared to the contemporary load balancing model called STLB (Starvation Threshold-based Load Balancing) refers to a simple and potential model that can be more pragmatic for sustainable ways of load balancing. © 2022 CRL Publishing. All rights reserved.</t>
  </si>
  <si>
    <t>Balancing; Cloud computing; Network security; Sustainable development; Virtual machine; Virtual reality; Cloud environments; Cloud infrastructures; Cloud resource scheduling; Cloud-computing; Load-Balancing; Optimal load balancing; Scheduling models; Service provider; Servicelevel agreement (SLA); Virtual machine; Scheduling</t>
  </si>
  <si>
    <t>10.32604/csse.2022.021272</t>
  </si>
  <si>
    <t>Viviani M.; Crocamo C.; Mazzola M.; Bartoli F.; Carrà G.; Pasi G.</t>
  </si>
  <si>
    <t>Assessing vulnerability to psychological distress during the COVID-19 pandemic through the analysis of microblogging content</t>
  </si>
  <si>
    <t>In recent years we have witnessed a growing interest in the analysis of social media data under different perspectives, since these online platforms have become the preferred tool for generating and sharing content across different users organized into virtual communities, based on their common interests, needs, and perceptions. In the current study, by considering a collection of social textual contents related to COVID-19 gathered on the Twitter microblogging platform in the period between August and December 2020, we aimed at evaluating the possible effects of some critical factors related to the pandemic on the mental well-being of the population. In particular, we aimed at investigating potential lexicon identifiers of vulnerability to psychological distress in digital social interactions with respect to distinct COVID-related scenarios, which could be “at risk” from a psychological discomfort point of view. Such scenarios have been associated with peculiar topics discussed on Twitter. For this purpose, two approaches based on a “top-down” and a “bottom-up” strategy were adopted. In the top-down approach, three potential scenarios were initially selected by medical experts, and associated with topics extracted from the Twitter dataset in a hybrid unsupervised-supervised way. On the other hand, in the bottom-up approach, three topics were extracted in a totally unsupervised way capitalizing on a Twitter dataset filtered according to the presence of keywords related to vulnerability to psychological distress, and associated with at-risk scenarios. The identification of such scenarios with both approaches made it possible to capture and analyze the potential psychological vulnerability in critical situations. © 2021</t>
  </si>
  <si>
    <t>Data mining; Network security; Risk perception; Sentiment analysis; Virtual reality; Mental health; Microblogging; Online platforms; Psychological distress; Sentiment analysis; Social media; Social media datum; Social Network Analysis; Virtual community; Vulnerability; Social networking (online)</t>
  </si>
  <si>
    <t>10.1016/j.future.2021.06.044</t>
  </si>
  <si>
    <t>Hussain M.I.; He J.; Zhu N.; Sabah F.; Zardari Z.A.; Hussain S.; Razque F.</t>
  </si>
  <si>
    <t>Hybrid SFLA-UBS Algorithm for Optimal Resource Provisioning with Cost Management in Multi-cloud Computing</t>
  </si>
  <si>
    <t>Multi-cloud is a vendor-based heterogeneous cloud paradigm in recent era of computing with dynamic infrastructural deployment. Multi-cloud provides all the essential and on-demand requirements of a virtual environment from various domains under a single service level agreement (SLA). Consumers from multitier domains can access all the available resources placed in a shared pool on service provider’s side, as per their requirement. The shared pool of resources creates complexity in assigning the best and suitable resource to a particular virtual instance under the same services provider end. The complexity of resources in terms of accessibility from the various domains, dynamic allocation, security, and quality of services (QoS) raises concerns in the multi-cloud infrastructure. This complexity raise concern relates to optimal provisioning and cost management. In the proposed work a hybrid technique with a shuffled leapfrog algorithm and ubiquitous binary search (SLFA-UBS) to resolve these issues with optimal provisioning, dynamic allocation and better resource selection. The proposed work will help to create a need-based and demand-based resource pool with the appropriate selection of each resource. The proposed model also supports resource optimization with dynamic provisioning, cost-effective solution to achieve QoS in multi-cloud deployment on service provider end. © 2021</t>
  </si>
  <si>
    <t>Cloud computing; Cost effectiveness; Costs; Lakes; Natural resources management; Quality of service; Virtual reality; Cloud-computing; Cost management; Dynamic allocations; Multi-clouds; On demands; Optimal provisioning; Quality of service and selection of resource; Quality-of-service; Resources allocation; Service provider; Resource allocation</t>
  </si>
  <si>
    <t>10.14569/IJACSA.2021.0120473</t>
  </si>
  <si>
    <t>Bajic B.; Rikalovic A.; Suzic N.; Piuri V.</t>
  </si>
  <si>
    <t>Industry 4.0 is a concept aimed at achieving the integration of physical parts of the manufacturing process (i.e., complex machinery, various devices, and sensors) and cyber parts (i.e., advanced software) via networks and driven by Industry 4.0 technology categories used for prediction, control, maintenance, and integration of manufacturing processes. Industry 4.0, which is expected to have a great impact on manufacturing systems in the future, is attracting attention in both industry and academia. Although academic research on Industry 4.0 is growing exponentially, evidence of Industry 4.0 implementation in practice is still scarce. Moreover, the challenges industry faces when implementing the Industry 4.0 concept seem to be even less addressed. At the start of the present survey, a preliminary literature review identified a lack of comprehensive analysis of the Industry 4.0 implementation challenges. Thus, the purpose of the present article is to provide an overview of the reported Industry 4.0 implementation challenges in the relevant literature by conducting a systematic literature review. Specifically, while the present study differentiates between managerial and technological Industry 4.0 implementation challenges, the focus of the present article is on the managerial Industry 4.0 implementation challenges. This overview is performed by deriving an inductively coded Industry 4.0 technology framework that classifies Industry 4.0 technologies into ten categories: cyber physical systems, Internet of Things, big data analytics, cloud computing, fog and edge computing, augmented and virtual reality, robotics, cyber security, semantic web technologies, and additive manufacturing. The present article identifies, codes, and defines the managerial Industry 4.0 implementation challenges and derives opportunities for overcoming them.  © 2007-2012 IEEE.</t>
  </si>
  <si>
    <t>Morton S.E.; Knopp J.L.; Tawhai M.H.; Docherty P.; Heines S.J.; Bergmans D.C.; Möller K.; Chase J.G.</t>
  </si>
  <si>
    <t>Prediction of lung mechanics throughout recruitment maneuvers in pressure-controlled ventilation</t>
  </si>
  <si>
    <t>Mechanical ventilation (MV) is a core therapy in the intensive care unit (ICU). Some patients rely on MV to support breathing. However, it is a difficult therapy to optimise, where inter- and intra- patient variability leads to significantly increased risk of lung damage. Excessive volume and/or pressure can cause volutrauma or barotrauma, resulting in increased length of time on ventilation, length of stay, cost and mortality. Virtual patient modelling has changed care in other areas of ICU medicine, enabling more personalized and optimal care, and have emerged for volume-controlled MV. This research extends this MV virtual patient model into the increasingly more commonly used pressure-controlled MV mode. The simulation methods are extended to use pressure, instead of both volume and flow, as the known input, increasing the output variables to be predicted (flow and its integral, volume). The model and methods are validated using data from N = 14 pressure-control ventilated patients during recruitment maneuvers, with n = 558 prediction tests over changes of PEEP ranging from 2 to 16 cmH2O. Prediction errors for peak inspiratory volume for an increase of 16 cmH2O were 80 [30 - 140] mL (15.9 [8.4 - 31.0]%), with RMS fitting errors of 0.05 [0.03 - 0.12] L. These results show very good prediction accuracy able to guide personalised MV care. © 2020</t>
  </si>
  <si>
    <t>Humans; Lung; Positive-Pressure Respiration; Respiration, Artificial; Respiratory Distress Syndrome; Respiratory Mechanics; Ventilator-Induced Lung Injury; Biological organs; Forecasting; Patient treatment; Ventilation; Length of stay; Mechanical ventilation; Output variables; Prediction accuracy; Prediction errors; Prediction tests; Virtual patient models; Virtual patients; adult; aged; aortic valve replacement; Article; clinical article; controlled study; coronary artery bypass graft; female; human; lung mechanics; male; middle aged; mitral valve replacement; peak expiratory flow; personalized medicine; positive end expiratory pressure; recruitment manoeuver; simulation; subarachnoid hemorrhage; tricuspid valve replacement; very elderly; virtual reality; young adult; artificial ventilation; breathing mechanics; lung; positive end expiratory pressure ventilation; respiratory distress syndrome; ventilator induced lung injury; Intensive care units</t>
  </si>
  <si>
    <t>10.1016/j.cmpb.2020.105696</t>
  </si>
  <si>
    <t>Wong E.Y.C.; Mo D.Y.; So S.</t>
  </si>
  <si>
    <t>Closed-loop digital twin system for air cargo load planning operations</t>
  </si>
  <si>
    <t>Air cargo loading in terminals demands precise planning to ensure efficient operations and minimise costs with limited time in the airport. Real-time visualisation and loading optimisation are becoming increasingly important due to dynamic loading considerations, including the segregation of dangerous goods and inherent lithium batteries, weight balancing, and oversize cargo handling. A closed-loop dynamic air cargo loading digital twin system, integrating a cargo load plan optimisation simulation, multi-dimensional immersive virtual reality system, Internet of Things, and real-time sensors, is proposed for connecting, monitoring and controlling the operations in physical operations and virtual space. A Cave Automatic Virtual Environment (CAVE)-based virtual reality system is used to visualise and experiment with loading procedures. The system uses a feedback loop during sensor data capture to facilitates the decision-making processes on the optimal cargo load plan. Scenarios are discussed demonstrating the impact of the digital twin system on the daily operations of an air cargo terminal, especially the allocation of dangerous goods and special cargo. Load planners can master complex air cargo load planning through the system with optimal solutions generated. The operations of cargo assembly and security screening with digital twins could be further developed for future development. © 2020 Informa UK Limited, trading as Taylor &amp; Francis Group.</t>
  </si>
  <si>
    <t>Caves; Decision making; Digital twin; Dynamic loads; Lithium batteries; Virtual reality; Air cargo terminal; Cave automatic virtual environments; Closed loop dynamic; Decision making process; Immersive virtual reality; Monitoring and controlling; Security screening; Virtual reality system; Loading</t>
  </si>
  <si>
    <t>10.1080/0951192X.2020.1775299</t>
  </si>
  <si>
    <t>Zhani M.F.; ElBakoury H.</t>
  </si>
  <si>
    <t>Shi Y.; Zhu Y.; Mehta R.K.; Du J.</t>
  </si>
  <si>
    <t>A neurophysiological approach to assess training outcome under stress: A virtual reality experiment of industrial shutdown maintenance using Functional Near-Infrared Spectroscopy (fNIRS)</t>
  </si>
  <si>
    <t>Shutdown maintenance, i.e., turning off a facility for a short period for renewal or replacement operations is a highly stressful task. With the limited time and complex operation procedures, human stress is a leading risk. Especially shutdown maintenance workers often need to go through excessive and stressful on-site trainings to digest complex operation information in limited time. The challenge is that workers’ stress status and task performance are hard to predict, as most trainings are only assessed after the shutdown maintenance operation is finished. A proactive assessment or intervention is needed to evaluate workers’ stress status and task performance during the training to enable early warning and interventions. This study proposes a neurophysiological approach to assess workers’ stress status and task performance under different virtual training scenarios. A Virtual Reality (VR) system integrated with the eye-tracking function was developed to simulate the power plant shutdown maintenance operations of replacing a heat exchanger in both normal and stressful scenarios. Meanwhile, a portable neuroimaging device – Functional Near-Infrared Spectroscopy (fNIRS) was also utilized to collect user's brain activities by measuring hemodynamic responses associated with neuron behavior. A human–subject experiment (n = 16) was conducted to evaluate participants’ neural activity patterns and physiological metrics (gaze movement) related to their stress status and final task performance. Each participant was required to review the operational instructions for a pipe maintenance task for a short period and then perform the task based on their memory in both normal and stressful scenarios. Our experiment results indicated that stressful training had a strong impact on participants’ neural connectivity patterns and final performance, suggesting the use of stressors during training to be an important and useful control factors. We further found significant correlations between gaze movement patterns in review phase and final task performance, and between the neural features and final task performance. In summary, we proposed a variety of supervised machine learning classification models that use the fNIRS data in the review session to estimate individual's task performance. The classification models were validated with the k-fold (k = 10) cross-validation method. The Random Forest classification model achieved the best average classification accuracy (80.38%) in classifying participants’ task performance compared to other classification models. The contribution of our study is to help establish the knowledge and methodological basis for an early warning and estimating system of the final task performance based on the neurophysiological measures during the training for industrial operations. These findings are expected to provide more evidence about an early performance warning and prediction system based on a hybrid neurophysiological measure method, inspiring the design of a cognition-driven personalized training system for industrial workers. © 2020 Elsevier Ltd</t>
  </si>
  <si>
    <t>Behavioral research; Brain; Decision trees; E-learning; Eye tracking; Infrared devices; Maintenance; Near infrared spectroscopy; Neurons; Occupational risks; Plant shutdowns; Supervised learning; Virtual reality; Classification accuracy; Cross-validation methods; Functional near-infrared spectroscopy (fnirs); Maintenance operations; Neural activity patterns; Neurophysiological measures; Random forest classification; Supervised machine learning; Functional neuroimaging</t>
  </si>
  <si>
    <t>10.1016/j.aei.2020.101153</t>
  </si>
  <si>
    <t>Pratticò F.G.; De Lorenzis F.; Calandra D.; Cannavò A.; Lamberti F.</t>
  </si>
  <si>
    <t>Exploring simulation-based virtual reality as a mock-up tool to support the design of first responders training</t>
  </si>
  <si>
    <t>Intervention by First Responders (FRs) is essential in disaster response, and their preparation greatly benefits from continuous updates. However, the design of effective training experiences targeted to FRs can be very demanding from the viewpoint of a Training Provisioner (TP). Virtual Reality (VR) may have a key role to play in enhancing and facilitating this task. In fact, VR technology has already proven to be very helpful in the field of emergency training, as well as its use as a powerful design and mock-up tool in many other contexts. In this work, the application of VR as a mock-up tool supporting TPs in the arrangement and validation of a training experience, either real or virtual, is explored. In particular, a case study is considered concerning the training of an FR for hydro-geological risks. Within this context, the proposed approach is compared against dramaturgy prototyping, a method commonly used for the design of experiential courses. Results indicate that the adoption of a VR-based mock-up tool (VRMT) can provide TPs with good insights on the arrangement of the training and precious indications on how to actually map this information onto real-world exercises. © 2021 by the authors. Licensee MDPI, Basel, Switzerland.</t>
  </si>
  <si>
    <t>10.3390/app11167527</t>
  </si>
  <si>
    <t>Loureiro S.M.C.; Nascimento J.</t>
  </si>
  <si>
    <t>Scopus; ecotourism; innovation; sustainable development; technology adoption; virtual reality</t>
  </si>
  <si>
    <t>10.3390/su132212691</t>
  </si>
  <si>
    <t>Sawada T.; Uda H.; Suzuki A.; Tomori K.; Ohno K.; Iga H.; Okita Y.; Fujita Y.</t>
  </si>
  <si>
    <t>The pilot study of the hazard perception test for evaluation of the driver’s skill using virtual reality</t>
  </si>
  <si>
    <t>Background: Although various technologies are used to evaluate driving skill, there are some limitations such as the limited range of the monitor and the possible risk of causing cybersickness. The purpose of this study is to investigate differences in the hazard perception and cybersickness experienced between novice and experienced drivers measured in a VR hazard perception test with a head-mounted display (HMD). Methods: The novice (n = 32) and the experienced drivers (n = 36) participated in the hazard perception test through the VR of an HMD. Results: The total number of identified hazards was 1071 in the novice drivers and 1376 in the experienced drivers. Two of the hazards appeared to be only identifiable through the HMD. A chi-square test revealed that experienced drivers were more likely to identify the hazards than the novice drivers (p &lt; 0.05). The novice drivers appeared to identify “hazard prediction of the current behavior of other road users” more than other hazard types, unlike the experienced group. The Simulator Sickness Questionnaire scores indicated no significant difference in the different age or gender groups (p &gt; 0.05). Conclusion: Our results suggest that the VR hazard perception test may be useful for evaluating patients’ driving skills. © 2021 by the authors. Licensee MDPI, Basel, Switzerland.</t>
  </si>
  <si>
    <t>10.3390/electronics10091114</t>
  </si>
  <si>
    <t>Rahman F.H.; Newaz S.H.S.; Au T.-W.; Suhaili W.S.; Mahmud M.A.P.; Lee G.M.</t>
  </si>
  <si>
    <t>EnTruVe: ENergy and TRUst-aware Virtual Machine allocation in VEhicle fog computing for catering applications in 5G</t>
  </si>
  <si>
    <t>It is undoubted that fog computing contributes in catering the latency-stringent applications of 5G, and one of the enabling technologies that fundamentally ensures the success of fog computing is virtualization as it offers isolation and platform independence. Although the emergence of vehicle-based fog (referred to as v-fog) facilities can certainly benefit from these desirable features of virtualization, there are several challenges that need to be addressed in order to realize the full potential that v-fogs can offer. One of the challenges of virtualization in v-fog is Virtual Machine (VM) migration. There are several factors that trigger a VM migration in a v-fog such as vehicle resource depletion. VM migrations would not only lead to nonessential usage of valuable resources (e.g. energy, bandwidth, memory) in the v-fogs, but also incur various overheads and performance degradation throughout the whole network. Thus, minimizing VM migrations is necessary. Furthermore, to ensure the seamless VM migrations between v-fogs, trust of v-fogs is required. While there exists studies of trust in the virtualization of cloud, they are irrelevant to v-fogs as v-fogs are different in nature (i.e. heterogeneous, mobile) from the cloud. Additionally, trust is not included in the decision making mechanisms of VM allocation for vehicular environments in the existing works. Moreover, as vehicle resources are constrained, their energy has to be utilized efficiently. In this paper, we propose EnTruVe, an ENergy and TRUst-aware VM allocation in VEhicle fog computing solution that aims to minimize the number of VM migrations while reducing VM processing associated energy consumption as much as possible. The VM allocation algorithm in EnTruVe provides a larger selection pool of v-fogs that meets the VMs requirements (e.g. trust, latency), thereby ensuring higher chances of success of VM allocation. Using Analytic Hierarchy Process (AHP), the proposed EnTruVe solution evaluates the v-fogs based on a set of metrics (e.g. energy consumption and end-to-end latency) to select the optimal v-fog for a VM allocation. Results obtained demonstrate that EnTruVe has the least number of VM migrations and it is the most energy efficient solution. Additionally, it shows that EnTruVe provides the highest utilization of v-fogs of up to 57.6% in comparison to other solutions as the number of incoming requests increases. © 2021 Elsevier B.V.</t>
  </si>
  <si>
    <t>5G mobile communication systems; Analytic hierarchy process; Decision making; Energy efficiency; Energy utilization; Fog computing; Green computing; Network security; Trusted computing; Vehicles; Virtual machine; Virtual reality; Virtualization; Enabling technologies; Energy; Energy-consumption; Stringents; Trust; Vehicle resources; Vehicular fog; Virtual machine allocations; Virtual machine migrations; Virtualizations; Fog</t>
  </si>
  <si>
    <t>10.1016/j.future.2021.07.036</t>
  </si>
  <si>
    <t>Spiekermann D.; Keller J.</t>
  </si>
  <si>
    <t>Unsupervised packet-based anomaly detection in virtual networks</t>
  </si>
  <si>
    <t>The enormous number of network packets transferred in modern networks together with the high speed of transmissions hamper the implementation of successful IT security mechanisms. In addition, virtual networks create highly dynamic and flexible environments which differ widely from well-known infrastructures of the past decade. Network forensic investigation that aims at the detection of covert channels, malware usage or anomaly detection is faced with new problems and is thus a time-consuming, error-prone and complex process. Machine learning provides advanced techniques to perform this work faster, more precise and, simultaneously, with fewer errors. Depending on the learning technique, algorithms work nearly without any interaction to detect relevant events in the transferred network packets. Current algorithms work well in static environments, but the highly dynamic environments of virtual networks create additional events which might confuse anomaly detection algorithms. This paper analyzes highly flexible networks and their inherent on-demand changes like the migration of virtual machines, SDN-programmability or user customization and the resulting effect on the detection rate of anomalies in the environment. Our research shows the need for adapted pre-processing of the network data and improved cooperation between IT security and IT administration departments. © 2021 The Authors</t>
  </si>
  <si>
    <t>Digital forensics; Machine learning; Network security; Packet networks; Virtual reality; Anomaly detection; Dynamic environments; High Speed; IT security; Machine-learning; Network packets; Packet-based; Security mechanism; Speed of transmissions; Virtual networks; Anomaly detection</t>
  </si>
  <si>
    <t>10.1016/j.comnet.2021.108017</t>
  </si>
  <si>
    <t>Greenhalgh M.; Fitzpatrick C.; Rodabaugh T.; Madrigal E.; Timmerman M.; Chung J.; Ahuja D.; Kennedy Q.; Harris O.A.; Adamson M.M.</t>
  </si>
  <si>
    <t>Assessment of Task Demand and Usability of a Virtual Reality-Based Rehabilitation Protocol for Combat Related Traumatic Brain Injury From the Perspective of Veterans Affairs Healthcare Providers: A Pilot Study</t>
  </si>
  <si>
    <t>The risk of traumatic brain injury (TBI) is significantly higher among Veterans compared to non- Veterans. Access to treatment for TBI and post concussive symptoms is sometimes difficult, because of barriers related to distance, finances, and public safety (i.e., COVID-19 infection). Virtual reality rehabilitation (VRR) offers an opportunity to incorporate a virtual space into a rehabilitation environment. To our knowledge, VRR has not been used to assist Veterans with TBI and related health problems with Instrumental Activities of Daily Living (iADLs). The purpose of this study is to investigate the usability of a novel VRR ADL and iADL training protocols, developed by the Gaming Research Integration for Learning Laboratory (GRILL®) at the Air Force Research Laboratory, for cognitive rehabilitation for Veterans with a TBI. We deployed a prototype protocol among healthcare providers (n = 20) to obtain feedback on usability, task demand, and recommended adjustments. Our preliminary analysis shows that providers found the VRR protocol involved low physical demand and would likely recommend it to their patients. Although they had some concerns with vertigo-like symptoms from using a digital technology, they believed the protocol would improve iADL functioning and was a good addition to pre-existing rehabilitation protocols. These outcomes provide justification for more impactful studies investigating the effectiveness of this protocol among Veterans with TBI. Copyright © 2021 Greenhalgh, Fitzpatrick, Rodabaugh, Madrigal, Timmerman, Chung, Ahuja, Kennedy, Harris and Adamson.</t>
  </si>
  <si>
    <t>10.3389/frvir.2021.741578</t>
  </si>
  <si>
    <t>Talwani S.; Alhazmi K.; Singla J.; Alyamani H.J.; Bashir A.K.</t>
  </si>
  <si>
    <t>Allocation and migration of virtual machines using machine learning</t>
  </si>
  <si>
    <t>Cloud computing promises the advent of a new era of service boosted by means of virtualization technology. The process of virtualization means creation of virtual infrastructure, devices, servers and computing resources needed to deploy an application smoothly. This extensively practiced technology involves selecting an efficient Virtual Machine (VM) to complete the task by transferring applications from Physical Machines (PM) to VM or from VM to VM. The whole process is very challenging not only in terms of computation but also in terms of energy and memory. This research paper presents an energy aware VM allocation and migration approach to meet the challenges faced by the growing number of cloud data centres. Machine Learning (ML) based Artificial Bee Colony (ABC) is used to rank the VM with respect to the load while considering the energy efficiency as a crucial parameter. The most efficient virtual machines are further selected and thus depending on the dynamics of the load and energy, applications are migrated from one VM to another. The simulation analysis is performed in Matlab and it shows that this research work results in more reduction in energy consumption as compared to existing studies. © 2022 Tech Science Press. All rights reserved.</t>
  </si>
  <si>
    <t>E-learning; Energy efficiency; Energy utilization; Green computing; Machine learning; MATLAB; Network security; Optimization; Power management; Virtual machine; Virtual reality; Virtualization; Cloud-computing; Device servers; Infrastructure resources; Virtual computing; Virtual devices; Virtual infrastructures; Virtual machine allocations; Virtual machine migrations; Virtualization technologies; Virtualizations; Cloud computing</t>
  </si>
  <si>
    <t>10.32604/cmc.2022.020473</t>
  </si>
  <si>
    <t>Kim J.; Knox D.; Park H.</t>
  </si>
  <si>
    <t>Forehead; Hallucinations; Humans; Mental Disorders; Parkinson Disease; Pilot Projects; Neurodegenerative diseases; Virtual reality; Alzheimer; Forehead sensation; Mental illness; Neurodegenerative; Perceived risk; Physical objects; Pilot studies; Tactile hallucination; Tactile sensitivities; forehead; hallucination; human; mental disease; Parkinson disease; pilot study; Visual communication</t>
  </si>
  <si>
    <t>10.3390/s21248246</t>
  </si>
  <si>
    <t>Liu Y.; Liu Y.; Xu S.; Cheng K.; Masuko S.; Tanaka J.</t>
  </si>
  <si>
    <t>10.3390/electronics9111814</t>
  </si>
  <si>
    <t>Malik A.; Hiekkanen K.; Hussain Z.; Hamari J.; Johri A.</t>
  </si>
  <si>
    <t>Pedrollo G.; Konzen A.A.; de Morais W.O.; de Freitas E.P.</t>
  </si>
  <si>
    <t>Using smart virtual-sensor nodes to improve the robustness of indoor localization systems</t>
  </si>
  <si>
    <t>Young, older, frail, and disabled individuals can require some form of monitoring or assistance, mainly when critical situations occur, such as falling and wandering. Healthcare facilities are increasingly interested in e-health systems that can detect and respond to emergencies on time. Indoor localization is an essential function in such e-health systems, and it typically relies on wireless sensor networks (WSN) composed of fixed and mobile nodes. Nodes in the network can become permanently or momentarily unavailable due to, for example, power failures, being out of range, and wrong placement. Consequently, unavailable sensors not providing data can compromise the system’s overall function. One approach to overcome the problem is to employ virtual sensors as replacements for unavailable sensors and generate synthetic but still realistic data. This paper investigated the viability of modelling and artificially reproducing the path of a monitored target tracked by a WSN with unavailable sensors. Particularly, the case with just a single sensor was explored. Based on the coordinates of the last measured positions by the unavailable node, a neural network was trained with 4 min of not very linear data to reproduce the behavior of a sensor that become unavailable for about 2 min. Such an approach provided reasonably successful results, especially for areas close to the room’s entrances and exits, which are critical for the security monitoring of patients in healthcare facilities. © 2021 by the authors. Licensee MDPI, Basel, Switzerland.</t>
  </si>
  <si>
    <t>Humans; Neural Networks, Computer; Wireless Technology; Health care; Indoor positioning systems; Neural networks; Virtual reality; Disabled individuals; e-Health systems; Healthcare facility; Indoor localization; Indoor localization systems; Security monitoring; Single sensor; Virtual sensor; human; wireless communication; Sensor nodes</t>
  </si>
  <si>
    <t>10.3390/s21113912</t>
  </si>
  <si>
    <t>Pedram S.; Skarbez R.; Palmisano S.; Farrelly M.; Perez P.</t>
  </si>
  <si>
    <t>Lessons Learned From Immersive and Desktop VR Training of Mines Rescuers</t>
  </si>
  <si>
    <t>This paper discusses results from two successive rounds of virtual mines rescue training. The first round was conducted in a surround projection environment (360-VR), and the second round was conducted in desktop virtual reality (Desktop-VR). In the 360-VR condition, trainees participated as groups, making collective decisions. In the Desktop-VR condition, trainees could control their avatars individually. Overall, 372 participants took part in this study, including 284 mines rescuers who took part in 360-VR, and 243 in Desktop-VR. (155 rescuers experienced both.) Each rescuer who trained in 360-VR completed a battery of pre- and post-training questionnaires. Those who attended the Desktop-VR session only completed the post-training questionnaire. We performed principal components analysis on the questionnaire data, followed by a multiple regression analysis, the results of which suggest that the chief factor contributing to positive learning outcome was Learning Context, which extracted information about the quality of the learning content, the trainers, and their feedback. Subjective feedback from the Desktop-VR participants indicated that they preferred Desktop-VR to 360-VR for this training activity, which highlights the importance of choosing an appropriate platform for training applications, and links back to the importance of Learning Context. Overall, we conclude the following: 1) it is possible to train effectively using a variety of technologies but technology that is well-suited to the training task is more useful than technology that is “more advanced,” and 2) factors that have always been important in training, such as the quality of human trainers, remain critical for virtual reality training. Copyright © 2021 Pedram, Skarbez, Palmisano, Farrelly and Perez.</t>
  </si>
  <si>
    <t>10.3389/frvir.2021.627333</t>
  </si>
  <si>
    <t>Serena L.; D'Angelo G.; Ferretti S.</t>
  </si>
  <si>
    <t>Security analysis of distributed ledgers and blockchains through agent-based simulation</t>
  </si>
  <si>
    <t>In this paper,1 we describe LUNES-Blockchain, an agent-based simulator of blockchains that relies on Parallel and Distributed Simulation (PADS) techniques to obtain high scalability. The software is organized as a multi-level simulator that permits to simulate a virtual environment, made of many nodes running the protocol of a specific Distributed Ledger Technology (DLT), such as the Bitcoin or the Ethereum blockchains. This virtual environment is executed on top of a lower-level Peer-to-Peer (P2P) network overlay, which can be structured based on different topologies and with a given number of nodes and edges. Functionalities at different levels of abstraction are managed separately, by different software modules and with different time granularity. This allows for accurate simulations, where (and when) it is needed, and enhances the simulation performance. Using LUNES-Blockchain, it is possible to simulate different types of attacks on the DLT. In this paper, we specifically focus on the P2P layer, considering the selfish mining, the 51% attack and the Sybil attack. For which concerns selfish mining and the 51% attack, our aim is to understand how much the hash-rate (i.e. a general measure of the processing power in the blockchain network) of the attacker can influence the outcome of the misbehavior. On the other hand, in the filtering denial of service (i.e. Sybil Attack), we investigate which dissemination protocol in the underlying P2P network makes the system more resilient to a varying number of nodes that drop the messages. The results confirm the viability of the simulation-based techniques for the investigation of security aspects of DLTs. © 2021 Elsevier B.V.</t>
  </si>
  <si>
    <t>Blockchain; Computer software; Denial-of-service attack; Peer to peer networks; Virtual reality; Agent based; Agent based simulation; Block-chain; Cyber security; Distributed ledg technology; Parallel and distributed simulation; Parallel simulation techniques; Security analysis; Simulation; Sybil attack; Cybersecurity; Distributed ledger</t>
  </si>
  <si>
    <t>10.1016/j.simpat.2021.102413</t>
  </si>
  <si>
    <t>Shin M.; Lee S.; Song S.W.; Chung D.</t>
  </si>
  <si>
    <t>Enhancement of perceived body ownership in virtual reality-based teleoperation may backfire in the execution of high-risk tasks</t>
  </si>
  <si>
    <t>Guided by previous research on the role of embodiment in virtual environments, this study aimed to investigate the potential effects of using human-like (compared to robotic) virtual hands on work performances in the context of virtual reality (VR)-based teleoperation of high-risk machinery. A 2 × 2 mixed factorial design experiment (N = 74), with the virtual hand representation as a within-subjects factor (robotic vs. human-like virtual hands) and the risk of danger as a between-subjects factor (low vs. high), was conducted to examine the effects of virtual hand representations (i.e., human-likeness) on perceived body ownership (i.e., embodiment), risk perception, intention to work using the teleoperator, and work performance (i.e., the number of successful task completions). In addition, the moderating effects of the risk of danger on the relationship between perceived body ownership and risk perception were explored. Results showed that the enhancement of perceived body ownership in VR-based teleoperation, induced by the use of human-like hands, increased the risk perception and degraded workers’ task performances in the execution of high-risk tasks. Further implications of the findings were discussed. © 2020 Elsevier Ltd</t>
  </si>
  <si>
    <t>Machinery; Remote control; Risk perception; Robotics; Human like; Human likeness; Mixed factorial designs; Moderating effect; Potential effects; Task performance; Virtual hand; Work performance; adult; article; factorial design; female; human; human experiment; job performance; major clinical study; male; perception; task performance; virtual reality; worker; Virtual reality</t>
  </si>
  <si>
    <t>10.1016/j.chb.2020.106605</t>
  </si>
  <si>
    <t>Fan W.; Cui Q.; Li X.; Huang X.; Tao X.</t>
  </si>
  <si>
    <t>On credibility-based service function chain deployment</t>
  </si>
  <si>
    <t>With the advancements of Software Defined Networking and Network Function Virtualization technologies, users can access the software-based service function chain (SFC), which is composed of multiple sequential virtual network function (VNF) nodes. Although SFC is more flexible and adaptive in terms of design and deployment, the security risks should not be underestimated. At present, there is a lack of security or risk assessment for SFC, and SFC deployments rarely take their security into account. However, vulnerabilities and risks can cause VNF node failure during operation, which can lead to issues such as disruptions in SFC service and user data leakage. This paper proposes the concept of SFC credibility, which quantifies the authenticity, availability, and reliability of the VNF nodes from both time and space dimensions. Then, a hierarchical credibility evaluation model is built such that VNF nodes can be selected for the user based on their trustworthiness. A credibility-based deployment strategy is further designed for SFC and the corresponding VNF forwarding graph. Furthermore, a comparative study with three existing deployment strategies has shown the advantages of the proposed method. The extensive experimental results demonstrate the improved trust degree and the acceptance rate of SFC with a limited budget.  © 2020 IEEE.</t>
  </si>
  <si>
    <t>Budget control; Function evaluation; Network security; Risk assessment; Transfer functions; Virtual reality; Credibility evaluation; Credibility-based; Deployment strategy; Network functions; Service function chain deployment; Service functions; Software-defined networkings; Software-defined networks; Virtual network function security; Virtual networks; Network function virtualization</t>
  </si>
  <si>
    <t>10.1109/OJCS.2021.3064887</t>
  </si>
  <si>
    <t>McGill M.; Williamson J.; Ng A.; Pollick F.; Brewster S.</t>
  </si>
  <si>
    <t>Mathis F.; Williamson J.H.; Vaniea K.; Khamis M.</t>
  </si>
  <si>
    <t>Fast and secure authentication in virtual reality using coordinated 3D manipulation and pointing</t>
  </si>
  <si>
    <t>There is a growing need for usable and secure authentication in immersive virtual reality (VR). Established concepts (e.g., 2D authentication schemes) are vulnerable to observation attacks, and most alternatives are relatively slow. We present RubikAuth, an authentication scheme for VR where users authenticate quickly and secure by selecting digits from a virtual 3D cube that leverages coordinated 3D manipulation and pointing. We report on results from three studies comparing how pointing using eye gaze, head pose, and controller tapping impact RubikAuth's usability, memorability, and observation resistance under three realistic threat models. We found that entering a four-symbol RubikAuth password is fast: 1.69-3.5 s using controller tapping, 2.35-4.68 s using head pose and 2.39 -4.92 s using eye gaze, and highly resilient to observations: 96-99.55% of observation attacks were unsuccessful. RubikAuth also has a large theoretical password space: 45n for an n-symbols password. Our work underlines the importance of considering novel but realistic threat models beyond standard one-time attacks to fully assess the observation-resistance of authentication schemes. We conclude with an in-depth discussion of authentication systems for VR and outline five learned lessons for designing and evaluating authentication schemes. © 2021 Copyright held by the owner/author(s).</t>
  </si>
  <si>
    <t>Cryptography; Software architecture; Virtual reality; 3D manipulation; Authentication scheme; Authentication systems; Highly resilient; Immersive virtual reality; Observation attacks; Password spaces; Secure authentications; Authentication</t>
  </si>
  <si>
    <t>Jung Y.; Agulto R.</t>
  </si>
  <si>
    <t>Virtual ip-based secure gatekeeper system for internet of things</t>
  </si>
  <si>
    <t>The advantage of using the Network Address Translation device is that the internal IP address, which makes the IP address space of Internet of Things (IoT) devices expanded, is invisible from the outside and safe from external attacks. However, the use of these private IPv4 addresses poses traversal problems, especially for the mobile IoTs to operate peer-to-peer applications. An alter-native solution is to use IPv6 technologies for future IoT devices. However, IPv6 package, including IPSec, is too complex to apply to the IoT device because it is a technology developed for the user terminal with enough computing power. This paper proposes a gatekeeper to enable the real IP addresses of IoTs inside the same subnetwork to be not explicitly addressable and visible from outside of the gatekeeper. Each IoT device publishes its virtual IP address via the Registrar Server or Domain Name System (DNS) with which the gatekeeper shares the address mapping information. While the gatekeeper maintains the mapping information for the local IoT devices, the registration server or DNS has global address mapping information so that any peer can reach the mapping information. All incoming and outgoing packets must pass through the gatekeeper responsible for the address conversion and security checks for them from the entrance. This paper aims to apply our gatekeeper system to a platform of self-driving cars that allows surrounding IoT cameras and autonomous vehicles to communicate with each other securely, safely, and rapidly. So, this paper finally analyzes improvement effects on latency to show that our gatekeeper system guarantees the latency goal of 20 ms under the environment of 5G links. © 2020 by the authors. Licensee MDPI, Basel, Switzerland.</t>
  </si>
  <si>
    <t>5G mobile communication systems; Autonomous vehicles; Internet protocols; Mapping; Peer to peer networks; Virtual addresses; Virtual reality; Address mappings; Domain name system; Internet of Things (IOT); IPv6 technology; Mapping information; Network address translations; Peer-to-peer application; Registration servers; Internet of things</t>
  </si>
  <si>
    <t>10.3390/s21010038</t>
  </si>
  <si>
    <t>Alkadri S.; Ledwos N.; Mirchi N.; Reich A.; Yilmaz R.; Driscoll M.; Del Maestro R.F.</t>
  </si>
  <si>
    <t>Utilizing a multilayer perceptron artificial neural network to assess a virtual reality surgical procedure</t>
  </si>
  <si>
    <t>Background: Virtual reality surgical simulators are a safe and efficient technology for the assessment and training of surgical skills. Simulators allow trainees to improve specific surgical techniques in risk-free environments. Recently, machine learning has been coupled to simulators to classify performance. However, most studies fail to extract meaningful observations behind the classifications and the impact of specific surgical metrics on the performance. One benefit from integrating machine learning algorithms, such as Artificial Neural Networks, to simulators is the ability to extract novel insights into the composites of the surgical performance that differentiate levels of expertise. Objective: This study aims to demonstrate the benefits of artificial neural network algorithms in assessing and analyzing virtual surgical performances. This study applies the algorithm on a virtual reality simulated annulus incision task during an anterior cervical discectomy and fusion scenario. Design: An artificial neural network algorithm was developed and integrated. Participants performed the simulated surgical procedure on the Sim-Ortho simulator. Data extracted from the annulus incision task were extracted to generate 157 surgical performance metrics that spanned three categories (motion, safety, and efficiency). Setting: Musculoskeletal Biomechanics Research Lab; Neurosurgical Simulation and Artificial Intelligence Learning Center, McGill University, Montreal, Canada. Participants: Twenty-three participants were recruited and divided into 3 groups: 11 post-residents, 5 senior and 7 junior residents. Results: An artificial neural network model was trained on nine selected surgical metrics, spanning all three categories and achieved 80% testing accuracy. Conclusions: This study outlines the benefits of integrating artificial neural networks to virtual reality surgical simulators in understanding composites of expertise performance. © 2021</t>
  </si>
  <si>
    <t>Artificial Intelligence; Clinical Competence; Computer Simulation; Humans; Neural Networks, Computer; User-Computer Interface; Virtual Reality; Data mining; Integration testing; Learning algorithms; Machine learning; Risk assessment; Simulators; Surgical equipment; Transplantation (surgical); Anterior cervical discectomy and fusions; Feature importance; Multilayered artificial neural network; Neural-networks; Performance; Performance metrices; Surgical education; Surgical expertise; Surgical procedures; Surgical simulation; adult; anterior cervical discectomy; anterior spine fusion; Article; artificial intelligence; artificial neural network; auditory feedback; biomechanics; cervical spine; clinical competence; computer assisted surgery; consultation; controlled study; discectomy; feature selection; female; fifth cervical vertebra; fourth cervical vertebra; human; incision; intervertebral disk; male; motion; multilayer perceptron; neurosurgeon; neurosurgery; orthopedic surgeon; patient safety; performance indicator; posterior longitudinal ligament; productivity; residency education; resident; surgical technique; surgical training; validation study; virtual reality; computer interface; computer simulation; Virtual reality</t>
  </si>
  <si>
    <t>10.1016/j.compbiomed.2021.104770</t>
  </si>
  <si>
    <t>Ben Ali B.; Fraj C.; Oueslati O.; Dugas É.</t>
  </si>
  <si>
    <t>Environmental impact and performance assessment of a new Zigbee-based shotgun training system</t>
  </si>
  <si>
    <t>Only a few research works have studied the risks involving young athletes in shooting activities such as noise and risk of projectile impact. Besides, limited studies have explored the environmental concerns caused by remaining projectile fragments scattered into the environment. In recent years, there has been an increasing interest in integrating computing, modeling, and IoT-based applications and used connected add-ons (e.g., steams Virtual Reality VR, virtual guns, and game controllers) in sports activities displayed in virtual reality gaming environments. The aim of this paper is, first, to present a multi-aspect Zigbee-based protocol system used to assess and to improve reaction time and score prediction abilities of Shotgun sports practitioners indoor and outdoor. Second, B-percept would be presented as a training solution to reduce environmental scattered wastes of used Clays. After 8 weeks of training, there was significant improvement (p &lt;.001) of participants' reaction time by using the B-percept simulator. In addition, improvement in real clay shotgun results (p &lt;.0002) but it was difficult to correctly predict more than 60% of correct scores after the test. The results of this study encourage continuing to improve the B-percept to use wireless moving targets for training purposes. © 2020 The Authors. Engineering Reports published by John Wiley &amp; Sons Ltd.</t>
  </si>
  <si>
    <t>Computer games; Projectiles; Sports; Virtual reality; Zigbee; Environmental concerns; Game controller; Performance assessment; Projectile fragments; Projectile impact; Training purpose; Training solutions; Training Systems; Environmental impact</t>
  </si>
  <si>
    <t>10.1002/eng2.12309</t>
  </si>
  <si>
    <t>Shin Y.</t>
  </si>
  <si>
    <t>Cross-VM cache timing attacks on virtualized network functions</t>
  </si>
  <si>
    <t>Network function virtualization (NFV) achieves the flexibility of network service provisioning by using virtualization technology. However, NFV is exposed to a serious security threat known as cross-VM cache timing attacks. In this letter, we look into real security impacts on network virtualization. Specifically, we present two kinds of practical cache timing attacks on virtualized firewalls and routers. We also propose some countermeasures to mitigate such attacks on virtualized network functions. Copyright © 2019 The Institute of Electronics, Information and Communication Engineers.</t>
  </si>
  <si>
    <t>Computer crime; Side channel attack; Timing circuits; Transfer functions; Virtual machine; Virtual reality; Cache timing attacks; Exposed to; Network functions; Network services; Network virtualization; Security threats; Virtualization technologies; Network function virtualization</t>
  </si>
  <si>
    <t>10.1587/transinf.2019EDL8048</t>
  </si>
  <si>
    <t>Olade I.; Fleming C.; Liang H.-N.</t>
  </si>
  <si>
    <t>Biomove: Biometric user identification from human kinesiological movements for virtual reality systems</t>
  </si>
  <si>
    <t>Virtual reality (VR) has advanced rapidly and is used for many entertainment and business purposes. The need for secure, transparent and non-intrusive identification mechanisms is important to facilitate users’ safe participation and secure experience. People are kinesiologically unique, having individual behavioral and movement characteristics, which can be leveraged and used in security sensitive VR applications to compensate for users’ inability to detect potential observational attackers in the physical world. Additionally, such method of identification using a user’s kinesiological data is valuable in common scenarios where multiple users simultaneously participate in a VR environment. In this paper, we present a user study (n = 15) where our participants performed a series of controlled tasks that require physical movements (such as grabbing, rotating and dropping) that could be decomposed into unique kinesiological patterns while we monitored and captured their hand, head and eye gaze data within the VR environment. We present an analysis of the data and show that these data can be used as a biometric discriminant of high confidence using machine learning classification methods such as kNN or SVM, thereby adding a layer of security in terms of identification or dynamically adapting the VR environment to the users’ preferences. We also performed a whitebox penetration testing with 12 attackers, some of whom were physically similar to the participants. We could obtain an average identification confidence value of 0.98 from the actual participants’ test data after the initial study and also a trained model classification accuracy of 98.6%. Penetration testing indicated all attackers resulted in confidence values of less than 50% (&lt;50%), although physically similar attackers had higher confidence values. These findings can help the design and development of secure VR systems. © 2020 by the authors. Licensee MDPI, Basel, Switzerland.</t>
  </si>
  <si>
    <t>Adolescent; Adult; Bayes Theorem; Biomechanical Phenomena; Biometric Identification; Female; Fixation, Ocular; Head Movements; Humans; Male; Movement; User-Computer Interface; Virtual Reality; Young Adult; Biometrics; Entertainment industry; Eye movements; Support vector machines; Design and Development; Identification mechanism; Machine learning classification; Method of identifications; Model classification; Movement characteristics; User identification; Virtual reality system; adolescent; adult; Bayes theorem; biomechanics; biometry; computer interface; eye fixation; female; head movement; human; male; movement (physiology); virtual reality; young adult; Virtual reality</t>
  </si>
  <si>
    <t>10.3390/s20102944</t>
  </si>
  <si>
    <t>Payandeh S.; Park J.</t>
  </si>
  <si>
    <t>Passive Observer of Activities for Aging in Place Using a Network of RGB-D Sensors</t>
  </si>
  <si>
    <t>Aging in place is a notion which supports the independent living of older adults at their own place of residence for as long as possible. To support this alternative living which can be in contrast to various other types of assisted living options, modes of monitoring technology need to be explored and studied in order to determine a balance between the preservation of privacy and adequacy of sensed information for better estimation and visualization of movements and activities. In this paper, we explore such monitoring paradigm on how a network of RGB-D sensors can be utilized for this purpose. This type of sensor offers both visual and depth sensing modalities from the scene where the information can be fused and coded for better protection of privacy. For this purpose, we introduce the novel notion of passive observer. This observer is only triggered by detecting the absence of movements of older adults in the scene. This is accomplished by classifying and localizing objects in the monitoring scene from both before and after the detection of movements. A deep learning tool is utilized for visual classification of known objects in the physical scene followed by virtual reality reconstructing of the scene where the shape and location of objects are recreated. Such reconstruction can be used as a visual summary in order to identify objects which were handled by an older adult in-between observation. The simplified virtual scene can be used, for example, by caregivers or monitoring personnel in order to assist in detecting any anomalies. This virtual visualization can offer a high level of privacy protection without having any direct visual access to the monitoring scene. In addition, using the scene graph representation, an automatic decision-making tool is proposed where spatial relationships between the objects can be used to estimate the expected activities. The results of this paper are demonstrated through two case studies. © 2020 Shahram Payandeh and Jim Park.</t>
  </si>
  <si>
    <t>Data privacy; Decision making; Visualization; Automatic decision; Independent living; Monitoring technologies; Privacy protection; Protection of privacy; Spatial relationships; Virtual scenes; Visual classification; Article; care behavior; caregiver; community living; computer graphics; controlled study; deep learning; detection algorithm; directed acyclic graph; follow up; grid cell; human; independent living; kitchen; prediction; virtual reality; Deep learning</t>
  </si>
  <si>
    <t>10.1155/2020/8867926</t>
  </si>
  <si>
    <t>Jiang C.; Wang Y.; Ou D.; Li Y.; Zhang J.; Wan J.; Luo B.; Shi W.</t>
  </si>
  <si>
    <t>Energy efficiency comparison of hypervisors</t>
  </si>
  <si>
    <t>Current cloud data centers are fully virtualized for service consolidation and power/energy reduction. Although virtualization could reduce the real-time power consumption and overall energy consumption, the energy characteristics of hypervisors hosting different workloads have not been well profiled or understood thus far. In this study, we investigate the power and energy characteristics of four mainstream hypervisors and a container engine, namely VMware ESXi, Microsoft Hyper-V, KVM, XenServer, and Docker, on six different platforms (three mainstream 2U rack servers, one emerging ARM64 server, one desktop server, and one laptop) with power measurements made over prolonged periods. We use computation-intensive, memory-intensive, and mixed Web server-database workloads to explore the power and energy characteristics of different hypervisors in order to emulate realistic multi-tenant cloud environments. The results of extensive experiments conducted with four workload levels (very light, light, fair, and very heavy) indicate that the hypervisors exhibit different power and energy characteristics. Our findings are as follows. (1) Hypervisors exhibit different power and energy consumptions on the same hardware running the same workload. (2) Although mainstream hypervisors have different energy efficiencies aligned with different workload types and workload levels, no single hypervisor outperforms the other hypervisors on all platforms in terms of power or energy consumption. (3) Although container virtualization is considered as lightweight virtualization in terms of implementation and maintenance, it is essentially not more power-efficient than conventional virtualization technology. (4) Although the ARM64 server has low power consumption, it completes computation tasks with a long execution time and, sometimes, high energy consumption. Further, ARM64 servers have medium energy consumption per database operation for mixed workloads. The results presented in this paper can provide system designers and data center operators with useful insights for power-aware workload placement and virtual machine scheduling. © 2017 The Authors</t>
  </si>
  <si>
    <t>Cloud computing; Containers; Electric power utilization; Energy utilization; Green computing; Network security; Power management; Virtual machine; Virtual reality; Virtualization; Windows operating system; Computation intensives; Efficiency comparisons; Energy characteristics; High energy consumption; Hypervisor; Power; Virtual machine scheduling; Virtualization technologies; Energy efficiency</t>
  </si>
  <si>
    <t>10.1016/j.suscom.2017.09.005</t>
  </si>
  <si>
    <t>Abbasi A.A.; Abbasi A.; Shamshirband S.; Chronopoulos A.T.; Persico V.; Pescape A.</t>
  </si>
  <si>
    <t>Software-Defined Cloud Computing: A Systematic Review on Latest Trends and Developments</t>
  </si>
  <si>
    <t>Cloud computing concepts offer effective and efficient tools for addressing resource-hungry computational problems. While conventional methods, architectures, and processing techniques may limit cloud data center performance, software-defined cloud computing (SDCC) is an approach where virtualization services to all network resources in a dc are software-defined and where software-defined networking (SDN) and cloud computing go hand in hand. SDCC-related concepts change the previous state of affairs by promoting the centralized control of networking functions in a data center. A key objective of developing software-driven cloud infrastructure is that the networking hardware, software, storage, security, and network traffic management is open and interoperable. This facilitates easy installation and management of networking functions in the cloud infrastructure. Employing SDCC concepts to cloud data centers can improve resource administration challenges to a greater extent. This paper presents a survey on SDCC. We begin by introducing SDCC environments and explain its main architectural components. We identify the essential contributions of various developments to this field and discuss the implementation challenges and limitations faced in their adoption. We also explore the potential of SDCC in two domains, namely, resource orchestration and application development, as case studies of specific interest. In an attempt to anticipate the future evolution, we discuss the important research opportunities and challenges in this promising field. © 2013 IEEE.</t>
  </si>
  <si>
    <t>Cloud computing; Digital storage; Network function virtualization; Scalability; Software defined networking; Virtual reality; Application development; Architectural components; Data centers; Infrastructure managements; Network functions; Network traffic management; networking; Software defined networking (SDN); Information management</t>
  </si>
  <si>
    <t>10.1109/ACCESS.2019.2927822</t>
  </si>
  <si>
    <t>Li S.; Saidi M.Y.; Chen K.</t>
  </si>
  <si>
    <t>Survivable services oriented protection level-aware virtual network embedding</t>
  </si>
  <si>
    <t>Network virtualization permits the creation of several logical networks (virtual networks) on one shared physical network referred as the substrate network. To protect a network against single substrate link failures, fast local reroute is preferred. With the reservation of backup resources, the flows are switched quickly from primary to backup paths upon substrate link failure to ensure service continuity. Due to the difficulty of primary and backup mappings, most of works in the literature separates the mapping of primary virtual network from the setting of backup paths. Although this approach optimizes primary resources, it can lead to inefficient protection since the existence of backup paths depends on the selected primary paths. In this paper, we propose a framework for protection-level-aware virtual network embedding which minimizes the risks of unrecoverable failures. With our propositions, the primary paths are selected among those which can be fully protected, if there is no such path, then we take the least vulnerable links in order to minimize the failure probability. For primary mapping, we propose a flexible on-line backup verification-based heuristic and a fast backup pre-verification-based heuristic. With the first heuristic, the backup path feasibility is verified on-line for each potential primary link, whereas we pre-compute for each substrate link the optimized set of backup tunnels all the backup paths in advance are deduced with the second heuristic. Simulations show that our propositions significantly reduce the substrate link failure impact on virtual networks, at the price of a slight decrease of the primary acceptance ratio. © 2020</t>
  </si>
  <si>
    <t>Embeddings; Mapping; Optimization; Reliability; Virtual reality; Virtualization; Backup path; Network virtualization; Protection; Routing; Survivability; Virtual network embedding; Telecommunication links</t>
  </si>
  <si>
    <t>10.1016/j.comcom.2020.01.025</t>
  </si>
  <si>
    <t>Li Y.; Zhang Y.; Dai H.; Zhao Z.</t>
  </si>
  <si>
    <t>Game modelling and strategy research on trilateral evolution for coal-mine operational safety production system: A simulation approach</t>
  </si>
  <si>
    <t>In view of the particularity and high risk of coal mining industry, the decision-making behavior of multiple agents inside the coal-mine enterprise plays a very important role in ensuring the safety and sustainable development of coal mining industry. The existing literature studies on coal-mine safety production focus mainly on statically analyzing the game among the external entities such as the government, the enterprises themselves, and the employees inside the enterprise from a macro perspective,are short of research on revealing the dynamic interactions among the actors directly involved in the coal-mine accidents and also on proposals for effective interactions that will lead to improved safety outcomes. Therefore, this paper explores the use of evolutionary game theory to describe the interactions among the stakeholders in China's coal-mine safety production system, which includes the organization, the first-line miners, and the first-line managers. Moreover, the paper also explores dynamic simulations of the evolutionary game model to analyze the stability of stakeholder interactions and to identify equilibrium solutions. The simulation results show that when certain conditions are met, the decision-making behavior of the organization, miners, and managers can evolve into the unique ideal steady state (1, 1, 1). In addition, the strategy portfolio with a relatively high initial proportion of three agents converges more quickly to an ideal state than a relatively low strategy portfolio. Moreover, the stable state and equilibrium values are not affected by the initial value changes. Finally, we find that the combination of positive incentive policies and strict penalties policies can make the evolutionary game system converge to desired stability faster. The application of the evolutionary game and numerical simulation when simulating the multiplayer game process of coal-mine safety production is an effective way, which provides a more effective solution to the safety and sustainable development of coal mining industry. © 2020 Yan Li et al.</t>
  </si>
  <si>
    <t>Accident prevention; Coal; Coal industry; Decision making; Environmental protection; Game theory; Managers; Miners; Multi agent systems; Planning; Sustainable development; Virtual reality; Coal mine accidents; Coal mine safety productions; Coal mining industry; Decision-making behaviors; Effective interactions; Equilibrium solutions; Evolutionary game models; Evolutionary game theory; Coal mines</t>
  </si>
  <si>
    <t>10.1155/2020/2685238</t>
  </si>
  <si>
    <t>Shams I.; Li Y.; Yang J.; Yu M.; Yang C.; Bambacus M.; Lewis R.; Nuth J.A.; Oman L.; Leung R.; Seery B.D.; Plesko C.; Greenaugh K.C.; Syal M.B.</t>
  </si>
  <si>
    <t>Planetary defense mitigation gateway: A one-stop gateway for pertinent PD-related contents</t>
  </si>
  <si>
    <t>Planetary Defense (PD) has become a critical effort of protecting our home planet by discovering potentially hazardous objects (PHOs), simulating the potential impact, and mitigating the threats. Due to the lack of structured architecture and framework, pertinent information about detecting and mitigating near earth object (NEO) threats are still dispersed throughout numerous organizations. Scattered and unorganized information can have a significant impact at the time of crisis, resulting in inefficient processes, and decisions made on incomplete data. This PD Mitigation Gateway (pd.cloud.gmu.edu) is developed and embedded within a framework to integrate the dispersed, diverse information residing at different organizations across the world. The gateway offers a home to pertinent PD-related contents and knowledge produced by the NEO mitigation team and the community through (1) a state-of-the-art smart-search discovery engine based on PD knowledge base; (2) a document archiving and understanding mechanism for managing and utilizing the results produced by the PD science community; (3) an evolving PD knowledge base accumulated from existing literature, using natural language processing and machine learning; and (4) a 4D visualization tool that allows the viewers to analyze near-Earth approaches in a three-dimensional environment using dynamic, adjustable PHO parameters to mimic point-of-impact asteroid deflections via space vehicles and particle system simulations. Along with the benefit of accessing dispersed data from a single port, this framework is built to advance discovery, collaboration, innovation, and education across the PD field-of-study, and ultimately decision support. © 2019 by the authors. Licensee MDPI, Basel, Switzerland.</t>
  </si>
  <si>
    <t>Asteroids; Decision support systems; Earth (planet); Knowledge based systems; Learning algorithms; Natural language processing systems; Network security; Object detection; Three dimensional computer graphics; Virtual reality; Advancement; Asteroid visualization; Knowledge base; Mitigation; Near earth objects; One stop; Planetary defense; Potential impacts; Potentially Hazardous Objects; Related content; Visualization</t>
  </si>
  <si>
    <t>10.3390/data4020047</t>
  </si>
  <si>
    <t>Yuan G.; Xu Z.; Yang B.; Liang W.; Chai W.K.; Tuncer D.; Galis A.; Pavlou G.; Wu G.</t>
  </si>
  <si>
    <t>Fault tolerant placement of stateful VNFs and dynamic fault recovery in cloud networks</t>
  </si>
  <si>
    <t>Traditional network functions such as firewalls and Intrusion Detection Systems (IDS) are implemented in costly dedicated hardware, making the networks expensive to manage and inflexible to changes. Network function virtualization enables flexible and inexpensive operation of network functions, by implementing virtual network functions (VNFs) as software in virtual machines (VMs) that run in commodity servers. However, VNFs are vulnerable to various faults such as software and hardware failures. Without efficient and effective fault tolerant mechanisms, the benefits of deploying VNFs in networks can be traded-off. In this paper, we investigate the problem of fault tolerant VNF placement in cloud networks, by proactively deploying VNFs in stand-by VM instances when necessary. It is challenging because VNFs are usually stateful. This means that stand-by instances require continuous state updates from active instances during their operation, and the fault tolerant methods need to carefully handle such states. Specifically, the placement of active/stand-by VNF instances, the request routing paths to active instances, and state transfer paths to stand-by instances need to be jointly considered. To tackle this challenge, we devise an efficient heuristic algorithm for the fault tolerant VNF placement. We also propose two bicriteria approximation algorithms with provable approximation ratios for the problem without compute or bandwidth constraints. We then consider the dynamic fault recovery problem given that some placed active instances of VNFs may go faulty, for which we propose an approximation algorithm that dynamically switches traffic processing from faulty VNFs to stand-by instances. Simulations with realistic settings show that our algorithms can significantly improve the request admission rate compared to conventional approaches. We finally evaluate the performance of the proposed algorithm for the dynamic fault recovery problem in a real test-bed consisting of both physical and virtual switches, and results demonstrate that our algorithms have potentials of being applied in real scenarios. © 2019</t>
  </si>
  <si>
    <t>Approximation algorithms; Computer hardware; Computer system firewalls; Computer system recovery; Dynamics; Fault tolerance; Heuristic algorithms; Intrusion detection; Network security; Transfer functions; Virtual reality; Algorithm analysis; Bicriteria approximation; Conventional approach; Cost minimization; Fault-tolerant mechanism; Fault-tolerant method; Intrusion Detection Systems; Software and hardwares; Network function virtualization</t>
  </si>
  <si>
    <t>10.1016/j.comnet.2019.106953</t>
  </si>
  <si>
    <t>Liang Z.; Zhou K.; Gao K.</t>
  </si>
  <si>
    <t>Traditional safety training media to transfer safety knowledge specific to the rock-related hazards in underground mines are mainly video or manuals, which are inefficient and bring a poor training experience. In this paper, we designed and developed a serious game based on virtual reality (VR) technology in order to efficiently transfer safety knowledge and enable enhanced interactive safety training. For different training purposes and users, we designed two modes, one for professional scaling training suitable for novice scalers, the other for rock-related hazards perception training suitable for other miners. Our game is built based on game engine-Unity3D and equipped with HTC VIVE to improve immersion. The game pipeline is to have trainees basically understand safety knowledge through guided interaction and then make a self-adaptive practice to fully master it. We evaluated the effectiveness of our game, and the results of the comparative experiment show that our game is more efficient than the instructional video in both training modes. The application of our game is proven to have the potential to change the safety situation of underground mines and evaluate the level of safety awareness and risk aversion of the miners in the future.  © 2013 IEEE.</t>
  </si>
  <si>
    <t>E-learning; Education computing; Hazards; Miners; Virtual reality; Comparative experiments; Instructional videos; Level of safeties; Safety knowledge; Safety training; Training experiences; Training purpose; Underground mine; Serious games</t>
  </si>
  <si>
    <t>Stavroulia K.E.; Christofi M.; Baka E.; Michael-Grigoriou D.; Magnenat-Thalmann N.; Lanitis A.</t>
  </si>
  <si>
    <t>Assessing the emotional impact of virtual reality-based teacher training</t>
  </si>
  <si>
    <t>Purpose: The purpose of this paper is to propose the use of a virtual reality (VR)-based approach to improve teacher education and life-long professional development. Through constant training in real-life based situations but within a safe three-dimensional virtual school environment, teachers are given the opportunity to experience and learn how to react to different types of incidents that may take place in a school environment. Design/methodology/approach: The current paper presents the design cycle that was followed for the implementation of the VR teacher training system. The effectiveness of the proposed approach is demonstrated with a case study that aimed to promote teachers’ understanding of student’s problematic situations related to substance use. As part of the experimental investigation, the impact of the VR system on participants’ emotions and mood states is evaluated through Electroencephalogram (EEG) measurements, heart rate (HR) recordings and self-reported data. Findings: Results indicate significant changes to participant’s negative emotional and mood states, suggesting that the scenario and the VR experience had a strong impact on them. Moreover, participants’ HR was increased during the experiment, while the analysis of the EEG signal indicated that the participants experienced a stressful situation that could justify the change in their negative emotions and mood states. Originality/value: The proposed VR-based approach aims to provide an innovative framework to teacher education and the related training methodology. In the long-term, the proposed VR system aims to form a new paradigm of teacher training, an alternative safe method that will allow user-teachers to learn through trial and error techniques that reflect real-life situations within a three-dimensional school space and without the risk of harming real students. To the best of our knowledge this is one of the first systematic attempts to use a VR-based methodology to address real teachers’ needs. The development of the VR application is linked to both strong theoretical foundations in education derived from the literature but also from real teachers’ problems and requirements derived from an extensive literature analysis, survey and interviews with experts including teachers, school counselors and psychologists. The VR tool addresses specific teachers’ competences as outcome, after an extensive documentation of existing Teachers’ Competence Models and significant guidance by experts who pointed specific competencies of primary importance to teachers. © 2019, Emerald Publishing Limited.</t>
  </si>
  <si>
    <t>10.1108/IJILT-11-2018-0127</t>
  </si>
  <si>
    <t>De Benedictis M.; Lioy A.</t>
  </si>
  <si>
    <t>Integrity verification of Docker containers for a lightweight cloud environment</t>
  </si>
  <si>
    <t>Virtualisation techniques are growing in popularity and importance, given their application to server consolidation and to cloud computing. Remote Attestation is a well-known technique to assess the software integrity of a node. It works well with physical platforms, but not so well with virtual machines hosted in a full virtualisation environment (such as the Xen hypervisor or Kernel-based Virtual Machine) and it is simply not available for a lightweight virtualisation environment (such as Docker). On the contrary, the latter is increasingly used, especially in lightweight cloud platforms, because of its flexibility and limited overhead as compared to virtual machines. This paper presents a solution for security monitoring of a lightweight cloud infrastructure, which exploits Remote Attestation to verify the software integrity of cloud applications during their whole life-cycle. Our solution leverages mainstream tools and architectures, like the Linux Integrity Measurement Architecture, the OpenAttestation platform and the Docker container engine, making it practical and readily available in a real-world scenario. Compared to a standard Docker deployment, our solution enables run-time verification of container applications at the cost of a limited overhead. © 2019 Elsevier B.V.</t>
  </si>
  <si>
    <t>Application programs; Computer operating systems; Containers; Life cycle; Network security; Trusted computing; Virtual machine; Virtual reality; Virtualization; Cloud infrastructures; Integrity measurement; Integrity verifications; Remote attestation; Run-time verification; Security management; Server consolidation; Virtualisation; Cloud computing</t>
  </si>
  <si>
    <t>10.1016/j.future.2019.02.026</t>
  </si>
  <si>
    <t>Nguyen T.G.; Phan T.V.; Nguyen B.T.; So-In C.; Baig Z.A.; Sanguanpong S.</t>
  </si>
  <si>
    <t>SeArch: A Collaborative and Intelligent NIDS Architecture for SDN-Based Cloud IoT Networks</t>
  </si>
  <si>
    <t>The explosive rise of intelligent devices with ubiquitous connectivity have dramatically increased Internet of Things (IoT) traffic in the cloud environment and created potential attack surfaces for cyber-attacks. Traditional security approaches are insufficient and inefficient to address security threats in cloud-based IoT networks. In this vein, software defined networking (SDN), network function virtualization (NFV), and machine learning techniques introduce numerous advantages that can effectively resolve cybersecurity matters for cloud-based IoT systems. In this paper, we propose a collaborative and intelligent network-based intrusion detection system (NIDS) architecture, namely SeArch for SDN-based cloud IoT networks. It composes a hierarchical layer of intelligent IDS nodes working in collaboration to detect anomalies and formulate policy into the SDN-based IoT gateway devices to stop malicious traffic as fast as possible. We first describe a new NIDS architecture with a comprehensive analysis in terms of the system resource and path selection optimizations. Next, the system process logic is extensively investigated through main consecutive procedures, including initialization, runtime operation, and database update. Afterward, we conduct a detailed implementation of the proposed solution in an SDN-based environment and perform a variety of experiments. Finally, evaluation results of the $SeArch$ architecture yield outstanding performance in anomaly detection and mitigation as well as bottleneck problem handling in the SDN-based cloud IoT networks in comparison with existing solutions. © 2013 IEEE.</t>
  </si>
  <si>
    <t>Anomaly detection; Computation theory; Computer architecture; Computer crime; Distributed computer systems; Gateways (computer networks); Intrusion detection; Learning systems; Machine learning; Network function virtualization; Network security; Petroleum reservoir evaluation; Software defined networking; Transfer functions; Virtual reality; Comprehensive analysis; Distributed clouds; Intelligent devices; Internet of Things (IOT); Intrusion Detection Systems; Machine learning techniques; Network based intrusion detection systems; Software defined networking (SDN); Internet of things</t>
  </si>
  <si>
    <t>10.1109/ACCESS.2019.2932438</t>
  </si>
  <si>
    <t>Ravichandran B.</t>
  </si>
  <si>
    <t>Securing Virtual Network Function (VNF) in telco cloud</t>
  </si>
  <si>
    <t>In the fifth generation mobile communication architecture (5G), network functions which traditionally existed as discrete hardware entities based on custom architectures, are replaced with dynamic, scalable Virtual Network Functions (VNF) that run on general purpose (x86) cloud computing platforms, under the paradigm Network Function Virtualization (NFV). The shift towards a virtualized infrastructure poses its own set of security challenges that need to be addressed. One such challenge that we seek to address in this paper is providing integrity, authenticity and confidentiality protection for VNFs.  © 2020 the Author(s).</t>
  </si>
  <si>
    <t>5G mobile communication systems; Cloud security; Network function virtualization; Transfer functions; Virtual reality; Cloud computing platforms; Communication architectures; Confidentiality; Infrastructure managers; Integrity; Mobile communications; Network functions; Orchestrator; Virtualizations; Virtualized infrastructure manager; Authentication</t>
  </si>
  <si>
    <t>10.13052/jicts2245-800X.834</t>
  </si>
  <si>
    <t>Gomez M.; Weiss M.; Krishnamurthy P.</t>
  </si>
  <si>
    <t>Improving liquidity in secondary spectrum markets: Virtualizing spectrum for fungibility</t>
  </si>
  <si>
    <t>Pricing mechanisms in the form of auctions have been the main method for spectrum assignment in the United States for over 20 years. The spectrum auctions carried out by the federal communications commission constitute a primary market for spectrum and have been affected by lack of flexibility which has resulted in inefficiencies in spectrum assignment, especially in environments where spectrum is considered scarce. In recent years, we have observed significant efforts to increase efficiency in spectrum assignment and use. Among those efforts is the design and adoption of secondary markets. Secondary markets have the potential to address inefficiencies arising in primary markets over time or those that occur through features of auction mechanisms by enabling spectrum to be assigned to users who value it the most. Furthermore, liquid secondary markets have enabled the explicit management of risk in other markets, such as agriculture and commodities, through futures and options trading. In this paper, we advance the study of liquidity in secondary markets that was begun in our previous work. We explore: 1) the reasons that may have hindered the emergence of liquid secondary markets for radio spectrum and 2) what we might change to promote secondary markets. With these objectives in mind, we study various configurations for the design of secondary markets, which account for the physical constraints inherent to electromagnetic spectrum. In addition, we study technical alternatives that would permit us to develop an appropriate, tradeable, and spectrum-related commodity. The results of our analysis show that lack of fungibility has an adverse impact on secondary market liquidity. To address this outcome, we propose virtualization of spectrum resources into fungible chunks and show that this improves market liquidity by yielding viable market outcomes in all the scenarios we tested. © 2015 IEEE.</t>
  </si>
  <si>
    <t>Autonomous agents; Computational methods; Electronic trading; Financial markets; Virtual reality; Virtualization; Agent-based model; Electromagnetic spectra; Federal communications commission; Physical constraints; Secondary spectrums; spectrum fungibility; Spectrum management; Technical alternatives; Commerce</t>
  </si>
  <si>
    <t>10.1109/TCCN.2019.2901787</t>
  </si>
  <si>
    <t>Prades J.; Reaño C.; Silla F.</t>
  </si>
  <si>
    <t>On the effect of using rCUDA to provide CUDA acceleration to Xen virtual machines</t>
  </si>
  <si>
    <t>Nowadays, many data centers use virtual machines (VMs) in order to achieve a more efficient use of hardware resources. The use of VMs provides a reduction in equipment and maintenance expenses as well as a lower electricity consumption. Nevertheless, current virtualization solutions, such as Xen, do not easily provide graphics processing units (GPUs) to applications running in the virtualized domain with the flexibility usually required in data centers (i.e., managing virtual GPU instances and concurrently sharing them among several VMs). Therefore, the execution of GPU-accelerated applications within VMs is hindered by this lack of flexibility. In this regard, remote GPU virtualization solutions may address this concern. In this paper we analyze the use of the remote GPU virtualization mechanism to accelerate scientific applications running inside Xen VMs. We conduct our study with six different applications, namely CUDA-MEME, CUDASW++, GPU-BLAST, LAMMPS, a triangle count application, referred to as TRICO, and a synthetic benchmark used to emulate different application behaviors. Our experiments show that the use of remote GPU virtualization is a feasible approach to address the current concerns of sharing GPUs among several VMs, featuring a very low overhead if an InfiniBand fabric is already present in the cluster. © 2018, Springer Science+Business Media, LLC, part of Springer Nature.</t>
  </si>
  <si>
    <t>Benchmarking; Computer hardware; Network security; Program processors; Virtual machine; Virtual reality; Virtualization; Application behaviors; CUDA; Electricity-consumption; Infiniband; Maintenance expense; Performance; Scientific applications; Synthetic benchmark; Graphics processing unit</t>
  </si>
  <si>
    <t>10.1007/s10586-018-2845-0</t>
  </si>
  <si>
    <t>Liu Z.; Wang X.; Cai Y.; Xu W.; Liu Q.; Zhou Z.; Pham D.T.</t>
  </si>
  <si>
    <t>10.1016/j.cie.2020.106302</t>
  </si>
  <si>
    <t>Sun H.; Lee S.Y.; Joo K.; Jin H.; Lee D.H.</t>
  </si>
  <si>
    <t>Catch ID if You CAN: Dynamic ID Virtualization Mechanism for the Controller Area Network</t>
  </si>
  <si>
    <t>The controller area network (CAN) is the most widely used in-vehicle network to communicate among electronic control units. However, the CAN does not provide security functionalities, such as encryption or message authentication. Attackers can analyze CAN logs and inject valid messages based on the analysis to cause malfunctions. Thus, security functions appropriate to the CAN environment are required to prevent attacks. In this paper, we propose a dynamic identifier (ID) virtualization method that prevents CAN logs from being analyzed and makes it difficult for attackers to generate valid messages. We implement a virtualization module to perform dynamic ID virtualization and measure the delay and computational overhead caused by the proposed method. Additionally, we demonstrate the security of the proposed method. © 2019 IEEE.</t>
  </si>
  <si>
    <t>Authentication; Control system synthesis; Controllers; Cryptography; Process control; Virtual reality; Virtualization; Computational overheads; Controller area network; Dynamic ID; Electronic control units; In-vehicle networks; Message authentication; Security functions; vehicular security; Network security</t>
  </si>
  <si>
    <t>10.1109/ACCESS.2019.2950373</t>
  </si>
  <si>
    <t>Markussen J.; Kristiansen L.B.; Borgli R.J.; Stensland H.K.; Seifert F.; Riegler M.; Griwodz C.; Halvorsen P.</t>
  </si>
  <si>
    <t>Flexible device compositions and dynamic resource sharing in PCIe interconnected clusters using Device Lending</t>
  </si>
  <si>
    <t>Modern workloads often exceed the processing and I/O capabilities provided by resource virtualization, requiring direct access to the physical hardware in order to reduce latency and computing overhead. For computers interconnected in a cluser, access to remote hardware resources often requires facilitation both in hardware and specialized drivers with virtualization support. This limits the availability of resources to specific devices and drivers that are supported by the virtualization technology being used, as well as what the interconnection technology supports. For PCI Express (PCIe) clusters, we have previously proposed Device Lending as a solution for enabling direct low latency access to remote devices. The method has extremely low computing overhead, and does not require any application- or device-specific distribution mechanisms. Any PCIe device, such as network cards disks, and GPUs, can easily be shared among the connected hosts. In this work, we have extended our solution with support for a virtual machine (VM) hypervisor. Physical remote devices can be “passed through” to VM guests, enabling direct access to physical resources while still retaining the flexibility of virtualization. Additionally, we have also implemented multi-device support, enabling shortest-path peer-to-peer transfers between remote devices residing in different hosts.Our experimental results prove that multiple remote devices can be used, achieving bandwidth and latency close to native PCIe, and without requiring any additional support in device drivers. I/O intensive workloads run seamlessly using both local and remote resources. With our added VM and multi-device support, Device Lending offers highly customizable configurations of remote devices that can be dynamically reassigned and shared to optimize resource utilization, thus enabling a flexible composable I/O infrastructure for VMs as well as bare-metal machines. © 2019, The Author(s).</t>
  </si>
  <si>
    <t>Computer peripheral equipment; Finance; Network security; Program processors; Virtual reality; Virtualization; Composable; Dynamic resource sharing; Interconnection technology; Non-transparent bridging; PCIe; Resource sharing; Resource Virtualization; Virtualization technologies; Virtual machine</t>
  </si>
  <si>
    <t>10.1007/s10586-019-02988-0</t>
  </si>
  <si>
    <t>An S.; Bartolomei F.; Guye M.; Jirsa V.</t>
  </si>
  <si>
    <t>Optimization of surgical intervention outside the epileptogenic zone in the virtual epileptic patient (VEP)</t>
  </si>
  <si>
    <t>Studies to improve the efficacy of epilepsy surgery have focused on better refining the localization of the epileptogenic zone (EZ) with the aim of effectively resecting it. However, in a considerable number of patients, EZs are distributed across multiple brain regions and may involve eloquent areas that cannot be removed due to the risk of neurological complications. There is a clear need for developing alternative approaches to induce seizure relief, but minimal impact on normal brain functions. Here, we develop a personalized in-silico network approach, that suggests effective and safe surgical interventions for each patient. Based on the clinically identified EZ, we employ modularity analysis to identify target brain regions and fiber tracts involved in seizure propagation. We then construct and simulate a patient-specific brain network model comprising phenomenological neural mass models at the nodes, and patient-specific structural brain connectivity using the neuroinformatics platform The Virtual Brain (TVB), in order to evaluate effectiveness and safety of the target zones (TZs). In particular, we assess safety via electrical stimulation for pre-and post-surgical condition to quantify the impact on the signal transmission properties of the network. We demonstrate the existence of a large repertoire of efficient surgical interventions resulting in reduction of degree of seizure spread, but only a small subset of them proves safe. The identification of novel surgical interventions through modularity analysis and brain network simulations may provide exciting solutions to the treatment of inoperable epilepsies. © 2019 An et al.</t>
  </si>
  <si>
    <t>Brain; Computational Biology; Epilepsy; Humans; Models, Neurological; Nerve Net; Surgery, Computer-Assisted; Virtual Reality; Neurology; Safety engineering; Surgery; Brain functions; Brain networks; Brain regions; Epilepsy surgery; Epileptic patients; Localisation; Multiple brains; Optimisations; Patient specific; Surgical interventions; Article; bioinformatics; brain depth stimulation; brain region; clinical article; clinical effectiveness; computer model; connectome; disease activity; electroencephalogram; electrostimulation; epileptic focus; human; mathematical computing; mathematical model; nerve cell network; neurosurgery; neurotransmission; process optimization; biological model; biology; brain; computer assisted surgery; diagnostic imaging; epilepsy; nerve cell network; procedures; virtual reality; Brain</t>
  </si>
  <si>
    <t>10.1371/journal.pcbi.1007051</t>
  </si>
  <si>
    <t>Varga P.; Peto J.; Franko A.; Balla D.; Haja D.; Janky F.; Soos G.; Ficzere D.; Maliosz M.; Toka L.</t>
  </si>
  <si>
    <t>5g support for industrial iot applications – challenges, solutions, and research gaps</t>
  </si>
  <si>
    <t>Industrial IoT has special communication requirements, including high reliability, low latency, flexibility, and security. These are instinctively provided by the 5G mobile technology, making it a successful candidate for supporting Industrial IoT (IIoT) scenarios. The aim of this paper is to identify current research challenges and solutions in relation to 5G-enabled Industrial IoT, based on the initial requirements and promises of both domains. The methodology of the paper follows the steps of surveying state-of-the art, comparing results to identify further challenges, and drawing conclusions as lessons learned for each research domain. These areas include IIoT applications and their requirements; mobile edge cloud; back-end performance tuning; network function virtualization; and security, blockchains for IIoT, Artificial Intelligence support for 5G, and private campus networks. Beside surveying the current challenges and solutions, the paper aims to provide meaningful comparisons for each of these areas (in relation to 5G-enabled IIoT) to draw conclusions on current research gaps. ©2020 by the authors. Licensee MDPI, Basel, Switzerland.</t>
  </si>
  <si>
    <t>5G mobile communication systems; Artificial intelligence; Blockchain; Industrial research; Industry 4.0; Network function virtualization; Surveying; Surveys; Virtual reality; Virtualization; Campus network; Edge clouds; Low-latency communication; Mobile Technology; Performance tuning; Research challenges; Research domains; Special communications; article; artificial intelligence; blockchain; drawing; human; human experiment; Internet of things</t>
  </si>
  <si>
    <t>10.3390/s20030828</t>
  </si>
  <si>
    <t>Conti M.; De Gaspari F.; Mancini L.V.</t>
  </si>
  <si>
    <t>A Novel Stealthy Attack to Gather SDN Configuration-Information</t>
  </si>
  <si>
    <t>Software Defined Networking (SDN) is a recent network architecture based on the separation of forwarding functions from network logic, and provides high flexibility in the management of the network. In this paper, we show how an attacker can exploit SDN programmability to obtain detailed knowledge about the network behaviour. In particular, we introduce a novel attack, named Know Your Enemy (KYE), which allows an attacker to gather vital information about the configuration of the network. Through the KYE attack, an attacker can obtain information ranging from the configuration of security tools, such as attack detection thresholds for network scanning, to general network policies like QoS and network virtualization. Additionally, we show that the KYE attack can be performed in a stealthy fashion, allowing an attacker to learn configuration secrets without being detected. We underline that the vulnerability exploited by the KYE attack is proper of SDN and is not present in legacy networks. Finally, we address the KYE attack by proposing an active defense countermeasure based on network flows obfuscation, which considerably increases the complexity for a successful attack. Our solution offers provable security guarantees that can be tailored to the needs of the specific network under consideration. © 2013 IEEE.</t>
  </si>
  <si>
    <t>Control systems; Decision making; Electronic mail; Network security; Process control; Side channel attack; Virtual reality; Virtualization; General networks; Information gathering; Network scanning; Network virtualization; Provable security; Security; Side-channel; Software defined networking (SDN); Network architecture</t>
  </si>
  <si>
    <t>10.1109/TETC.2018.2806977</t>
  </si>
  <si>
    <t>Yu Q.; Ren J.; Fu Y.; Li Y.; Zhang W.</t>
  </si>
  <si>
    <t>Cybertwin: An Origin of Next Generation Network Architecture</t>
  </si>
  <si>
    <t>With the fast development of IoE and its applications, the ever increasing mobile Internet traffic and services bring unprecedented challenges, including scalability, mobility, availability, and security, which cannot be addressed by the current clean-slate network architecture. In this article, a cybertwin based next generation network architecture is proposed to accommodate the evolution from end-to-end connection to cloud-toend connection in the future network. As a digital representation of humans or things in the virtual cyberspace, cybertwin serves in multiple capacities, such as communications assistant, network behavior logger, and digital asset owner. The new and unique characteristics of the cybertwin make the proposed network flexible, scalable, reliable, and secure. Further, we advocate a new cloud network operating system which can work in a distributed way through a real-time multi-agent trading platform to allocate 3C (computing, caching, communication) resources. We also propose cloud operator, a new operator that can provide and manage the resources to the end users and offer location and authentication services for humans and things in cyberspace. Some promising and open research topics are discussed to envision the challenges and opportunities of the cybertwin in the future network architecture. © 2002-2012 IEEE.</t>
  </si>
  <si>
    <t>Computers; Mobile telecommunication systems; Multi agent systems; Next generation networks; Struts; Virtual reality; Authentication services; Digital representations; End-to-end connections; ITS applications; Mobile Internet; Multiple capacity; Network behaviors; Trading platform; Network architecture</t>
  </si>
  <si>
    <t>10.1109/MWC.001.1900184</t>
  </si>
  <si>
    <t>Haidari T.; Konge L.; Petersen R.H.</t>
  </si>
  <si>
    <t>Simulation for the video-assisted thoracic surgery surgeon</t>
  </si>
  <si>
    <t>Video-assisted thoracic surgery (VATS) has emerged since its beginning in 90s to a point where majority of procedures can be performed by a minimally invasive technique. There is an increasing evidence that VATS offer several advantages in many ways, such as patients safety, shorter length of hospitalization, better outcome, decreased trauma and reduced post-operative morbidity compared to thoracotomy. Learning VATS to an efficiency level, where the new generation of thoracic surgeons can operate patients in an operating theatre is a challenging task. To facilitate more rapid learning in a simulated, risk free and time-efficient manner, different type of simulators haven been developed. A search performed in PubMed and Google scholar revealed a total of 454 articles and abstracts were found. One hundred and seventeen articles were duplicates. After review 33 articles were eligible for our study. All the studies showed evidence that simulation has a valuable effect on learning VATS lobectomy. Dry lab and wet-lab simulations offers many opportunities, creates an environment in which novice thoracic surgeons come steps closer to real procedures, but it poses challenges regarding cost, preparation and is time consuming. Virtual Reality on the other hand is more beneficial, because trainees can practice over and over again and they can receive feedback, regarding their movements and progression. There is still a need to develop more software modules for virtual reality VATS simulators, such as removal of all five lobes and simulations simulations of major bleeding from the pulmonary artery. We believe that virtual reality simulation may be the corestone for VATS thoracic training. Simulation training should be implemented as part of VATS training in all centers around the world. © 2019, AME Publishing Company. All rights reserved.</t>
  </si>
  <si>
    <t>10.21037/vats.2019.05.03</t>
  </si>
  <si>
    <t>Szpak A.; Michalski S.C.; Saredakis D.; Chen C.S.; Loetscher T.</t>
  </si>
  <si>
    <t>Despite continued improvements in virtual reality (VR) technologies, many people still experience adverse symptoms from using head-mounted displays (HMDs). Typically, these symptoms are monitored through self-report measures, such as the Simulator Sickness Questionnaire (SSQ); however, by only using subjective measures many symptoms may be overlooked. In an application-based study, we investigated visual and cognitive aftereffects of using HMDs and their relationship to the reporting of sickness on the SSQ. Visual (accommodation and vergence) and cognitive (reaction time and rapid visual processing) assessments were employed before and after participants engaged in a 30-minute VR table tennis game (VR group, n =27 ) or went about their daily activities (control group, n =28 ). The data showed changes in accommodation but no concurrent changes in vergence, which likely stems from decoupling accommodation and vergence in VR. Furthermore, larger changes in accommodation were linked to more severe sickness symptoms suggesting that decoupling accommodation and vergence could be more adverse than previously thought. The VR group also had slower decision (cognitive) times, but movement times were unaffected. These findings go beyond the typical self-reporting of sickness in VR studies. Moreover, we demonstrate that even in a high-quality commercial virtual environment, users may experience visual and cognitive aftereffects that may negatively influence their experience with subsequent activities in the real world. Developing an understanding of how VR aftereffects may influence later activities could help to minimise the risk of using HMDs for various applications and may be valuable to obtain a better understanding of user issues and VR safety. © 2013 IEEE.</t>
  </si>
  <si>
    <t>Depth perception; Helmet mounted displays; Sports; Virtual reality; Aftereffects; Control groups; Daily activity; Head mounted displays; Motion sickness; Simulator sickness; Vergences; Visual-processing; Diseases</t>
  </si>
  <si>
    <t>Xia T.; Tian Y.; Prévotet J.-C.; NOUVEL F.</t>
  </si>
  <si>
    <t>Ker-ONE: A new hypervisor managing FPGA reconfigurable accelerators</t>
  </si>
  <si>
    <t>In the last decade, research on CPU-FPGA hybrid architectures has become a hot topic. One of the main challenges in this domain is to efficiently and safely manage Dynamic Partial Reconfiguration (DPR) resources. This paper focuses on the management of reconfiguration by a custom hypervisor named Ker-ONE, on an ARM-FPGA platform. Using a virtualization approach, virtual machines (VM) may access resources independently, being unaware of the existence of other VMs. Our custom hypervisor guarantees the independence and isolation of VM domains. The purpose of our work is to provide an abstract and transparent interface for virtual machines to access reconfigurable resources, while meeting real-time constraints. This means that software engineers do not need to focus on implementation details. In this paper, we present a complete architecture in which hardware accelerators are seen as virtual devices which are universally mapped in each VM space as ordinary peripherals. The hypervisor automatically detects VMs’ requests for DPR resources and handles them dynamically according to a preemptive allocation mechanism. We also evaluate the efficiency of our framework by measuring the critical overhead during DPR management and allocations. The results demonstrate that our mechanisms are implemented with low overhead compared to other approaches and that they are compatible with real-time scheduling. © 2019 Elsevier B.V.</t>
  </si>
  <si>
    <t>Embedded systems; Field programmable gate arrays (FPGA); Network security; Virtual machine; Virtual reality; Virtualization; Dynamic partial reconfiguration; Hardware accelerators; Hybrid architectures; Hypervisor; Partial reconfiguration; Real - time scheduling; Real time constraints; Reconfigurable resources; Reconfigurable hardware</t>
  </si>
  <si>
    <t>10.1016/j.sysarc.2019.05.003</t>
  </si>
  <si>
    <t>Nkenyereye L.; Nkenyereye L.; Tama B.A.; Reddy A.G.; Song J.</t>
  </si>
  <si>
    <t>Software-defined vehicular cloud networks: Architecture, applications and virtual machine migration</t>
  </si>
  <si>
    <t>Cloud computing supports many unprecedented cloud-based vehicular applications. To improve connectivity and bandwidth through programmable networking architectures, Software-Defined (SD) Vehicular Network (SDVN) is introduced. SDVN architecture enables vehicles to be equipped with SDN OpenFlow switch on which the routing rules are updated from a SDN OpenFlow controller. From SDVN, new vehicular architectures are introduced, for instance SD Vehicular Cloud (SDVC). In SDVC, vehicles are SDN devices that host virtualization technology for enabling deployment of cloud-based vehicular applications. In addition, the migration of Virtual Machines (VM) over SDVC challenges the performance of cloud-based vehicular applications due the highly mobility of vehicles. However, the current literature that discusses VM migration in SDVC is very limited. In this paper, we first analyze the evolution of computation and networking technologies of SDVC with a focus on its architecture within the cloud-based vehicular environment. Then, we discuss the potential cloud-based vehicular applications assisted by the SDVC along with its ability to manage several VM migration scenarios. Lastly, we provide a detailed comparison of existing frameworks in SDVC that integrate the VM migration approach and different emulators or simulators network used to evaluate VM frameworks’ use cases. © 2019 by the authors. Licensee MDPI, Basel, Switzerland.</t>
  </si>
  <si>
    <t>Application programs; Cloud computing; Network architecture; Network security; Vehicles; Virtual machine; Virtual reality; Virtualization; Edge clouds; Programmable networkings; Vehicular applications; Vehicular clouds; Vehicular environments; Vehicular networks; Virtual machine migrations; Virtualization technologies; Computer architecture</t>
  </si>
  <si>
    <t>10.3390/s20041092</t>
  </si>
  <si>
    <t>Boudi A.; Farris I.; Bagaa M.; Taleb T.</t>
  </si>
  <si>
    <t>Assessing lightweight virtualization for security-as-a-service at the network edge</t>
  </si>
  <si>
    <t>Accounting for the exponential increase in security threats, the development of new defense strategies for pervasive environments is acquiring an ever-growing importance. The expected avalanche of heterogeneous IoT devices which will populate our industrial factories and smart houses will increase the complexity of managing security requirements in a comprehensive way. To this aim, cloud-based security services are gaining notable impetus to provide security mechanisms according to Security-as-a-Service (SECaaS) model. However, the deployment of security applications in remote cloud data-centers can introduce several drawbacks in terms of traffic overhead and latency increase. To cope with this, Edge Computing can provide remarkable advantages avoiding long routing detours. On the other hand, the limited capabilities of edge node introduce potential constraints in the overall management. This paper focuses on the provisioning of virtualized security services in resource-constrained edge nodes by leveraging lightweight virtualization technologies. Our analysis aims at shedding light on the feasibility of container-based security solutions, thus providing useful guidelines towards the orchestration of security at the edge. Our experiments show that the overhead introduced by the containerization is very light. Copyright © 2019 The Institute of Electronics, Information and Communication Engineers.</t>
  </si>
  <si>
    <t>Containers; Network function virtualization; Virtual reality; Exponential increase; Pervasive environments; Potential constraints; Security; Security application; Security as a services; Security requirements; Virtualization technologies; Internet of things</t>
  </si>
  <si>
    <t>10.1587/transcom.2018EUI0001</t>
  </si>
  <si>
    <t>Hossain Bari A.S.M.; Gavrilova M.L.</t>
  </si>
  <si>
    <t>Accurate gait recognition is of high significance for numerous industrial and consumer applications, including video surveillance, virtual reality, on-line games, medical rehabilitation, collaborative space exploration, and others. This paper proposes a new architecture designed using deep learning neural network for a highly accurate and robust Kinect-based gait recognition. Two new geometric features: joint relative cosine dissimilarity and joint relative triangle area are introduced. Both of the proposed features are view and pose invariant, thus enhancing recognition performance. The proposed neural network model is trained using the feature vector of dynamic joint relative cosine dissimilarity and joint relative triangle area. Subsequent application of Adam optimization method minimizes the loss of the objective function iteratively. The performance of the proposed deep learning neural network architecture is evaluated on two publicly available 3D skeleton-based gait datasets recorded with the Microsoft Kinect sensor. It is experimentally proven that the accuracy, precision, recall, and F-score of the proposed neural network architecture, trained using introduced dynamic geometric features, is superior to other state-of-the-art methods for Kinect skeleton-based gait recognition. © 2013 IEEE.</t>
  </si>
  <si>
    <t>Deep neural networks; Gait analysis; Iterative methods; Memory architecture; Musculoskeletal system; Neural networks; Pattern recognition; Security systems; Space research; Virtual reality; Gait recognition; Human motions; Learning neural networks; Microsoft kinect; Triangle areas; Network architecture</t>
  </si>
  <si>
    <t>10.1109/ACCESS.2019.2952065</t>
  </si>
  <si>
    <t>Wunder L.; Gomez N.A.G.; Gonzalez J.E.; Mitzova-Vladinov G.; Cacchione M.; Mato J.; Foronda C.L.; Groom J.A.</t>
  </si>
  <si>
    <t>10.3390/INFORMATICS7040040</t>
  </si>
  <si>
    <t>Amjad M.; Iradat F.; Nazir S.</t>
  </si>
  <si>
    <t>An active network-based open framework for iot</t>
  </si>
  <si>
    <t>Major benefits of wireless sensor nodes of IoT like low cost and easy deployment are advocating their usage in variety of applications. Some of them are health monitoring, agriculture, environmental and habitant monitoring, and water monitoring. These nodes are autonomous in nature. It follows that they like to operate in a dynamic and adaptive network environment. So, the communication mechanism between IoT nodes must be robust and adaptive with respect to the environmental change. Unfortunately, the traditional networking architecture supports limited and fixed network computations. These limitations inhibit flexible and robust IoT nodes communication. In addition, the energy consumption in communication nodes is high due to limited processing. To address these issues, this paper gives rebirth to the active system. The proposed active network framework brings a novel integration of the active system with recent technologies (software-defined networking and network function virtualization). As a result of integration, the active system runs as a network function virtualization under the control of software-defined networking. In our view, the amalgam of recent technologies with the active system will promote a robust and flexible IoT nodes communication along with reduced energy consumption. Moreover, various design benefits such as security, flexibility, usability, cost, and performance will be added to the system. Additionally, the proposed framework is open and generalized. It can be extended to other networks such as mobile, satellite, and vehicular networks. © 2019 Mahwish Amjad and Faisal Iradat.</t>
  </si>
  <si>
    <t>Active networks; Energy utilization; Integral equations; Network function virtualization; Sensor nodes; Software defined networking; Transfer functions; Virtual reality; Communication mechanisms; Communication nodes; Environmental change; Health monitoring; Network frameworks; Networking architecture; Vehicular networks; Wireless sensor node; Internet of things</t>
  </si>
  <si>
    <t>10.1155/2019/5741708</t>
  </si>
  <si>
    <t>Smith S.P.; Burd E.L.</t>
  </si>
  <si>
    <t>Response activation and inhibition after exposure to virtual reality</t>
  </si>
  <si>
    <t>The widespread availability of affordable head-mounted displays and easy access to virtual reality (VR) applications and games has significantly increased the use of such technology by the general public. Thus there is increasing interest in determining any risks of using such technology and any aftereffect from exposure. Head-mounted display manufacturers provide general usage guidance but this is ad hoc and there is limited recent evidence comparing early virtual environment studies with experiences from modern head-mounted displays. The primary objective of this study was to explore response activation and inhibition after participants experienced a typical virtual environment in a head-mounted display. Reaction times were collected with a robust cued go/nogo test as pre- and post-tests. Participants (n ​= ​22, female ​= ​11) played Minecraft VR for 15 ​minutes using an Oculus Rift headset. In contrast to other studies, the results showed no significant impact on reaction times across response activation or inhibition. However, evidence of participant fatigue in the reaction time tests was found. This work confirms safe use of virtual reality experiences in modern head-mounted displays for short duration exposures and identifies issues with reaction time testing that are in need of further investigation. © 2019 The Authors</t>
  </si>
  <si>
    <t>10.1016/j.array.2019.100010</t>
  </si>
  <si>
    <t>Huertas Celdrán A.; Gil Pérez M.; García Clemente F.J.; Martínez Pérez G.</t>
  </si>
  <si>
    <t>Towards the autonomous provision of self-protection capabilities in 5G networks</t>
  </si>
  <si>
    <t>5G mobile networks are pushing new dynamic and flexible scenarios that demand the automation and optimization of network management processes. In this sense, Self-Organizing Networks (SON) arose to evolve from traditional manual management towards fully autonomic and dynamic processes. Due to the large volumes of data generated in 5G networks, functionalities and capabilities of SON require efficient processes and resource optimization techniques. In particular, self-protection is a critical capability of SON focused on protecting the network resources in a flexible and autonomic way. To achieve self-protection, SON perform different processes ranging from the monitoring of network communications to the analysis, detection, and mitigation of cyber-attacks. In this article, we propose an architecture that combines the Software Defined Networking and Network Functions Virtualization technologies to optimize the usage of network resources for monitoring services. A use case based on botnet detection in 5G networks shows how our architecture ensures the provision of monitoring services in managing self-protection scenarios. Additionally, we describe a set of experiments that confirm the best time calculated by our solution to deploy or reconfigure monitoring and detection services. These experiments consider different aspects like the number of zombies shaping the botnet, their mobility, or network traffic. © 2018, Springer-Verlag GmbH Germany, part of Springer Nature.</t>
  </si>
  <si>
    <t>Botnet; Memory architecture; Mobile telecommunication systems; Network function virtualization; Network security; Queueing networks; Software defined networking; Virtual reality; Virtualization; Wireless networks; Botnets; Monitoring services; Network communications; Network Monitoring; Optimization of network; Resource optimization; Self Organizing Network (SON); Virtualization technologies; 5G mobile communication systems</t>
  </si>
  <si>
    <t>10.1007/s12652-018-0848-6</t>
  </si>
  <si>
    <t>Xu C.; Lin H.; Wu Y.; Guo X.; Lin W.</t>
  </si>
  <si>
    <t>An SDNFV-Based DDoS Defense Technology for Smart Cities</t>
  </si>
  <si>
    <t>A software defined networking (SDN)-enabled smart city is a new paradigm that can effectively improve the cost efficiency and flexibility of data management through data-control separation. However, it faces significant security threats such as distributed denial of service (DDoS) attacks which jeopardize the security and availability of data and services by overloading the system with excessive traffic from distributed sources. To improve the DDoS defense capability and enhance the security of data management in SDN-enabled smart cities, this paper proposes a DDoS attack Defense strategy based on Traffic Classification (DDTC). We use software defined network function virtualization (SDNFV) architecture and traffic classification strategy, to improve the flexibility and reduce the load of SDN against DDoS attacks. Experimental results show that the proposed DDTC can not only launch DDoS attacks detection quickly, but also accurately track the sources of DDoS attacks. More importantly, it can reduce the risk of attack on the controller of SDN and improve the effectiveness of the system. © 2013 IEEE.</t>
  </si>
  <si>
    <t>Information management; Network function virtualization; Network security; Security systems; Smart city; Software defined networking; Transfer functions; Virtual reality; DDoS attack defense; Defense technologies; Distributed denial of service; Distributed denial of service attack; Distributed sources; Flow classification; Software defined networking (SDN); Traffic classification; Denial-of-service attack</t>
  </si>
  <si>
    <t>10.1109/ACCESS.2019.2943146</t>
  </si>
  <si>
    <t>Lanza F.; Seidita V.; Chella A.</t>
  </si>
  <si>
    <t>Agents and robots for collaborating and supporting physicians in healthcare scenarios</t>
  </si>
  <si>
    <t>Monitoring patients through robotics telehealth systems is an interesting scenario where patients’ conditions, and their environment, are dynamic and unknown variables. We propose to improve telehealth systems’ features to include the ability to serve patients with their needs, operating as human caregivers. The objective is to support the independent living of patients at home without losing the opportunity to monitor their health status. Application scenarios are several, and they spread from simple clinical assisting scenarios to an emergency one. For instance, in the case of a nursing home, the system would support in continuously monitoring the elderly patients. In contrast, in the case of an epidemic diffusion, such as COVID-19 pandemic, the system may help in all the early triage phases, significantly reducing the risk of contagion. However, the system has to let medical assistants perform actions remotely such as changing therapies or interacting with patients that need support. The paper proposes and describes a multi-agent architecture for intelligent medical care. We propose to use the beliefs-desires-intentions agent architecture, part of it is devised to be deployed in a robot. The result is an intelligent system that may allow robots the ability to select the most useful plan for unhandled situations and to communicate the choice to the physician for his validation and permission. © 2020 Elsevier Inc.</t>
  </si>
  <si>
    <t>Aged; Artificial Intelligence; Computer Systems; Coronavirus Infections; Emergency Medicine; Geriatrics; Humans; Infectious Disease Medicine; Medical Informatics; Models, Theoretical; Monitoring, Physiologic; Nursing Homes; Pandemics; Pneumonia, Viral; Risk; Robotics; Telemedicine; Intelligent systems; Medical computing; Multi agent systems; Patient monitoring; Application scenario; Beliefs-desires-intentions agents; Health status; Independent living; Multiagent architecture; Nursing homes; Telehealth system; Article; caregiver; coronavirus disease 2019; emergency care; emergency health service; geriatric patient; health care system; health status; human; human computer interaction; infection risk; knowledge management; nursing home; pandemic; patient care; patient monitoring; physician; priority journal; reasoning; risk reduction; robotics; telehealth; virtual reality; aged; artificial intelligence; computer system; Coronavirus infection; devices; emergency medicine; geriatrics; infectious disease medicine; medical informatics; physiologic monitoring; procedures; risk; robotics; telemedicine; theoretical model; virus pneumonia; Intelligent robots</t>
  </si>
  <si>
    <t>10.1016/j.jbi.2020.103483</t>
  </si>
  <si>
    <t>Chen X.; Ni W.; Chen T.; Collings I.B.; Wang X.; Liu R.P.; Giannakis G.B.</t>
  </si>
  <si>
    <t>Multi-Timescale Online Optimization of Network Function Virtualization for Service Chaining</t>
  </si>
  <si>
    <t>Network Function Virtualization (NFV) can cost-efficiently provide network services by running different virtual network functions (VNFs) at different virtual machines (VMs) in a correct order. This can result in strong couplings between the decisions of the VMs on the placement and operations of VNFs. This paper presents a new fully decentralized online approach for optimal placement and operations of VNFs. Building on a new stochastic dual gradient method, our approach decouples the real-time decisions of VMs, asymptotically minimizes the time-average cost of NFV, and stabilizes the backlogs of network services with a cost-backlog tradeoff of [ϵ,1/ϵ], for any ϵ&gt;0. Our approach can be relaxed into multiple timescales to have VNFs (re)placed at a larger timescale and hence alleviate service interruptions. While proved to preserve the asymptotic optimality, the larger timescale can slow down the optimal placement of VNFs. A learn-and-adapt strategy is further designed to speed the placement up with an improved tradeoff [ϵ,log2(ϵ)/ϵ]. Numerical results show that the proposed method is able to reduce the time-average cost of NFV by 23 percent and reduce the queue length (or delay) by 74 percent, as compared to existing benchmarks. © 2018 IEEE.</t>
  </si>
  <si>
    <t>Couplings; Gradient methods; Network security; Numerical methods; Stochastic systems; Transfer functions; Virtual machine; Virtual reality; Asymptotic optimality; Distributed optimization; Multiple timescales; Online optimization; Optimal placements; Real time decisions; Service interruption; Stochastic approximations; Network function virtualization</t>
  </si>
  <si>
    <t>10.1109/TMC.2018.2885301</t>
  </si>
  <si>
    <t>De Vries A.W.; Willaert J.; Jonkers I.; Van DIeën J.H.; Verschueren S.M.P.</t>
  </si>
  <si>
    <t>Virtual Reality Balance Games Provide Little Muscular Challenge to Prevent Muscle Weakness in Healthy Older Adults</t>
  </si>
  <si>
    <t>Objective: Muscle weakness is an important risk factor for falls in older adults. Intensity and duration of muscle activity are important determinants of exercise effectiveness in combating muscle weakness. The aim of this article was to assess the intensity and duration of muscle activity in virtual reality (VR) balance games. Materials and Methods: Thirty young and 30 healthy older adults played seven different VR balance games. Muscle activity of the vastus lateralis, vastus medialis, soleus, and gluteus medius was obtained using surface electromyography (EMG). The processed EMG signals were divided into 200-ms blocks, after which each block was categorized by its average normalized EMG activity, that is, &gt;80%, 60%-80%, 40%-60%, or &lt;40% of maximum voluntary contraction (MVC). We calculated the total number of blocks in each category to score intensity, as well as the maximal number of consecutive 200-ms blocks (MCBs) &gt;40% MVC, to identify prolonged muscle activity. Results: Muscle activity during game play was mostly &lt;40% MVC and prolonged activation was lacking. Only the games that included more dynamic movements showed activation blocks of higher intensity and resulted in more MCBs. Conclusion: Our method allowed us to analyze the overall muscle activity and the distribution of activity over a trial. Although the activation levels during these VR games were low in general, we identified game elements that could potentially provide a strength training stimulus. Future research should aim to implement these elements, such that the intensity, prolonged activity, and rest are optimized to sufficiently challenge lower limb muscles in VR training.  © Copyright 2020, Mary Ann Liebert, Inc., publishers 2020.</t>
  </si>
  <si>
    <t>Aged; Electromyography; Humans; Muscle Weakness; Muscle, Skeletal; Postural Balance; Resistance Training; Video Games; Virtual Reality; Young Adult; aged; body equilibrium; electromyography; human; muscle weakness; physiology; procedures; resistance training; skeletal muscle; video game; virtual reality; young adult</t>
  </si>
  <si>
    <t>10.1089/g4h.2019.0036</t>
  </si>
  <si>
    <t>Zhang X.; Zheng B.; Pan L.</t>
  </si>
  <si>
    <t>Using virtual reality technology to visualize management of college assets in the internet of things environment</t>
  </si>
  <si>
    <t>This article studies the visual management of college assets under the changing environment of the Internet of Things, uses virtual reality technology to discuss the mechanism of its visualization, and studies the technical selection from the aspects of system architecture, database, and message middleware to provide reliable colleges and universities asset management, provide a complete authority distribution management mechanism, have a safe and reliable data storage mechanism and good scalability. And according to this goal, the overall architecture of the system is designed. Under this architecture, the main modules of the college asset management system divided into college asset information management, information release management, and other modules. To meet these functional modules, related diagrams are designed. The diagram creates a data table corresponding to it. The emphasis is on the systematic analysis of system performance and uses case modeling, static model, and dynamic model based on UML. The overall design of a three-tier logical structure including presentation layer, business logic layer, and data access layer, six functional modules including business process management, platform visualization management, application management, data storage, data processing, and data asset security control. Using the MySQL database and the database design method based on the E-R model, the definition of data entities was completed and the table structure design was carried out. It proved that the functions of the platform are in line with actual needs, and the performance can also meet the business requirements of the visualized management of college assets. It can manage data assets well and has high practical application value.  © 2013 IEEE.</t>
  </si>
  <si>
    <t>Asset management; Data handling; Data visualization; Digital storage; Distributed database systems; Enterprise resource management; Environmental management; Internet of things; Memory architecture; Middleware; Storage management; Structural design; Virtual reality; Visualization; Application management; Asset management systems; Business logic layers; Business process management; Colleges and universities; Distribution management; Virtual reality technology; Visualized managements; Information management</t>
  </si>
  <si>
    <t>Ottogalli K.; Rosquete D.; Amundarain A.; Aguinaga I.; Borro D.</t>
  </si>
  <si>
    <t>10.3390/app9234983</t>
  </si>
  <si>
    <t>Song H.; Wang X.; Zhai M.; Zhang G.</t>
  </si>
  <si>
    <t>High-fidelity router emulation technologies based on multi-scale virtualization</t>
  </si>
  <si>
    <t>Virtualization has the advantages of strong scalability and high fidelity in host node emulation. It can effectively meet the requirements of network emulation, including large scale, high fidelity, and flexible construction. However, for router emulation, virtual routers built with virtualization and routing software use Linux Traffic Control to emulate bandwidth, delay, and packet loss rates, which results in serious distortions in congestion scenarios. Motivated by this deficiency, we propose a novel router emulation method that consists of virtualization plane, routing plane, and a traffic control method. We designed and implemented our traffic control module in multi-scale virtualization, including the kernel space of a KVM-based virtual router and the user space of a Docker-based virtual router. Experiments show not only that the proposed method achieves high-fidelity router emulation, but also that its performance is consistent with that of a physical router in congestion scenarios. These findings provide good support for network research into congestion scenarios on virtualization-based emulation platforms. © 2020 by the authors.</t>
  </si>
  <si>
    <t>Computer operating systems; Traffic control; Virtual reality; Virtualization; Cyberspaces; Emulation platform; Emulation technology; Flexible construction; Network emulation; Packet loss rates; Routing software; Virtual routers; Traffic congestion</t>
  </si>
  <si>
    <t>10.3390/info11010047</t>
  </si>
  <si>
    <t>Lyk P.B.; Majgaard G.; Vallentin-Holbech L.; Guldager J.D.; Dietrich T.; Rundle-Thiele S.; Stock C.</t>
  </si>
  <si>
    <t>Co-designing and learning in virtual reality: Development of tool for alcohol resistance training</t>
  </si>
  <si>
    <t>This paper presents the design process of a Danish educational virtual reality (VR) application for alcohol prevention. Denmark is one on the countries in Europe with the highest alcohol consumption among adolescents. Alcohol abuse is a risk factor for a variety of diseases and contributes as a significant factor to motor vehicle accidents. The application offers first-hand experiences with alcohol in a safe environment. This is done by simulating a party situation using 125 different 360-degree movie sequences and displaying it in a virtual reality headset. The users create their own experience through a choose your own adventure game experience. The experience is designed to acquire skills for recognizing and handling peer pressure, which has been found to be one of the main reasons for drinking initiation. These skills are acquired though experimental learning. The application is a product of a co-design process involving 10 students (aged 18-28) studying film making and game design at Askov Folk High School (a special kind of Danish boarding school without exams for young adults), Denmark, their teachers, alcohol experts from social services and researchers with expertise within health promotion, social marketing, VR, interaction design and game development. Additionally, 35 students from Askov Boarding School (aged 15-17) participated as actors and extras. This article contributes to research within development of 360-degree video applications for experimental learning with a practical example. The iterative design process of the application, containing exploration of key concepts, concept design, prototype design, pre-usability testing, innovation design and usability test is described, as well as our reflections on virtual experimental learning in the application. © 2020, Academic Publishing Ltd. All rights reserved.</t>
  </si>
  <si>
    <t>10.34190/EJEL.20.18.3.002</t>
  </si>
  <si>
    <t>John B.; Jörg S.; Koppal S.; Jain E.</t>
  </si>
  <si>
    <t>The Security-Utility Trade-off for Iris Authentication and Eye Animation for Social Virtual Avatars</t>
  </si>
  <si>
    <t>The gaze behavior of virtual avatars is critical to social presence and perceived eye contact during social interactions in Virtual Reality. Virtual Reality headsets are being designed with integrated eye tracking to enable compelling virtual social interactions. This paper shows that the near infra-red cameras used in eye tracking capture eye images that contain iris patterns of the user. Because iris patterns are a gold standard biometric, the current technology places the user's biometric identity at risk. Our first contribution is an optical defocus based hardware solution to remove the iris biometric from the stream of eye tracking images. We characterize the performance of this solution with different internal parameters. Our second contribution is a psychophysical experiment with a same-different task that investigates the sensitivity of users to a virtual avatar's eye movements when this solution is applied. By deriving detection threshold values, our findings provide a range of defocus parameters where the change in eye movements would go unnoticed in a conversational setting. Our third contribution is a perceptual study to determine the impact of defocus parameters on the perceived eye contact, attentiveness, naturalness, and truthfulness of the avatar. Thus, if a user wishes to protect their iris biometric, our approach provides a solution that balances biometric protection while preventing their conversation partner from perceiving a difference in the user's virtual avatar. This work is the first to develop secure eye tracking configurations for VR/AR/XR applications and motivates future work in the area. © 2020 IEEE.</t>
  </si>
  <si>
    <t>Adolescent; Adult; Biometric Identification; Computer Graphics; Computer Security; Eye Movements; Eye-Tracking Technology; Female; Fixation, Ocular; Humans; Iris; Male; Social Interaction; User-Computer Interface; Young Adult; Animation; Biometrics; Cameras; Computer hardware description languages; Data privacy; Economic and social effects; Eye movements; Virtual reality; Animated Avatars; Avatars; Gaze tracking; Iris recognition; Security; adolescent; adult; biometry; computer graphics; computer interface; computer security; diagnostic imaging; eye fixation; eye movement; female; human; iris; male; physiology; social interaction; young adult; Eye tracking</t>
  </si>
  <si>
    <t>10.1109/TVCG.2020.2973052</t>
  </si>
  <si>
    <t>Liaqat M.; Naveed A.; Ali R.L.; Shuja J.; Ko K.-M.</t>
  </si>
  <si>
    <t>Characterizing Dynamic Load Balancing in Cloud Environments Using Virtual Machine Deployment Models</t>
  </si>
  <si>
    <t>The ever growing computational demands of users call for efficient cloud resource management to avoid service-level agreement (SLA) violation. Virtualization co-locates multiple virtual machines (VMs) on a single physical server to share the underlying resources for efficient resource management. However, the decision about 'what' and 'where' to place workloads significantly impacts performance of hosted workloads. Existing cloud schedulers consider a single resource (RAM) to co-locate workloads that as a result lead to SLA violation due to non-optimal VM placement. To handle this issue, current study has updated nova scheduler to propose a multi-resource based VM placement approach to improve application performance in terms of central processing unit (CPU) utilization and execution time. Experimentally we have shown that our proposed method has lessened application execution time by 50% when compared with one of the well-known technique. © 2013 IEEE.</t>
  </si>
  <si>
    <t>Balancing; Cloud computing; Natural resources management; Network security; Program processors; Resource allocation; Scheduling; Virtual reality; Virtualization; Application execution; Application performance; Computational demands; Date center; initial VM deployment; OpenStack; Resource management; Service Level Agreements; Virtual machine</t>
  </si>
  <si>
    <t>10.1109/ACCESS.2019.2945499</t>
  </si>
  <si>
    <t>Raza M.T.; Lu S.; Gerla M.</t>
  </si>
  <si>
    <t>VEPC-sec: Securing LTE Network Functions Virtualization on Public Cloud</t>
  </si>
  <si>
    <t>Public cloud offers economy of scale to adapt workload changes in an autonomic manner, maximizing the use of resources. Through network function virtualization (NFV), network operators can move LTE core to the cloud; hence removing their dependency on carrier-grade LTE network functions. Recent research efforts discuss performance, latency, and fault tolerance of LTE NFV, largely ignoring the security aspects. In this paper, we discover new vulnerabilities that LTE NFV face today with no standard solutions to address them. These vulnerabilities span at both LTE control and user planes. To address them, we propose vEPC-sec that cryptographically secures LTE control-plane signaling messages in the cloud. It provides distributed key management and key derivation schemes to derive shared-symmetric keys for securing the communication between any two network functions. Our approach provides encryption and integrity protection to the messages even during virtual machines scalability and failure recovery scenarios. vEPC-sec also prevents user-plane vulnerabilities by ensuring that LTE routing modules should faithfully forward the LTE subscriber packets. © 2005-2012 IEEE.</t>
  </si>
  <si>
    <t>Cryptography; Fault tolerance; Software defined networking; Transfer functions; Virtual reality; 4G LTE; evolved packet core; G-networks; Network functions; Security; Network function virtualization</t>
  </si>
  <si>
    <t>10.1109/TIFS.2019.2908800</t>
  </si>
  <si>
    <t>Olivero M.A.; Bertolino A.; Domínguez-Mayo F.J.; Escalona M.J.; Matteucci I.</t>
  </si>
  <si>
    <t>Digital persona portrayal: Identifying pluridentity vulnerabilities in digital life</t>
  </si>
  <si>
    <t>The increasing use of the Internet for social purposes enriches the data available online about all of us and promotes the concept of the Digital Persona. Actually, most of us are represented online by more than one identity, what we define here as a Pluridentity. This trend brings increased risks: it is well known that the security of a Digital Persona can be exploited if its data and security are not effectively managed. In this paper, we focus specifically on a new type of digital attack that can be perpetrated by combining pieces of data belonging to one same Pluridentity in order to profile their target. Some victims can be so accurately depicted when looking at their Pluridentity that by using the gathered information attackers can execute very personalized social engineering attacks, or even bypass otherwise safe security mechanisms. We characterize these Pluridentity attacks as a security issue of a virtual System of Systems, whose constituent systems are the individual identities and the humans themselves. We present a strategy to identify vulnerabilities caused by overexposure due to the combination of data from the constituent identities of a Pluridentity. To this end we introduce the Digital Persona Portrayal Metamodel, and the related Digital Pluridentity Persona Portrayal Analysis process that supports the architecting of data from different identities: such model and process can be used to identify the vulnerabilities of a Pluridentity due to its exploitation as a System of Systems. The approach has been validated on the Pluridentities of seventeen candidates selected from a data leak, by retrieving the data of their Digital Personae, and matching them against the security mechanisms of their Pluridentities. After analyzing the results for some of the analyzed subjects we could detect several vulnerabilities. © 2020 Elsevier Ltd</t>
  </si>
  <si>
    <t>Data privacy; System of systems; Virtual reality; Analysis process; Digital persona; Pluridentity; Portrayal; Security; Security issues; Security mechanism; Social engineering; Network security</t>
  </si>
  <si>
    <t>10.1016/j.jisa.2020.102492</t>
  </si>
  <si>
    <t>Heigl M.; Doerr L.; Tiefnig N.; Fiala D.; Schramm M.</t>
  </si>
  <si>
    <t>A resource-preserving self-regulating Uncoupled MAC algorithm to be applied in incident detection</t>
  </si>
  <si>
    <t>The connectivity of embedded systems is increasing accompanied with thriving technology such as Internet of Things/Everything (IoT/E), Connected Cars, Smart Cities, Industry 4.0, 5G or Software-Defined Everything. Apart from the benefits of these trends, the continuous networking offers hackers a broad spectrum of attack vectors. The identification of attacks or unknown behavior through Intrusion Detection Systems (IDS)has established itself as a conducive and mandatory mechanism apart from the protection by cryptographic schemes in a holistic security eco-system. In systems where resources are valuable goods and stand in contrast to the ever increasing amount of network traffic, sampling has become a useful utility in order to detect malicious activities on a manageable amount of data. In this work an algorithm – Uncoupled MAC – is presented which secures network communication through a cryptographic scheme by uncoupled Message Authentication Codes (MAC)but as a side effect also provides IDS functionality producing alarms based on the violation of Uncoupled MAC values. Through a novel self-regulation extension, the algorithm adapts it's sampling parameters based on the detection of malicious actions. The evaluation in a virtualized environment clearly shows that the detection rate increases over runtime for different attack scenarios. Those even cover scenarios in which intelligent attackers try to exploit the downsides of sampling. © 2019 The Author(s)</t>
  </si>
  <si>
    <t>5G mobile communication systems; Authentication; Conservation; Cryptography; Deregulation; Embedded systems; Internet of things; Intrusion detection; Natural resources; Personal computing; Virtual reality; Cryptographic schemes; Intrusion Detection Systems; Message authentication; Message authentication codes; Network communications; Resource conservation; Self regulation; Virtualized environment; Network security</t>
  </si>
  <si>
    <t>10.1016/j.cose.2019.05.010</t>
  </si>
  <si>
    <t>Ren Y.; Dong W.; Lin J.; Miao X.</t>
  </si>
  <si>
    <t>A dynamic taint analysis framework based on entity equipment</t>
  </si>
  <si>
    <t>With the development of the Internet of Things, the security of embedded device has received extensive attention. Taint analysis technology can improve the understanding of the firmware program operating mechanism and improve the effectiveness of security analysis. It is an important method in security analysis. Traditional taint analysis of embedded device firmware requires complex pre-preparation work, setting up a virtual operating environment. Those security analysts have to invest a lot of time and effort in this work, and the results are usually unsatisfactory. In this paper, we propose a dynamic taint analysis method based on entity equipment. The core idea of our approach is to divide the taint analysis into two parts: the simulation analysis on the host and the real execution on the entity equipment. Since one of the features of our method is based on entity equipment, there is no need to build a dedicated virtual environment. Another feature is that the tested firmware program runs on entity equipment and can ensure the accuracy of the analysis by comparing the results of the taint analysis with the device firmware run-time information. We implement a prototype system and verified the effectiveness of the method, which can perform taint analysis on multiple architecture embedded firmware programs and detect vulnerabilities such as stack overflow, heap overflow and so on. Finally, we verify our prototype with a test case to effectively detect vulnerabilities in the firmware program. And we evaluate the performance of the prototype, compared with PANDA, the time overhead of our prototype is reduced by 5.9%. © 2013 IEEE.</t>
  </si>
  <si>
    <t>Security systems; Software testing; Virtual reality; Dynamic Taint Analysis; Embedded firmwares; Operating environment; Operating mechanism; Prototype system; Run-time information; Security analysis; Simulation analysis; Firmware</t>
  </si>
  <si>
    <t>10.1109/ACCESS.2019.2961144</t>
  </si>
  <si>
    <t>Chen Y.; Liu L.; Shi V.; Zhang Y.; Zhu J.</t>
  </si>
  <si>
    <t>The Optimization of a Virtual Dual Production-Inventory System under Dynamic Supply Disruption Risk</t>
  </si>
  <si>
    <t>Major events such as the COVID-19 pandemic, Olympic Games, and G20 Summit bring about supplier disruption risks and challenges to supply chain management. To help deal with these risks, a virtual dual-sourcing production-inventory system can be deployed. In this paper, we study such a system which consists of a raw material supplier, a manufacturer, and a virtual dual-sourcing contingency supplier. The manufacturer needs to determine the production, procurement, and inventory plan of raw materials. When its supplier is interrupted, the manufacturer may need to adjust the production and inventory plan and work with the contingency supplier. We develop a system dynamics method to simulate the operations in this production-inventory system to identify the approximately optimal order-up-to-level inventory policies. We find that the virtual dual production-inventory strategy can be the optimal contingency policy to deal with supplier dynamic disruption risks. Furthermore, for disruption risk with low frequency and long duration, the manufacturer should increase the safety inventory level before the disruption. Otherwise, it should increase the safety inventory level in every cycle.  © 2020 Yu Chen et al.</t>
  </si>
  <si>
    <t>Inventory control; Safety engineering; Supply chain management; Virtual reality; Inventory policies; Optimal ordering; Production and inventory; Production inventories; Production inventory system; Raw material suppliers; Safety inventory; Supply disruption; Manufacture</t>
  </si>
  <si>
    <t>10.1155/2020/7067502</t>
  </si>
  <si>
    <t>Paparizos C.; Tsafas N.; Birbas M.</t>
  </si>
  <si>
    <t>A Zynq-Based Robotic System for Treatment of Contagious Diseases in Hospital Isolated Environment †</t>
  </si>
  <si>
    <t>The rapid evolution of smart assisted living operations in combination with the blooming of commercial robots calls for the use of robotic based systems. Specifically, certain circumstances such as the handling of critical, contagious virus outbreaks like the recent novel Coronavirus epidemic can be benefited by an assisting mobile robot system controlled remotely, complementing measures like the isolation of patients from medical stuff. Within this context, the robotic-based solution to be employed needs to be easy to deploy, able to manufacture with low cost, and able to operate with ease by non-trained personnel. Also, to address the needs of existing hospitals, traditional or smart ones, as well as the temporary risk management facilities in, for example, quarantined cities, ease of integration in terms of size and infrastructure requirements is a must. In this work, the design and implementation of a robotic chassis bearing an arm manipulator is presented, addressing all these needs efficiently. Special attention has been given to the ease of teleoperation with minimal need for equipment and expertise, utilizing a Leap Motion virtual reality sensor which outweighs Microsoft’s Kinect capabilities. Furthermore, a reconfigurable hardware and software integrated system has been used to control the communication, algorithm processing and motion control utilizing a Xilinx Zynq system on chip (SoC). © 2020 by the authors.</t>
  </si>
  <si>
    <t>10.3390/technologies8020028</t>
  </si>
  <si>
    <t>Thongnuch S.; Fay A.</t>
  </si>
  <si>
    <t>MCAD2Sim: Towards automatic kinematic joints recognition</t>
  </si>
  <si>
    <t>Developing production machines involves engineering processes to transform customer requirements into real machines. Commissioning, which is a bottleneck of the engineering processes, must be better addressed to improve the machine development. To do so, with the help of virtual machines, virtual commissioning (VC) can be performed before the real machine construction with several promising benefits. VC, however, seeks a method to automatically generate detailed virtual machines. The automatic model generation makes VC benefits valid. This paper presents a practical and automatic VC model generation method by applying the constraint-based algorithm to MCAD models. As a result, the static geometry in the models governs kinematic joints and parameters. The proposed MCAD2Sim workflow produces executable kinematic models in the COLLADA format, which is a part of AutomationML and widely used in the industrial automation domain. Furthermore, in this paper, the application of the entire workflow on a mechanical assembly is demonstrated. The results serve as a preliminary solution to the automatic VC model generation for more sophisticated real-world applications. © 2020, CAD Solutions, LLC. All rights reserved.</t>
  </si>
  <si>
    <t>Computer aided design; Network security; Virtual machine; Virtual reality; Automatic model generation; Collada; Customer requirements; Industrial automation; Kinematics modeling; Machine construction; Mechanical computer-aided designs; Virtual commissioning; Kinematics</t>
  </si>
  <si>
    <t>10.14733/cadaps.2020.44-60</t>
  </si>
  <si>
    <t>Leira R.; Julián-Moreno G.; González I.; Gómez-Arribas F.J.; López de Vergara J.E.</t>
  </si>
  <si>
    <t>Performance assessment of 40 Gbit/s off-the-shelf network cards for virtual network probes in 5G networks</t>
  </si>
  <si>
    <t>Incoming 5G networks will evolve regarding how they operate due to the use of virtualization technologies. Network functions that are necessary for communication will be virtual and will run on top of commodity servers. Among these functions, it will be essential to deploy monitoring probes, which will provide information regarding how the network is behaving, which will be later analyzed for self-management purposes. However, to date, the network probes have needed to be physical to perform at link-rates in high-speed networks, and it is challenging to deploy them in virtual environments. Thus, it will be necessary to rely on bare-metal accelerators to deal with existing input/output (I/O) performance problems. Next, to control the costs of implementing these virtual network probes, our approach is to leverage the capabilities that current commercial off-the-shelf network cards provide for virtual environments. Specifically, to this end, we have implemented HPCAP40vf, which is a driver that is GPL-licensed and available for download, for network capture in virtual machines. This driver handles the communication with an Intel XL710 40 Gbit/s commercial network card to enable a network monitoring application run within a virtual machine. To store the captured traffic, we have relied on NVMe drives due to their high transference rate, as they are directly connected to the PCIe bus. We have assessed the performance of this approach and compared it with DPDK, in terms of both capturing and storing the network traffic by measuring the achieved data rates. The evaluation has taken into account two virtualization technologies, namely, KVM and Docker, and two access methods to the underlying hardware, namely, VirtIO and PCI passthrough. With this methodology, we have identified bottlenecks and determined the optimal solution in each case to reduce overheads due to virtualization. This approach can also be applied to the development of other performance-hungry virtual network functions. The obtained results demonstrate the feasibility of our proposed approach: when we correctly use the capabilities that current commercial network cards provide, our virtual network probe can monitor at 40 Gbit/s with full packet capture and storage and simultaneously track the traffic among other virtual network functions inside the host and with the external network. © 2019 Elsevier B.V.</t>
  </si>
  <si>
    <t>Computer operating systems; Digital storage; HIgh speed networks; Information management; Network function virtualization; Network security; Probes; Queueing networks; Software defined networking; Transfer functions; Virtual machine; Virtual reality; Docker; DPDK; HPCAP; HPCAP40vf; PCI Passthrough; Virtio; Virtual functions; Virtual networks; 5G mobile communication systems</t>
  </si>
  <si>
    <t>10.1016/j.comnet.2019.01.033</t>
  </si>
  <si>
    <t>Santamaría-Bonfil G.; Ibáñez M.B.; Pérez-Ramírez M.; Arroyo-Figueroa G.; Martínez-Álvarez F.</t>
  </si>
  <si>
    <t>Learning analytics for student modeling in virtual reality training systems: Lineworkers case</t>
  </si>
  <si>
    <t>Live-line maintenance is a high risk activity. Hence, lineworkers require effective and safe training. Virtual Reality Training Systems (VRTS) provide an affordable and safe alternative for training in such high risk environments. However, their effectiveness relies mainly on having meaningful activities for supporting learning and on their ability to detect untrained students. This study builds a student model based on Learning Analytics (LA), using data collected from 1399 students that used a VRTS for the maintenance training of lineworkers in 329 courses carried out from 2008 to 2016. By employing several classifiers, the model allows discriminating between trained and untrained students in different maneuvers using three minimum evaluation proficiency scores. Using the best classifier, a Feature Importance Analysis is carried out to understand the impact of the variables regarding the trainees’ final performances. The model also involves the exploration of the trainees’ trace data through a visualization tool to pose non-observable behavioral variables related to displayed errors. The results show that the model can discriminate between trained and untrained students, the Random Forest algorithm standing out. The feature importance analysis revealed that the most relevant features regarding the trainees’ final performance were profile and course variables along with specific maneuver steps. Finally, using the visual tool, and with human expert aid, several error patterns in trace data associated with misconceptions and confusion were identified. In the light of these, LA enables disassembling the data jigsaw quandary from VRTS to enhance the human-in-the-loop evaluation. © 2020 Elsevier Ltd</t>
  </si>
  <si>
    <t>Data visualization; Decision trees; Learning systems; Random forests; Students; Virtual reality; Exploratory data analysis; Human-in-the-loop evaluation; Importance analysis; Learning analytics; Live-line maintenances; Performance prediction; Random forest algorithm; Virtual reality training; E-learning</t>
  </si>
  <si>
    <t>10.1016/j.compedu.2020.103871</t>
  </si>
  <si>
    <t>Di Franco P.G.; Winterbottom M.; Galeazzi F.; Gogan M.</t>
  </si>
  <si>
    <t>Ksar said: Building Tunisian young people's critical engagement with their heritage</t>
  </si>
  <si>
    <t>This paper describes the work undertaken as part of the 'Digital Documentation of Ksar Said' Project. This project, funded by the British Council, combined education, history, and heritage for the digital preservation of tangible and intangible aspects of heritage associated with the 19th century Said Palace (Ksar Said) in Tunis. We produced an interactive 3D model of Ksar Said and developed learning resources to build Tunisian students' critical engagement with their heritage through inquiry learning activities within the 3D model. We used a user-centred approach, based on pre-assessment (i.e., co-creation of contents), mid-term evaluation (i.e., feedback on contents and preliminary design of virtual activities), and post-assessment design (i.e., user trial). Our results demonstrate the potential of this novel approach to virtual learning and inform future co-design, evaluation and implementation choices for improving the generative power of three dimensional virtual replication of heritage sites in the cultural heritage sector. © 2019 by the authors.</t>
  </si>
  <si>
    <t>Tunisia; cultural heritage; design method; heritage conservation; historical geography; implementation process; learning; local participation; nineteenth century; project assessment; risk assessment; three-dimensional modeling; young population</t>
  </si>
  <si>
    <t>10.3390/su11051373</t>
  </si>
  <si>
    <t>Zhong C.; Zhang J.; Zhou Y.</t>
  </si>
  <si>
    <t>Adaptive Virtual Capacitor Control for MTDC System with Deloaded Wind Power Plants</t>
  </si>
  <si>
    <t>Coordinated droop control strategies can provide frequency support for AC area grids from wind farms integrated through multi-terminal high-voltage DC (MTDC) transmission. However, such a strategy inevitably causes DC voltage deviation for transmitting AC area frequency information, thereby deteriorating the stability and security of the MTDC system operation. This paper reports an improved adaptive virtual capacitor control strategy that can provide inertial support for the system. Instead of increasing the capacitance of the physical capacitor, a virtual capacitor is generated by utilizing the rest energy of the deloaded wind farm. Furthermore, an S-shape function is designed to adaptively adjust the capacitance of the virtual capacitor based on the operating points of the system, in order to provide a better inertial support than with the fixed virtual capacitor control strategy. The proposed strategy not only enhances the DC voltage nadir but also improves the frequency nadir of the AC area by releasing additional power from the deloaded wind farm., a MTDC system of a four-terminal voltage source converter with two wind farms is simulated using PSCAD/EMTDC. Case studies are conducted to compare and demonstrate the effectiveness of the proposed strategy under sudden load variations. © 2021 Institute of Electrical and Electronics Engineers Inc.. All rights reserved.</t>
  </si>
  <si>
    <t>Capacitance; Electric power system interconnection; Electric utilities; HVDC power transmission; Virtual reality; Wind power; Capacitor controls; Droop control strategies; Frequency information; Frequency nadirs; High voltage DC; Operating points; System operation; Terminal voltages; Adaptive control systems</t>
  </si>
  <si>
    <t>10.1109/ACCESS.2020.3032284</t>
  </si>
  <si>
    <t>Farmer J.; Demirel D.; Erol R.; Ahmadi D.; Halic T.; Kockara S.; Arikatla V.S.; Sexton K.; Ahmadi S.</t>
  </si>
  <si>
    <t>Systematic approach for content and construct validation: Case studies for arthroscopy and laparoscopy</t>
  </si>
  <si>
    <t>Background: In minimally invasive surgery, there are several challenges for training novice surgeons, such as limited field-of-view and unintuitive hand-eye coordination due to performing the operation according to video feedback. Virtual reality (VR) surgical simulators are a novel, risk-free, and cost-effective way to train and assess surgeons. Methods: We developed VR-based simulations to accurately assess and quantify performance of two VR simulations: gentleness simulation for laparoscopy and rotator cuff repair for arthroscopy. We performed content and construct validity studies for the simulators. In our analysis, we systematically rank surgeons using data mining classification techniques. Results: Using classification algorithms such as K-Nearest Neighbors, Support Vector Machines, and Logistic Regression we have achieved near 100% accuracy rate in identifying novices, and up to an 83% accuracy rate identifying experts. Sensitivity and specificity were up to 1.0 and 0.9, respectively. Conclusion: Developed methodology to measure and differentiate the highly ranked surgeons and less-skilled surgeons. © 2020 John Wiley &amp; Sons, Ltd</t>
  </si>
  <si>
    <t>Arthroscopy; Clinical Competence; Computer Simulation; Feedback; Humans; Laparoscopy; User-Computer Interface; Cost effectiveness; Data mining; Laparoscopy; Nearest neighbor search; Risk assessment; Simulators; Support vector machines; Surgical equipment; Accuracy rate; Arthroscopic rotator cuff; Case-studies; Construct validation; Content validation; Field of views; Gentleness; Minimally-invasive surgery; Rotator cuff; Surgeon skill measurement; arthroscopy; Article; case study; construct validity; content validity; data accuracy; human; k nearest neighbor; laparoscopy; logistic regression analysis; sensitivity and specificity; support vector machine; surgeon; clinical competence; computer interface; computer simulation; feedback system; Virtual reality</t>
  </si>
  <si>
    <t>10.1002/rcs.2105</t>
  </si>
  <si>
    <t>Algarni A.</t>
  </si>
  <si>
    <t>What message characteristics make social engineering successful on Facebook: The role of central route, peripheral route, and perceived risk</t>
  </si>
  <si>
    <t>Past research suggests that the human ability to detect social engineering deception is very limited, and it is even more limited in the virtual environment of social networking sites (SNS) such as Facebook. At the organizational level, research suggests that social engineers could succeed even among those organizations that identify themselves as being aware of social engineering techniques. This may be partly due to the complexity of human behaviors in failing to recognize social engineering tricks in SNSs. Due to the vital role that persuasion and perception play on users' decision to accept or reject social engineering tricks, this paper aims to investigate the impact of message characteristics on users' susceptibility to social engineering victimization on Facebook. In doing so, we investigate the role of the central route of persuasion, peripheral route of persuasion, and perceived risk on susceptibility to social engineering on Facebook. In addition, we investigate the mediation effects between the explored factors, and whether there is any relationship between the effectiveness of them and users' demographics. © 2019 by the authors.</t>
  </si>
  <si>
    <t>Behavioral research; Virtual reality; Argument qualities; Deception; Elaboration likelihood models; Facebook; Persuasion; Social engineering; Social networking (online)</t>
  </si>
  <si>
    <t>10.3390/info10060211</t>
  </si>
  <si>
    <t>Aymerich-Franch L.; Fosch-Villaronga E.</t>
  </si>
  <si>
    <t>A Self-Guiding Tool to Conduct Research With Embodiment Technologies Responsibly</t>
  </si>
  <si>
    <t>The extension of the sense of self to the avatar during experiences of avatar embodiment requires thorough ethical and legal consideration, especially in light of potential scenarios involving physical or psychological harm caused to, or by, embodied avatars. We provide researchers and developers working in the field of virtual and robot embodiment technologies with a self-guidance tool based on the principles of Responsible Research and Innovation (RRI). This tool will help them engage in ethical and responsible research and innovation in the area of embodiment technologies in a way that guarantees all the rights of the embodied users and their interactors, including safety, privacy, autonomy, and dignity. © Copyright © 2020 Aymerich-Franch and Fosch-Villaronga.</t>
  </si>
  <si>
    <t>10.3389/frobt.2020.00022</t>
  </si>
  <si>
    <t>Chan K.; Louis J.; Albert A.</t>
  </si>
  <si>
    <t>Incorporating worker awareness in the generation of hazard proximity warnings</t>
  </si>
  <si>
    <t>Proximity warning systems for construction sites do not consider whether workers are already aware of the hazard prior to issuing warnings. This can generate redundant and distracting alarms that interfere with worker ability to adopt timely and appropriate avoidance measures; and cause alarm fatigue, which instigates workers to habitually disable the system or ignore the alarms; thereby increasing the risk of injury. Thus, this paper integrates the field-of-view of workers as a proxy for hazard awareness to develop an improved hazard proximity warning system for construction sites. The research first developed a rule-based model for the warning generation, which was followed by a virtual experiment to evaluate the integration of worker field-of-view in alarm generation. Based on these findings, an improved hazard proximity warning system incorporating worker field-of-view was developed for field applications that utilizes wearable inertial measurement units and localization sensors. The system’s effectiveness is illustrated through several case studies. This research provides a fresh perspective to the growing adoption of wearable sensors by incorporating the awareness of workers into the generation of hazard alarms. The proposed system is anticipated to reduce unnecessary and distracting alarms which can potentially lead to superior safety performance in construction. © 2020 by the authors. Licensee MDPI, Basel, Switzerland.</t>
  </si>
  <si>
    <t>Clinical Alarms; Construction Industry; Humans; Safety Management; Workplace; Wounds and Injuries; Alarm systems; Hazards; Risk assessment; Sensors; Virtual reality; Wearable sensors; Automated warnings; Construction safety; Construction sites; Inertial measurement unit; Proximity warning systems; Safety performance; Virtual experiments; Worker awareness; alarm monitor; building industry; human; injury; procedures; safety; workplace; Occupational risks</t>
  </si>
  <si>
    <t>10.3390/s20030806</t>
  </si>
  <si>
    <t>Gan C.; Feng Q.; Zhang X.; Zhang Z.; Zhu Q.</t>
  </si>
  <si>
    <t>Dynamical Propagation Model of Malware for Cloud Computing Security</t>
  </si>
  <si>
    <t>Cloud-fog-edge computing especially cloud computing is providing a variety of services in many areas around the world and plays a vital role in cyber-physical-social systems (CPSS). Particularly, virtualization is one of main enabling technologies of cloud computing and realizes the dynamic deployment of computing tasks through the migration of virtual machines (VMs), so how to secure the virtual environment in the cloud is very crucial. The purpose of this paper is to address the issue of malware propagation among VMs under the infrastructure as a service (IaaS) architecture. Firstly, a dynamical propagation model is proposed to explore the important factors affecting the spread of malware, especially the impact of installing antivirus software in VMs. On this basis, a theoretical analysis for this model is investigated by means of differential dynamics, from which it is able to understand the dissemination behavior of malware under an infected cloud environment. Finally, some numerical simulations are conducted to verify the applicability and effectiveness of the proposed model. © 2020 IEEE.</t>
  </si>
  <si>
    <t>Computer viruses; Infrastructure as a service (IaaS); Malware; Virtual reality; Antivirus softwares; Cloud computing securities; Cloud environments; Dynamic deployment; Dynamical behaviors; Enabling technologies; Malware propagation; Propagation modeling; Social computing</t>
  </si>
  <si>
    <t>10.1109/ACCESS.2020.2968916</t>
  </si>
  <si>
    <t>Lee S.; Hong M.; Kim S.; Choi S.J.</t>
  </si>
  <si>
    <t>Effect analysis of virtual-reality vestibular rehabilitation based on eye-tracking</t>
  </si>
  <si>
    <t>Vertigo is one of the most common complaints encountered by physicians and the patients are steadily increasing. These patients are exposed to the risk of secondary accidents such as falls due to vertigo. There are two ways to improve this symptom: medication and rehabilitation. Although temporary symptomatic improvement may be expected in patients treated with medication, vertigo may recur and medication can delay central compensation. In contrast vestibular rehabilitation exploits central mechanisms of neuroplasticity to increase postural stability and enhance visual-vestibular interactions in situations that generate conflicting sensory information. However, vestibular rehabilitation may be compromised by incorrect performance of exercises, and there is a need for active effort and interest from the patient during rehabilitation. To solve these problems, we decided to apply FOVE HMD for eye-tracking and Unity3D to create virtual reality. The proposed eye-tracking based algorithm calculates the concentration of users with eye tracking data and calculates the motion width of the patient with nystagmus, thus the severity of the patient according to the score can be determined. According to our experimental test against healty group and patients group, this result showed the meaningful data to use define the contents result. Copyright © 2020 KSII.</t>
  </si>
  <si>
    <t>Helmet mounted displays; Motion tracking; Occupational diseases; Patient monitoring; Patient rehabilitation; Patient treatment; Virtual reality; Experimental test; FOVE; Postural stability; Sensory information; Unity3d; Vertigo; Vestibular reha-bilitation; Visual vestibular interaction; Eye tracking</t>
  </si>
  <si>
    <t>10.3837/tiis.2020.02.020</t>
  </si>
  <si>
    <t>Jia G.; Han G.; Rodrigues J.J.P.C.; Lloret J.; Li W.</t>
  </si>
  <si>
    <t>Coordinate memory deduplication and partition for improving performance in cloud computing</t>
  </si>
  <si>
    <t>Both limited main memory size and memory interference are considered as the major bottlenecks in virtualization environments. Memory deduplication, detecting pages with same content and being shared into one single copy, reduces memory requirements; memory partition, allocating unique colors for each virtual machine according to page color, reduces memory interference among virtual machines to improve performance. In this paper, we propose a coordinate memory deduplication and partition approach named CMDP to reduce memory requirement and interference simultaneously for improving performance in virtualization. Moreover, CMDP adopts a lightweight page behavior-based memory deduplication approach named BMD to reduce futile page comparison overhead meanwhile to detect page sharing opportunities efficiently. And a virtual machine based memory partition called VMMP is added into CMDP to reduce interference among virtual machines. According to page color, VMMP allocates unique page colors to applications, virtual machines and hypervisor. The experimental results show that CMDP can efficiently improve performance (by about 15.8 percent) meanwhile accommodate more virtual machines concurrently. © 2013 IEEE.</t>
  </si>
  <si>
    <t>Color; Network security; Virtual machine; Virtual reality; Virtualization; Behavior-based; Improve performance; Improving performance; Main memory; Memory deduplication; Memory interferences; Memory requirements; performance; Cloud computing</t>
  </si>
  <si>
    <t>10.1109/TCC.2015.2511738</t>
  </si>
  <si>
    <t>Arlati S.; Colombo V.; Spoladore D.; Greci L.; Pedroli E.; Serino S.; Cipresso P.; Goulene K.; Stramba-Badiale M.; Riva G.; Gaggioli A.; Ferrigno G.; Sacco M.</t>
  </si>
  <si>
    <t>A social virtual reality-based application for the physical and cognitive training of the elderly at home</t>
  </si>
  <si>
    <t>Frailty is a clinical condition affecting the elderly population which results in an increased risk of falls. Previous studies demonstrated that falls prevention programs are effective, but they suffer from low adherence, especially when subjects have to train unsupervised in their homes. To try to improve treatment adherence, virtual reality and social media have been proposed as promising strategies for the increase of users’ motivation and thus their willingness to practice. In the context of smart homes, this work presents SocialBike, a virtual reality-based application aimed at improving the clinical outcomes of older frail adults in their houses. Indeed, SocialBike is integrated in the “house of the future” framework and proposes a Dual Task training program in which the users are required to cycle on a stationary bike while recognizing target animals or objects appearing along the way. It also implements the possibility of training with other users, thus reducing the risk of social isolation. Within SocialBike, users can choose the multiplayer mode they prefer (i.e., collaborative or competitive), and are allowed to train following their own attitude. SocialBike’s validation, refinement, and business model are currently under development, and are briefly discussed as future works. © 2019 by the authors. Licensee MDPI, Basel, Switzerland.</t>
  </si>
  <si>
    <t>Aged; Aged, 80 and over; Cognition; Exercise Therapy; Female; Frail Elderly; Humans; Male; Motivation; Postural Balance; Social Media; Virtual Reality; Accident prevention; Automation; Competition; Distributed computer systems; E-learning; Intelligent buildings; Social networking (online); Ageing; Business modeling; Clinical conditions; Clinical outcome; Cognitive training; Collaboration; Elderly populations; Social media; aged; body equilibrium; cognition; devices; female; frail elderly; human; kinesiotherapy; male; motivation; physiology; procedures; psychology; social media; very elderly; virtual reality; Virtual reality</t>
  </si>
  <si>
    <t>10.3390/s19020261</t>
  </si>
  <si>
    <t>Li Z.; Yu X.; Zhao L.</t>
  </si>
  <si>
    <t>A Strategy Game System for QoS-Efficient Dynamic Virtual Machine Consolidation in Data Centers</t>
  </si>
  <si>
    <t>In this paper, we develop a model for the competitive relationship between cloud service providers and cloud brokers during the virtual machine (VM) placement. The model adopts the idea of a strategy game, in which the cloud service provider and all VMs are participants. First, we define the strategy for the participants in the strategy game model according to the difference between the number of physical resources provided by the provider, and that requested for the VMs by the brokers. Next, payment values between the providers and brokers are obtained from each strategy in the game matrix, which corresponds to the strategy set of VM placement. In addition, the Nash equilibrium solution of the current strategy game demonstrates the trade-off between reducing energy consumption and guaranteeing QoS. On the basis of this, the optimal VM placement scheme is obtained, and the ongoing VM consolidation is examined. Finally, a strategy-game-based VM consolidation (SG-VMC) method is proposed. The extensive experimental results show that the proposed SG-VMC method can significantly reduce energy consumption while guaranteeing QoS.  © 2013 IEEE.</t>
  </si>
  <si>
    <t>Cloud computing; Economic and social effects; Energy utilization; Network security; Virtual reality; Cloud brokers; Cloud service providers; Nash equilibria; Physical resources; Reduce energy consumption; Reducing energy consumption; Strategy games; Virtual machine consolidations; Virtual machine</t>
  </si>
  <si>
    <t>10.1109/ACCESS.2019.2931617</t>
  </si>
  <si>
    <t>Huang J.; Huang A.; Wang L.</t>
  </si>
  <si>
    <t>Intelligent video surveillance of tourist attractions based on virtual reality technology</t>
  </si>
  <si>
    <t>This question combines virtual reality technology with video surveillance technology to realize an intelligent video surveillance system based on virtual reality technology in tourist attractions. It analyzes the technology and theory involved in the video surveillance system based on virtual reality technology and then designs the architecture and functions of the system. The system is divided into three parts, such as local monitoring client, streaming media server, and remote monitoring client. It detailed the design and implementation of each module. We use the OpenCV library and moving target detection algorithm to realize the intelligent analysis of surveillance video and use the OpenGL engine to render the surveillance video of VR panorama of tourist attractions to achieve the effect of virtual reality. The video surveillance system implemented is tested and analyzed in combination with the actual application of tourist attractions. The test results show that the system can operate stably and meet the design indicators. The remote monitoring delay is controlled within one second. The remote monitoring client has achieved the effect of virtual reality. © 2020 Institute of Electrical and Electronics Engineers Inc.. All rights reserved.</t>
  </si>
  <si>
    <t>Application programming interfaces (API); Digital libraries; Media streaming; Monitoring; Object recognition; Remote control; Virtual reality; Design and implementations; Intelligent video surveillance; Intelligent video surveillance systems; Moving target detection; Streaming media servers; Video surveillance systems; Video surveillance technology; Virtual reality technology; Security systems</t>
  </si>
  <si>
    <t>10.1109/ACCESS.2020.3020637</t>
  </si>
  <si>
    <t>Benkhelifa E.; Bani Hani A.; Welsh T.; Mthunzi S.; Ghedira Guegan C.</t>
  </si>
  <si>
    <t>Virtual Environments Testing as a Cloud Service: A Methodology for Protecting and Securing Virtual Infrastructures</t>
  </si>
  <si>
    <t>Testing is a vital component of the system development life cycle. As information systems infrastructure move from native computing to cloud-based and virtualized platforms, it becomes necessary to evaluate their effectiveness to ensure completion of organizational goals. However, the complexity and scale of virtualized environments make this process difficult. Additionally, inherited and novel issues further complicate this process, while relatively high costs can be constraining. Enabling service-driven environments to provide this evaluation is therefore beneficial for both providers and users. No such complete service offering currently exists. This paper is therefore aimed to benefit industry and academia involved in areas involved with cloud-based testing of virtualized software and its environments. A review of current literature highlights a number of challenges in the domain. An analysis of the challenges aided in deriving requirements for developing a servitization framework for virtual infrastructure testing as a service. It is anticipated that this framework can further feedback into developing solutions to the aforementioned challenges. An evaluation of a real-world organization's servitization requirements case scenario indicates that the proposed framework provides potential solutions for associated use cases. © 2013 IEEE.</t>
  </si>
  <si>
    <t>Cloud computing; Life cycle; Software testing; Testing; Virtual reality; Developing solutions; security; Servitization; System development life cycles; Testing as a services; Utility computing; Virtual infrastructures; Virtualized environment; Distributed computer systems</t>
  </si>
  <si>
    <t>10.1109/ACCESS.2019.2912957</t>
  </si>
  <si>
    <t>Tangaro M.A.; Donvito G.; Antonacci M.; Chiara M.; Mandreoli P.; Pesole G.; Zambelli F.</t>
  </si>
  <si>
    <t>Laniakea: An open solution to provide Galaxy "on-demand" instances over heterogeneous cloud infrastructures</t>
  </si>
  <si>
    <t>Background: While the popular workflow manager Galaxy is currently made available through several publicly accessible servers, there are scenarios where users can be better served by full administrative control over a private Galaxy instance, including, but not limited to, concerns about data privacy, customisation needs, prioritisation of particular job types, tools development, and training activities. In such cases, a cloud-based Galaxy virtual instance represents an alternative that equips the user with complete control over the Galaxy instance itself without the burden of the hardware and software infrastructure involved in running and maintaining a Galaxy server. Results: We present Laniakea, a complete software solution to set up a "Galaxy on-demand" platform as a service. Building on the INDIGO-DataCloud software stack, Laniakea can be deployed over common cloud architectures usually supported both by public and private e-infrastructures. The user interacts with a Laniakea-based service through a simple front-end that allows a general setup of a Galaxy instance, and then Laniakea takes care of the automatic deployment of the virtual hardware and the software components. At the end of the process, the user gains access with full administrative privileges to a private, production-grade, fully customisable, Galaxy virtual instance and to the underlying virtual machine (VM). Laniakea features deployment of single-server or cluster-backed Galaxy instances, sharing of reference data across multiple instances, data volume encryption, and support for VM image-based, Docker-based, and Ansible recipe-based Galaxy deployments. A Laniakea-based Galaxy on-demand service, named Laniakea@ReCaS, is currently hosted at the ELIXIR-IT ReCaS cloud facility. Conclusions: Laniakea offers to scientific e-infrastructures a complete and easy-to-use software solution to provide a Galaxy on-demand service to their users. Laniakea-based cloud services will help in making Galaxy more accessible to a broader user base by removing most of the burdens involved in deploying and running a Galaxy service. In turn, this will facilitate the adoption of Galaxy in scenarios where classic public instances do not represent an optimal solution. Finally, the implementation of Laniakea can be easily adapted and expanded to support different services and platforms beyond Galaxy. © 2020 The Author(s) 2020.</t>
  </si>
  <si>
    <t>Cloud Computing; Computational Biology; Software; User-Computer Interface; Workflow; access to information; Article; client server application; cloud computing; data analysis; data processing; priority journal; privacy; software; standard; virtual reality; workflow; biology; cloud computing; computer interface; workflow</t>
  </si>
  <si>
    <t>10.1093/gigascience/giaa033</t>
  </si>
  <si>
    <t>Abdelqawy D.; Kamel A.; Makady S.</t>
  </si>
  <si>
    <t>Towards a dynamic scalable IoT computing platform architecture</t>
  </si>
  <si>
    <t>Internet of Things (IoT) has become an interesting topic among technology titans and different business groups. IoT platforms have been introduced to support the development of IoT applications and services. Such platforms connect the real and virtual worlds of objects, systems and people. Even though IoT platforms increasingly target various domains, they still suffer from various limitations. (1) Integrating hardware devices from different providers/vendors (thereafter referenced as heterogeneous hardware) is still a subtle task. (2) Providing a scalable solution without altering the end user privacy (e.g., through the use of cloud platforms) is hard to achieve. (3) Handling IoT Applications reliability as well as platform reliability is still not fully supported. (4) Addressing Safety-critical applications needs are still not covered by such platforms. A novel scalable dynamic computing platform architecture is proposed to address such limitations and provide simultaneous support for five non-functional requirements. The supported non-functional requirements are scalability, reliability, privacy, timing for real-time systems and safety. The proposed architecture uses a novel network topology design, virtualization and containerization concepts, along with a service-oriented architecture. We present and use a smart home case study to evaluate how traditional IoT platform architectures are compared to the proposed architecture, in terms of supporting the five non-functional requirements. © Science and Information Organization.</t>
  </si>
  <si>
    <t>Automation; Edge computing; Information services; Intelligent buildings; Interactive computer systems; Internet of things; Memory architecture; Network architecture; Real time systems; Safety engineering; Service oriented architecture (SOA); Virtual reality; Business groups; Computing platform; Edge computing; Interent of thing; Interent of thing architecture; Interent of thing platform; Non-functional requirements; Platform architecture; Proposed architectures; Real-world; Reliability</t>
  </si>
  <si>
    <t>10.14569/ijacsa.2020.0110282</t>
  </si>
  <si>
    <t>Wang S.; Fang D.; Wang Z.; Ye G.; Li M.; Yuan L.; Tang Z.; Wang H.; Wang W.; Wang F.; Ren J.</t>
  </si>
  <si>
    <t>Leveraging WebAssembly for Numerical JavaScript Code Virtualization</t>
  </si>
  <si>
    <t>Code obfuscation built upon code virtualization technology is one of the viable means for protecting sensitive algorithms and data against code reverse engineering attacks. Code virtualization has been successfully applied to programming languages like C, C++, and Java. However, it remains an outstanding challenge to apply this promising technique to JavaScript, a popular web programming language. This is primarily due to the open visibility of JavaScript code and the expensive runtime overhead associated with code virtualization. This paper presents JSPro, a novel code virtualization system for JavaScript. JSPro is the first JavaScript code obfuscation tool that builds upon the emerging WebAssembly language standard. It is designed to provide more secure code protection but without incurring a significant runtime penalty, explicitly targeting numerical JavaScript kernels. We achieve this by first automatically translating the target JavaScript code into WebAssembly and then performing code obfuscation on the compiled WebAssembly binary. Our design has two advantages over existing solutions: (1) it increases the code reverse entering complexity by implementing code obfuscation at a lower binary level and (2) it significantly reduces the performance impact of code virtualization over the native JavaScript code by using the performance-tuned WebAssembly language. We evaluate JSPro on a set of numerical JavaScript algorithms widely used in many applications. To test the performance, we apply JSPro to four mainstream web browsers running on three distinct mobile devices. Compared to state-of-the-art JavaScript obfuscation tools, JSPro not only provides stronger protection but also reduces the runtime overhead by at least 15% (up to 38.2%) and the code size by 28.2% on average. © 2019 IEEE.</t>
  </si>
  <si>
    <t>Codes (symbols); Reverse engineering; Virtual reality; Virtualization; Web browsers; Code obfuscation; Javascript; performance; security; webassembly; C++ (programming language)</t>
  </si>
  <si>
    <t>10.1109/ACCESS.2019.2953511</t>
  </si>
  <si>
    <t>Jiang Y.; Oneal E.E.; Rahimian P.; Yon J.P.; Plumert J.M.; Kearney J.K.</t>
  </si>
  <si>
    <t>Joint action in a virtual environment: Crossing roads with risky vs. Safe human and agent partners</t>
  </si>
  <si>
    <t>This paper examines how people jointly coordinate their decisions and actions with risky vs. safe human and agent road-crossing partners (Fig. 1 ). The task for participants was to physically cross a steady stream of traffic in a large-screen virtual environment without getting hit by a car. The computer-generated (CG) agent was programmed to be either safe (taking only large gaps) or risky (also taking small gaps). The human partners were classified as safe (taking more large gaps) or risky (also taking some small gaps) based on their average gap size selection. We found that participants in all four conditions preferred to cross with their partner. As a consequence, the riskiness of the partner (both human and agent) influenced the riskiness of participants' gap choices. We also found that participants tightly synchronized their movement with both human and agent partners. The largest differences in performance between those paired with agent vs. human partners occurred on trials when participants crossed different gaps than their partners. This study demonstrates the potential for studying how people interact with CG agents when performing whole-body joint actions using large-screen immersive virtual environments. © 1995-2012 IEEE.</t>
  </si>
  <si>
    <t>Accidents, Traffic; Adolescent; Adult; Automobile Driving; Child; Computer Graphics; Female; Humans; Male; Pedestrians; Risk-Taking; Task Performance and Analysis; Video Games; Virtual Reality; Young Adult; Animation; Human engineering; Ion beams; Roads and streets; Character generation; Computer generated; Immersive virtual environments; Joint actions; Large screen; Road crossing; Small gaps; Whole body; adolescent; adult; car driving; child; computer graphics; female; high risk behavior; human; male; pedestrian; prevention and control; task performance; traffic accident; video game; virtual reality; young adult; Virtual reality</t>
  </si>
  <si>
    <t>10.1109/TVCG.2018.2865945</t>
  </si>
  <si>
    <t>Singla S.; Aswath S.; Bhatt V.K.; Sharma B.K.; Pal V.K.</t>
  </si>
  <si>
    <t>10.35940/ijitee.L3709.119119</t>
  </si>
  <si>
    <t>Alharbi F.; Tian Y.-C.; Tang M.; Zhang W.-Z.; Peng C.; Fei M.</t>
  </si>
  <si>
    <t>An Ant Colony System for energy-efficient dynamic Virtual Machine Placement in data centers</t>
  </si>
  <si>
    <t>Data centers are fundamental infrastructure for information technology and cloud services; however, their very high rates of energy consumption are a problem. The placement of Virtual Machines (VMs) to Physical Machines (PMs) in virtualized environments has a significant impact on the energy consumption of a data center. This is an NP-hard problem, for which an optimal solution is not practicable even for a small-scale data center. In this paper, we formulate placement of VMs to PMs in a data center as a constrained combinatorial optimization problem and make use of the information from PM and VM profiles to minimize the total energy consumption of all active PMs. An Ant Colony System (ACS) embedded with new heuristics is presented for an energy-efficient solution to the optimization problem. To demonstrate the effectiveness of the ACS, simulation experiments are conducted on small-, medium- and large-scale data centers. The results from our ACS are compared with two existing ACS methods as well as the widely used First-Fit-Decreasing (FFD) algorithm. Our ACS is shown to outperform the two existing ACS methods and FFD in energy performance for all small-, medium- and large-scale test problems. Our ACS also exhibits good scalability with the increase in the problem size. © 2018 Elsevier Ltd</t>
  </si>
  <si>
    <t>Ant colony optimization; Cloud computing; Combinatorial optimization; Computational complexity; Constrained optimization; Energy utilization; Green computing; Network security; Optimization; Virtual machine; Virtual reality; Ant colony systems; Constrained combinatorial optimization; Data centers; Optimization problems; Profile; Total energy consumption; Virtual machine placements; Virtualized environment; Energy efficiency</t>
  </si>
  <si>
    <t>10.1016/j.eswa.2018.11.029</t>
  </si>
  <si>
    <t>Sprute D.; Tönnies K.; König M.</t>
  </si>
  <si>
    <t>Interactive restriction of a mobile robot's workspace in a smart home environment</t>
  </si>
  <si>
    <t>Virtual borders are employed to allow humans the interactive and flexible restriction of their mobile robots' workspaces in human-centered environments, e.g. to exclude privacy zones from the workspace or to indicate certain areas for working. They have been successfully specified in interaction processes using methods from human-robot interaction. However, these methods often lack an expressive feedback system, are restricted to robot's on-board interaction capabilities and require a direct line of sight between human and robot. This negatively affects the user experience and interaction time. Therefore, we investigate the effect of a smart environment on the teaching of virtual borders with the objective to enhance the perceptual and interaction capabilities of a robot. For this purpose, we propose a novel interaction method based on a laser pointer, that leverages a smart home environment in the interaction process. This interaction method comprises an architecture for a smart home environment designed to support the interaction process, the cooperation of human, robot and smart environment in the interaction process, a cooperative perception including stationary and mobile cameras to perceive laser spots and an algorithm to extract virtual borders from multiple camera observations. The results of an experimental evaluation support our hypotheses that our novel interaction method features a significantly shorter interaction time and a better user experience compared to an approach without support of a smart environment. Moreover, the interaction method does not negatively affect other user requirements concerning completeness and accuracy. © 2019 - IOS Press and the authors. All rights reserved.</t>
  </si>
  <si>
    <t>Automation; Cameras; Mobile robots; User interfaces; Virtual reality; Cooperative perception; Experimental evaluation; Interaction methods; Interaction process; Robot system; Robot workspaces; Smart homes; virtual borders; Human robot interaction</t>
  </si>
  <si>
    <t>10.3233/AIS-190539</t>
  </si>
  <si>
    <t>Ahmad M.A.; Ourak M.; Gruijthuijsen C.; Deprest J.; Vercauteren T.; Vander Poorten E.</t>
  </si>
  <si>
    <t>Deep learning-based monocular placental pose estimation: towards collaborative robotics in fetoscopy</t>
  </si>
  <si>
    <t>Purpose: Twin-to-twin transfusion syndrome (TTTS) is a placental defect occurring in monochorionic twin pregnancies. It is associated with high risks of fetal loss and perinatal death. Fetoscopic elective laser ablation (ELA) of placental anastomoses has been established as the most effective therapy for TTTS. Current tools and techniques face limitations in case of more complex ELA cases. Visualization of the entire placental surface and vascular equator; maintaining an adequate distance and a close to perpendicular angle between laser fiber and placental surface are central for the effectiveness of laser ablation and procedural success. Robot-assisted technology could address these challenges, offer enhanced dexterity and ultimately improve the safety and effectiveness of the therapeutic procedures. Methods: This work proposes a ‘minimal’ robotic TTTS approach whereby rather than deploying a massive and expensive robotic system, a compact instrument is ‘robotised’ and endowed with ‘robotic’ skills so that operators can quickly and efficiently use it. The work reports on automatic placental pose estimation in fetoscopic images. This estimator forms a key building block of a proposed shared-control approach for semi-autonomous fetoscopy. A convolutional neural network (CNN) is trained to predict the relative orientation of the placental surface from a single monocular fetoscope camera image. To overcome the absence of real-life ground-truth placenta pose data, similar to other works in literature (Handa et al. in: Proceedings of the IEEE conference on computer vision and pattern recognition, 2016; Gaidon et al. in: Proceedings of the IEEE conference on computer vision and pattern recognition, 2016; Vercauteren et al. in: Proceedings of the IEEE, 2019) the network is trained with data generated in a simulated environment and an in-silico phantom model. A limited set of coarsely manually labeled samples from real interventions are added to the training dataset to improve domain adaptation. Results: The trained network shows promising results on unseen samples from synthetic, phantom and in vivo patient data. The performance of the network for collaborative control purposes was evaluated in a virtual reality simulator in which the virtual flexible distal tip was autonomously controlled by the neural network. Conclusion: Improved alignment was established compared to manual operation for this setting, demonstrating the feasibility to incorporate a CNN-based estimator in a real-time shared control scheme for fetoscopic applications. © 2020, The Author(s).</t>
  </si>
  <si>
    <t>Computer Simulation; Deep Learning; Female; Fetofetal Transfusion; Fetoscopy; Humans; Laser Coagulation; Laser Therapy; Motion; Neural Networks, Computer; Placenta; Pregnancy; Reproducibility of Results; Robotics; Surgery, Computer-Assisted; adaptation; Article; computer vision; controlled study; convolutional neural network; deep learning; female; fetoscopic elective laser ablation; fetoscopy; fetus wastage; human; image processing; laser surgery; minimally invasive procedure; pattern recognition; placenta; priority journal; robotics; twin twin transfusion syndrome; uterus cavity; virtual reality; computer assisted surgery; computer simulation; devices; fetoscopy; laser coagulation; low level laser therapy; motion; newborn anemia; placenta; pregnancy; reproducibility</t>
  </si>
  <si>
    <t>10.1007/s11548-020-02166-3</t>
  </si>
  <si>
    <t>Bai J.; Chang X.; Machida F.; Trivedi K.S.; Han Z.</t>
  </si>
  <si>
    <t>Analyzing Software Rejuvenation Techniques in a Virtualized System: Service Provider and User Views</t>
  </si>
  <si>
    <t>Virtualization technology has promoted the fast development and deployment of cloud computing, and is now becoming an enabler of Internet of Everything. Virtual machine monitor (VMM), playing a critical role in a virtualized system, is software and hence it suffers from software aging after a long continuous running as well as software crashes due to elusive faults. Software rejuvenation techniques can be adopted to reduce the impact of software aging. Although there existed analytical model-based approaches for evaluating software rejuvenation techniques, none analyzed both application service (AS) availability and job completion time in a virtualized system with live virtual machine (VM) migration. This paper aims to quantitatively analyze software rejuvenation techniques from service provider and user views in a virtualized system deploying VMM reboot and live VM migration techniques for rejuvenation, under the condition that all the aging time, failure time, VMM fixing time and live VM migration time follow general distributions. We construct an analytical model by using a semi-Markov process (SMP) and derive formulas for calculating AS availability and job completion time. By analytical experiments, we can obtain the optimal migration trigger intervals for achieving the approximate maximum AS availability and the approximate minimum job completion time, and then service providers can make decisions for maximizing the benefits of service providers and users by adjusting parameter values. © 2013 IEEE.</t>
  </si>
  <si>
    <t>Analytical models; Application programs; Cloud computing; Endocrinology; Markov processes; Network security; Virtual reality; Virtualization; Application services; Model based approach; Semi markov process; Server Virtualization; Software aging; Software rejuvenation; Virtual machine monitors; Virtualization technologies; Virtual machine</t>
  </si>
  <si>
    <t>10.1109/ACCESS.2019.2963397</t>
  </si>
  <si>
    <t>Heredia-Pérez S.A.; Harada K.; Padilla-Castañeda M.A.; Marques-Marinho M.; Márquez-Flores J.A.; Mitsuishi M.</t>
  </si>
  <si>
    <t>Virtual reality simulation of robotic transsphenoidal brain tumor resection: Evaluating dynamic motion scaling in a master-slave system</t>
  </si>
  <si>
    <t>Background: Integrating simulators with robotic surgical procedures could assist in designing and testing of novel robotic control algorithms and further enhance patient-specific pre-operative planning and training for robotic surgeries. Methods: A virtual reality simulator, developed to perform the transsphenoidal resection of pituitary gland tumours, tested the usability of robotic interfaces and control algorithms. It used position-based dynamics to allow soft-tissue deformation and resection with haptic feedback; dynamic motion scaling control was also incorporated into the simulator. Results: Neurosurgeons and residents performed the surgery under constant and dynamic motion scaling conditions (CMS vs DMS). DMS increased dexterity and reduced the risk of damage to healthy brain tissue. Post-experimental questionnaires indicated that the system was well-evaluated by experts. Conclusion: The simulator was intuitively and realistically operated. It increased the safety and accuracy of the procedure without affecting intervention time. Future research can investigate incorporating this simulation into a real micro-surgical robotic system. © 2018 The Authors The International Journal of Medical Robotics and Computer Assisted Surgery Published by John Wiley &amp; Sons Ltd</t>
  </si>
  <si>
    <t>Algorithms; Brain; Brain Neoplasms; Computer Simulation; Equipment Design; Humans; Motion; Movement; Neurosurgery; Robotic Surgical Procedures; User-Computer Interface; Virtual Reality; Brain; Integration testing; Robot programming; Robotic surgery; Surveys; Transplantation (surgical); Tumors; Virtual reality; Brain tumors; Dynamic motions; Master/slave system; Motion scaling; Patient specific; Robotic controls; Surgical procedures; Transsphenoidal; Tumor resection; Virtual reality simulations; algorithm; Article; brain tissue; brain tumor; cancer surgery; clinical evaluation; controlled study; dynamics; human; human tissue; hypophysis tumor; measurement accuracy; neurosurgeon; process model; risk factor; safety procedure; structured questionnaire; tactile feedback; task performance; transsphenoidal surgery; brain; brain tumor; computer interface; computer simulation; diagnostic imaging; equipment design; motion; movement (physiology); neurosurgery; procedures; robotic surgical procedure; virtual reality; Simulators</t>
  </si>
  <si>
    <t>10.1002/rcs.1953</t>
  </si>
  <si>
    <t>Wang P.; Qiao S.</t>
  </si>
  <si>
    <t>Emerging Applications of Blockchain Technology on a Virtual Platform for English Teaching and Learning</t>
  </si>
  <si>
    <t>To extend a broad application of blockchain technology to the fields of online English education, this paper aims to improve a virtual platform for English teaching and learning of landscape design majors, mainly composed of presentation layer, business layer, and data layer by analyzing theperformance of the proposed algorithm, and comparing with other existing algorithms. In the platform, through the service layer, the communication between the presentation layer and the data layer is completed, and the data in the data layer is transferred to the presentation layer. The user first establishes a connection with the server in the presentation layer. Using the transmitted data information, the server assigns an identifier to the user and establishes a role model. Users can download the teaching courseware through the server and simulate the real learning scene by controlling the interaction of XAML files. The results show that the virtual teaching platform makes the interconnection of users (students and teachers), machines, and things at any time and any place; realizes information self-verification, transmission, deep unsupervised learning, and management; and gives students a more realistic visual experience in high security.  © 2020 Ping Wang and Shuhan Qiao.</t>
  </si>
  <si>
    <t>Blockchain; Deep learning; Education computing; Presentation Layer; Teaching; Virtual reality; Broad application; Data informations; Emerging applications; English educations; Landscape design; Virtual platform; Virtual teaching; Visual experiences; E-learning</t>
  </si>
  <si>
    <t>10.1155/2020/6623466</t>
  </si>
  <si>
    <t>Damala A.; Ruthven I.; Hornecker E.</t>
  </si>
  <si>
    <t>10.1145/3297717</t>
  </si>
  <si>
    <t>Torquato M.; Maciel P.; Vieira M.</t>
  </si>
  <si>
    <t>A Model for Availability and Security Risk Evaluation for Systems with VMM Rejuvenation Enabled by VM Migration Scheduling</t>
  </si>
  <si>
    <t>Most companies and organizations rely nowadays on virtualized environments to host and run their applications. Some of these applications have stringent availability and security requirements. An important challenge for high availability in virtualized systems is software aging, which can lead the system to hangs or other types of failures. Software rejuvenation is applied to cope with software aging problems, whereas previous research suggests the use of Virtual Machine (VM) migration to reduce the downtime related to Virtual Machine Monitor (VMM) software rejuvenation. However, there is still a gap regarding the security implications of applying VM migration scheduling as support for VMM software rejuvenation. In this paper, we propose a security evaluation approach based on an availability model for virtualized systems with VM migration for VMM rejuvenation. The goal is to find the proper rejuvenation scheduling to reach the desired levels (or at least to avoid the undesired levels) of security risk and availability. We present three case studies comprising major security threats, namely Man-in-the-middle and Denial of Service attacks. Results provide insightful information regarding the tradeoff between availability and security risk when applying VM migration scheduling for rejuvenation purposes. © 2013 IEEE.</t>
  </si>
  <si>
    <t>Availability; Cloud computing; Denial-of-service attack; Endocrinology; Network security; Scheduling; Virtual reality; security; Security requirements; Security risk evaluations; Software aging; Software rejuvenation; Virtual machine monitors; Virtualized environment; Vm migrations; Virtual machine</t>
  </si>
  <si>
    <t>10.1109/ACCESS.2019.2943273</t>
  </si>
  <si>
    <t>Liang Z.; Liu Y.; Lok T.-M.; Huang K.</t>
  </si>
  <si>
    <t>Multiuser Computation Offloading and Downloading for Edge Computing With Virtualization</t>
  </si>
  <si>
    <t>Mobile-edge computing (MEC) is an emerging technology for enhancing the computational capabilities of the mobile devices and reducing their energy consumption via offloading complex computation tasks to the nearby servers. Multiuser MEC at servers is widely realized via parallel computing based on virtualization. Due to finite shared I/O resources, interference between virtual machines (VMs), called I/O interference, degrades the computation performance. In this paper, we study the problem of joint radio-And-computation resource allocation (RCRA) in multiuser MEC systems in the presence of I/O interference. Specifically, offloading scheduling algorithms is designed targeting two system performance metrics: Sum offloading rate maximization and sum mobile energy consumption minimization. Their designs are formulated as non-convex mixed-integer programming problems, which account for latency due to offloading, result downloading, and parallel computing. A set of low-complexity algorithms are designed based on a decomposition approach and leveraging classic techniques from combinatorial optimization. The resultant algorithms jointly schedule offloading users, control their offloading sizes, and divide time for communication (offloading and downloading) and computation. They are either optimal or can achieve close-To-optimality as shown by simulation. The comprehensive simulation results demonstrate that considering of I/O interference can endow on an offloading controller robustness against the performance-degradation factor. © 2002-2012 IEEE.</t>
  </si>
  <si>
    <t>Combinatorial optimization; Computational complexity; Edge computing; Energy utilization; Integer programming; Network security; Parallel processing systems; Resource allocation; Scheduling algorithms; Virtual machine; Virtual reality; Virtualization; Computation performance; Computation resource allocations; Computational capability; Energy Consumption Minimization; Low complexity algorithm; Mixed integer programming; Mobile edge computing (MEC); Performance degradation; Green computing</t>
  </si>
  <si>
    <t>10.1109/TWC.2019.2922613</t>
  </si>
  <si>
    <t>Luo J.-L.; Yu S.-Z.; Peng S.-J.</t>
  </si>
  <si>
    <t>SDN/NFV-Based Security Service Function Tree for Cloud</t>
  </si>
  <si>
    <t>Network security for cloud computing is very important. Service function chain (SFC) that integrates software defined network (SDN) and network function virtualization (NFV) can provide a new approach for solving the network security issues for cloud computing. In this paper, we combine multiple SFCs into a security service function tree (or SecSFT, for short) to reduce requirement for resources in allocating virtual security functions. According to the idea of decision tree used for classification, we assign decision rules and detection rules to the nodes of the SecSFT so that they can identify and split suspicious flows from the mixed traffic and detect/prevent intrusions in the suspicious ones. The nodes of the SecSFT implement various virtualized functions including security-related network functions (e.g., load balancing, and traffic shaping), network security functions (e.g., intrusion detection, firewall), and virtualized network security hardware. Finally, we build a SecSFT in an experiment cloud and test and validate its security services in detection and mitigation of network attacks. © 2013 IEEE.</t>
  </si>
  <si>
    <t>Cloud computing; Clouds; Computer system firewalls; Decision trees; Intrusion detection; Network function virtualization; Software defined networking; Transfer functions; Virtual reality; Detection rules; Network functions; Security functions; Security hardware; Security services; Service functions; Traffic-shaping; Virtual security; Network security</t>
  </si>
  <si>
    <t>10.1109/ACCESS.2020.2974569</t>
  </si>
  <si>
    <t>Lin A.; Tang Y.; Gan M.; Huang L.; Kuang S.; Sun L.</t>
  </si>
  <si>
    <t>A virtual fixtures control method of surgical robot based on human arm kinematics model</t>
  </si>
  <si>
    <t>Physical human-robot interaction(pHRI) is the most popular way to ensure the safety in robot surgery. Current research of pHRI in operation room focuses on the inside of the surgical area, which adapts virtual fixtures method for ensuring the safety of drag. But the safety problems caused by human error in the stage of dragging the robot from the outside surgical area to the inside surgical area are ignored. Therefore, a method of applying virtual fixtures to the outside of the surgical area is proposed to solve the safety issues during dragging stage outside surgical area. This method takes the kinematics model of human arm as the reference motion trajectory to construct the guided virtual fixtures, which is to restrict the robot movement in a defined area during the pHRI drag. This drag is based on admittance control method to improve safety and ensure flexibility. Experiment results show that the constructed guided virtual fixtures with the trajectory of the human arm model as the central axis, with radius 30mm, and restrict area 5mm can effectively limit the robot motion to a certain range. Simultaneously, the output speed of the robot in tangent direction of the central axis can well follow the change of the force applied by the doctor, and the output speed in the normal direction of the central axis can converge to zero stably at the pipeline boundary. Consequently, the purpose of improving the safety and flexibility of the surgical robot before surgical operation is realized. © 2013 IEEE.</t>
  </si>
  <si>
    <t>Drag; Fixtures (tooling); Human robot interaction; Kinematics; Man machine systems; Surgery; Surgical equipment; Virtual reality; Admittance control; Arm kinematics; Kinematics modeling; Motion trajectories; Physical human-robot interactions; Physical humanrobot interaction (phri); Security controls; Virtual fixture; Robotic surgery</t>
  </si>
  <si>
    <t>10.1109/ACCESS.2019.2942319</t>
  </si>
  <si>
    <t>Kölsch J.; Heinz C.; Ratzke A.; Grimm C.</t>
  </si>
  <si>
    <t>Simulation-based performance validation of homomorphic encryption algorithms in the internet of things</t>
  </si>
  <si>
    <t>IoT systems consist of Hardware/Software systems (e.g., sensors) that are embedded in a physical world, networked and that interact with complex software platforms. The validation of such systems is a challenge and currently mostly done by prototypes. This paper presents the virtual environment for simulation, emulation and validation of an IoT platform and its semantic model in real life scenarios. It is based on a decentralized, bottom up approach that offers interoperability of IoT devices and the value-added services they want to use across different domains. The framework is demonstrated by a comprehensive case study. The example consists of the complete IoT "Smart Energy" use case with focus on data privacy by homomorphic encryption. The performance of the network is compared while using partially homomorphic encryption, fully homomorphic encryption and no encryption at all. As a major result, we found that our framework is capable of simulating big IoT networks and the overhead introduced by homomorphic encryption is feasible for VICINITY. © 2019 by the authors.</t>
  </si>
  <si>
    <t>Data privacy; Discrete event simulation; Embedded systems; Internet of things; Interoperability; Semantics; Simulation platform; Virtual reality; Bottom up approach; Fully homomorphic encryption; Hardware/software systems; Ho-momorphic encryptions; Performance validation; Smart grid; Validation; Value added service; Cryptography</t>
  </si>
  <si>
    <t>10.3390/FI11100218</t>
  </si>
  <si>
    <t>Di Orio G.; Brito G.; Maló P.; Sadu A.; Wirtz N.; Monti A.</t>
  </si>
  <si>
    <t>A cyber-physical approach to resilience and robustness by design</t>
  </si>
  <si>
    <t>Modern critical infrastructures (e.g. Critical Energy Infrastructures) are increasingly evolving into complex and distributed networks of Cyber-Physical Systems. Although the cyber systems provide great flexibility in the operation of critical infrastructure, it also introduces additional security threats that need to be properly addressed during the design and development phase. In this landscape, resilience and robustness by design are becoming fundamental requirements. In order to achieve that, new approaches and technological solutions have to be developed that guarantee i) the fast incident/attack detection; and ii) the adoption of proper mitigation strategies that ensure the continuity of service from the infrastructure. The "Double Virtualization" emerged recently as a potential strategy/approach to ensure the robust and resilient design and management of critical energy infrastructures based on Cyber-Physical Systems. The presented approach exploits the separation of the virtual capabilities/functionalities of a device from the physical system and/or platform used to run/execute them while allowing to dynamically (re-) configure the system in the presence of predicted and unpredicted incidents/accidents. Internet-based technologies are used for developing and deploying the envisioned approach. © 2020 Science and Information Organization.</t>
  </si>
  <si>
    <t>Critical infrastructures; Cyber Physical System; Public works; Virtual reality; Virtualization; Critical energy; Critical energy infrastructure; Cyber physicals; Cyber systems; Distributed networks; Double virtualization; Energy infrastructures; Physical approaches; Resilience; Virtualizations; Embedded systems</t>
  </si>
  <si>
    <t>10.14569/IJACSA.2020.0110710</t>
  </si>
  <si>
    <t>Avritzer A.; Ferme V.; Janes A.; Russo B.; Hoorn A.V.; Schulz H.; Menasché D.; Rufino V.</t>
  </si>
  <si>
    <t>Scalability Assessment of Microservice Architecture Deployment Configurations: A Domain-based Approach Leveraging Operational Profiles and Load Tests</t>
  </si>
  <si>
    <t>Microservices have emerged as an architectural style for developing distributed applications. Assessing the performance of architecture deployment configurations — e.g., with respect to deployment alternatives — is challenging and must be aligned with the system usage in the production environment. In this paper, we introduce an approach for using operational profiles to generate load tests to automatically assess scalability pass/fail criteria of microservice configuration alternatives. The approach provides a Domain-based metric for each alternative that can, for instance, be applied to make informed decisions about the selection of alternatives and to conduct production monitoring regarding performance-related system properties, e.g., anomaly detection. We have evaluated our approach using extensive experiments in a large bare metal host environment and a virtualized environment. First, the data presented in this paper supports the need to carefully evaluate the impact of increasing the level of computing resources on performance. Specifically, for the experiments presented in this paper, we observed that the evaluated Domain-based metric is a non-increasing function of the number of CPU resources for one of the environments under study. In a subsequent series of experiments, we investigate the application of the approach to assess the impact of security attacks on the performance of architecture deployment configurations. © 2020</t>
  </si>
  <si>
    <t>Anomaly detection; Load testing; Scalability; Virtual reality; Architectural style; Computing resource; Distributed applications; Increasing functions; Operational profile; Production environments; Production monitoring; Virtualized environment; Architecture</t>
  </si>
  <si>
    <t>10.1016/j.jss.2020.110564</t>
  </si>
  <si>
    <t>Pujades S.; Mohler B.; Thaler A.; Tesch J.; Mahmood N.; Hesse N.; Bülthoff H.H.; Black M.J.</t>
  </si>
  <si>
    <t>Creating metrically accurate avatars is important for many applications such as virtual clothing try-on, ergonomics, medicine, immersive social media, telepresence, and gaming. Creating avatars that precisely represent a particular individual is challenging however, due to the need for expensive 3D scanners, privacy issues with photographs or videos, and difficulty in making accurate tailoring measurements. We overcome these challenges by creating 'The Virtual Caliper', which uses VR game controllers to make simple measurements. First, we establish what body measurements users can reliably make on their own body. We find several distance measurements to be good candidates and then verify that these are linearly related to 3D body shape as represented by the SMPL body model. The Virtual Caliper enables novice users to accurately measure themselves and create an avatar with their own body shape. We evaluate the metric accuracy relative to ground truth 3D body scan data, compare the method quantitatively to other avatar creation tools, and perform extensive perceptual studies. We also provide a software application to the community that enables novices to rapidly create avatars in fewer than five minutes. Not only is our approach more rapid than existing methods, it exports a metrically accurate 3D avatar model that is rigged and skinned. © 2019 IEEE.</t>
  </si>
  <si>
    <t>Anthropometry; Body Image; Body Size; Computer Graphics; Computer Systems; Female; Humans; Imaging, Three-Dimensional; Male; Self Concept; Software; User-Computer Interface; Virtual Reality; 3D modeling; Application programs; Ergonomics; Visual communication; 3D body scan data; Body measurements; Full body; Game controller; Metric accuracy; rapid creation; Software applications; Virtual clothing; anthropometry; body image; body size; computer graphics; computer interface; computer system; female; human; male; procedures; self concept; software; three dimensional imaging; virtual reality; Three dimensional computer graphics</t>
  </si>
  <si>
    <t>Floriano A.; Delisle-Rodriguez D.; Diez P.F.; Bastos-Filho T.F.</t>
  </si>
  <si>
    <t>Assessment of high-frequency steady-state visual evoked potentials from below-the-hairline areas for a brain-computer interface based on Depth-of-Field</t>
  </si>
  <si>
    <t>Background and Objective: Recently, a promising Brain-Computer Interface based on Steady-State Visual Evoked Potential (SSVEP-BCI) was proposed, which composed of two stimuli presented together in the center of the subject's field of view, but at different depth planes (Depth-of-Field setup). Thus, users were easily able to select one of them by shifting their eye focus. However, in that work, EEG signals were collected through electrodes placed on occipital and parietal regions (hair-covered areas), which demanded a long preparation time. Also, that work used low-frequency stimuli, which can produce visual fatigue and increase the risk of photosensitive epileptic seizures. In order to improve the practicality and visual comfort, this work proposes a BCI based on Depth-of-Field using the high-frequency SSVEP response measured from below-the-hairline areas (behind-the-ears). Methods: Two high-frequency stimuli (31 Hz and 32 Hz) were used in a Depth-of-Field setup to study the SSVEP response from behind-the-ears (TP9 and TP10). Multivariate Spectral F-test (MSFT) method was used to verify the elicited response. Afterwards, a BCI was proposed to command a mobile robot in a virtual reality environment. The commands were recognized through Temporally Local Multivariate Synchronization Index (TMSI) method. Results: The data analysis reveal that the focused stimuli elicit distinguishable SSVEP response when measured from hairless areas, in spite of the fact that the non-focused stimulus is also present in the field of view. Also, our BCI shows a satisfactory result, reaching average accuracy of 91.6% and Information Transfer Rate (ITR) of 5.3 bits/min. Conclusion: These findings contribute to the development of more safe and practical BCI. © 2019 Elsevier B.V.</t>
  </si>
  <si>
    <t>Adult; Brain-Computer Interfaces; Electroencephalography; Evoked Potentials, Visual; Humans; Multivariate Analysis; Photic Stimulation; Vision, Ocular; Electroencephalography; Electrophysiology; Interface states; Virtual reality; Depth of field; Epileptic seizures; Hairless areas; High frequency HF; Information transfer rate; Steady state visual evoked potentials; Synchronization index; Virtual-reality environment; adult; analytic method; Article; brain computer interface; comparative study; data analysis; depth of field; electroencephalogram; female; forehead; frequency; human; human experiment; information transfer rate; male; measurement accuracy; multivariate analysis; multivariate spectral F test; normal human; online analysis; robotics; seizure; steady state; temporally local multivariate synchronization index method; virtual reality; visual evoked potential; visual stimulation; visual stress; young adult; electroencephalography; photostimulation; vision; Brain computer interface</t>
  </si>
  <si>
    <t>10.1016/j.cmpb.2019.105271</t>
  </si>
  <si>
    <t>Kelly J.W.; Klesel B.C.; Cherep L.A.</t>
  </si>
  <si>
    <t>Visual stabilization of balance in virtual reality using the HTC vive</t>
  </si>
  <si>
    <t>Vision in real environments stabilizes balance compared to an eyes-closed condition. For virtual reality to be safe and fully effective in applications such as physical rehabilitation, vision in virtual reality should stabilize balance as much as vision in the real world. Older virtual reality technology was previously found to stabilize balance but by less than half as much as real-world vision. Recent advancements in display technology might allow for vision in virtual reality to be as stabilizing as vision in the real world. This study evaluated whether viewing a virtual environment through the HTC Vive-a new consumer-grade head-mounted display-stabilizes balance, and whether visual stabilization is similar to that provided by real-world vision. Participants viewed the real laboratory or a virtual replica of the laboratory and attempted to maintain an unstable stance with eyes open or closed while standing at one of two viewing distances. Vision was significantly stabilizing in all conditions, but the virtual environment provided less visual stabilization than did the real environment. Regardless of the environment, near viewing led to greater visual stabilization than did far viewing. The smaller stabilizing influence of viewing a virtual compared to real environment might lead to greater risk of falls in virtual reality and smaller gains in physical rehabilitation using virtual reality. © 2019 Association for Computing Machinery.</t>
  </si>
  <si>
    <t>Balancing; Helmet mounted displays; Stabilization; Stereo image processing; Closed condition; Display technologies; Head mounted displays; Physical rehabilitation; Posture; Real environments; Stereoscopic display; Virtual reality technology; Virtual reality</t>
  </si>
  <si>
    <t>10.1145/3313902</t>
  </si>
  <si>
    <t>Zhou J.; You Y.; Zhao Y.</t>
  </si>
  <si>
    <t>Motion balance ability detection based on video analysis in virtual reality environment</t>
  </si>
  <si>
    <t>In recent years, smart camera devices under the Virtual Reality (VR) environment have been widely popularized. These devices can be equipped with fast and effective computer vision applications, including the detection of the balance ability of moving targets. Moving target balance ability detection plays an important role in public security, traffic monitoring and other fields, and is also a basic technology for many vision applications. Therefore, the requirements for accuracy and completeness of detection are getting higher and higher. This article proposes a tracking method Motion Model and Model Updater (MMMU) based on the balance acquisition and model update and intelligent adjustment of the motion model. Improved Motion Model (IMM) is a background sample balance acquisition algorithm based on simple linear iterative clustering, completes the abstraction of background images. Different from other update strategies with a fixed number of frames, the update strategy based on image histogram contrast relies on the human selective forgetting mechanism to better avoid burst frames and process similar frames. Since the data used to detect the balance ability of moving targets is inherently unbalanced, the idea of dealing with imbalance in data mining is introduced into it, and the problem of balance ability detection of moving targets is studied from the perspectives of downsampling and oversampling. In addition, temporal and spatial oversampling of the foreground and selective downsampling of the background are performed to reduce the imbalance of the data set, and the resampled data set is used for modeling and classification. The feasibility of the MMMU algorithm is tested through experiments, and the motion balance ability of the foreground target is detected relatively completely. © 2013 IEEE.</t>
  </si>
  <si>
    <t>Classification (of information); Image enhancement; Iterative methods; Motion tracking; Signal sampling; Virtual reality; Computer vision applications; Forgetting mechanisms; Image histograms; Iterative clustering; Temporal and spatial; Traffic monitoring; Virtual-reality environment; Vision applications; Data mining</t>
  </si>
  <si>
    <t>Maimó L.F.; Celdrán A.H.; Perales Gómez Á.L.; García Clemente F.J.; Weimer J.; Lee I.</t>
  </si>
  <si>
    <t>Intelligent and dynamic ransomware spread detection and mitigation in integrated clinical environments</t>
  </si>
  <si>
    <t>Medical Cyber-Physical Systems (MCPS) hold the promise of reducing human errors and optimizing healthcare by delivering new ways to monitor, diagnose and treat patients through integrated clinical environments (ICE). Despite the benefits provided by MCPS, many of the ICE medical devices have not been designed to satisfy cybersecurity requirements and, consequently, are vulnerable to recent attacks. Nowadays, ransomware attacks account for 85% of all malware in healthcare, and more than 70% of attacks confirmed data disclosure. With the goal of improving this situation, the main contribution of this paper is an automatic, intelligent and real-time system to detect, classify, and mitigate ransomware in ICE. The proposed solution is fully integrated with the ICE++ architecture, our previous work, and makes use of Machine Learning (ML) techniques to detect and classify the spreading phase of ransomware attacks affecting ICE. Additionally, Network Function Virtualization (NFV) and Software Defined Networking (SDN)paradigms are considered to mitigate the ransomware spreading by isolating and replacing infected devices. Different experiments returned a precision/recall of 92.32%/99.97% in anomaly detection, an accuracy of 99.99% in ransomware classification, and promising detection and mitigation times. Finally, different labelled ransomware datasets in ICE have been created and made publicly available. © 2019 by the authors. Licensee MDPI, Basel, Switzerland.</t>
  </si>
  <si>
    <t>Anomaly detection; Cyber Physical System; Embedded systems; Health care; Ice; Interactive computer systems; Learning systems; Network function virtualization; Real time systems; Software defined networking; Transfer functions; Virtual reality; Cyber security; Fully integrated; Human errors; Integrated clinical environments; Medical cyber physical systems; Medical Devices; Software defined networking (SDN); Malware</t>
  </si>
  <si>
    <t>10.3390/s19051114</t>
  </si>
  <si>
    <t>Maenhaut P.-J.; Volckaert B.; Ongenae V.; De Turck F.</t>
  </si>
  <si>
    <t>Resource Management in a Containerized Cloud: Status and Challenges</t>
  </si>
  <si>
    <t>Cloud computing heavily relies on virtualization, as with cloud computing virtual resources are typically leased to the consumer, for example as virtual machines. Efficient management of these virtual resources is of great importance, as it has a direct impact on both the scalability and the operational costs of the cloud environment. Recently, containers are gaining popularity as virtualization technology, due to the minimal overhead compared to traditional virtual machines and the offered portability. Traditional resource management strategies however are typically designed for the allocation and migration of virtual machines, so the question arises how these strategies can be adapted for the management of a containerized cloud. Apart from this, the cloud is also no longer limited to the centrally hosted data center infrastructure. New deployment models have gained maturity, such as fog and mobile edge computing, bringing the cloud closer to the end user. These models could also benefit from container technology, as the newly introduced devices often have limited hardware resources. In this survey, we provide an overview of the current state of the art regarding resource management within the broad sense of cloud computing, complementary to existing surveys in literature. We investigate how research is adapting to the recent evolutions within the cloud, being the adoption of container technology and the introduction of the fog computing conceptual model. Furthermore, we identify several challenges and possible opportunities for future research. © 2019, Springer Science+Business Media, LLC, part of Springer Nature.</t>
  </si>
  <si>
    <t>Cloud computing; Containers; Edge computing; Fog; Natural resources management; Network security; Resource allocation; Surveying; Surveys; Virtual machine; Virtual reality; Virtualization; Cloud environments; Conceptual model; Deployment models; Efficient managements; Hardware resources; Resource management; Virtual resource; Virtualization technologies; Fog computing</t>
  </si>
  <si>
    <t>10.1007/s10922-019-09504-0</t>
  </si>
  <si>
    <t>Wazir W.; Khattak H.A.; Almogren A.; Khan M.A.; Ud Din I.</t>
  </si>
  <si>
    <t>Mattos D.M.F.; Velloso P.B.; Duarte O.C.M.B.</t>
  </si>
  <si>
    <t>An agile and effective network function virtualization infrastructure for the Internet of Things</t>
  </si>
  <si>
    <t>The processing and power-consumption constraints of the Internet of Things devices hinder them to offer more complex network services than the simple data transmission in smart city scenarios. The lack of complex services, such as security and quality of service, can even foster disasters in urban centers. In this paper, we propose the integration of complex network services from the IoT devices till a cloud environment through an agile and effective network function virtualization infrastructure of isolated IoT domains. Therefore, our proposal develops a simple gateway access node that virtualizes the domains to which the devices connect. A prototype for services of security and quality of service has been implemented and its evaluation shows that virtualization of the access node does not impact the performance of virtual network functions. The results also show that the proposal provides security for IoT devices, identifying malicious traffic with 99.8% accuracy, avoiding denial of essential services, and ensuring the quality of service. © 2019, The Author(s).</t>
  </si>
  <si>
    <t>Complex networks; Gateways (computer networks); Internet of things; Network security; Quality of service; Smart city; Telecommunication services; Transfer functions; Virtual reality; Cloud environments; Complex services; Essential services; ITS evaluation; Malicious traffic; Network services; Service functions; Virtual networks; Network function virtualization</t>
  </si>
  <si>
    <t>10.1186/s13174-019-0106-y</t>
  </si>
  <si>
    <t>Mekikis P.-V.; Ramantas K.; Antonopoulos A.; Kartsakli E.; Sanabria-Russo L.; Serra J.; Pubill D.; Verikoukis C.</t>
  </si>
  <si>
    <t>NFV-Enabled Experimental Platform for 5G Tactile Internet Support in Industrial Environments</t>
  </si>
  <si>
    <t>As industries are under pressure for shorter business and product life cycles, there is an extensive effort from the research community for novel and profitable automation processes. This effort has given rise to the fifth-generation (5G) Tactile Internet, which is characterized by extremely low latency communication in combination with high availability, reliability, and security. In this paper, we discuss the key technologies to support the Tactile Internet characteristics in industrial environments and then showcase the implementation of a novel 5G network function virtualization enabled experimental platform. Given that ultra-reliable low-latency communication is crucial for the manufacturing process, we demonstrate that, in our setup, submillisecond end-to-end communication is attainable, proving the suitability of our platform for Tactile Internet industrial applications. © 2005-2012 IEEE.</t>
  </si>
  <si>
    <t>5G mobile communication systems; Life cycle; Software defined networking; Transfer functions; Virtual reality; End-to-End communication; Experimental platform; Industrial automation; Industrial environments; Industrial Internet of Things (IIoT); Low-latency communication; Manufacturing process; Research communities; Network function virtualization</t>
  </si>
  <si>
    <t>10.1109/TII.2019.2917914</t>
  </si>
  <si>
    <t>10.3390/app10134678</t>
  </si>
  <si>
    <t>Nemati H.; Dagenais M.</t>
  </si>
  <si>
    <t>VirtFlow: Guest Independent Execution Flow Analysis across Virtualized Environments</t>
  </si>
  <si>
    <t>An agent-less technique to understand virtual machines (VMs) behavior and their changes during the VM life-cycle is essential for many performance analysis and debugging tasks in the cloud environment. Because of privacy and security issues, ease of deployment and execution overhead, the method preferably limits its data collection to the physical host level, without internal access to the VMs. We propose a host-based, precise method to recover execution flow of virtualized environments, regardless of the level of virtualization. Given a VM, the Any-Level VM Detection Algorithm (ADA) and Nested VM State Detection (NSD) Algorithm compute its execution path along with the state of virtual CPUs (vCPUs) from the host kernel trace. The state of vCPUs is displayed in an interactive trace viewer (TraceCompass) for further inspection. Then, a new approach for profiling threads and processes inside the VMs is proposed. Our proposed VM trace analysis algorithms have been open-sourced for further enhancements and to the benefit of other developers. Our new techniques are being evaluated with workloads generated by different benchmarking tools. These approaches are based on host hypervisor tracing, which brings a lower overhead (around 1 percent) as compared to other approaches. © 2013 IEEE.</t>
  </si>
  <si>
    <t>Cloud computing; Computer operating systems; Life cycle; Linux; Monitoring; Network security; Program processors; Reverse engineering; Tools; Virtual reality; Virtualization; Flow analysis; Performance analysis; Security; tracing; Virtual machine monitors; Virtual machine</t>
  </si>
  <si>
    <t>10.1109/TCC.2018.2828846</t>
  </si>
  <si>
    <t>Tayyaba S.K.; Khattak H.A.; Almogren A.; Shah M.A.; Ud Din I.; Alkhalifa I.; Guizani M.</t>
  </si>
  <si>
    <t>5G vehicular network resource management for improving radio access through machine learning</t>
  </si>
  <si>
    <t>The current cellular technology and vehicular networks cannot satisfy the mighty strides of vehicular network demands. Resource management has become a complex and challenging objective to gain expected outcomes in a vehicular environment. The 5G cellular network promises to provide ultra-high-speed, reduced delay, and reliable communications. The development of new technologies such as the network function virtualization (NFV) and software defined networking (SDN) are critical enabling technologies leveraging 5G. The SDN-based 5G network can provide an excellent platform for autonomous vehicles because SDN offers open programmability and flexibility for new services incorporation. This separation of control and data planes enables centralized and efficient management of resources in a very optimized and secure manner by having a global overview of the whole network. The SDN also provides flexibility in communication administration and resource management, which are of critical importance when considering the ad-hoc nature of vehicular network infrastructures, in terms of safety, privacy, and security, in vehicular network environments. In addition, it promises the overall improved performance. In this paper, we propose a flow-based policy framework on the basis of two tiers virtualization for vehicular networks using SDNs. The vehicle to vehicle (V2V) communication is quite possible with wireless virtualization where different radio resources are allocated to V2V communications based on the flow classification, i.e., safety-related flow or non-safety flows, and the controller is responsible for managing the overall vehicular environment and V2X communications. The motivation behind this study is to implement a machine learning-enabled architecture to cater the sophisticated demands of modern vehicular Internet infrastructures. The inclination towards robust communications in 5G-enabled networks has made it somewhat tricky to manage network slicing efficiently. This paper also presents a proof of concept for leveraging machine learning-enabled resource classification and management through experimental evaluation of special-purpose testbed established in custom mininet setup. Furthermore, the results have been evaluated using Long Short-Term Memory (LSTM), Convolutional Neural Network (CNN), and Deep Neural Network (DNN). While concluding the paper, it is shown that the LSTM has outperformed the rest of classification techniques with promising results. © 2013 IEEE.</t>
  </si>
  <si>
    <t>Data privacy; Deep neural networks; Environmental management; Information management; Learning systems; Long short-term memory; Machine learning; Natural resources management; Network function virtualization; Network security; Radio access networks; Resource allocation; Software defined networking; Software reliability; Vehicle to vehicle communications; Vehicles; Vehicular ad hoc networks; Virtual reality; Future internet architecture; Network reliability; Resource management; security; Vehicular networks; 5G mobile communication systems</t>
  </si>
  <si>
    <t>10.1109/ACCESS.2020.2964697</t>
  </si>
  <si>
    <t>Tiburski R.T.; Moratelli C.R.; Johann S.F.; Neves M.V.; Matos E.D.; Amaral L.A.; Hessel F.</t>
  </si>
  <si>
    <t>Lightweight security architecture based on embedded virtualization and trust mechanisms for IoT edge devices</t>
  </si>
  <si>
    <t>Security issues represent the greatest obstacle to the growth of edge computing and the Internet of Things (IoT). In this paradigm, IoT applications are migrating to edge devices. As a result, potential security risks are arising, and unauthorized access to data from IoT edge devices is becoming a real concern. Thus, there is a need for a comprehensive, end-toend security approach since the system's more vulnerable point determines its overall security level. An edge device security system has to be built with a root of trust (i.e., something that is unclonable) and a chain of trust. Additionally, a security layer is necessary to ensure that different IoT applications execute isolated from each other in the device. In this sense, this article defines a security architecture that integrates trust mechanisms with embedded virtualization, providing security from hardware to applications. Our experiments show that the proposed architecture can be implemented with a smaller overhead and memory footprint compared to other proposed approaches in the literature, which makes it highly suitable for resource-constrained edge devices. © 1979-2012 IEEE.</t>
  </si>
  <si>
    <t>Virtual reality; Virtualization; Internet of thing (IOT); IOT applications; Lightweight securities; Memory footprint; Proposed architectures; Security approach; Security Architecture; Unauthorized access; Internet of things</t>
  </si>
  <si>
    <t>10.1109/MCOM.2018.1701047</t>
  </si>
  <si>
    <t>Covaci S.; Repetto M.; Risso F.</t>
  </si>
  <si>
    <t>Towards autonomous security assurance in 5G infrastructures</t>
  </si>
  <si>
    <t>5G infrastructures will heavily rely on novel paradigms such as Network Function Virtualization and Service Function Chaining to build complex business chains involving multiple parties. Although virtualization of security middleboxes looks a common practice today, we argue that this approach is inefficient and does not fit the peculiar characteristics of virtualized environments. In this paper, we outline a new paradigm towards autonomous security assurance in 5G infrastructures, leveraging service orchestration for semi-autonomous management and reaction, yet decoupling security management from service graph design. Our work is expected to improve the design and deployment of complex business chains, as well as the application of artificial intelligence and machine learning techniques over large and intertwined security datasets. We describe the overall concept and architecture, and discuss in details the three architectural layers. We also report preliminary work on implementation of the system, by introducing relevant technologies. Copyright © 2019 The Institute of Electronics, Information and Communication Engineers</t>
  </si>
  <si>
    <t>Artificial intelligence; Complex networks; Large dataset; Learning systems; Network function virtualization; Virtual reality; Architectural layers; Autonomous managements; Autonomous security; Cyber security; Machine learning techniques; Service chaining; Service orchestration; Virtualized environment; 5G mobile communication systems</t>
  </si>
  <si>
    <t>10.1587/transcom.2018NVI0001</t>
  </si>
  <si>
    <t>Kim Y.; Nam J.; Park T.; Scott-Hayward S.; Shin S.</t>
  </si>
  <si>
    <t>SODA: A software-defined security framework for IoT environments</t>
  </si>
  <si>
    <t>The Internet of Things (IoT), based on interconnected devices, enables a variety of elegant new services that could not be realized in a traditional environment, and many of these services harvest the information of a potentially sensitive and private nature belonging to individual users. Unfortunately, existing security functions used to protect such information are difficult to implement in an IoT environment due to the widely varying capacities, functionalities, and security requirements of IoT devices. In this work, to protect against unrestricted accesses to other devices and information extortion from these devices, we propose SODA, a secure IoT gateway that enables a device-side dynamic access control and is capable of deploying various security services to protect sensitive and private information. To show its effectiveness and practicality, we assume that a large number of IoT devices are crowded around an IoT gateway, and we implement a prototype of SODA for such an environment based on software-defined-networking (SDN) and integrate virtual network functions (VNFs) over network function virtualization (NFV) on top of a real IoT device. From our evaluation, we demonstrate how SODA mitigates real-world attacks through its security functions, and presents how it satisfies the performance requirements of a real environment. © 2019</t>
  </si>
  <si>
    <t>Access control; Gateways (computer networks); Network function virtualization; Network security; Software defined networking; Transfer functions; Virtual reality; Dynamic access control; Internet of thing (IOT); IoT security; Performance requirements; Private information; Security frameworks; Security requirements; Software defined networking (SDN); Internet of things</t>
  </si>
  <si>
    <t>10.1016/j.comnet.2019.106889</t>
  </si>
  <si>
    <t>Pan J.; Yang Y.; Gao Y.; Qin H.; Si Y.</t>
  </si>
  <si>
    <t>Real-time simulation of electrocautery procedure using meshfree methods in laparoscopic cholecystectomy</t>
  </si>
  <si>
    <t>Virtual reality (VR) medical simulators with visual and haptic feedback provide an efficient and cost-effective alternative without any risk to the traditional training approaches. Electrocautery is one of the essential training tasks in laparoscopic cholecystectomy. In order to achieve a high fidelity with visual realism in electrocautery simulation, we propose a physical-based solution to handle the soft tissue deformation and topology change which occurs due to the heat generated by electro-hook. The whole computation is built on discrete particles. For cholecystectomy simulation, the first task is to remove the fat tissue which wraps the cystic artery and duct with electro-hook. We use a meshfree method to handle the fat tissue deformation which based on continuum elasticity equations. And a meshfree dissection model is also introduced to handle the thermal transmission when electro-hook touches the fat surface. Both models are implemented on GPU to achieve real-time performance. The visual performance and computational cost of the proposed method are properly evaluated and compared with other popularly used approaches. From the experimental results, our electrocautery simulation can achieve real-time performance with high degree of realism and fidelity. This technique has also been adopted in our developed VR-based laparoscopic surgery simulator, which has been tested and verified by laparoscopic surgeons through a pilot study. Surgeons believed that the visual performance is realistic and helpful to enhance laparoscopic electrocautery skills. Our system exhibits the potentials to improve the surgical skills of medical practitioners during their training sessions and effectively shorten their learning curve. © 2019, Springer-Verlag GmbH Germany, part of Springer Nature.</t>
  </si>
  <si>
    <t>Cost effectiveness; Deformation; Graphics processing unit; Hooks; Surgery; Surgical equipment; Tissue; Virtual reality; Cholecystectomy; Electrocautery; Laparoscopic cholecystectomy; Laparoscopic surgeons; Meshfree; Real time simulations; Soft tissue deformation; Thermal transmission; Laparoscopy</t>
  </si>
  <si>
    <t>10.1007/s00371-019-01680-z</t>
  </si>
  <si>
    <t>Du J.; Jiang C.; Chen K.-C.; Ren Y.; Poor H.V.</t>
  </si>
  <si>
    <t>Community-structured evolutionary game for privacy protection in social networks</t>
  </si>
  <si>
    <t>Social networks have attracted billions of users and supported a wide range of interests and practices. Users of social networks can be connected with each other by different communities according to professions, living locations, and personal interests. With the development of diverse social network applications, academic researchers, and practicing engineers pay increasing attention to the related technology. As each user on the social network platforms typically stores and shares a large amount of personal data, the privacy of such user-related information raises serious concerns. Most research on privacy protection relies on specific information security techniques such as anonymization or access control. However, the protection of privacy depends heavily on the incentive mechanisms of social networks, like users' psychological decisions on security execution and socio-economic considerations. For example, the desire to influence the behaviors of other people may change a user's choice of security setting. In this paper, a game theoretic framework is established to model users' interactions that influence users' decisions as to whether to undertake privacy protection or not. To model the relationship of user communities, community-structured evolutionary dynamics are introduced, in which interactions of users can only happen among those users who have at least one community in common. Then the dynamics of the users' strategies to take a specific privacy protection or not is analyzed based on the proposed community structured evolutionary game theoretic framework. Experiments show that the proposed framework is effective in modeling the users' relationships and privacy protection behaviors. Moreover, results can also help social network managers to design appropriate security service and payment mechanisms to encourage their users to take the privacy protection, which can promote the spreading of privacy behavior throughout the network. © 2017 IEEE.</t>
  </si>
  <si>
    <t>Access control; Data privacy; Game theory; Network security; Security of data; Social networking (online); Social sciences computing; Statistics; Virtual reality; behavior spreading; Evolutionary games; Games; Privacy protection; Social network services; Sociology; Economic and social effects</t>
  </si>
  <si>
    <t>10.1109/TIFS.2017.2758756</t>
  </si>
  <si>
    <t>Török A.; Varga K.; Pergandi J.-M.; Mallet P.; Honbolygó F.; Csépe V.; Mestre D.</t>
  </si>
  <si>
    <t>Towards a cognitive warning system for safer hybrid traffic</t>
  </si>
  <si>
    <t>Technological development brings increasingly closer the era of widely available self-driving cars. However, presumably there will be a time when human drivers and self-driving cars would share the same roads. In the current paper, we propose a cognitive warning system that utilizes information collected from the behaviour of the human driver and sends warning signals to self-driving cars in case of human related emergency. We demonstrate that such risk detection can identify danger earlier than an external sensor would, based on the behaviour of the human-driven vehicle. We used data from a simulator experiment, where 21 participants slalomed between road bumps in a virtual reality environment. Occasionally, they had to react to dangerous roadside stimuli by large steering movements. We used one-class SVM to detect emergency behaviour in both steering and vehicle trajectory data. We found earlier detection of emergency based on steering wheel data, than based on vehicle trajectory data. We conclude that tracking cognitive variables of the human driver means that we can utilize the outstanding power of the brain to evaluate external stimuli. Information about the result of this evaluation (be it steering action or saccade) could be the basis of a warning signal that is readily understood by the computer of a self-driving car. ©2017 - IOS Press and the authors. All rights reserved.</t>
  </si>
  <si>
    <t>Alarm systems; Behavioral research; Steering; Vehicles; Virtual reality; Cognitive variables; Driver behaviour; One class-SVM; Steering movements; t-SNE; Technological development; Vehicle trajectories; Virtual-reality environment; Automobile steering equipment</t>
  </si>
  <si>
    <t>10.3233/IDT-170305</t>
  </si>
  <si>
    <t>Eramo V.; Lavacca F.G.</t>
  </si>
  <si>
    <t>Optimizing the Cloud Resources, Bandwidth and Deployment Costs in Multi-Providers Network Function Virtualization Environment</t>
  </si>
  <si>
    <t>The introduction of network function virtualization (NFV) leads to a new business model in which the Telecommunication Service Provider needs to rent cloud resources to infrastructure provider (InP) at prices as low as possible. Lowest prices can be achieved if the cloud resources can be rented in advance by allocating long-term virtual machines (VM). This is in contrast with the short-term VMs that are rented on demand and have higher costs. For this reason, we propose a proactive solution in which the cloud resource rent is planned in advance based on peak traffic knowledge. We illustrate the problem of determining the cloud resources in cloud infrastructures managed by different InPs and so as to minimize the sum of cloud resource, bandwidth and deployment costs. We formulate an integer linear problem (ILP) and due to its complexity, we introduce an efficient heuristic approach allowing for a remarkable computational complexity reduction. We compare our solution to a reactive solution in which the cloud resources are rented on demand and dimensioned according to the current traffic. Though the proposed proactive solution needs more cloud and bandwidth resources due to its peak allocation, its total resources cost may be lower than the one achieved when a reactive solution is applied. That is a consequence of the higher cost of short-term VMs. For instance, when a reactive solution is applied with traffic variation times of ten minutes, our proactive solution allows for lower total costs when the long-term VM rent is lower than the short-term VM one by 33%. © 2013 IEEE.</t>
  </si>
  <si>
    <t>Bandwidth; Complex networks; Costs; Heuristic methods; III-V semiconductors; Indium phosphide; Network security; Semiconducting indium phosphide; Transfer functions; Virtual machine; Virtual reality; Viterbi algorithm; Bandwidth resource; Cloud infrastructures; Computational complexity reductions; Heuristic approach; Infrastructure providers; New business models; Short term; Telecommunication service provider; Network function virtualization</t>
  </si>
  <si>
    <t>10.1109/ACCESS.2019.2908990</t>
  </si>
  <si>
    <t>Gomaa I.; Abd-Elrahman E.; Saad E.; Ksentini A.</t>
  </si>
  <si>
    <t>Virtual Identity Performance Evaluations of Anonymous Authentication in IDaaS Framework</t>
  </si>
  <si>
    <t>Identity-as-a-Service (IDaaS) is one of the most famous fruitful authentication services for cloud deployment to the Software-as-a-Service (SaaS) model. It is a third party approach for identity management, including creation, authentication, and privacy assurance. In this paper, the Virtual Identity ( VID ), as a new realization for IDaaS terminology which can be used in virtual environments, is proposed to improve the user privacy and to provide the anonymous Single sign-on (SSO) in such types of distributed environments. Actually, two VID frameworks based on the Identity-Based Encryption (IBE) and Pseudonym-Based Encryption (PBE) approaches are proposed and then implemented using MIRACL library. The VID approaches performance is evaluated analytically by implementing a mathematical model based on BCMP (Baskett Chandy Muntz Palacios) queuing model. In addition, a simulation-based evaluation using OPNET Modeler is introduced to compare the analytical-based BCMP queuing model against the OPNET simulation results. Moreover, the proposed approaches are compared against state-of-the-art work. © 2013 IEEE.</t>
  </si>
  <si>
    <t>Analytical models; Authentication; Cryptography; Distributed computer systems; Queueing theory; Virtual reality; Anonymous authentication; Authentication services; Distributed environments; Identity Based Encryption; Identity management; Identity management systems; performance evaluation; Platform virtualization; Software as a service (SaaS)</t>
  </si>
  <si>
    <t>10.1109/ACCESS.2019.2904854</t>
  </si>
  <si>
    <t>Chen J.; Chen M.; Wei X.; Chen B.</t>
  </si>
  <si>
    <t>Matrix differential decomposition-based anomaly detection and localization in NFV networks</t>
  </si>
  <si>
    <t>Network function virtualization (NFV) is a promising network paradigm that enables the design and implementation of novel network services with lower cost, increased agility, and faster time-to-value. However, network anomalies caused by software malfunction, hardware failure, mis-configuration, or cyber attacks can greatly degrade the performance of NFV networks. A few matrix decomposition-based methods have shown their effectiveness in finding the existence of network-wide anomalies. However, a little attention has been paid to multiple anomalies detection and anomaly devices localization. To bridge this gap, in this paper, we propose a matrix differential decomposition (MDD)-based anomaly detection and localization algorithm for NFV networks. First, an NFV network prototype is built to investigate the property of NFV networks, and the effectiveness of traditional anomaly detection methods is evaluated. Second, we detail the MDD-based Anomaly DEtection and Localization (MADEL) algorithm. Finally, a series of experiments are conducted on three different NFV networks to evaluate the performance of the proposed algorithm. Experimental results show that the MADEL algorithm could effectively detect and localize different types of network anomalies. © 2019 IEEE.</t>
  </si>
  <si>
    <t>Anomaly detection; Network security; Transfer functions; Virtual reality; Anomaly detection methods; Design and implementations; Detection and localization; Differential decomposition; Hardware failures; localization; Matrix decomposition; Network anomalies; Network function virtualization</t>
  </si>
  <si>
    <t>10.1109/ACCESS.2019.2893624</t>
  </si>
  <si>
    <t>Lettieri G.; Maffione V.; Rizzo L.</t>
  </si>
  <si>
    <t>A Study of I/O Performance of Virtual Machines</t>
  </si>
  <si>
    <t>In this study, we investigate some counterintuitive but frequent performance issues that arise when doing high-speed networking (or I/O in general) with Virtual Machines (VMs). VMs use one or more single-producer/single-consumer systems to exchange I/O data (e.g. network packets) with their hypervisor. We show that when the producer and the consumer process packets at different rates, the high cost required for synchronization (interrupts and 'kicks') may reduce throughput of the system well below the slowest of the two parties; moreover, accelerating the faster party may cause the throughput to decrease. Our work provides a model for throughput, efficiency and latency of producer/ consumer systems when notifications or sleeping are used as a synchronization mechanism; identifies different operating regimes depending on the operating parameters; validates the accuracy of our model against a VirtIO-based prototype, taking into account most of the details of real-world deployments; provides practical and robust strategies to maximize throughput and minimize energy while keeping the latency under control, without depending on precise timing measurements nor unreasonable assumptions on the system's behavior. The study is particularly interesting for Network Function Virtualization deployments, where high-rate producer/consumer systems in virtualized environments are the core components. © The British Computer Society 2017. All rights reserved.</t>
  </si>
  <si>
    <t>Consumer behavior; Energy efficiency; Network security; Throughput; Virtual machine; Virtual reality; High speed I/O; High-speed networking; Maximize throughput; Operating parameters; Real world deployment; Synchronization mechanisms; Timing measurement; Virtualized environment; Network function virtualization</t>
  </si>
  <si>
    <t>10.1093/comjnl/bxx092</t>
  </si>
  <si>
    <t>Marcano M.; Matute J.A.; Lattarulo R.; Martí E.; Pérez J.</t>
  </si>
  <si>
    <t>Low Speed Longitudinal Control Algorithms for Automated Vehicles in Simulation and Real Platforms</t>
  </si>
  <si>
    <t>Advanced Driver Assistance Systems (ADAS) acting over throttle and brake are already available in level 2 automated vehicles. In order to increase the level of automation new systems need to be tested in an extensive set of complex scenarios, ensuring safety under all circumstances. Validation of these systems using real vehicles presents important drawbacks: the time needed to drive millions of kilometers, the risk associated with some situations, and the high cost involved. Simulation platforms emerge as a feasible solution. Therefore, robust and reliable virtual environments to test automated driving maneuvers and control techniques are needed. In that sense, this paper presents a use case where three longitudinal low speed control techniques are designed, tuned, and validated using an in-house simulation framework and later applied in a real vehicle. Control algorithms include a classical PID, an adaptive network fuzzy inference system (ANFIS), and a Model Predictive Control (MPC). The simulated dynamics are calculated using a multibody vehicle model. In addition, longitudinal actuators of a Renault Twizy are characterized through empirical tests. A comparative analysis of results between simulated and real platform shows the effectiveness of the proposed framework for designing and validating longitudinal controllers for real automated vehicles. © 2018 Mauricio Marcano et al.</t>
  </si>
  <si>
    <t>Adaptive control systems; Advanced driver assistance systems; Automation; Automobile drivers; Fuzzy inference; Inference engines; Model predictive control; Predictive control systems; Real time systems; Vehicles; Virtual reality; Adaptive network fuzzy inference systems; Comparative analysis; Level of automations; Longitudinal actuators; Longitudinal controllers; Multibody vehicle model; Simulation framework; Simulation platform; Longitudinal control</t>
  </si>
  <si>
    <t>10.1155/2018/7615123</t>
  </si>
  <si>
    <t>Bouten N.; Mijumbi R.; Serrat J.; Famaey J.; Latre S.; De Turck F.</t>
  </si>
  <si>
    <t>Semantically enhanced mapping algorithm for affinity-constrained service function chain requests</t>
  </si>
  <si>
    <t>Network function virtualization (NFV) and software defined networking (SDN) have been proposed to increase the cost-efficiency, flexibility, and innovation in network service provisioning. This is achieved by leveraging IT virtualization techniques and combining them with programmable networks. By doing so, NFV and SDN are able to decouple the network functionality from the physical devices on which they are deployed. Service function chains (SFCs) composed out of virtual network functions (VNFs) can now be deployed on top of the virtualized infrastructure to create new value-added services. Current NFV approaches are limited to mapping the different VNF to the physical substrate subject to resource capacity constraints. They do not provide the possibility to define location requirements with a certain granularity and constraints on the colocation of VNF and virtual edges. Nevertheless, many scenarios can be envisioned in which a service provider (SP) would like to attach placement constraints for efficiency, resilience, legislative, privacy, and economic reasons. Therefore, we propose a set of affinity and anti-affinity constraints, which can be used by SP to define such placement restrictions. Furthermore, a semantic SFC validation framework is proposed that allows the virtual network function infrastructure provider (VNFInP) to check the validity of a set of constraints and provide feedback to the SPs. This allows the VNFInP to filter out any non-valid SFC requests before sending them to the mapping algorithm, significantly reducing the mapping time. © 2004-2012 IEEE.</t>
  </si>
  <si>
    <t>Chains; Conformal mapping; Efficiency; Indium compounds; Semantics; Software defined networking; Transfer functions; Virtual reality; In-network services; Infrastructure providers; Network functionality; Programmable network; Semantic technologies; Software defined networking (SDN); Value added service; Virtualization Techniques; Network function virtualization</t>
  </si>
  <si>
    <t>10.1109/TNSM.2017.2681025</t>
  </si>
  <si>
    <t>Cogranne R.; Doyen G.; Ghadban N.; Hammi B.</t>
  </si>
  <si>
    <t>Detecting Botclouds at Large Scale: A Decentralized and Robust Detection Method for Multi-Tenant Virtualized Environments</t>
  </si>
  <si>
    <t>Cloud computing has gained an important role in providing high quality and cost-effective IT services by outsourcing part of their operations to dedicated cloud providers. If intrinsic security issues of this architecture have been extensively studied, it has recently been considered as a ready-To-use platform able to perform malicious activities, thus offering new targets for indirect threats. However, its large scale, the heterogeneous and dynamic nature of the activities it executes, as well as multi-Tenancy and privacy-related issues, make the security operation complex. Consequently, cloud providers can hardly detect and mitigate malicious activities they unknowingly host. Leveraging the autonomic paradigm represents a promising solution to face such a complexity, but it requires efficient grounded monitoring and analysis functions to efficiently detect malicious activities hidden within the large number of legitimate ones. In this effort, this paper presents a robust and cost-effective solution to detect malicious activities in a public virtualized environment. Its contribution is twofold: 1) a scalable and robust workload estimation of the virtual host activities in a cloud and 2) a detection algorithm able to discriminate infected hosts with low malicious activities hidden within their legitimate workload and potentially scattered across several tenants. For both of these contributions, we establish their theoretical performance, which demonstrates their optimality, and we evaluate their efficiency on a dataset made of real data collected on PlanetLab. Finally, we study the scalability on a large dataset that consists of simulated data resulting from the real dataset modeling. This demonstrates to what extent the proposal exhibits an excellent sharpness and a reasonable cost, even at a very large scale. © 2004-2012 IEEE.</t>
  </si>
  <si>
    <t>Botnet; Cloud computing; Computer crime; Cost effectiveness; Costs; Denial-of-service attack; Estimation; Network security; Parallel algorithms; Principal component analysis; Robustness (control systems); Scalability; Servers; Virtual reality; Anomaly detection; Cost-effective solutions; DDoS Attack; Hypothesis testing; Malicious activities; Monitoring and analysis; Theoretical performance; Virtualized environment; Big data</t>
  </si>
  <si>
    <t>10.1109/TNSM.2017.2785628</t>
  </si>
  <si>
    <t>Wu J.; Lu F.; Zhang J.; Yang J.; Xing L.</t>
  </si>
  <si>
    <t>Research on product distribution channels has mainly focused on channel cost, risk aversion, consumer fairness preference, price decision, channel coordination, and channel selection while paying less attention to the product experience. Compared with offline channels, the online channel is at a disadvantage with regards to the product experience. For experience products, consumers cannot accurately access the value of the products through online channels because of its virtuality. In contrast, offline channels can attract more consumers with real product experience. However, the application of virtual reality technology has become increasingly more extensive in recent years. Virtual reality technology enhances the interaction level between online consumers and experience products, and it can help consumers assess product value more accurately, which has a greater impact on consumers' purchase decisions. Manufacturers can make full use of virtual reality technology to expand online sales. To maximize the manufacturers' revenue, this paper uses consumer utility theory and game theory to design four experience products' distribution channel models and analyzes the relationship between the manufacturers' revenue in different distribution channel models and virtual reality technology. The results show when the interaction level of virtual reality technology is low, manufacturers tend to choose a dual distribution channel, but when the interaction level of virtual reality technology is high, a single online distribution channel is the best choice for manufacturers. © 2013 IEEE.</t>
  </si>
  <si>
    <t>Electronic commerce; Game theory; Manufacture; Sales; Virtual reality; Consumer utilities; Distribution channel; experience products; Purchase decision; Virtual reality technology; Product design</t>
  </si>
  <si>
    <t>Ye L.; Yu X.; Yu L.; Guo B.; Zhan D.; Du X.; Guizani M.</t>
  </si>
  <si>
    <t>Checking Function-Level Kernel Control Flow Integrity for Cloud Computing</t>
  </si>
  <si>
    <t>With the advancement of cloud computing, the control flow integrity (CFI) of virtual machines' kernel becomes more and more important for the security of cloud services. Many CFI checking and protecting approaches have been proposed. Among them, dynamic analysis approaches have the best detection capability, but they are rarely used because of the high overhead introduced to the virtual machines to be monitored. In this paper, we propose a function-level kernel CFI checking approach to meet the performance requirements in the cloud. By combining the static memory analysis and the dynamic tracing, our system can achieve high detection capability with low overhead. Since the analysis and tracing targets of our system are kernel functions, our system incurs lower overhead to the monitored virtual machines than the instruction-level monitors. We propose two models to describe the kernel control flows. After building the secure control flow database by learning the normal behaviors, we can detect abnormal control flows in real time. With the help of virtualization and virtual machine introspection techniques, we implement a prototype system in the hardware virtualization environment. From the evaluation, our system has high detection capability with reasonable overhead. © 2013 IEEE.</t>
  </si>
  <si>
    <t>Network security; Virtual machine; Virtual reality; Virtualization; Analysis approach; Control-flow integrities; Detection capability; Function levels; Hardware virtualization; Instruction-level; Performance requirements; Virtual machine introspection; Cloud computing</t>
  </si>
  <si>
    <t>10.1109/ACCESS.2018.2859767</t>
  </si>
  <si>
    <t>Yan Z.; Li H.; Zeadally S.; Zeng Y.; Geng G.</t>
  </si>
  <si>
    <t>Is DNS Ready for ubiquitous internet of things?</t>
  </si>
  <si>
    <t>The vision of the Internet of Things (IoT) covers not only the well-regulated processes of specific applications in different areas but also includes ubiquitous connectivity of more generic objects (or things and devices) in the physical world and the related information in the virtual world. For example, a typical IoT application, such as a smart city, includes smarter urban transport networks, upgraded water supply, and waste-disposal facilities, along with more efficient ways to light and heat buildings. For smart city applications and others, we require unique naming of every object and a secure, scalable, and efficient name resolution which can provide access to any object's inherent attributes with its name. Based on different motivations, many naming principles and name resolution schemes have been proposed. Some of them are based on the well-known domain name system (DNS), which is the most important infrastructure in the current Internet, while others are based on novel designing principles to evolve the Internet. Although the DNS is evolving in its functionality and performance, it was not originally designed for the IoT applications. Then, a fundamental question that arises is: Can current DNS adequately provide the name service support for IoT in the future? To address this question, we analyze the strengths and challenges of DNS when it is used to support ubiquitous IoT. First, we analyze the requirements of the IoT name service by using five characteristics, namely security, mobility, infrastructure independence, localization, and efficiency, which we collectively refer to as SMILE. Then, we discuss the pros and cons of the DNS in satisfying SMILE in the context of the future evolution of the IoT environment. © 2019 IEEE.</t>
  </si>
  <si>
    <t>Collector efficiency; Internet; Internet protocols; Smart city; Urban transportation; Virtual reality; Waste disposal; Water supply; Designing principle; Domain name system; Infrastructure independence; Internet of thing (IOT); IOT applications; Name service; TCP/IP; Waste disposal facilities; Internet of things</t>
  </si>
  <si>
    <t>10.1109/ACCESS.2019.2901801</t>
  </si>
  <si>
    <t>Conte de Leon D.; Goes C.E.; Haney M.A.; Krings A.W.</t>
  </si>
  <si>
    <t>ADLES: Specifying, deploying, and sharing hands-on cyber-exercises</t>
  </si>
  <si>
    <t>Hands-on tutorials and exercises are recognized as an effective means for gaining much needed cybersecurity and communication and information technology skills. These exercises must be performed in dedicated and virtually isolated computing environments or laboratories, most of which make use of virtualization technology. Building, modifying, and deploying the virtual environments that enable hands-on instruction is currently very time consuming. A new complete exercise instance must be deployed and configured for each course or module, tutorial or exercise, and student. In addition, efficient sharing and reuse of hands-on exercises between organizations is currently extremely difficult, unless the computing resources and virtualization environment are also shared. ADLES is a specification language and associated deployment system created to address these issues up-front. ADLES enables: (1) the formal specification of hands-on virtual computing, networking, and cybersecurity exercises, (2) the automated deployment of specified exercises, and (3) the efficient sharing of such exercises and their computing environment. In this article, we describe in detail the ADLES specification language and deployment system. We also demonstrate ADLES capabilities using two case studies: a pentesting tutorial and a cyber defense competition. The ADLES system is open source and available for all educators to use and improve. © 2018 The Authors</t>
  </si>
  <si>
    <t>Formal specification; Information technology; Network security; Specification languages; Specifications; Teaching; Virtual reality; Virtualization; Cyber defense; Cyber security; Hands-on educations; Instructional computing; Tutorials and exercises; Open systems</t>
  </si>
  <si>
    <t>10.1016/j.cose.2017.12.007</t>
  </si>
  <si>
    <t>Rakotondravony N.; Taubmann B.; Mandarawi W.; Weishäupl E.; Xu P.; Kolosnjaji B.; Protsenko M.; de Meer H.; Reiser H.P.</t>
  </si>
  <si>
    <t>Classifying malware attacks in IaaS cloud environments</t>
  </si>
  <si>
    <t>In the last few years, research has been motivated to provide a categorization and classification of security concerns accompanying the growing adaptation of Infrastructure as a Service (IaaS) clouds. Studies have been motivated by the risks, threats and vulnerabilities imposed by the components within the environment and have provided general classifications of related attacks, as well as the respective detection and mitigation mechanisms. Virtual Machine Introspection (VMI) has been proven to be an effective tool for malware detection and analysis in virtualized environments. In this paper, we classify attacks in IaaS cloud that can be investigated using VMI-based mechanisms. This infers a special focus on attacks that directly involve Virtual Machines (VMs) deployed in an IaaS cloud. Our classification methodology takes into consideration the source, target, and direction of the attacks. As each actor in a cloud environment can be both source and target of attacks, the classification provides any cloud actor the necessary knowledge of the different attacks by which it can threaten or be threatened, and consequently deploy adapted VMI-based monitoring architectures. To highlight the relevance of attacks, we provide a statistical analysis of the reported vulnerabilities exploited by the classified attacks and their financial impact on actual business processes. © 2017, The Author(s).</t>
  </si>
  <si>
    <t>Classification (of information); Cloud computing; Computer crime; Malware; Network security; Virtual machine; Virtual reality; Classification methodologies; Cloud environments; IaaS; Malware detection; Monitoring architecture; Threats and vulnerabilities; Virtual machine introspection; Virtualized environment; Infrastructure as a service (IaaS)</t>
  </si>
  <si>
    <t>10.1186/s13677-017-0098-8</t>
  </si>
  <si>
    <t>AghaeiRad A.; Chen N.; Ribeiro B.</t>
  </si>
  <si>
    <t>Improve credit scoring using transfer of learned knowledge from self-organizing map</t>
  </si>
  <si>
    <t>Credit scoring is important for credit risk evaluation and monitoring in the accounting and finance domain. For financial institutions, the ability to predict the business failure is crucial, as incorrect decisions have direct financial consequences. A variety of pattern recognition techniques including neural networks, decision trees, and support vector machines have been applied to predict whether the borrowers should be considered a good or bad credit risk. This paper presents a hybrid approach to building the credit scoring model and illustrates how the unsupervised learning based on self-organizing map (SOM) can improve the discriminant capability of feedforward neural network (FNN). Within the hybridization scheme, the knowledge (i.e., prototypes of clusters) found by SOM is transferred as input to the subsequent FNN model. Four real-world data sets are used in the experiments for credit approval problems. By varying the parameters, the experimental results demonstrate the predictive model built by the hybrid approach can achieve better performance than the stand-alone FNN particularly when a limited amount of labeled data is available. This gives some insights on how to construct more accurate predictive models when the data collection is difficult in some financial applications. A complete and unique graphical visualization technique is shown which better outlines the trade-off between distinct metrics and attained performance. © 2016, The Natural Computing Applications Forum.</t>
  </si>
  <si>
    <t>Classification (of information); Conformal mapping; Decision trees; Economic and social effects; Feedforward neural networks; Finance; Information systems; Pattern recognition; Plant shutdowns; Risk assessment; Virtual reality; Visualization; Credit risk evaluation; Credit scoring; Financial applications; Financial institution; Graphical visualization; Hybrid classification; Information visualization; Pattern recognition techniques; Self organizing maps</t>
  </si>
  <si>
    <t>10.1007/s00521-016-2567-2</t>
  </si>
  <si>
    <t>Shen D.; Li Z.; Su X.; Ma J.; Deng R.</t>
  </si>
  <si>
    <t>TinyVisor: An extensible secure framework on android platforms</t>
  </si>
  <si>
    <t>As the utilization of mobile platform keeps growing, the security issue of mobile platform becomes a serious threat to user privacy. The current security measures mainly focus on the application level and the framework level, with little protection on the kernel. Virtualization technologies have been used in x86 platforms to protect the security of the kernel. With a higher privilege than the guest operating system, the hypervisor can effectively detect and defend against the malicious activity inside the guest kernel. In this paper, we build a hypervisor framework called TinyVisor leveraging the ARM virtualization extensions to protect the guest system security. The framework is transparent to the guest operating system and applications without any code modification. On top of the framework, we propose a secure module called H-Binder to protect the integrity and secrecy of the Binder transaction data in Android system. We implement the prototype of TinyVisor with the H-Binder module and evaluate the performance. The experiment results show non-significant performance loss. © 2017 Elsevier Ltd</t>
  </si>
  <si>
    <t>Android (operating system); Binders; Bins; Mobile phones; Network function virtualization; Virtual reality; Virtualization; Android; Android platforms; Code modifications; Guest operating systems; Hypervisor; Malicious activities; System security; Virtualization technologies; Mobile security</t>
  </si>
  <si>
    <t>10.1016/j.cose.2017.09.006</t>
  </si>
  <si>
    <t>Laaki H.; Miche Y.; Tammi K.</t>
  </si>
  <si>
    <t>Prototyping a Digital Twin for Real Time Remote Control over Mobile Networks: Application of Remote Surgery</t>
  </si>
  <si>
    <t>The concept of digital twin (DT) has emerged to enable the benefits of future paradigms such as the industrial Internet of Things and Industry 4.0. The idea is to bring every data source and control interface description related to a product or process available through a single interface, for auto-discovery and automated communication establishment. However, designing the architecture of a DT to serve every future application is an ambitious task. Therefore, the prototyping systems for specific applications are required to design the DT incrementally. We developed a novel DT prototype to analyze the requirements of communication in a mission-critical application such as mobile networks supported remote surgery. Such operations require low latency and high levels of security and reliability and therefore are a perfect subject for analyzing DT communication and cybersecurity. The system comprised of a robotic arm and HTC vive virtual reality (VR) system connected over a 4G mobile network. More than 70 test users were employed to assess the system. To address the cybersecurity of the system, we incorporated a network manipulation module to test the effect of network outages and attacks; we studied state of the art practices and their utilization within DTs. The capability of the system for actual remote surgery is limited by capabilities of the VR system and insufficient feedback from the robot. However, simulations and research of remote surgeries could be conducted with the system. As a result, we propose ideas for communication establishment and necessary cybersecurity technologies that will help in developing the DT architecture. Furthermore, we concluded that developing the DT requires cross-disciplinary development in several different engineering fields. Each field makes use of its own tools and methods, which do not always fit together perfectly. This is a potentially major obstacle in the realization of Industry 4.0 and similar concepts. © 2019 IEEE.</t>
  </si>
  <si>
    <t>Industry 4.0; Mobile security; Mobile telecommunication systems; Network architecture; Network security; Remote control; Robotic surgery; Software prototyping; Surgery; Virtual reality; Wireless networks; 4G mobile networks; Digital twin; Future applications; Mission critical applications; Prototyping systems; Real-time remote control; Robot controls; Security and reliabilities; Surgical equipment</t>
  </si>
  <si>
    <t>Kaiiali M.</t>
  </si>
  <si>
    <t>Designing a VM-level vertical scalability service in current cloud platforms: A new hope for wearable computers</t>
  </si>
  <si>
    <t>Public clouds are becoming ripe for enterprise adoption. Many companies, including large enterprises, are increasingly relying on public clouds as a substitute for, or a supplement to, their own computing infrastructures. On the other hand, cloud storage service has attracted over 625 million users. However, apart from the storage service, other cloud services, such as the computing service, have not yet attracted the end users' interest for economic and technical reasons. Cloud service providers offers horizontal scalability to make their services scalable and economical for enterprises while it is still not economical for the individual users to use their computing services due to the lack of vertical scalability. Moreover, current virtualization technologies and operating systems, specifically the guest operating systems installed on virtual machines, do not support the concept of vertical scalability. In addition, network remote access protocols are meant to administer remote machines but they are unable to run the nonadministrative tasks such as playing heavy games and watching high quality videos remotely in a way that makes the users feel as if they are sitting locally on their personal machines. On the other hand, the industry is yet unable to make efficient wearable computers a reality due to the limited size of the wearable devices, where it is infeasible to place efficient processors and big enough hard disks. This paper aims to highlight the need for the vertical scalability service and design the appropriate cloud, virtualization layer, and operating system services to incorporate vertical scalability in current cloud platforms in a way that will make it economically and technically efficient for the end users to use cloud virtual machines as if they are using their personal laptops. Through these services, the cloud takes wearable computing to the next stage and makes wearable computers a reality. © TÜBİTAK.</t>
  </si>
  <si>
    <t>Cloud computing; Distributed database systems; Mobile telecommunication systems; Network security; Scalability; Virtual machine; Virtual reality; Virtualization; Cloud service providers; Cloud storage services; Computing infrastructures; Guest operating systems; Vertical scalabilities; Virtualization layers; Virtualization technologies; Wearable computing; Wearable computers</t>
  </si>
  <si>
    <t>10.3906/elk-1504-23</t>
  </si>
  <si>
    <t>Ahmad I.; Kumar T.; Liyanage M.; Okwuibe J.; Ylianttila M.; Gurtov A.</t>
  </si>
  <si>
    <t>Overview of 5G Security Challenges and Solutions</t>
  </si>
  <si>
    <t>5G networks will use novel technological concepts to meet the requirements of broadband access everywhere, high user and device mobility, and connectivity of massive number of devices (e.g., the Internet of Things) in an ultra-reliable and affordable way. Software defined networking and network functions virtualization leveraging the advances in cloud computing such as mobile edge computing are the most sought out technologies to meet these requirements. However, securely using these technologies and providing user privacy in future wireless networks are the new concerns. Therefore, this article provides an overview of the security challenges in clouds, software defined networking, and network functions virtualization, and the challenges of user privacy. Henceforth, this article presents solutions to these challenges and future directions for secure 5G systems. © 2018 IEEE.</t>
  </si>
  <si>
    <t>Distributed computer systems; Network function virtualization; Network security; Software defined networking; Transfer functions; Virtual reality; Broadband access; Device mobilities; Future wireless networks; Mobile Edge Computing; Network functions; Security challenges; Technological concept; User privacy; 5G mobile communication systems</t>
  </si>
  <si>
    <t>10.1109/MCOMSTD.2018.1700063</t>
  </si>
  <si>
    <t>Silva M.L.D.; Frère A.F.; Oliveira H.J.Q.D.; Martucci Neto H.; Scardovelli T.A.</t>
  </si>
  <si>
    <t>Computer tool to evaluate the cue reactivity of chemically dependent individuals</t>
  </si>
  <si>
    <t>Background and objective Anxiety is one of the major influences on the dropout of relapse and treatment of substance abuse treatment. Chemically dependent individuals need (CDI) to be aware of their emotional state in situations of risk during their treatment. Many patients do not agree with the diagnosis of the therapist when considering them vulnerable to environmental stimuli related to drugs. This research presents a cue reactivity detection tool based on a device acquiring physiological signals connected to personal computer. Depending on the variations of the emotional state of the drug addict, alteration of the physiological signals will be detected by the computer tool (CT) which will modify the displayed virtual sets without intervention of the therapist. Methods Developed in 3ds Max® software, the CT is composed of scenarios and objects that are in the habit of marijuana and cocaine dependent individual's daily life. The interaction with the environment is accomplished using a Human-Computer Interface (HCI) that converts incoming physiological signals indicating anxiety state into commands that change the scenes. Anxiety was characterized by the average variability from cardiac and respiratory rate of 30 volunteers submitted stress environment situations. To evaluate the effectiveness of cue reactivity a total of 50 volunteers who were marijuana, cocaine or both dependent were accompanied. Results Prior to CT, the results demonstrated a poor correlation between the therapists’ predictions and those of the chemically dependent individuals. After exposure to the CT, there was a significant increase of 73% in awareness of the risks of relapse. Conclusion We confirmed the hypothesis that the CT, controlled only by physiological signals, increases the perception of vulnerability to risk situations of individuals with dependence on marijuana, cocaine or both. © 2016 Elsevier Ireland Ltd</t>
  </si>
  <si>
    <t>Awareness; Computer Simulation; Humans; Recurrence; Substance-Related Disorders; Diagnosis; Drug therapy; Interface states; Personal computers; Physiology; Risk perception; cannabis; cocaine; Anxiety; Chemically dependent; Computer tools; Detection tools; Environmental stimuli; Human computer interfaces; Physiological signals; Respiratory rate; adult; anxiety disorder; Article; association; breathing rate; cannabis addiction; cocaine dependence; conflict; cue reactivity; emotion; environmental stress; heart rate; human; human computer interaction; male; personal computer; quantitative analysis; questionnaire; software; virtual reality; awareness; computer simulation; drug dependence; psychology; recurrent disease; Human computer interaction</t>
  </si>
  <si>
    <t>10.1016/j.cmpb.2016.11.014</t>
  </si>
  <si>
    <t>Zou D.; Huang Z.; Yuan B.; Chen H.; Jin H.</t>
  </si>
  <si>
    <t>Solving Anomalies in NFV-SDN Based Service Function Chaining Composition for IoT Network</t>
  </si>
  <si>
    <t>Service function chaining (SFC) is able to provide customizable network function services to the traffic flows of different IoT subjects. Nowadays, SFC becomes profound to implement the service requirements of different IoT devices with the flexibility and programmability provided by emerging technologies, software defined network (SDN) and network function virtualization. These techniques play an increasingly important role for service deployment and allow the service requirement for certain IoT device to be specified by different subjects, including SDN applications and network managers. However, independent generation of SFC policies by multiple policy makers over the same device may introduce several problems in the process of deploying SFCs to IoT network. Turning the individual considerations into coherent global SFC policies can be challenging. It requires special process of composition and transition, considering the scenario of combining policies with different concerns specified by different entities who have no insight into the policies of others. In this paper, we propose a composition method to solve the anomalies existing in the process of composing distinct policies in the environment of IoT network with multiple IoT service managers. We design two algorithms for the proposed anomaly-free policy composition method, and implement a prototype. Extensive experiment results show that our proposed method can eliminate the anomalies between policies and only induces trivial overhead in the process of generating data plane rules. © 2013 IEEE.</t>
  </si>
  <si>
    <t>Codes (symbols); Computer software; Internet of things; Managers; Monitoring; Redundancy; Software defined networking; Transfer functions; Virtual reality; Wide area networks; Composition method; Emerging technologies; Manuals; Policy compositions; Security; Service deployment; Service function chaining; Service requirements; Network function virtualization</t>
  </si>
  <si>
    <t>10.1109/ACCESS.2018.2876314</t>
  </si>
  <si>
    <t>Kolyasnikov P.; Nikulchev E.; Silakov I.; Ilin D.; Gusev A.</t>
  </si>
  <si>
    <t>Experimental evaluation of the virtual environment efficiency for distributed software development</t>
  </si>
  <si>
    <t>At every software design stage nowadays, there is an acute need to solve the problem of effective choice of libraries, development technologies, data exchange formats, virtual environment systems, characteristics of virtual machines. Due to the spread of various kinds of devices and the popularity of Web platforms, lots of systems are developed not for the universal installation on a device (box version), but for a specific architecture with the subsequent provision of web services. Under these conditions, the only way for estimating the efficiency parameters at the design stage is to conduct various kinds of experiments to evaluate the parameters of a particular solution. Using the example of the Web platform of digital psychological tools, the methods for experimental parameter evaluation were developed in the article. The mechanisms and technologies for improving the efficiency of the Vagrant and Docker cloud virtual environment were also proposed in the paper. A set of basic criteria for evaluating the effectiveness of the configuration of the virtual development environment has been determined to be rapid deployment; increase in the speed and decrease in the volume of resources used; increase in the speed of data exchange between the host machine and the virtual machine. The results of experimental estimates of the parameters that define the formulated efficiency criteria are given as: processor utilization involved (percentage); the amount of RAM involved (GB); initialization time of virtual machines (seconds); time to assemble the component completely (Build) and to reassemble the component (Watch) (seconds). To improve the efficiency, a file system access driver based on the NFS protocol was studied in the paper. © 2018 The Science and Information (SAI) Organization Limited.</t>
  </si>
  <si>
    <t>Digital libraries; Electronic data interchange; Network security; Parameter estimation; Software design; Virtual machine; Virtual reality; Web services; Development environment; Distributed software development; Docker; Increase development efficiency; NFS; Vagrant; Virtual development; Virtual development environment; Virtual machine; Webpack; Efficiency</t>
  </si>
  <si>
    <t>10.14569/ijacsa.2019.0100539</t>
  </si>
  <si>
    <t>Demirel D.; Yu A.; Cooper-Baer S.; Dendukuri A.; Halic T.; Kockara S.; Kockara N.; Ahmadi S.</t>
  </si>
  <si>
    <t>A hierarchical task analysis of shoulder arthroscopy for a virtual arthroscopic tear diagnosis and evaluation platform (VATDEP)</t>
  </si>
  <si>
    <t>Background: Shoulder arthroscopy is a minimally invasive surgical procedure for diagnosis and treatment of a shoulder pathology. The procedure is performed with a fiber optic camera, called arthroscope, and instruments inserted through very tiny incisions made around the shoulder. The confined shoulder space, unintuitive camera orientation and constrained instrument motions complicates the procedure. Therefore, surgical competence in arthroscopy entails extensive training especially for psychomotor skills development. Conventional arthroscopy training methods such as mannequins, cadavers or apprenticeship model have limited use attributed to their low-fidelity in realism, cost inefficiency or incurring high risk. However, virtual reality (VR) based surgical simulators offer a realistic, low cost, risk-free training and assessment platform where the trainees can repeatedly perform arthroscopy and receive quantitative feedback on their performances. Therefore, we are developing a VR based shoulder arthroscopy simulation specifically for the rotator cuff ailments that can quantify the surgery performance. Development of such a VR simulation requires a through task analysis that describes the steps and goals of the procedure, comprehensive metrics for quantitative and objective skills and surgical technique assessment. Methods: We analyzed shoulder arthroscopic rotator cuff surgeries and created a hierarchical task tree. We introduced a novel surgery metrics to reduce the subjectivity of the existing grading metrics and performed video analysis of 14 surgery recordings in the operating room (OR). We also analyzed our video analysis results with respect to the existing proposed metrics in the literature. Results: We used Pearson's correlation tests to find any correlations among the task times, scores and surgery specific information. We determined strong positive correlation between cleaning time vs difficulty in tying suture, cleaning time vs difficulty in passing suture, cleaning time vs scar tissue size, difficulty passing vs difficulty in tying suture, total time and difficulty of the surgery. Conclusion: We have established a hierarchical task analysis and analyzed our performance metrics. We will further use our metrics in our VR simulator for quantitative assessment. Copyright © 2016 John Wiley &amp; Sons, Ltd.</t>
  </si>
  <si>
    <t>Arthroscopy; Clinical Competence; Computer Simulation; Computer-Assisted Instruction; Humans; Models, Anatomic; Rotator Cuff Injuries; Shoulder Injuries; Task Performance and Analysis; User-Computer Interface; Video Recording; Cameras; Clinical research; Endoscopy; Grading; Job analysis; Personnel training; Risk assessment; Surgical equipment; Virtual reality; Arthroscopy; Evaluation platforms; Hierarchical task analyse and video analyse; Hierarchical task analysis; Minimally invasive surgical procedures; Performance; Rotator cuff; Surgical simulation; Video analysis; Virtual surgical simulation; Article; cleaning; correlation analysis; human; image analysis; operating room; operation duration; quantitative analysis; rotator cuff; scar tissue; shoulder arthroscopy; shoulder injury; simulator; surgical technique; surgical training; suture technique; videorecording; virtual reality; anatomic model; arthroscopy; clinical competence; computer interface; computer simulation; education; evaluation study; procedures; rotator cuff injury; shoulder injury; statistics and numerical data; task performance; teaching; Surgery</t>
  </si>
  <si>
    <t>10.1002/rcs.1799</t>
  </si>
  <si>
    <t>Olivier A.-H.; Bruneau J.; Kulpa R.; Pettre J.</t>
  </si>
  <si>
    <t>Walking with Virtual People: Evaluation of Locomotion Interfaces in Dynamic Environments</t>
  </si>
  <si>
    <t>Navigating in virtual environments requires using some locomotion interfaces, especially when the dimensions of the environment exceed the ones of the Virtual Reality system. Locomotion interfaces induce some biases both in the perception of the self-motion or in the formation of virtual locomotion trajectories. These biases have been mostly evaluated in the context of static environments, and studies need to be revisited in the new context of populated environments where users interact with virtual characters. We focus on a situation of collision avoidance between a real participant and a virtual character, and compared it to previous studies on real walkers. Our results show that, as in reality, the risk of future collision is accurately anticipated by participants, however with delay. We also show that collision avoidance trajectories formed in VR have common properties with real ones, with some quantitative differences in avoidance distances. More generally, our evaluation demonstrates that reliable results can be obtained for qualitative analysis of small scale interactions in VR. We discuss these results in the perspective of a VR platform for large scale interaction applications, such as in a crowd, for which real data are difficult to gather. © 1995-2012 IEEE.</t>
  </si>
  <si>
    <t>Biped locomotion; Experiments; Measurement; Trajectories; Virtual reality; Context; Dynamic environments; Evaluation; Interaction; Legged locomotion; Locomotion interfaces; Qualitative analysis; Virtual reality system; Collision avoidance</t>
  </si>
  <si>
    <t>10.1109/TVCG.2017.2714665</t>
  </si>
  <si>
    <t>Zhao S.; Ding X.</t>
  </si>
  <si>
    <t>FIMCE: A fully isolated micro-computing environment for multicore systems</t>
  </si>
  <si>
    <t>Virtualization-based memory isolation has been widely used as a security primitive in various security systems to counter kernel-level attacks. In this article, our in-depth analysis on this primitive shows that its security is significantly undermined in the multicore setting when other hardware resources for computing are not enclosed within the isolation boundary. We thus propose to construct a fully isolated micro-computing environment (FIMCE) as a new primitive. By virtue of its architectural niche, FIMCE not only offers stronger security assurance than its predecessor, but also features a flexible and composable environment with support for peripheral device isolation, thus greatly expanding the scope of applications. In addition, FIMCE can be integrated with recent technologies such as Intel Software Guard Extensions (SGX) to attain even stronger security guarantees. We have built a prototype of FIMCE with a bare-metal hypervisor. To show the benefits of using FIMCE as a building block, we have also implemented four applications which are difficult to construct using the existing memory isolation method. Experiments with these applications demonstrate that FIMCE imposes less than 1% overhead on single-threaded applications, while the maximum performance loss on multithreaded applications is bounded by the degree of parallelism at the processor level. © 2017 ACM</t>
  </si>
  <si>
    <t>Virtualization; Computing environments; Degree of parallelism; Hypervisor; Isolation; Multi-core platforms; Multi-threaded application; Scope of application; Security primitives; Virtual reality</t>
  </si>
  <si>
    <t>10.1145/3195181</t>
  </si>
  <si>
    <t>Bouazzouni M.A.; Conchon E.; Peyrard F.</t>
  </si>
  <si>
    <t>Trusted mobile computing: An overview of existing solutions</t>
  </si>
  <si>
    <t>Nowadays, smartphones are able to process large amounts of data enabling the use of applications for personal or professional use. In these contexts, the smartphone needs to process, store and transfer sensitive data in a secure way. Encryption is a commonly used solution to enforce security but the encryption keys it relies on have also to be securely processed and stored. Several research works have investigated these issues and different solutions have been proposed. They can be classified into two main categories: hardware-based solutions (Secure Elements, Trusted Platform Module and Trusted Execution Environments) and software-based solutions (Virtualization Environments). This paper overviews/surveys these two categories highlighting their pros and cons. Examples of trusted computing applications are then provided for each category. Finally, a discussion is provided about trends and perspectives for trusted mobile computing. © 2016 Elsevier B.V.</t>
  </si>
  <si>
    <t>Cryptography; Hardware security; Mobile computing; Mobile security; Smartphones; Virtual reality; Computing applications; Large amounts of data; Secure Element (SE); Sensitive datas; Software-based solutions; Trusted execution environments; User-centric modeling; Virtualizations; Trusted computing</t>
  </si>
  <si>
    <t>10.1016/j.future.2016.05.033</t>
  </si>
  <si>
    <t>Dong J.; Zhu H.; Song C.; Li Q.; Xiao R.</t>
  </si>
  <si>
    <t>With the development of cloud computing technology and the proliferation of the Internet of Things (IoT) terminals, more and more scenes need the collaboration of virtual machines and IoT terminals to resolve. However, there are many severe challenges on the security of virtual machines and IoT terminals. Based on Bell-LaPadula Model (BLP), a task-oriented multilevel cooperative access control scheme virtualization and reality BLP, named VR-BLP, is proposed. Specifically, tasks are created for each user of the platform and tasks and users are divided into multiple levels to provide more granularities to limit access between virtual machines and IoT terminals. Moreover, with network isolation cooperating with process isolation and shared memory isolation mechanisms, VR-BLP is implemented to enhance the security isolations between tasks. Performance evaluations show that VR-BLP enhanced the security of environment with virtualization and IoT without causing significant performance penalty. © 2018 Jian Dong et al.</t>
  </si>
  <si>
    <t>Access control; Cloud computing; Network security; Virtual machine; Virtual reality; Virtualization; Access control schemes; Bell-lapadula models; Cloud computing technologies; Internet of thing (IOT); Network isolation; Performance evaluations; Performance penalties; Security isolations; Internet of things</t>
  </si>
  <si>
    <t>Graniszewski W.; Arciszewski A.</t>
  </si>
  <si>
    <t>Performance analysis of selected hypervisors (Virtual Machine Monitors-VMMs)</t>
  </si>
  <si>
    <t>Virtualization of operating systems and network infrastructure plays an important role in current IT projects. With the number of services running on different hardware resources it is easy to provide availability, security and efficiency using virtualizers. All virtualization vendors claim that their hypervisor (virtual machine monitor-VMM) is better than their competitors. In this paper we evaluate performance of different solutions: proprietary software products (Hyper-V, ESXi, OVM, VirtualBox), and open source (Xen). We are using standard benchmark tools to compare efficiency of main hardware components, i.e. CPU (nbench), NIC (netperf), storage (Filebench), memory (ramspeed). Results of each tests are presented. © 2016 Waldemar Graniszewski et al.</t>
  </si>
  <si>
    <t>Audio systems; Efficiency; Hardware; Open source software; Open systems; Reconfigurable hardware; Virtual reality; Hypervisor; performance; Virtual machine monitors; Virtual machines; Virtualisation; Benchmarking</t>
  </si>
  <si>
    <t>10.1515/eletel-2016-0031</t>
  </si>
  <si>
    <t>Pons Lelardeux C.; Panzoli D.; Lubrano V.; Minville V.; Lagarrigue P.; Jessel J.-P.</t>
  </si>
  <si>
    <t>Communication system and team situation awareness in a multiplayer real-time learning environment: application to a virtual operating room</t>
  </si>
  <si>
    <t>Digital multi-player learning games are believed to represent an important step forward in risk management training, especially related to human factors, where they are trusted to improve the performance of a team of learners in reducing serious adverse events, near-misses and crashes in complex socio-technical systems. Team situation awareness is one of the critical factors that can lead the team to consider the situation with an erroneous mental representation. Then, inadequate decisions are likely to be made regarding the actual situation. This paper describes an innovative communication system designed to be used in digital learning games. The system aims at enabling the learners to share information and build a common representation of the situation to help them take appropriate actions, anticipate failures, identify, reduce or correct errors. This innovative system is neither based on voice-chat nor branching dialogues, but on the idea that pieces of information can be manipulated as tangible objects in a virtual environment. To that end, it provides a handful of graphic interactions allowing users to collect, memorize, exchange, listen and broadcast information, ask and answer questions, debate and vote. The communication system was experimented on a healthcare training context with students and their teacher. The training scenario is set in a virtual operating room and features latent critical events (wrong-patient or wrong-side surgery). Teams have to manage such a critical situation, detect anomalies hidden in the environment and share them to make the most suitable decision. Analyzing the results demonstrated the efficacy of the communication system as per the ability for the players to actually exchange information, build a common representation of the situation and make collaborative decisions accordingly. The communication system was considered user-friendly by the users and successfully exposed lifelike behaviors such as debate, conflict or irritation. More importantly, every matter or implicit disagreement was raised while playing the game and led to an argued discussion, although eventually the right decision was not always taken by the team. So, improving the gameplay should help theplayers to manage a conflict and to make them agree on the most suitable decision. © 2017, Springer-Verlag Berlin Heidelberg.</t>
  </si>
  <si>
    <t>Communication; Computer aided instruction; Decision making; Distributed computer systems; Human computer interaction; Human resource management; Information dissemination; Learning systems; Operating rooms; Personnel training; Risk management; Teaching; Virtual reality; Collaborative environments; Information; Learning game; Non-technical skills; Sociotechnical systems; Team situation awareness; E-learning</t>
  </si>
  <si>
    <t>10.1007/s00371-016-1280-6</t>
  </si>
  <si>
    <t>Eramo V.; Ammar M.; Lavacca F.G.</t>
  </si>
  <si>
    <t>Migration energy aware reconfigurations of virtual network function instances in NFV architectures</t>
  </si>
  <si>
    <t>Network function virtualization (NFV) is a new network architecture framework that implements network functions in software running on a pool of shared commodity servers. NFV can provide the infrastructure flexibility and agility needed to successfully compete in today's evolving communications landscape. Any service is represented by a service function chain (SFC) that is a set of VNFs to be executed according to a given order. The running of VNFs needs the instantiation of VNF instances (VNFIs) that are software modules executed on virtual machines. This paper deals with the migration problem of the VNFIs needed in the low trafic periods to turn OFF servers and consequently to save energy consumption. Though the consolidation allows for energy saving, it has also negative effects as the quality of service degradation or the energy consumption needed for moving the memories associated to the VNFI to be migrated. We focus on cold migration in which virtual machines are redundant and suspended before performing migration. We propose a migration policy that determines when and where to migrate VNFI in response to changes to SFC request intensity. The objective is to minimize the total energy consumption given by the sum of the consolidation and migration energies. We formulate the energy aware VNFI migration problem and after proving that it is NP-hard, we propose a heuristic based on the Viterbi algorithm able to determine the migration policy with low computational complexity. The results obtained by the proposed heuristic show how the introduced policy allows for a reduction of the migration energy and consequently lower total energy consumption with respect to the traditional policies. The energy saving can be on the order of 40% with respect to a policy in which migration is not performed. © 2017 IEEE.</t>
  </si>
  <si>
    <t>Electric power utilization; Energy conservation; Energy policy; Energy utilization; Green computing; Network architecture; Network security; Power management; Power management (telecommunication); Quality of service; Transfer functions; Virtual machine; Virtual reality; Virtualization; Viterbi algorithm; Architecture frameworks; Infrastructure flexibility; Low computational complexity; Migration policy; Network functions; Service functions; Total energy consumption; Virtual networks; Network function virtualization</t>
  </si>
  <si>
    <t>10.1109/ACCESS.2017.2685437</t>
  </si>
  <si>
    <t>Hirofuchi T.; Lebre A.; Pouilloux L.</t>
  </si>
  <si>
    <t>SimGrid VM: Virtual Machine Support for a Simulation Framework of Distributed Systems</t>
  </si>
  <si>
    <t>As real systems become larger and more complex, the use of simulator frameworks grows in our research community. By leveraging them, users can focus on the major aspects of their algorithm, run in-siclo experiments (i.e., simulations), and thoroughly analyze results, even for a large-scale environment without facing the complexity of conducting in-vivo studies (i.e., on real testbeds). Since nowadays the virtual machine (VM) technology has become a fundamental building block of distributed computing environments, in particular in cloud infrastructures, our community needs a full-fledged simulation framework that enables us to investigate large-scale virtualized environments through accurate simulations. To be adopted, such a framework should provide easy-to-use APIs as well as accurate simulation results. In this paper, we present a highly-scalable and versatile simulation framework supporting VM environments. By leveraging SimGrid, a widely-used open-source simulation toolkit, our simulation framework allows users to launch hundreds of thousands of VMs on their simulation programs and control VMs in the same manner as in the real world (e.g., suspend/resume and migrate). Users can execute computation and communication tasks on physical machines (PMs) and VMs through the same SimGrid API, which will provide a seamless migration path to IaaS simulations for hundreds of SimGrid users. Moreover, SimGrid VM includes a live migration model implementing the precopy migration algorithm. This model correctly calculates the migration time as well as the migration traffic, taking account of resource contention caused by other computations and data exchanges within the whole system. This allows user to obtain accurate results of dynamic virtualized systems. We confirmed accuracy of both the VM and the live migration models by conducting several micro-benchmarks under various conditions. Finally, we conclude the article by presenting a first use-case of one consolidation algorithm dealing with a significant number of VMs/PMs. In addition to confirming the accuracy and scalability of our framework, this first scenario illustrates the main interest of SimGrid VM: investigating through in-siclo experiments pros/cons of new algorithms in order to limit expensive in-vivo experiments only to the most promising ones. © 2013 IEEE.</t>
  </si>
  <si>
    <t>Cloud computing; Distributed computer systems; Electronic data interchange; Network security; Virtual reality; Cloud infrastructures; Distributed computing environment; Fundamental building blocks; Live migrations; Simulation; Virtual machine support; Virtual machine technology; Virtualized environment; Virtual machine</t>
  </si>
  <si>
    <t>10.1109/TCC.2015.2481422</t>
  </si>
  <si>
    <t>Ayoub O.; Musumeci F.; Tornatore M.; Pattavina A.</t>
  </si>
  <si>
    <t>Efficient routing and bandwidth assignment for inter-data-center live virtual-machine migrations</t>
  </si>
  <si>
    <t>Using virtualization, service providerscan create an abstraction of the physical servers hosted in their data centers, and run their services directly on these abstract entities, called virtual machines (VMs). As a direct result of service virtualization, services hosted on VMs can be migrated from one data center to another. VMmigration can be performed without or with a minimal service interruption, and in this case we talk about live VM migration. The main issue of live VM migration is that memory pages are modified during the process. Due to this fact, the same memory pages might be transferred several times, thus increasing both the migration duration and the amount of network resources occupied by the VM migration process. Considering the increasing amount of VM migrations carried on in inter-data-center networks, efficient strategies for live-VM-migration bandwidth provisioning are needed. In this paper, we propose and compare various novel routing and bandwidth assignment algorithms for the live migration of VMs in a distributed DC infrastructure, under dynamic traffic conditions. We find that assigning a bandwidth to theVMmigration request in proportion to the path length with the objective of minimizing the amount of resources occupied by the migration request could improve the network performance. In addition,wepresent a comparative analysis of the serial and the parallel migration of multiple VMs.We quantify the impact of the migration strategy (serial versus parallel) on blocking probability, migration duration, downtime, and resource occupation. © 2017 Optical Society of America.</t>
  </si>
  <si>
    <t>Bandwidth; Blocking probability; Network security; Virtual reality; Virtualization; Bandwidth assignments; Bandwidth provisioning; Comparative analysis; Dynamic traffic conditions; Live migrations; Live virtual machine migrations; Service interruption; Service virtualization; Virtual machine</t>
  </si>
  <si>
    <t>10.1364/JOCN.9.000B12</t>
  </si>
  <si>
    <t>Hutzler Y.; Korsensky O.; Laufer Y.</t>
  </si>
  <si>
    <t>Rapid stepping test towards virtual visual objects: Feasibility and convergent validity in older adults</t>
  </si>
  <si>
    <t>BACKGROUND: Rapid voluntary stepping has been recognized as an important measure of balance control. OBJECTIVE: The purpose of this study was to assess the feasibility and convergent validity of a Rapid Stepping Test protocol utilizing a virtual reality SeeMeTMsystem (VR-RST) in elderly ambulatory and independent individuals living in a community residential home. METHODS: Associations between step execution times determined by the system and the Activities-specific Balance Confidence (ABC) Questionnaire, and clinical measures of balance performance in the MiniBESTest and Timed Up and Go (TUG) test, were established in 60 participants (mean age 88.2 ' 5.0 years). All participants completed the study. RESULTS: The correlations of the ABC questionnaire and the clinical tests with VR-RST forward and backward stepping were moderate (? rage 0.42'0.52), and weak to moderate with sideward stepping (? rage 0.32'0.52). Moderate to strong correlations were found across stepping directions (? rage 0.45'0.87). CONCLUSION: Findings support the test's feasibility and validity and confirm the utility of the VR-RST as an assessment tool in an elderly population. © 2017 IOS Press and the authors. All rights reserved.</t>
  </si>
  <si>
    <t>Accidental Falls; Age Factors; Aged, 80 and over; Exercise Test; Female; Geriatric Assessment; Humans; Male; Physical Therapy Modalities; Postural Balance; Reproducibility of Results; Risk Factors; User-Computer Interface; Walking; Activities specific Balance Confidence Questionnaire; aged; aging; Article; camera; convergent validity; feasibility study; female; human; human experiment; male; MiniBESTest balance test; motor dysfunction assessment; normal human; priority journal; questionnaire; rapid stepping test; timed up and go test; very elderly; virtual reality; age; body equilibrium; clinical trial; computer interface; exercise test; falling; geriatric assessment; physiology; physiotherapy; prevention and control; procedures; reproducibility; risk factor; standards; walking</t>
  </si>
  <si>
    <t>10.3233/THC-161251</t>
  </si>
  <si>
    <t>Alharbi T.; Portmann M.</t>
  </si>
  <si>
    <t>The (In)Security of Virtualization in Software Defined Networks</t>
  </si>
  <si>
    <t>Software Defined Networking (SDN) is a new networking paradigm with the promise to increase simplicity and efficiency in network management through the separation of control functions from the forwarding functions. In SDN, the control functions are softwarized and logically placed in a centralized entity, i.e. the SDN controller. Network virtualization is one of the key features enabled and facilitated by the SDN, and it allows multiple virtual networks and the SDN controllers to share the same physical network infrastructure. This paper discusses the security of virtualization in the SDN, and it highlights and demonstrates critical vulnerabilities of key network hypervisors used in the SDN. In particular, the paper demonstrates how the isolation of different virtual networks can be broken, and enabling different types of attacks. Finally, the paper discusses the potential impact of these vulnerabilities and points to mitigation approaches. © 2013 IEEE.</t>
  </si>
  <si>
    <t>Controllers; Software defined networking; Virtual reality; Virtualization; FlowVisor; Network virtualization; ONOS; openVirteX; security; Network security</t>
  </si>
  <si>
    <t>10.1109/ACCESS.2019.2918101</t>
  </si>
  <si>
    <t>Cox J.H., JR.; Chung J.; Donovan S.; Ivey J.; Clark R.J.; Riley G.; Owen H.L., III</t>
  </si>
  <si>
    <t>Advancing software-defined networks: A survey</t>
  </si>
  <si>
    <t>Having gained momentum from its promise of centralized control over distributed network architectures at bargain costs, software-defined Networking (SDN) is an ever-increasing topic of research. SDN offers a simplified means to dynamically control multiple simple switches via a single controller program, which contrasts with current network infrastructures where individual network operators manage network devices individually. Already, SDN has realized some extraordinary use cases outside of academia with companies, such as Google, AT&amp;T, Microsoft, and many others. However, SDN still presents many research and operational challenges for government, industry, and campus networks. Because of these challenges, many SDN solutions have developed in an ad hoc manner that are not easily adopted by other organizations. Hence, this paper seeks to identify some of the many challenges where new and current researchers can still contribute to the advancement of SDN and further hasten its broadening adoption by network operators. © 2017 Institute of Electrical and Electronics Engineers Inc. All rights reserved.</t>
  </si>
  <si>
    <t>Application programming interfaces (API); Industry; Integrated control; Internet of things; Software defined networking; Standards; Virtual reality; Virtualization; Centralized control; Government; Hybrid network; Information centric networkings (ICN); Internet of Things (IOT); Middleboxes; Network functions; Network virtualization; SDN Interfaces and APIs; Sdn securities; Security; Software defined networking (SDN); Software-defined wireless networks; Network function virtualization</t>
  </si>
  <si>
    <t>10.1109/ACCESS.2017.2762291</t>
  </si>
  <si>
    <t>Ahn S.J.G.; Bostick J.; Ogle E.; Nowak K.L.; McGillicuddy K.T.; Bailenson J.N.</t>
  </si>
  <si>
    <t>Experiencing Nature: Embodying Animals in Immersive Virtual Environments Increases Inclusion of Nature in Self and Involvement With Nature</t>
  </si>
  <si>
    <t>Immersive virtual environments (IVEs) produce simulations that mimic unmediated sensory experiences. 3 experiments (N = 228) tested how different modalities increase environmental involvement by allowing users to inhabit the body of animals in IVEs or watch the experience on video. Embodying sensory-rich experiences of animals in IVEs led to greater feeling of embodiment, perception of being present in the virtual world, and interconnection between the self and nature compared to video. Heightened interconnection with nature elicited greater perceptions of imminence of the environmental risk and involvement with nature, which persisted for 1 week. Although the effect sizes were small to moderate, findings suggest that embodied experiences in IVEs may be an effective tool to promote involvement with environmental issues. © 2016 International Communication Association</t>
  </si>
  <si>
    <t>Risk perception; Sensory perception; Virtual reality; Body transfer; Connectedness with nature; Embodied experience; Environmental communication; Environmental risks; Immersive virtual environments; Perspective taking; Sensory experiences; Spatial presence; Virtual worlds; Animals</t>
  </si>
  <si>
    <t>10.1111/jcc4.12173</t>
  </si>
  <si>
    <t>Zhou D.; Shi M.; Chao F.; Lin C.-M.; Yang L.; Shang C.; Zhou C.</t>
  </si>
  <si>
    <t>Use of human gestures for controlling a mobile robot via adaptive CMAC network and fuzzy logic controller</t>
  </si>
  <si>
    <t>Mobile robots with manipulators have been more and more commonly applied in extreme and hostile environments to assist or even replace human operators for complex tasks. In addition to autonomous abilities, mobile robots need to facilitate the human–robot interaction control mode that enables human users to easily control or collaborate with robots. This paper proposes a system which uses human gestures to control an autonomous mobile robot integrating a manipulator and a video surveillance platform. A human user can control the mobile robot just as one drives an actual vehicle in the vehicle's driving cab. The proposed system obtains human's skeleton joints information using a motion sensing input device, which is then recognized and interpreted into a set of control commands. This is implemented, based on the availability of training data set and requirement of in-time performance, by an adaptive cerebellar model articulation controller neural network, a finite state machine, a fuzzy controller and purposely designed gesture recognition and control command generation systems. These algorithms work together implement the steering and velocity control of the mobile robot in real-time. The experimental results demonstrate that the proposed approach is able to conveniently control a mobile robot using virtual driving method, with smooth manoeuvring trajectories in various speeds. © 2017 Elsevier B.V.</t>
  </si>
  <si>
    <t>Adaptive control systems; Controllers; Digital storage; Fuzzy inference; Fuzzy logic; Human computer interaction; Intelligent control; Intelligent robots; Man machine systems; Manipulators; Mobile robots; Navigation; Robot programming; Robots; Security systems; Autonomous Mobile Robot; Cerebellar model articulation controller; Fuzzy logic controllers; Hostile environments; Human-robot interaction control; Mobile manipulator; Motion sensing input devices; Training data sets; algorithm; Article; artificial neural network; car driving; experimental study; fuzzy system; gesture; mobile robot; priority journal; remote sensing; robotics; steering wheel; velocity; virtual reality; Human robot interaction</t>
  </si>
  <si>
    <t>10.1016/j.neucom.2017.12.016</t>
  </si>
  <si>
    <t>Sohal A.S.; Sandhu R.; Sood S.K.; Chang V.</t>
  </si>
  <si>
    <t>A cybersecurity framework to identify malicious edge device in fog computing and cloud-of-things environments</t>
  </si>
  <si>
    <t>Device security is one of the major challenges for successful implementation of Internet of Things and fog computing environment in current IT space. Researchers and Information Technology (IT) organizations have explored many solutions to protect systems from unauthenticated device attacks (known as outside device attacks). Fog computing uses network devices (e.g. router, switch and hub) for latency-aware processing of collected data using IoT. Then, identification of malicious edge device is one of the critical activities in data security of fog computing environment. Preventing attacks from malicious edge devices in fog computing environment is more difficult because they have certain granted privileges to use and process the data. In this paper, proposed cybersecurity framework uses three technologies which are Markov model, Intrusion Detection System (IDS) and Virtual Honeypot Device (VHD) to identify malicious edge device in fog computing environment. A two-stage hidden Markov model is used to effectively categorize edge devices in four different levels. VHD is designed to store and maintain log repository of all identified malicious devices which assists the system to defend itself from any unknown attacks in the future. Proposed cybersecurity framework is tested with real attacks in virtual environment created using OpenStack and Microsoft Azure. Results indicated that proposed cybersecurity framework is successful in identifying the malicious device as well as reducing the false IDS alarm rate. © 2017 Elsevier Ltd</t>
  </si>
  <si>
    <t>Computer crime; Data handling; Fog; Hidden Markov models; Internet of things; Markov processes; Mercury (metal); Network function virtualization; Network security; Virtual reality; Windows operating system; Computing environments; Critical activities; Edge device; Honeypots; Intrusion Detection Systems; Log Repositories; Markov model; Unknown attacks; Intrusion detection</t>
  </si>
  <si>
    <t>10.1016/j.cose.2017.08.016</t>
  </si>
  <si>
    <t>Sajjad M.M.; Jayalath D.; Bernardos C.J.</t>
  </si>
  <si>
    <t>A comprehensive review of enhancements and prospects of fast handovers for mobile IPv6 protocol</t>
  </si>
  <si>
    <t>The emerging mobility management schemes for the fifth generation (5G) of mobile networks mostly follow the network-based protocol principles, which do not involve the mobile node (MN) in their operation. Such solutions have not been able to meet the ultra-low handover latency requirement in complex mobility scenarios in 5G. These objectives can be potentially achieved through increased involvement of MN in the handover operation, which can now be conveniently effectuated through virtualization technologies. In this regard, the classical host-based Fast Handovers for Mobile IPv6 (FMIPv6) protocol has the potential to offer several benefits due to its distinctive features, such as link-layer assistance for handover preparation, in-advance new care-of address formulation, and buffering services. Several enhancements to the FMIPv6 protocol have also been proposed, which improve its handover performance. Many of these enhancements focus on the baseline FMIPv6 specification, while others aim to enhance its operation by adding support features, such as mobile multicast, vertical handovers, quality of service assurance, as well as security support. Moreover, several enhancements to the access-technology-specific solutions for FMIPv6 have also been proposed. This paper aims to provide a systematic review of FMIPv6 enhancements in order to gain insight into its advantages as well as its shortcomings. Based on the review, this paper also discusses the evolution prospects of FMIPv6 toward 5G. Finally, some of its potential limitations along with possible research directions in the context of 5G are also indicated. © 2018 IEEE.</t>
  </si>
  <si>
    <t>5G mobile communication systems; Manganese; Mobile telecommunication systems; Quality of service; Routing protocols; Virtual reality; Virtualization; Handover; Low latency; Mobile communications; Mobile IPv6; Mobility management; Internet protocols</t>
  </si>
  <si>
    <t>10.1109/ACCESS.2018.2887146</t>
  </si>
  <si>
    <t>Khan W.A.; Akmal H.U.; Ullah A.; Malik A.; Abbas S.; Ahmad A.; Farooq A.</t>
  </si>
  <si>
    <t>Intelligent Virtual Security System using Attention Mechanism</t>
  </si>
  <si>
    <t>Within the past few years, organizational security has emerged as a critical challenge for industries, security agencies, academic institutions and organizations. The current security system lacks efficiency which influences organizations’ security parameters negatively. While dealing with a violent or terroristic activity human guards may not be able to response effectively under pressure, due to some limitation or lack of continuous attention. In present conditions where guards are not active enough to generate a quick response against threat, human eagerly need to design an effective virtual security system which would be responsible to analyze collective measures, process, and procedure that ensure protections of virtualization environment. In order to increase efficiency of security, eliminate security holes and to obtain quick response towards suspicious activities, there is need to replace humansecurity-guard with a virtual-security-guard system. This virtual guard will be an embedded machine, which will act like a complete security guard that will work under ‘Human Based Psychology’. This system would be reflection of an ideal virtual security guard which will generate intelligent and quick response towards abnormal activities by making intelligent decisions based on selective attention mechanism. The proposed system can be efficient enough to focus both functional and non-functional requirements (resistibility in smoke, fog, rain, dark and dust). © 2018 Wasim Ahmad Khan et al., licensed to EAI. This is an open access article distributed under the terms ofthe Creative Commons Attribution licence (http://creativecommons.org/licenses/by/3.0/), which permits unlimited use, distribution and reproduction in any medium so long as the original work is properly cited.</t>
  </si>
  <si>
    <t>Efficiency; Smoke; Virtual reality; Academic institutions; Attention mechanisms; Critical challenges; Embedded machines; Intelligent decisions; Non-functional requirements; Security parameters; Selective attention mechanism; Security systems</t>
  </si>
  <si>
    <t>10.4108/eai.13-4-2018.154473</t>
  </si>
  <si>
    <t>Ko H.; Jin J.; Keoh S.L.</t>
  </si>
  <si>
    <t>Secure Service Virtualization in IoT by Dynamic Service Dependency Verification</t>
  </si>
  <si>
    <t>Virtualizing Internet-of-Things (IoT) services is a concept of dynamically building customized high-level IoT services that rely on the real-Time data streams flowing from low-level standalone IoT devices. IoT service virtualization is essential when a myriads of IoT devices can get online, interact with each other, exchange data, and based on them create one's own service. Especially, when virtualization occurs across multiple externals domains, it is crucial for clients to verify the source of virtual services, i.e., whether they are built based on authentic original service sources. Also, original services' sources must be constantly aware of the identity of entities who (recursively) virtualize their services. To address these issues, this paper proposes IoT service dependency tree (SDT) validation scheme. SDT uses service dependency trees and dependency signature trees, which enable clients to validate the original sources of a virtual IoT service, verify its service dependency relationships, and have original service sources to be constantly notified of the list of entities (recursively) virtualizing their services. This paper explains SDT scheme and presents use cases for IoT service virtualization where SDT can be applied. Our experimental analysis shows that SDT is scalable for practical use. © 2014 IEEE.</t>
  </si>
  <si>
    <t>Trees (mathematics); Virtual reality; Virtualization; Dynamic services; Dynamically buildings; Experimental analysis; Internet of Things (IOT); Iot services; Real-time data streams; Service dependency; Virtual service; Internet of things</t>
  </si>
  <si>
    <t>10.1109/JIOT.2016.2545926</t>
  </si>
  <si>
    <t>Johnsen E.B.; Steffen M.; Stumpf J.B.</t>
  </si>
  <si>
    <t>Virtually timed ambients: A calculus of nested virtualization</t>
  </si>
  <si>
    <t>Nested virtualization enables a virtual machine, which is a software layer representing an execution environment, to be placed inside another virtual machine. Nested virtual machines form a location hierarchy where virtual machines at every level in the hierarchy compete with other processes at that level for processing time. With nested virtualization, the computing power of a virtual machine depends on its position in this hierarchy and may change if the virtual machine moves. This paper introduces the calculus of virtually timed ambients, a formal model of hierarchical locations for execution with explicit resource provisioning, motivated by these effects of nested virtualization. Resource provisioning in this model is based on virtual time slices as a local resource. To reason about timed behavior in this setting, weak timed bisimulation for virtually timed ambients is defined as an extension of bisimulation for mobile ambients. We show that the equivalence of contextual bisimulation and reduction barbed congruence is preserved by weak timed bisimulation. Simulation with time relaxation is defined to express that a system is slower than another system up to a given time bound. The calculus of virtually timed ambients is illustrated by examples. © 2017 Elsevier Inc.</t>
  </si>
  <si>
    <t>Biomineralization; Calculations; Pathology; Virtual machine; Virtual reality; Virtualization; Ambient calculi; Distributed systems; Nested Virtualization; Process calculi; Timed bisimulation; Network security</t>
  </si>
  <si>
    <t>10.1016/j.jlamp.2017.10.001</t>
  </si>
  <si>
    <t>Alves T.; Das R.; Werth A.; Morris T.</t>
  </si>
  <si>
    <t>Virtualization of SCADA testbeds for cybersecurity research: A modular approach</t>
  </si>
  <si>
    <t>SCADA systems were made robust to sustain tough industrial environments, but little care was taken to raise defenses against potential cyber threats. With time, the threats started pouring in and eliciting major concerns in the research community. The extremely high cost and critical nature of SCADA Systems has made it nearly impossible for researchers to perform experiments with live cyber-attacks. Hence, replicating the behavior of these complicated systems by developing high-fidelity testbeds and testing the vulnerabilities on them provides researchers with the necessary workspace to combat the threats currently haunting these legacy systems. However, high-fidelity testbeds like Deter and NSTB are not portable and are hard to replicate. Even though it was possible to identify some portable testbeds, they all have poor support on the virtualization of the SCADA controller or use hardware-in-the-loop, which affects portability. In this research, a novel-modular framework is proposed to replicate complex SCADA Systems entirely on a virtual simulation, which makes them very low cost and portable. The process of virtualizing each major component is discussed. Finally, the success of this methodology is demonstrated by replicating real world critical infrastructures, which are presented as case studies as well as cyberattacks to demonstrate the use of the framework for cybersecurity research. © 2018 Elsevier Ltd</t>
  </si>
  <si>
    <t>Legacy systems; Network security; Testbeds; Virtual reality; Virtualization; Cyber security; Modular testbed; OpenPLC; SCADA; Simulink; SCADA systems</t>
  </si>
  <si>
    <t>10.1016/j.cose.2018.05.002</t>
  </si>
  <si>
    <t>Liu S.; Jia W.; Pan X.</t>
  </si>
  <si>
    <t>A memory configuration method for virtual machine based on user preference in distributed cloud</t>
  </si>
  <si>
    <t>It is well-known that virtualization technology can bring many benefits not only to users but also to service providers. From the view of system security and resource utility, higher resource sharing degree and higher system reliability can be obtained by the introduction of virtualization technology in distributed cloud. The small size time-sharing multiplexing technology which is based on virtual machine in distributed cloud platform can enhance the resource utilization effectively by server consolidation. In this paper, the concept of memory block and user satisfaction is redefined combined with user requirements. According to the unbalanced memory resource states and user preference requirements in multi-virtual machine environments, a model of proper memory resource allocation is proposed combined with memory block and user satisfaction, and at the same time a memory optimization allocation algorithm is proposed which is based on virtual memory block, makespan and user satisfaction under the premise of an orderly physical nodes states also. In the algorithm, a memory optimal problem can be transformed into a resource workload balance problem. All the virtual machine tasks are simulated in Cloudsim platform. And the experimental results show that the problem of virtual machine memory resource allocation can be solved flexibly and efficiently. © 2018 KSII.</t>
  </si>
  <si>
    <t>Network security; Resource allocation; Virtual reality; Virtualization; Configuration method; Multiplexing technologies; Resource utilizations; User preference; User task requirement; Virtual machine environments; Virtual memory; Virtualization technologies; Virtual machine</t>
  </si>
  <si>
    <t>10.3837/tiis.2018.11.004</t>
  </si>
  <si>
    <t>Kim S.; Eom H.; Son Y.</t>
  </si>
  <si>
    <t>Improving Spatial Locality in Virtual Machine for Flash Storage</t>
  </si>
  <si>
    <t>Flash-based solid-state drives (SSD) are being widely adopted in virtualized environments to improve the I/O performance due to their low latency and high throughput compared with existing hard disk drives. In the virtualized environment, the performance of SSDs fluctuates significantly according to the I/O patterns from the virtual machine. For example, random writes have a significantly negative impact on the performance of SSDs compared with sequential writes due to the characteristics of SSDs. In this paper, we propose an address reshaping technique for SSDs in the virtualization layer to improve the spatial locality and the performance of random writes. Our scheme transforms random write requests into sequential write requests in the virtualization layer and thus enables the virtualization layer to issue the transformed sequential requests to SSDs. The experimental results show that the optimized scheme improves the performance by up to 97% compared with the existing scheme under random write workloads. © 2013 IEEE.</t>
  </si>
  <si>
    <t>Cloud computing; Flash-based SSDs; Network security; Virtual machine; Virtual reality; Virtualization; Flash storage; Hard disk drives; High throughput; Operating System; Solid state drives; Spatial locality; Virtualization layers; Virtualized environment; Hard disk storage</t>
  </si>
  <si>
    <t>10.1109/ACCESS.2018.2886473</t>
  </si>
  <si>
    <t>Finseth T.T.; Keren N.; Dorneich M.C.; Franke W.D.; Anderson C.C.; Shelley M.C.</t>
  </si>
  <si>
    <t>Evaluating the Effectiveness of Graduated Stress Exposure in Virtual Spaceflight Hazard Training</t>
  </si>
  <si>
    <t>Psychological and physiological stress experienced by astronauts can pose risks to mission success. In clinical settings, gradually increasing stressors help patients develop resilience. It is unclear whether graduated stress exposure can affect responses to acute stressors during spaceflight. This study evaluated psychophysiological responses to potentially catastrophic spaceflight operation, with and without graduated stress exposure, using a virtual reality environment. Twenty healthy participants were tasked with locating a fire on a virtual International Space Station (VR-ISS). After orientation, the treatment group (n = 10) practiced searching for a fire while exposed to a low-level stressor (light smoke), while the control group (n = 10) practiced without smoke. In the testing session, both groups responded to a fire while the VR-ISS unexpectedly filled with heavy smoke. Heart rate variability and blood pressure were measured continuously. Subjective workload was evaluated with the NASA Task Load Index, stress with the Short Stress State Questionnaire, and stress exposure with time-to-complete. During the heavy smoke condition, the control group showed parasympathetic withdrawal, indicating a mild stress response. The treatment group retained parasympathetic control. Thus, graduated stress exposure may enhance allostasis and relaxation behavior when confronted with a subsequent stressful condition. © 2018, Human Factors and Ergonomics Society.</t>
  </si>
  <si>
    <t>Blood pressure; E-learning; Manned space flight; NASA; Psychophysiology; Smoke; Space stations; Speed control; Virtual reality; Heart rate variability; International Space stations; Physiological stress; Relaxation behaviors; resilience; space; Spaceflight operations; Virtual-reality environment; adult; allostasis; article; blood pressure monitoring; clinical article; comparative effectiveness; controlled study; drug withdrawal; female; heart rate variability; human; human experiment; inoculation; leisure; male; questionnaire; smoke; space flight; stress; virtual reality; workload; Smoke abatement</t>
  </si>
  <si>
    <t>10.1177/1555343418775561</t>
  </si>
  <si>
    <t>Jiang M.; Lan W.; Chang J.; Dodwell M.; Jekins J.; Yang H.J.; Tong R.F.; Zhang J.J.</t>
  </si>
  <si>
    <t>A game prototype for understanding the safety issues of a lifeboat launch</t>
  </si>
  <si>
    <t>Novel, advanced game techniques provide us with new possibilities to mimic a complicated training process, with the added benefit of enhanced safety. In this paper, we design and implement a 3D game with the support of virtual reality equipment which imitates the process of a lifeboat launch, involving both tractor manoeuvres and boat operations. It is a complex but vital process which can save lives at sea but also has many potential hazards. The primary objective of the game is to allow novices to better understand the sequence of the operations and manage the potential risks which may occur during the launch process. Additionally, the game has been promoted to the general public for educational purposes and to raise awareness of the safety issues involved. The key modules of the game are designed based on physical simulations to give the players enhanced plausible cognition and enjoyable interaction. We conducted two case studies for the two purposes of the games: one for training with volunteers without launching experience and the other for public awareness of the potential hazards with young children. The game is proven to be very promising for future professional training, and it serves the educational purpose of awareness of the safety issues for general public while being entertaining. © 2018, The Author(s).</t>
  </si>
  <si>
    <t>Boat equipment; Hazards; Lifeboats; Personnel training; Virtual reality; Design and implements; Game-based trainings; General publics; Physical simulation; Potential hazards; Primary objective; Professional training; Training process; Serious games</t>
  </si>
  <si>
    <t>10.1007/s10055-018-0334-7</t>
  </si>
  <si>
    <t>Korzeniowski P.; Barrow A.; Sodergren M.H.; Hald N.; Bello F.</t>
  </si>
  <si>
    <t>NOViSE: a virtual natural orifice transluminal endoscopic surgery simulator</t>
  </si>
  <si>
    <t>Purpose: Natural orifice transluminal endoscopic surgery (NOTES) is a novel technique in minimally invasive surgery whereby a flexible endoscope is inserted via a natural orifice to gain access to the abdominal cavity, leaving no external scars. This innovative use of flexible endoscopy creates many new challenges and is associated with a steep learning curve for clinicians. Methods: We developed NOViSE—the first force-feedback-enabled virtual reality simulator for NOTES training supporting a flexible endoscope. The haptic device is custom-built, and the behaviour of the virtual flexible endoscope is based on an established theoretical framework—the Cosserat theory of elastic rods. Results: We present the application of NOViSE to the simulation of a hybrid trans-gastric cholecystectomy procedure. Preliminary results of face, content and construct validation have previously shown that NOViSE delivers the required level of realism for training of endoscopic manipulation skills specific to NOTES. Conclusions: VR simulation of NOTES procedures can contribute to surgical training and improve the educational experience without putting patients at risk, raising ethical issues or requiring expensive animal or cadaver facilities. In the context of an experimental technique, NOViSE could potentially facilitate NOTES development and contribute to its wider use by keeping practitioners up to date with this novel surgical technique. NOViSE is a first prototype, and the initial results indicate that it provides promising foundations for further development. © 2016, The Author(s).</t>
  </si>
  <si>
    <t>Cholecystectomy; Computer Simulation; Humans; Minimally Invasive Surgical Procedures; Natural Orifice Endoscopic Surgery; Article; cholecystectomy; conceptual framework; feedback system; fiberoscope; force; human; natural orifice transluminal endoscopic surgery; priority journal; simulation training; simulator; surgical training; tissue interaction; virtual reality; computer simulation; minimally invasive surgery; natural orifice transluminal endoscopic surgery; procedures</t>
  </si>
  <si>
    <t>10.1007/s11548-016-1401-8</t>
  </si>
  <si>
    <t>Yang C.; Guo Y.; Hu H.; Liu W.</t>
  </si>
  <si>
    <t>CacheSCDefender: VMM-based comprehensive framework against cache-based side-channel attacks</t>
  </si>
  <si>
    <t>Cache-based side-channel attacks have achieved more attention along with the development of cloud computing technologies. However, current host-based mitigation methods either provide bad compatibility with current cloud infrastructure, or turn out too application-specific. Besides, they are defending blindly without any knowledge of on-going attacks. In this work, we present CacheSCDefender, a framework that provides a (Virtual Machine Monitor) VMM-based comprehensive defense framework against all levels of cache attacks. In designing CacheSCDefender, we make three key contributions: (1) an attack-aware framework combining our novel dynamic remapping and traditional cache cleansing, which provides a comprehensive defense against all three cases of cache attacks that we identify in this paper; (2) a new defense method called dynamic remapping which is a developed version of random permutation and is able to deal with two cases of cache attacks; (3) formalization and quantification of security improvement and performance overhead of our defense, which can be applicable to other defense methods. We show that CacheSCDefender is practical for deployment in normal virtualized environment, while providing favorable security guarantee for virtual machines. © 2018 KSII.</t>
  </si>
  <si>
    <t>Cloud computing; Network security; Virtual machine; Virtual reality; Application specific; Cache cleansing; Cloud computing technologies; Cloud infrastructures; Comprehensive defense; Remapping; Virtual machine monitors; Virtualized environment; Side channel attack</t>
  </si>
  <si>
    <t>10.3837/tiis.2018.12.026</t>
  </si>
  <si>
    <t>Chellali A.; Mentis H.; Miller A.; Ahn W.; Arikatla V.S.; Sankaranarayanan G.; De S.; Schwaitzberg S.D.; Cao C.G.L.</t>
  </si>
  <si>
    <t>Achieving interface and environment fidelity in the Virtual Basic Laparoscopic Surgical Trainer</t>
  </si>
  <si>
    <t>Virtual reality trainers are educational tools with great potential for laparoscopic surgery. They can provide basic skills training in a controlled environment and free of risks for patients. They can also offer objective performance assessment without the need for proctors. However, designing effective user interfaces that allow the acquisition of the appropriate technical skills on these systems remains a challenge. This paper aims to examine a process for achieving interface and environment fidelity during the development of the Virtual Basic Laparoscopic Surgical Trainer (VBLaST). Two iterations of the design process were conducted and evaluated. For that purpose, a total of 42 subjects participated in two experimental studies in which two versions of the VBLaST were compared to the accepted standard in the surgical community for training and assessing basic laparoscopic skills in North America, the FLS box-trainer. Participants performed 10 trials of the peg transfer task on each trainer. The assessment of task performance was based on the validated FLS scoring method. Moreover, a subjective evaluation questionnaire was used to assess the fidelity aspects of the VBLaST relative to the FLS trainer. Finally, a focus group session with expert surgeons was conducted as a comparative situated evaluation after the first design iteration. This session aimed to assess the fidelity aspects of the early VBLaST prototype as compared to the FLS trainer. The results indicate that user performance on the earlier version of the VBLaST resulting from the first design iteration was significantly lower than the performance on the standard FLS box-trainer. The comparative situated evaluation with domain experts permitted us to identify some issues related to the visual, haptic and interface fidelity on this early prototype. Results of the second experiment indicate that the performance on the second generation VBLaST was significantly improved as compared to the first generation and not significantly different from that of the standard FLS box-trainer. Furthermore, the subjects rated the fidelity features of the modified VBLaST version higher than the early version. These findings demonstrate the value of the comparative situated evaluation sessions entailing hands on reflection by domain experts to achieve the environment and interface fidelity and training objectives when designing a virtual reality laparoscopic trainer. This suggests that this method could be used successfully in the future to enhance the value of VR systems as an alternative to physical trainers for laparoscopic surgery skills. Some recommendations on how to use this method to achieve the environment and interface fidelity of a VR laparoscopic surgical trainer are identified. © 2016 Elsevier Ltd</t>
  </si>
  <si>
    <t>Design; Haptic interfaces; Iterative methods; Laparoscopy; Surgery; User interfaces; Virtual reality; Controlled environment; Interaction design; Iterative design; Performance assessment; Simulator fidelity; Subjective evaluations; Surgical training; Virtual reality trainer; Surgical equipment</t>
  </si>
  <si>
    <t>10.1016/j.ijhcs.2016.07.005</t>
  </si>
  <si>
    <t>Zou D.; Lu Y.; Yuan B.; Chen H.; Jin H.</t>
  </si>
  <si>
    <t>A Fine-Grained Multi-Tenant Permission Management Framework for SDN and NFV</t>
  </si>
  <si>
    <t>Although software defined network (SDN) has been widely recognized for several years, it still has not addressed security issues regarding permission management on SDN controller, one lack of which is the effective permission allocation of application programming interfaces (APIs) for multi-tenant requirements. Besides, the tendency of integrating SDN and network function virtualization (NFV) introduces a new problem about permission management on both SDN and NFV APIs. This paper presents a fine-grained permission management for secure sharing of APIs in multi-tenant networks. We propose a permission policy language, which provides three-level permission abstraction to define available APIs for multiple tenants to access both OpenFlow switches and network functions. We introduce a permission management framework to effectively enforce permissions and ensure user isolation. A prototype of the proposed framework is implemented on top of the RYU controller. Extensive experiments show that our system is effective for reducing API abuse and only introduces negligible overhead. © 2013 IEEE.</t>
  </si>
  <si>
    <t>Software defined networking; Software prototyping; Topology; Transfer functions; Virtual reality; API misuse; Authorization; Management frameworks; Network functions; Openflow switches; Policy language; Prototypes; Security issues; Network function virtualization</t>
  </si>
  <si>
    <t>10.1109/ACCESS.2018.2828132</t>
  </si>
  <si>
    <t>Browne A.F.; Watson S.; Williams W.B.</t>
  </si>
  <si>
    <t>Development of an Architecture for a Cyber-Physical Emulation Test Range for Network Security Testing</t>
  </si>
  <si>
    <t>Although a number of network emulation tools exist, they vary on the level of fidelity of the emulation. Furthermore, most of all emulate a network completely virtually, not allowing for hardware-in-the-loop as part of the emulation. This paper presents an architecture for a cyber-physical emulation test range that operates at high fidelity and allows for incorporation of hardware-in-the-loop with no customization required. The system, which is built on top of VMware, allows for emulation of any network providing that all nodes can either be virtualized or physically attached to the system. Network testing, including penetration testing, can be performed at a high level of fidelity. © 2013 IEEE.</t>
  </si>
  <si>
    <t>Computer architecture; Computer hardware; Cyber Physical System; Ethernet; Hardware; Hardware-in-the-loop simulation; Local area networks; Network architecture; Synthetic apertures; Virtual reality; Virtualization; Emulation; Ethernet networks; Platform virtualization; System testing; Virtual machining; Network security</t>
  </si>
  <si>
    <t>10.1109/ACCESS.2018.2882410</t>
  </si>
  <si>
    <t>Moharana S.C.; Samal S.; Swain A.R.; Mund G.B.</t>
  </si>
  <si>
    <t>Dynamic CPU scheduling for load balancing in virtualized environments</t>
  </si>
  <si>
    <t>In the modern era of computing, the cloud computing platform became popular with its on-demand resource scalability feature. Virtualization is the key technology to achieve resource scalability in the cloud environment. Virtual machine monitors (VMMs) like Xen and KVM are the enabling tools for virtualizing the resources in the cloud environment. The major role of VMMs is to map virtual CPUs of virtual machines to physical CPUs, popularly known as CPU scheduling. In this study, we analyzed the CPU scheduler of Xen VMM, called Credit CPU scheduler, with respect to CPU utilization. In order to maximize the physical CPU utilization in Xen VMM, the existing Credit CPU scheduling scheme distributes the physical CPU time among all the virtual CPUs available in virtual machines based on the current weight of the virtual machine. However, this scheduling approach wastes a considerable amount of CPU time in context switching due to random allocation of virtual CPUs to the real CPU cores. In addition to that, the Credit CPU scheduler in Xen is least concerned about load balancing at both virtual and physical CPUs level. Considering all these above issues, in this paper, a dynamic CPU scheduling algorithm is presented that will distribute both single and multithreaded load fairly among virtual and real CPUs, and also handle the issues related to context switching. The proposed CPU scheduling approach is implemented in Xen VMM using the virsh interface. The experimental results indicate that the proposed CPU scheduling approach distributes the available real CPU time evenly among virtual CPUs, which leads to balanced load in the Xen environment. © TÜBITAK.</t>
  </si>
  <si>
    <t>Balancing; Cloud computing; Dynamics; Network security; Program processors; Resource allocation; Scalability; Scheduling algorithms; Virtual machine; Virtual reality; Virtualization; Cloud computing platforms; Cloud environments; Context switching; CPU scheduling; CPU scheduling algorithms; Random allocation; Virtual machine monitors; Virtualized environment; Scheduling</t>
  </si>
  <si>
    <t>10.3906/elk-1709-112</t>
  </si>
  <si>
    <t>Guazzini A.; Saraç A.; Donati C.; Nardi A.; Vilone D.; Meringolo P.</t>
  </si>
  <si>
    <t>Participation and privacy perception in virtual environments: The role of sense of community, culture and gender between Italian and Turkish</t>
  </si>
  <si>
    <t>Advancements in information and communication technologies have enhanced our possibilities to communicate worldwide, eliminating borders and making it possible to interact with people coming from other cultures like never happened before. Such powerful tools have brought us to reconsider our concept of privacy and social involvement in order to make them fit into this wider environment. It is possible to claim that the information and communication technologies (ICT) revolution is changing our world and is having a core role as a mediating factor for social movements (e.g., Arab spring) and political decisions (e.g., Brexit), shaping the world in a faster and shared brand new way. It is then interesting to explore how the perception of this brand new environment (in terms of social engagement, privacy perception and sense of belonging to a community) differs even in similar cultures separated by recent historical reasons. Recent historical events may in effect have shaped a different psychological representation of Participation, Privacy and Sense of Community in ICT environments, determining a different perception of affordances and concerns of these complex behaviors. The aim of this research is to examine the relation between the constructs of Sense of Community, Participation and Privacy compared with culture and gender, considering the changes that have occurred in the last few years with the introduction of the web environment. A questionnaire, including ad hoc created scales for Participation and Privacy, have been administered to 180 participants from Turkey and Italy. In order to highlight the cultural differences in the perception of these two constructs, we have provided a semantic differential to both sub-samples showing interesting outcomes. The results are then discussed while taking into account the recent history of both countries in terms of the widespread of new technologies, political actions and protest movements. © 2016 by the author.</t>
  </si>
  <si>
    <t>Data privacy; Semantics; Virtual reality; Cross-cultural psychology; Cultural difference; Information and Communication Technologies; Participation; Political decision; Semantic differential; Sense of community; Social psychology; Social sciences</t>
  </si>
  <si>
    <t>10.3390/fi9020011</t>
  </si>
  <si>
    <t>Liu Y.; Lu Y.; Qiao W.; Chen X.</t>
  </si>
  <si>
    <t>A dynamic composition mechanism of security service chaining oriented to SDN/NFV-Enabled networks</t>
  </si>
  <si>
    <t>With the large-scale commercial application of data center networks, the security problem of data center network is attracting more and more attention. However, security functions are usually placed on proprietary hardware, which makes the delivery of security service inflexible and of high cost. The emerging software-defined networking and network function virtualization in a joint manner are promising technology that can solve these outlined problems through a process named security service chaining (SSC) composition. Determining the composition of SSC that optimizes the resource allocation is a challenging problem, particularly without violating security and resource requirements. This problem is called the dynamic SSC composition problem, and an integer linear programming formulation with implementation in GLPK is provided. A novel heuristic solution is provided based on the breadth first search algorithm. The obtained experimental results show that the proposed algorithm can perform better than the compared ones, and the advantage of the proposed mechanism is also demonstrated via NetFPGA-10G prototype. © 2013 IEEE.</t>
  </si>
  <si>
    <t>Dynamics; Integer programming; Network function virtualization; Problem solving; Software defined networking; Transfer functions; Virtual reality; Breadth-first search; Commercial applications; Composition problem; Data center networks; Integer Linear Programming; Resource requirements; Security services; Software defined networking (SDN); Network security</t>
  </si>
  <si>
    <t>10.1109/ACCESS.2018.2870601</t>
  </si>
  <si>
    <t>Lee M.; Kim H.; Paik J.</t>
  </si>
  <si>
    <t>10.1109/ACCESS.2019.2908451</t>
  </si>
  <si>
    <t>El Merabet H.; Hajraoui A.</t>
  </si>
  <si>
    <t>A survey of malware detection techniques based on machine learning</t>
  </si>
  <si>
    <t>Diverse malware programs are set up daily focusing on attacking computer systems without the knowledge of their users. While some authors of these programs intend to steal secret information, others try quietly to prove their competence and aptitude. The traditional signature-based static technique is primarily used by anti-malware programs in order to counter these malicious codes. Although this technique excels at blocking known malware, it can never intercept new ones. The dynamic technique, which is often based on running the executable on a virtual environment, may be introduced by a number of anti-malware programs. The major drawbacks of this technique are the long period of scanning and the high consumption of resources. Nowadays, recent programs may utilize a third technique. It is the heuristic technique based on machine learning, which has proven its success in several areas based on the processing of huge amounts of data. In this paper we provide a survey of available researches utilizing this latter technique to counter cyber-attacks. We explore the different training phases of machine learning classifiers for malware detection. The first phase is the extraction of features from the input files according to previously chosen feature types. The second phase is the rejection of less important features and the selection of the most important ones which better represent the data contained in the input files. The last phase is the injection of the selected features in a chosen machine learning classifier, so that it can learn to distinguish between benign and malicious files, and give accurate predictions when confronted to previously unseen files. The paper ends with a critical comparison between the studied approaches according to their performance in malware detection. © 2018 The Science and Information (SAI) Organization Limited.</t>
  </si>
  <si>
    <t>Classification (of information); Decision trees; Extraction; Heuristic methods; Malware; Network security; Support vector machines; Surveys; Virtual reality; Anti-malware; Features extraction; Features selection; Input files; Malware detection; Neural-networks; Random forests; Secret information; Static techniques; SVM; Feature extraction</t>
  </si>
  <si>
    <t>10.14569/IJACSA.2019.0100148</t>
  </si>
  <si>
    <t>Spiekermann D.; Keller J.; Eggendorfer T.</t>
  </si>
  <si>
    <t>Network forensic investigation in OpenFlow networks with ForCon</t>
  </si>
  <si>
    <t>To resolve the challenges of forensic investigation in virtual networks, we present a new forensic framework called “Virtual Network Forensic Process”. Based on this framework we present the design, implementation and workflow of ForCon — a forensic controller to implement network investigation in OpenFlow controlled networks using Open vSwitch. Current trends bear out that virtualization techniques are no longer limited to computers as virtual machines. Thus cloud service providers try to offer greater value to their customers by implementing virtual networks and storage. Virtual environments have the same requirements for forensic investigation, however to fulfil these new tools and workflows to resolve new challenges like virtual machine migration or user customization are needed. ForCon uses dislocated agents in the network to monitor the virtual environment for changes and adapt the installed capture process without the need for any further interaction by an investigator. Thus, the network forensic investigation in virtual networks becomes flexible and valid evidence of the network data is gathered. © 2017 Daniel Spiekermann, Jörg Keller, Tobias Eggendorfer</t>
  </si>
  <si>
    <t>Cloud computing; Digital forensics; Digital storage; Network security; Virtual machine; Virtual reality; Cloud service providers; Digital investigation; Forensic investigation; Network investigations; Openflow; Virtual machine migrations; Virtual networks; Virtualization Techniques; Electronic crime countermeasures</t>
  </si>
  <si>
    <t>10.1016/j.diin.2017.01.007</t>
  </si>
  <si>
    <t>Yang G.; Yu B.-Y.; Kim S.-M.; Yoo C.</t>
  </si>
  <si>
    <t>LiteVisor: A network hypervisor to support flow aggregation and seamless network reconfiguration for VM migration in virtualized software-defined networks</t>
  </si>
  <si>
    <t>Network virtualization based on software-defined networking (SDN) has become a necessary technology to provide various services in cloud datacenters. Although many network hypervisors have been proposed to support SDN-based network virtualization, their forwarding techniques excessively consume the limited ternary contents addressable memory of OpenFlow-enabled switches. Moreover, they do not consider network reconfiguration after virtual machine migration. In this paper, we propose LiteVisor, that resolves the two problems mentioned above. It develops the Locator, Identifier, and Tenant sEparating (LITE) scheme. The LITE-based forwarding enables flow aggregation that reduces switch memory consumption. In addition, LiteVisor provides seamless network reconfiguration that does not require tenant controllers to be aware of virtual machine migration based on LITE. We evaluate LiteVisor in terms of the number of flow table entries and network reconfiguration time and compare it with OpenVirteX that is an open-source network hypervisor. The results show that the number of flow rules decreases by up to eight times compared with OpenVirteX in a fat-tree topology. We also demonstrate the seamless network reconfiguration of LiteVisor in the experiments and present the results of the reconfiguration time by the topology size and packet sending interval of hosts. © 2013 IEEE.</t>
  </si>
  <si>
    <t>Agglomeration; Computer networks; Logic gates; Network security; Open source software; Software defined networking; Ternary content adressable memory; Virtual reality; Virtualization; Flow aggregation; Network re-configuration; Network virtualization; Open-source network; Reconfiguration time; Software defined networking (SDN); Virtual machine migrations; Vm migrations; Virtual machine</t>
  </si>
  <si>
    <t>10.1109/ACCESS.2018.2877416</t>
  </si>
  <si>
    <t>Ojados Gonzalez D.; Martin-Gorriz B.; Ibarra Berrocal I.; Macian Morales A.; Adolfo Salcedo G.; Miguel Hernandez B.</t>
  </si>
  <si>
    <t>Development and assessment of a tractor driving simulator with immersive virtual reality for training to avoid occupational hazards</t>
  </si>
  <si>
    <t>Tractor overturns are the leading cause of fatalities in the agricultural sector. When drivers misuse the foldable roll over protective structure (ROPS) in tractors, it becomes highly inefficient as a rollover protection system. To solve this problem, the purpose of the present paper is to detail the development and assessment of a tractor driving simulator with immersive virtual reality for training to minimize this risk. In the agricultural sector, tractor driving simulators make it possible to train drivers in risk situations that are not feasible in the real field due to the high risk of roll over. The simulator includes a motion platform for this particular application. The findings of this study suggest that participants with safety knowledge make fewer errors in deploying the ROPS. To reduce the consequences of tractor accidents in the agricultural sector, the promotion of training courses is essential to avoid the misuse of the ROPS. On the contrary, the perception of risk and safety increased after the tractor driving simulator experience for all of the participants but increased significantly more so for non-frequent users of tractors. All of the groups of participants reported that the use of the tractor driving simulator was a positive experience because it can help them to drive more safely, and they feel that they need more training programmes in occupational safety. © 2017</t>
  </si>
  <si>
    <t>Agriculture; Automobile simulators; Driver training; E-learning; Occupational risks; Risk assessment; Risk perception; Safety devices; Safety engineering; Simulators; Tractors (truck); Virtual reality; Immersive virtual reality; Injury; Overturn; Positive experiences; Protective structures; ROPS; Tractor safety; Tractor-driving simulator; assessment method; equipment; injury; risk perception; safety; simulator; training; virtual reality; Tractors (agricultural)</t>
  </si>
  <si>
    <t>10.1016/j.compag.2017.10.008</t>
  </si>
  <si>
    <t>Cheng X.; Wu Y.; Min G.; Zomaya A.Y.</t>
  </si>
  <si>
    <t>Network Function Virtualization in Dynamic Networks: A Stochastic Perspective</t>
  </si>
  <si>
    <t>As a key enabling technology for 5G network softwarization, network function virtualization (NFV) provides an efficient paradigm to optimize network resource utility for the benefits of both network providers and users. However, the inherent network dynamics and uncertainties from 5G infrastructure, resources, and applications are slowing down the further adoption of NFV in many emerging networking applications. Motivated by this, in this paper, we investigate the issues of network utility degradation when implementing NFV in dynamic networks, and design a proactive NFV solution from a fully stochastic perspective. Unlike existing deterministic NFV solutions, which assume given network capacities and/or static service quality demands, this paper explicitly integrates the knowledge of influential network variations into a two-stage stochastic resource utilization model. By exploiting the hierarchical decision structures in this problem, a distributed computing framework with two-level decomposition is designed to facilitate a distributed implementation of the proposed model in large-scale networks. The experimental results demonstrate that the proposed solution not only improves 3∼5 folds of network performance, but also effectively reduces the risk of service quality violation. © 2018 IEEE.</t>
  </si>
  <si>
    <t>5G mobile communication systems; Distributed computer systems; Quality of service; Random processes; Scheduling; Stochastic models; Stochastic systems; Transfer functions; Uncertainty analysis; Virtual reality; Computational model; Decomposition methods; Dynamic scheduling; Mobile communications; Resource management; Stochastic network optimizations; Uncertainty; Network function virtualization</t>
  </si>
  <si>
    <t>10.1109/JSAC.2018.2869958</t>
  </si>
  <si>
    <t>Kuang K.; Tang Z.; Gong X.; Fang D.; Chen X.; Wang Z.</t>
  </si>
  <si>
    <t>Enhance virtual-machine-based code obfuscation security through dynamic bytecode scheduling</t>
  </si>
  <si>
    <t>Code virtualization built upon virtual machine (VM) technologies is emerging as a viable method for implementing code obfuscation to protect programs against unauthorized analysis. State-of-the-art VM-based protection approaches use a fixed scheduling structure where the program always follows a single, deterministic execution path for the same input. Such approaches, however, are vulnerable in certain scenarios where the attacker can reuse knowledge extracted from previously seen software to crack applications protected with the same obfuscation scheme. This paper presents DSVMP, a novel VM-based code obfuscation approach for software protection. DSVMP brings together two techniques to provide stronger code protection than prior VM-based approaches. Firstly, it uses a dynamic instruction scheduler to randomly direct the program to execute different paths without violating the correctness across different runs. By randomly choosing the program execution path, the application exposes diverse behavior, making it much more difficult for an attacker to reuse the knowledge collected from previous runs or similar applications to launch an attack. Secondly, it employs multiple VMs to further obfuscate the mapping from VM opcode to native machine instructions, so that the same opcode could be mapped to different native instructions at runtime, making code analysis even harder. We have implemented DSVMP in a prototype system and evaluated it using a set of widely used applications. Experimental results show that DSVMP provides stronger protection with comparable runtime overhead and code size, when it is compared to two commercial VM-based code obfuscation tools. © 2018 The Author(s)</t>
  </si>
  <si>
    <t>Application programs; Codes (symbols); Computer software reusability; Network security; Reverse engineering; Scheduling; Virtual reality; Virtualization; Code obfuscation; Code security; Cumulative attack; Dynamic scheduling; Obfuscation; Program diversity; Software protection; Virtual machine</t>
  </si>
  <si>
    <t>10.1016/j.cose.2018.01.008</t>
  </si>
  <si>
    <t>Yi B.; Wang X.; Huang M.</t>
  </si>
  <si>
    <t>Design and evaluation of schemes for provisioning service function chain with function scalability</t>
  </si>
  <si>
    <t>Network Function Virtualization (NFV) and Software-Defined Networking (SDN) are two promising paradigms supporting flexible Service Function Chain (SFC) construction. In order to meet the dynamic requirements of enterprises or individuals, the SFC should be scalable to accommodate one or more functions joining or leaving it. We refer to this issue as the Scalable SFC Provision Problem (S2FCP2). Currently, the S2FCP2 is not well studied due to the risk and complexity of routing alteration. In this paper, we first formulate the S2FCP2 as an Integer Linear Programming (ILP) model and propose a scheme to solve this model. Then, to compensate for the limitation of the ILP model, the other heuristic schemes are proposed to address the S2FCP2. Specifically, the SFC requests are fulfilled with the backtracking strategy and the following scalable requests on adding or removing functions are fulfilled based on the reactive and proactive strategies respectively. In particular, the reactive scheme aims at fulfilling the scalable requests without changing the Service Function Path (SFP) while the proactive scheme is intended to optimize the SFP for better serving the subsequent arriving requests and thus achieving better network performance. The simulation results show that the ILP based scheme can obtain the optimal results, but it is limited by the network size; the heuristic schemes can get good (but maybe suboptimal) results and can be easily applied to both the large-scale and small-scale network scenarios. © 2017 Elsevier Ltd</t>
  </si>
  <si>
    <t>Chains; Complex networks; Integer programming; Optimization; Scalability; Software defined networking; Transfer functions; Virtual reality; Virtualization; Design and evaluations; Flexible service; Heuristic schemes; Integer linear programming models; Reactive schemes; Service functions; Software defined networking (SDN); Virtual networks; Network function virtualization</t>
  </si>
  <si>
    <t>10.1016/j.jnca.2017.05.013</t>
  </si>
  <si>
    <t>McGuire R.; Verhoeven S.; Vass M.; Vriend G.; De Esch I.J.P.; Lusher S.J.; Leurs R.; Ridder L.; Kooistra A.J.; Ritschel T.; De Graaf C.</t>
  </si>
  <si>
    <t>3D-e-Chem-VM: Structural Cheminformatics Research Infrastructure in a Freely Available Virtual Machine</t>
  </si>
  <si>
    <t>3D-e-Chem-VM is an open source, freely available Virtual Machine (http://3d-e-chem.github.io/3D-e-Chem-VM/) that integrates cheminformatics and bioinformatics tools for the analysis of protein-ligand interaction data. 3D-e-Chem-VM consists of software libraries, and database and workflow tools that can analyze and combine small molecule and protein structural information in a graphical programming environment. New chemical and biological data analytics tools and workflows have been developed for the efficient exploitation of structural and pharmacological protein-ligand interaction data from proteomewide databases (e.g., ChEMBLdb and PDB), as well as customized information systems focused on, e.g., G protein-coupled receptors (GPCRdb) and protein kinases (KLIFS). The integrated structural cheminformatics research infrastructure compiled in the 3D-e-Chem-VM enables the design of new approaches in virtual ligand screening (Chemdb4VS), ligand-based metabolism prediction (SyGMa), and structure-based protein binding site comparison and bioisosteric replacement for ligand design (KRIPOdb). © 2017 American Chemical Society.</t>
  </si>
  <si>
    <t>Drug Design; Informatics; Ligands; Protein Kinases; Receptors, G-Protein-Coupled; Software; User-Computer Interface; Binding sites; Chemical analysis; Data Analytics; Ligands; Network security; Open source software; Proteins; Virtual reality; G protein coupled receptor; ligand; protein kinase; Chemical and biologicals; Customized information; G protein coupled receptors; Graphical programming environment; Protein-ligand interactions; Research infrastructure; Structural information; Virtual ligand screening; computer interface; drug design; information science; metabolism; procedures; software; Virtual machine</t>
  </si>
  <si>
    <t>10.1021/acs.jcim.6b00686</t>
  </si>
  <si>
    <t>Martinviita A.</t>
  </si>
  <si>
    <t>Online community and the personal diary: Writing to connect at Open Diary</t>
  </si>
  <si>
    <t>Open Diary was the first online diary service to be created, in existence from 1998 to 2014. An ethnographic case study was performed in 2006-2008 to explore community-creation on the site, using the theory of sense of virtual community (Blanchard &amp; Markus, 2002, 2004) to analyse site practices and the member experience. The study describes a cohesive community based on a culture of support, empathy and open sharing of personal lives enabled by anonymity and privacy protections. The article discusses these results in terms of community-creation online and compares Open Diary to current forms of life writing online, blogging in particular, arguing that it was the members' and designers' understanding and experience of the traditional pen-and-paper diary that enabled the building of a unique community on the site, creating an experience that is perhaps no longer possible to replicate due to the social and cultural changes that have occurred on the web since 1998. © 2016 Elsevier Ltd.</t>
  </si>
  <si>
    <t>Online systems; Virtual reality; Anonymity and privacy; Community-based; Cultural changes; On-line communities; Online diary; Online ethnography; Sense of community; Sense of virtual communities; blogging; empathy; ethnography; human; human experiment; privacy; theoretical model; writing; Social networking (online)</t>
  </si>
  <si>
    <t>10.1016/j.chb.2016.05.089</t>
  </si>
  <si>
    <t>Al-Quzweeni A.N.; Lawey A.Q.; Elgorashi T.E.H.; Elmirghani J.M.H.</t>
  </si>
  <si>
    <t>Optimized Energy Aware 5G Network Function Virtualization</t>
  </si>
  <si>
    <t>In this paper, network function virtualization (NFV) is identified as a promising key technology, which can contribute to energy-efficiency improvement in 5G networks. An optical network supported architecture is proposed and investigated in this paper to provide the wired infrastructure needed in 5G networks and to support NFV toward an energy efficient 5G network. In this paper, the mobile core network functions, as well as baseband function, are virtualized and provided as VMs. The impact of the total number of active users in the network, backhaul/fronthaul configurations, and VM inter-traffic are investigated. A mixed integer linear programming (MILP) optimization model is developed with the objective of minimizing the total power consumption by optimizing the VMs location and VMs servers' utilization. The MILP model results show that virtualization can result in up to 38% (average 34%) energy saving. The results also reveal how the total number of active users affects the baseband virtual machines (BBUVMs) optimal distribution whilst the core network virtual machines (CNVMs) distribution is affected mainly by the inter-traffic between the VMs. For real-time implementation, two heuristics are developed, an energy efficient NFV without CNVMs inter-traffic (EENFVnoITr) heuristic and an energy efficient NFV with CNVMs inter-traffic (EENFVwithITr) heuristic, both produce comparable results to the optimal MILP results. Finally, a genetic algorithm is developed for further verification of the results. © 2013 IEEE.</t>
  </si>
  <si>
    <t>5G mobile communication systems; Energy conservation; Energy efficiency; Genetic algorithms; Green computing; Integer programming; Network security; Power management (telecommunication); Queueing networks; Real time control; Transfer functions; Virtual machine; Virtual reality; backhaul; Energy efficiency improvements; fronthaul; G-networks; IP-over-WDM; Mixed-integer linear programming; Real-time implementations; Total power consumption; Network function virtualization</t>
  </si>
  <si>
    <t>10.1109/ACCESS.2019.2907798</t>
  </si>
  <si>
    <t>Jithin R.; Chandran P.</t>
  </si>
  <si>
    <t>Secure and dynamic memory management architecture for virtualization technologies in IoT devices</t>
  </si>
  <si>
    <t>The introduction of the internet in embedded devices led to a new era of technology-the Internet of Things (IoT) era. The IoT technology-enabled device market is growing faster by the day, due to its complete acceptance in diverse areas such as domicile systems, the automobile industry, and beyond. The introduction of internet connectivity in objects that are frequently used in daily life raises the question of security-how secure is the information and the infrastructure handled by these devices when they are connected to the internet? Security enhancements through standard cryptographic techniques are not suitable due to the power and performance constraints of IoT devices. The introduction of virtualization technology into IoT devices is a recent development, meant for fulfilling security and performance needs. However, virtualization augments the vulnerability present in IoT devices, due to the addition of one more software layer-namely, the hypervisor, which enables the sharing of resources among different users. This article proposes the adaptation of ASMI (Architectural Support for Memory Isolation-a general architecture available in the literature for the improvement of the performance and security of virtualization technology) on the popular MIPS (Microprocessor without Interlocked Pipeline Stages) embedded virtualization platform, which could be adopted in embedded virtualization architectures for IoT devices. The article illustrates the performance enhancement achieved by the proposed architecture with the existing architectures. © 2018 by the authors.</t>
  </si>
  <si>
    <t>Automotive industry; Memory architecture; Virtual reality; Virtualization; Cryptographic techniques; Dynamic memory allocation; Dynamic memory management; IoT security; Memory isolation; Performance enhancements; Security and performance; Virtualization technologies; Internet of things</t>
  </si>
  <si>
    <t>10.3390/fi10120119</t>
  </si>
  <si>
    <t>Li G.; Zhou H.; Feng B.; Li G.; Zhang H.; Hu T.</t>
  </si>
  <si>
    <t>Rule Anomaly-Free Mechanism of Security Function Chaining in 5G</t>
  </si>
  <si>
    <t>To meet the urgent security demands, 5G aims to deploy virtualized and programmable security services and defense potential threats in real time. With the development of network function virtualization and software-defined networking, security functions can be dynamically and flexibly chained to cope with many types of malicious attacks. Although there are a number of studies on security function chaining for the 5G, they primarily focus on the security function composition, rather than rule enforcement. In fact, the misconfiguration of rules for security functions is notably common because of the security function diversity and rule heterogeneity that causes many unexpected and serious problems. Therefore, in this paper, we propose a priority-based anomaly-free mechanism with defined security rule anomalies. To avoid misconfiguration, we also propose and implement a simply configured rule management framework with anomaly resolution. With extensive performance evaluations, we show the availability and efficiency of our proposed mechanism to resolve security rule anomalies. © 2018 IEEE.</t>
  </si>
  <si>
    <t>5G mobile communication systems; Function evaluation; Internet; Mobile telecommunication systems; Network function virtualization; Transfer functions; Virtual private networks; Virtual reality; Virtualization; Detection algorithm; Mobile communications; Performance evaluations; Security; Security functions; Network security</t>
  </si>
  <si>
    <t>10.1109/ACCESS.2018.2810834</t>
  </si>
  <si>
    <t>Anthoniraj S.; Saraswathi S.</t>
  </si>
  <si>
    <t>Frequent failure monitoring and reporting in virtualisation environment using backing algorithm technique</t>
  </si>
  <si>
    <t>In virtual platforms, disaster management yields to the platform oriented service which is precisely taught using virtual machines. Due to user, execution comes under various verities and simplified structure becomes a complex task. The automated system called backing technique method is introduced, in which proficient performance administration and simplified constitution are guaranteed. But, in the proposed technique, the concept of backing method is presented with additional features, which, persuades the structure so that intricacy diminution is made feasible. Analysis shows that malfunction of Exe, Win-x, kernel, and host can be detrimental for an individual virtual machine. On the basis of this, a new algorithm is developed called backing algorithm which is one of the finest in its concert. The backing algorithm is intelligent to afford continuous monitoring and can accomplish failure reporting proficiently. In addition to backing algorithm concept, we extensively build virtual machine solution provider (VMSP) to sustain this system by frequent monitoring using virtual machine monitor (VMM). These results are provided, backing algorithm with VMM gives that the competent precaution technique when the crash or system boot failure occurs and also it provides the best alert solution for data recovery process at the time of failure. Copyright © 2018 Inderscience Enterprises Ltd.</t>
  </si>
  <si>
    <t>Automation; Controllers; Disaster prevention; Disasters; Monitoring; Network security; Outages; Virtual reality; Physical machine PM; Solution providers; Sub-controllers; VDSC; Virtual disk; Virtual disk sub controller; Virtual machine monitors; Virtual machine solution provider; Virtual network sub controller; Virtual networks; Virtual power; Virtual power sub controller; VM; VNSC; VPSC; Xen; Virtual machine</t>
  </si>
  <si>
    <t>10.1504/IJICT.2018.089028</t>
  </si>
  <si>
    <t>Sultan S.; Ahmad I.; Dimitriou T.</t>
  </si>
  <si>
    <t>Container security: Issues, challenges, and the road ahead</t>
  </si>
  <si>
    <t>Containers emerged as a lightweight alternative to virtual machines (VMs) that offer better microservice architecture support. The value of the container market is expected to reach $2.7 billion in 2020 as compared to $762 million in 2016. Although they are considered the standardized method for microservices deployment, playing an important role in cloud computing emerging fields such as service meshes, market surveys show that container security is the main concern and adoption barrier for many companies. In this paper, we survey the literature on container security and solutions. We have derived four generalized use cases that should cover security requirements within the host-container threat landscape. The use cases include: (I) protecting a container from applications inside it, (II) inter-container protection, (III) protecting the host from containers, and (IV) protecting containers from a malicious or semi-honest host. We found that the first three use cases utilize a software-based solutions that mainly rely on Linux kernel features (e.g., namespaces, CGroups, capabilities, and seccomp) and Linux security modules (e.g., AppArmor). The last use case relies on hardware-based solutions such as trusted platform modules (TPMs) and trusted platform support (e.g., Intel SGX). We hope that our analysis will help researchers understand container security requirements and obtain a clearer picture of possible vulnerabilities and attacks. Finally, we highlight open research problems and future research directions that may spawn further research in this area. © 2013 IEEE.</t>
  </si>
  <si>
    <t>Commerce; Cryptography; Linux; Network security; Surveying; Surveys; Trusted computing; Virtual reality; Virtualization; Docker; Future research directions; Linux security modules; security; Security requirements; Software-based solutions; Standardized methods; Trusted platforms; Containers</t>
  </si>
  <si>
    <t>10.1109/ACCESS.2019.2911732</t>
  </si>
  <si>
    <t>Paundu A.W.; Fall D.; Miyamoto D.; Kadobayashi Y.</t>
  </si>
  <si>
    <t>Leveraging KVM Events to Detect Cache-Based Side Channel Attacks in a Virtualization Environment</t>
  </si>
  <si>
    <t>Cache-based side channel attack (CSCa) techniques in virtualization systems are becoming more advanced, while defense methods against them are still perceived as nonpractical. The most recent CSCa variant called Flush + Flush has showed that the current detection methods can be easily bypassed. Within this work, we introduce a novel monitoring approach to detect CSCa operations inside a virtualization environment. We utilize the Kernel Virtual Machine (KVM) event data in the kernel and process this data using a machine learning technique to identify any CSCa operation in the guest Virtual Machine (VM). We evaluate our approach using Receiver Operating Characteristic (ROC) diagram of multiple attack and benign operation scenarios. Our method successfully separate the CSCa datasets from the non-CSCa datasets, on both trained and nontrained data scenarios. The successful classification also include the Flush + Flush attack scenario. We are also able to explain the classification results by extracting the set of most important features that separate both classes using their Fisher scores and show that our monitoring approach can work to detect CSCa in general. Finally, we evaluate the overhead impact of our CSCa monitoring method and show that it has a negligible computation overhead on the host and the guest VM. © 2018 Ady Wahyudi Paundu et al.</t>
  </si>
  <si>
    <t>Calcium compounds; Electric current measurement; Learning algorithms; Learning systems; Network security; Virtual machine; Virtual reality; Virtualization; Classification results; Computation overheads; Important features; Machine learning techniques; Monitoring approach; Monitoring methods; Receiver operating characteristics; Virtualization environments; Side channel attack</t>
  </si>
  <si>
    <t>10.1155/2018/4216240</t>
  </si>
  <si>
    <t>Korzeniowski P.; White R.J.; Bello F.</t>
  </si>
  <si>
    <t>VCSim3: a VR simulator for cardiovascular interventions</t>
  </si>
  <si>
    <t>Purpose: Effective and safe performance of cardiovascular interventions requires excellent catheter/guidewire manipulation skills. These skills are currently mainly gained through an apprenticeship on real patients, which may not be safe or cost-effective. Computer simulation offers an alternative for core skills training. However, replicating the physical behaviour of real instruments navigated through blood vessels is a challenging task. Methods: We have developed VCSim3—a virtual reality simulator for cardiovascular interventions. The simulator leverages an inextensible Cosserat rod to model virtual catheters and guidewires. Their mechanical properties were optimized with respect to their real counterparts scanned in a silicone phantom using X-ray CT imaging. The instruments are manipulated via a VSP haptic device. Supporting solutions such as fluoroscopic visualization, contrast flow propagation, cardiac motion, balloon inflation, and stent deployment, enable performing a complete angioplasty procedure. Results: We present detailed results of simulation accuracy of the virtual instruments, along with their computational performance. In addition, the results of a preliminary face and content validation study conveyed on a group of 17 interventional radiologists are given. Conclusions: VR simulation of cardiovascular procedure can contribute to surgical training and improve the educational experience without putting patients at risk, raising ethical issues or requiring expensive animal or cadaver facilities. VCSim3 is still a prototype, yet the initial results indicate that it provides promising foundations for further development. © 2017, The Author(s).</t>
  </si>
  <si>
    <t>Cardiovascular Surgical Procedures; Catheterization; Clinical Competence; Computer Simulation; Humans; Phantoms, Imaging; User-Computer Interface; contrast medium; silicone; accuracy; angioplasty; Article; balloon dilatation; cardiovascular procedure; computer simulation; content validity; contrast enhancement; face validity; female; fluoroscopy; heart movement; human; interventional radiologist; male; priority journal; tactile feedback; validation study; virtual reality; x-ray computed tomography; cardiovascular surgery; catheterization; clinical competence; computer interface; education; imaging phantom; procedures</t>
  </si>
  <si>
    <t>10.1007/s11548-017-1679-1</t>
  </si>
  <si>
    <t>Talbot H.; Spadoni F.; Duriez C.; Sermesant M.; O'Neill M.; Jaïs P.; Cotin S.; Delingette H.</t>
  </si>
  <si>
    <t>Interactive training system for interventional electrocardiology procedures</t>
  </si>
  <si>
    <t>Recent progress in cardiac catheterization and devices has allowed the development of new therapies for severe cardiac diseases like arrhythmias and heart failure. The skills required for such interventions are very challenging to learn, and are typically acquired over several years. Virtual reality simulators may reduce this burden by allowing trainees to practice such procedures without risk to patients. In this paper, we propose the first training system dedicated to cardiac electrophysiology, including pacing and ablation procedures. Our framework involves the simulation of a catheter navigation that reproduces issues intrinsic to intra-cardiac catheterization, and a graphics processing unit (GPU)-based electrophysiological model. A multithreading approach is proposed to compute both physical simulations (navigation and electrophysiology) asynchronously. With this method, we reach computational performances that account for user interactions in real-time. Based on a scenario of cardiac arrhythmia, we demonstrate the ability of the user-guided simulator to navigate inside vessels and cardiac cavities with a catheter and to reproduce an ablation procedure involving: extra-cellular potential measurements, endocardial surface reconstruction, electrophysiology mapping, radio-frequency (RF) ablation, as well as electrical stimulation. A clinical evaluation assessing the different aspects of the simulation is presented. This works is a step towards computerized medical learning curriculum. © 2016 Elsevier B.V.</t>
  </si>
  <si>
    <t>Algorithms; Arrhythmias, Cardiac; Cardiac Catheterization; Catheter Ablation; Computer Graphics; Electrocardiography; Humans; Models, Cardiovascular; Simulation Training; User-Computer Interface; Ablation; Air navigation; Blood pressure; Cardiology; Catheters; Computer graphics equipment; Diagnosis; Disease control; Electrophysiology; Graphics processing unit; Navigation; Neurology; Personnel training; Program processors; Simulators; Virtual reality; Cardiac electrophysiology; Electrophysiological models; Endovascular navigation; Graphics Processing Unit (GPU); Interactive simulations; Real time; Training simulator; Virtual reality simulator; ablation therapy; Article; cardiologist; clinical evaluation; computer; endocardium; femoral vein; heart arrhythmia; heart catheter; heart catheterization; heart electrophysiology; heart pacing; heart right ventricle; heart ventricle extrasystole; His bundle; human; image processing; measurement; priority journal; radiofrequency ablation; simulation training; simulator; sinus rhythm; virtual reality; algorithm; biological model; catheter ablation; computer graphics; computer interface; diagnostic imaging; electrocardiography; heart arrhythmia; procedures; simulation training; Heart</t>
  </si>
  <si>
    <t>10.1016/j.media.2016.06.040</t>
  </si>
  <si>
    <t>Oyama Y.</t>
  </si>
  <si>
    <t>Trends of anti-analysis operations of malwares observed in API call logs</t>
  </si>
  <si>
    <t>Some malwares execute operations that determine whether they are running in an analysis environment created by monitoring software, such as debuggers, sandboxing systems, or virtual machine monitors, and if such an operation finds that the malware is running in an analysis environment, it terminates execution to prevent analysis. The existence of malwares that execute such operations (anti-analysis operations) is widely known. However, the knowledge acquired thus far, regarding what proportion of current malwares execute anti-analysis operations, what types of anti-analysis operations they execute, and how effectively such operations prevent analysis, is insufficient. In this study, we analyze FFRI Dataset, which is a dataset of dynamic malware analysis results, and clarify the trends in the anti-analysis operations executed by malware samples collected in 2016. Our findings revealed that, among 8243 malware samples, 856 (10.4%) samples executed at least one type of the 28 anti-analysis operations investigated in this study. We also found that, among the virtual machine monitors, VMware was the most commonly searched for by the malware samples. © 2017, Springer-Verlag France.</t>
  </si>
  <si>
    <t>Computer crime; Network security; Program debugging; Virtual machine; Virtual reality; Virtualization; Anti-analysis; API calls; Debuggers; Dynamic malware analysis; Hypervisors; Running-in; Sandboxing systems; Virtual machine monitors; Malware</t>
  </si>
  <si>
    <t>10.1007/s11416-017-0290-x</t>
  </si>
  <si>
    <t>Cha B.R.; Kim J.W.; Moon H.M.; Pan S.B.</t>
  </si>
  <si>
    <t>Global experimental verification of Docker-based secured mVoIP to protect against eavesdropping and DoS attacks</t>
  </si>
  <si>
    <t>The cloud-computing paradigm has been driving the cloud-leveraged refactoring of existing information and communications technology services, including voice over IP (VoIP). In this paper, we design a prototype secure mobile VoIP (mVoIP) service with the open-source Asterisk private branch exchange (PBX) software, using Docker lightweight virtualization for mobile devices with the immutable concept of continuous integration and continuous deployment (CI/CD). In addition, the secure mVoIP service provides protection against eavesdropping and denial-of-service (DoS) attacks, using secure voice coding and real-time migration. We also experimentally verify the quality of the secure voice and the associated communication delay over a distributed global connectivity environment to protect against eavesdropping and real-time migration to mitigate DoS attacks. © 2017, The Author(s).</t>
  </si>
  <si>
    <t>Computer crime; Internet telephony; Open source software; Open systems; Security systems; Virtual reality; Virtualization; Voice/data communication systems; Continuous integrations; Docker; Eavesdropping/DoS attacks; Experimental verification; Information and communications technology; Private branch exchanges; Secure mVoIP; Verification tests; Denial-of-service attack</t>
  </si>
  <si>
    <t>10.1186/s13638-017-0843-1</t>
  </si>
  <si>
    <t>Radchenko G.I.; Alaasam A.B.A.; Tchernykh A.N.</t>
  </si>
  <si>
    <t>Comparative analysis of virtualization methods in Big Data processing</t>
  </si>
  <si>
    <t>Cloud computing systems have become widely used for Big Data processing, providing access to a wide variety of computing resources and a greater distribution between multi-clouds. This trend has been strengthened by the rapid development of the Internet of Things (IoT) concept. Virtualization via virtual machines and containers is a traditional way of organization of cloud computing infrastructure. Containerization technology provides a lightweight virtual runtime environment. In addition to the advantages of traditional virtual machines in terms of size and flexibility, containers are particularly important for integration tasks for PaaS solutions, such as application packaging and service orchestration. In this paper, we overview the current state-ofthe- art of virtualization and containerization approaches and technologies in the context of Big Data tasks solution. We present the results of studies which compare the efficiency of containerization and virtualization technologies to solve Big Data problems. We also analyze containerized and virtualized services collaboration solutions to support automation of the deployment and execution of Big Data applications in the cloud infrastructure. © The Authors 2019.</t>
  </si>
  <si>
    <t>Big data; Cloud computing; Data visualization; Flow visualization; Internet of things; Network security; Packaging; Virtual machine; Virtual reality; Virtualization; Big data applications; Cloud computing infrastructures; Cloud infrastructures; Containerization; Docker; Internet of thing (IOT); Orchestration; Virtualization technologies; Containers</t>
  </si>
  <si>
    <t>10.14529/jsfi190107</t>
  </si>
  <si>
    <t>Yin S.; Huang S.; Liu H.; Guo B.; Gao T.; Li W.</t>
  </si>
  <si>
    <t>Survivable multipath virtual network embedding against multiple failures for SDN/NFV</t>
  </si>
  <si>
    <t>Network virtualization holds a great promise for next-generation network, because it enables sharing of physical infrastructure among different users/services, in a logical isolated way, to achieve higher efficiency and greater flexibility of resources. By using optical network of extremely large capacity, more services can be carried out, but that leads to increase in substrate failures. This problem can be addressed by using survivable virtual network embedding (SVNE), more commonly with single-path provisioning (SPP) than multipath provisioning (MPP), although the former consumes more resources. However, only a few schemes consider using one-to-multi node mapping in SVNE. Now, one-to-multi node mapping and MPP scheme can be easily implemented in SVNE for software defined network (SDN) and network function virtualization (NFV) technology. So, this paper investigates the feasibility of implementing the SVNE scheme, with MPP and one-to-multi node mapping, to achieve higher reliability and better efficiency in elastic optical network. This scheme considers four key points: 1) the number and resource requirement of physical nodes that carry one virtual node, 2) the spectrum requirement of each path of one virtual link, 3) the number of paths considering shared risk group, and 4) graph theory, which are used in the scheme. Three contrasting schemes are formulated as integer linear programming models and their simulation are carried out. The results show that the proposed survivable multipath virtual network embedding scheme against multiple failures, with SDN/NFV, achieves significant gain in terms of spectrum efficiency and survivability. © 2018 IEEE.</t>
  </si>
  <si>
    <t>Efficiency; Fiber optic networks; Graph theory; Group theory; Integer programming; Mapping; Next generation networks; Virtual reality; Multi-path provisioning; Multiple failures; Routing and resource assignments; Survivability; Virtual network embedding; Network function virtualization</t>
  </si>
  <si>
    <t>10.1109/ACCESS.2018.2882793</t>
  </si>
  <si>
    <t>Coulson M.C.; Oskis A.; Meredith J.; Gould R.L.</t>
  </si>
  <si>
    <t>Attachment, attraction and communication in real and virtual worlds: A study of massively multiplayer online gamers</t>
  </si>
  <si>
    <t>Potential differences between relationships formed in online versus offline venues were explored using an online survey of massively multiplayer online gamers. Participants (N = 1654) provided information about two or more relationships (kin, friends, and romantic relationships), indicating whether these had originated in online or offline venues. Attachment, attraction and communication were assessed for each relationship. Relationship security was predicted by attraction, but the effects of venue were limited to avoidance towards online romantic relationships. Personality, gaming motivation, age and sex all made negligible contributions to relationship security. Limitations, including the correlational nature of the data and the high proportion of male participants, as well as suggestions for how relationship research might proceed in an increasingly online world, are discussed. © 2018 Elsevier Ltd</t>
  </si>
  <si>
    <t>Communication; Online systems; Virtual reality; Attachment; Attraction; Massively multiplayer; Offline; Potential difference; Relationship; Romantic relationship; Virtual worlds; adult; article; avoidance behavior; female; friend; human; human experiment; major clinical study; male; motivation; personality; potential difference; Social networking (online)</t>
  </si>
  <si>
    <t>10.1016/j.chb.2018.05.017</t>
  </si>
  <si>
    <t>Alam M.F.; Katsikas S.; Beltramello O.; Hadjiefthymiades S.</t>
  </si>
  <si>
    <t>10.1016/j.jnca.2017.03.022</t>
  </si>
  <si>
    <t>Sharma P.; Lee S.; Guo T.; Irwin D.; Shenoy P.</t>
  </si>
  <si>
    <t>Managing risk in a derivative IaaS Cloud</t>
  </si>
  <si>
    <t>Infrastructure-as-a-Service (IaaS) cloud platforms rent computing resources with different cost and availability tradeoffs. For example, users may acquire virtual machines (VMs) in the spot market that are cheap, but can be unilaterally terminated by the cloud operator. Because of this revocation risk, spot servers have been conventionally used for delay and risk tolerant batch jobs. In this paper, we develop risk mitigation policies which allow even interactive applications to run on spot servers. Our System, SpotCheck is a derivative cloud platform, and provides the illusion of an IaaS platform that offers always-available VMs on demand for a cost near that of spot servers, and supports unmodified applications. SpotCheck's design combines virtualization-based mechanisms for fault-tolerance, and bidding and server selection policies for managing the risk and cost. We implement SpotCheck on EC2 and show that it i) provides nested VMs with 99.9989 percent availability, ii) achieves upto 2-5 $\times$ cost savings compared to using on-demand VMs, and iii) eliminates any risk of losing VM state. © 1990-2012 IEEE.</t>
  </si>
  <si>
    <t>Commerce; Costs; Distributed computer systems; Fault tolerance; Network security; Risk management; Virtual machine; Virtual reality; Virtualization; Cloud platforms; Computing resource; Interactive applications; Platform virtualization; Risk mitigation; Server selection policies; System softwares; Virtual machine monitors; Infrastructure as a service (IaaS)</t>
  </si>
  <si>
    <t>10.1109/TPDS.2017.2658622</t>
  </si>
  <si>
    <t>Asani E.O.; Chidioke M.Z.; Shoyombo A.J.; Kayode A.A.; Ezenwoke A.; Okocha F.</t>
  </si>
  <si>
    <t>LF-ViT: Development of a Virtual Reality guided tour mobile app of Landmark University teaching and research farm</t>
  </si>
  <si>
    <t>In this work, we designed and developed a Virtual Reality guided tour mobile app for Landmark University farms, LF-ViT. We were motivated by the need to circumvent the problem of bio-security caused by incessant visit to the farm by visitors, tourists or customers. The guided tour was implemented using the storytelling technique. Other technical details of the design and implementation process are discussed. © 2019 International Association of Online Engineering.</t>
  </si>
  <si>
    <t>10.3991/ijim.v13i05.9119</t>
  </si>
  <si>
    <t>Lou R.; Jiang L.; Chang R.; Wang Y.</t>
  </si>
  <si>
    <t>A multi-level perception security model using virtualization</t>
  </si>
  <si>
    <t>Virtualization technology has been widely applied in the area of computer security research that provides a new method for system protection. It has been a hotspot in system security research at present. Virtualization technology brings new risk as well as progress to computer operating system (OS). A multi-level perception security model using virtualization is proposed to deal with the problems of over-simplification of risk models, unreliable assumption of secure virtual machine monitor (VMM) and insufficient integration with virtualization technology in security design. Adopting the enhanced isolation mechanism of address space, the security perception units can be protected from risk environment. Based on parallel perceiving by the secure domain possessing with the same privilege level as VMM, a mechanism is established to ensure the security of VMM. In addition, a special pathway is set up to strengthen the ability of information interaction in the light of making reverse use of the method of covert channel. The evaluation results show that the proposed model is able to obtain the valuable risk information of system while ensuring the integrity of security perception units, and it can effectively identify the abnormal state of target system without significantly increasing the extra overhead. © 2018 KSII.</t>
  </si>
  <si>
    <t>Computer operating systems; Risk assessment; Security of data; Virtual reality; Virtualization; Anomaly detection; Information perception; Threat modeling; Virtualization securities; VMM protection; Risk perception</t>
  </si>
  <si>
    <t>10.3837/tiis.2018.11.023</t>
  </si>
  <si>
    <t>Nguyen H.; Pontonnier C.; Hilt S.; Duval T.; Dumont G.</t>
  </si>
  <si>
    <t>VR-based operating modes and metaphors for collaborative ergonomic design of industrial workstations</t>
  </si>
  <si>
    <t>The aim of this paper is to evaluate two new operating design modes and their collaborative metaphors enabling two actors, a design engineer and an end-user, to work jointly in a collaborative virtual environment for workstation design. The two operating design modes that correspond to two different design paradigms include: direct design mode (the design engineer manipulates objects while the end-user specifies their activity constraints) and supervised design mode (the end-user manipulates objects while the design engineer specifies their process constraints). The corresponding collaborative metaphors enable the two actors to manipulate objects while one (the design engineer) can express process constraints and the other (the end-user) can express activity constraints. The usability evaluation of the modes and metaphors consisted in placing a workstation design element on a digital workstation mock-up where a trade-off was to be found between process constraints and activity constraints. The results show that if we consider the completion time as the most important criterion to achieve, the direct design mode must be favoured. Otherwise, if the activity constraints are predominant, the supervised design mode must be favoured. In any case, the addition of an ergonomist’s point of view is supported and warranted in order to enhance the effectiveness of the system. © 2016, Crown Coyright.</t>
  </si>
  <si>
    <t>Computer supported cooperative work; Economic and social effects; Engineers; Human computer interaction; Human engineering; Virtual reality; Collaborative virtual environment; Design engineers; Digital workstations; Industrial ergonomics; Physical risk factors; Process constraints; Usability evaluation; Workstation design; Ergonomics</t>
  </si>
  <si>
    <t>10.1007/s12193-016-0231-x</t>
  </si>
  <si>
    <t>Ali S.; Islam N.; Rauf A.; Din I.U.; Guizani M.; Rodrigues J.J.P.C.</t>
  </si>
  <si>
    <t>Privacy and security issues in online social networks</t>
  </si>
  <si>
    <t>The advent of online social networks (OSN) has transformed a common passive reader into a content contributor. It has allowed users to share information and exchange opinions, and also express themselves in online virtual communities to interact with other users of similar interests. However, OSN have turned the social sphere of users into the commercial sphere. This should create a privacy and security issue for OSN users. OSN service providers collect the private and sensitive data of their customers that can be misused by data collectors, third parties, or by unauthorized users. In this paper, common security and privacy issues are explained along with recommendations to OSN users to protect themselves from these issues whenever they use social media. © 2018 by the authors.</t>
  </si>
  <si>
    <t>Social networking (online); Virtual reality; Modern threats; On-line social networks; Online social networks (OSN); Privacy and security; Privacy threats; Security; Security and privacy issues; Unauthorized users; Network security</t>
  </si>
  <si>
    <t>10.3390/fi10120114</t>
  </si>
  <si>
    <t>Negrello F.; Settimi A.; Caporale D.; Lentini G.; Poggiani M.; Kanoulas D.; Muratore L.; Luberto E.; Santaera G.; Ciarleglio L.; Ermini L.; Pallottino L.; Caldwell D.G.; Tsagarakis N.; Bicchi A.; Garabini M.; Catalano M.G.</t>
  </si>
  <si>
    <t>Humanoids at Work: The WALK-MAN Robot in a Postearthquake Scenario</t>
  </si>
  <si>
    <t>Today, human intervention is the only effective course of action after a natural or artificial disaster. This is true both for relief operations, where search and rescue of survivors is the priority, and for subsequent activities, such as those devoted to building assessment. In these contexts, the use of robotic systems would be beneficial to drastically reduce operators? risk exposure. However, the readiness level of robots still prevents their effective exploitation in relief operations, which are highly critical and characterized by severe time constraints. On the contrary, current robotic technologies can be profitably applied in procedures like building assessment after an earthquake. To date, these operations are carried out by engineers and architects who inspect numerous buildings over a large territory, with a high cost in terms of time and resources, and with a high risk due to aftershocks. The main idea is to have the robot acting as an alter ego of the human operator, who, thanks to a virtual-reality device and a body-tracking system based on inertial sensors, teleoperates the robot. © 1994-2011 IEEE.</t>
  </si>
  <si>
    <t>Earthquakes; Risk management; Robotics; Virtual reality; Building assessment; Course of action; Human intervention; Relief operations; Robotic technologies; Search and rescue; Time constraints; Virtual reality devices; Robots</t>
  </si>
  <si>
    <t>10.1109/MRA.2017.2788801</t>
  </si>
  <si>
    <t>Sun J.; Huang G.; Sangaiah A.K.; Zhu G.; Du X.; Song H.</t>
  </si>
  <si>
    <t>Towards Supporting Security and Privacy for Social IoT Applications: A Network Virtualization Perspective</t>
  </si>
  <si>
    <t>Network function virtualization (NFV) is a new way to provide services to users in a network. Different from dedicated hardware that realizes the network functions for an IoT application, the network function of an NFV network is executed on general servers, and in order to achieve complete network functions, service function chaining (SFC) chains virtual network functions to work together to support an IoT application. In this paper, we focus on a main challenge in this domain, i.e., resource efficient provisioning for social IoT application oriented SFC requests. We propose an online SFC deployment algorithm based on the layered strategies of physical networks and an evaluation of physical network nodes, which can efficiently reduce bandwidth resource consumption (OSFCD-LSEM) and support the security and privacy of social IoT applications. The results of our simulation show that our proposed algorithm improves the bandwidth carrying rate, time efficiency, and acceptance rate by 50%, 60%, and 15%, respectively. © 2019 Jian Sun et al.</t>
  </si>
  <si>
    <t>Bandwidth; Distributed computer systems; Internet of things; Transfer functions; Virtual reality; Bandwidth resource; Complete networks; Dedicated hardware; Deployment algorithms; Network functions; Network virtualization; Resource-efficient; Security and privacy; Network function virtualization</t>
  </si>
  <si>
    <t>10.1155/2019/4074272</t>
  </si>
  <si>
    <t>Cerrato I.; Marchetto G.; Risso F.; Sisto R.; Virgilio M.; Bonafiglia R.</t>
  </si>
  <si>
    <t>An efficient data exchange mechanism for chained network functions</t>
  </si>
  <si>
    <t>Thanks to the increasing success of virtualization technologies and processing capabilities of computing devices, the deployment of virtual network functions is evolving towards a unified approach aiming at concentrating a huge amount of such functions within a limited number of commodity servers. To keep pace with this trend, a key issue to address is the definition of a secure and efficient way to move data between the different virtualized environments hosting the functions and a centralized component that builds the function chains within a single server. This paper proposes an efficient algorithm that realizes this vision and that, by exploiting the peculiarities of this application domain, is more efficient than classical solutions. The algorithm that manages the data exchanges is validated by performing a formal verification of its main safety and security properties, and an extensive functional and performance evaluation is presented. © 2017 Elsevier Inc.</t>
  </si>
  <si>
    <t>Electronic data interchange; Parallel algorithms; Transfer functions; Virtual reality; Virtualization; Centralized components; Classical solutions; Exchange mechanism; High-speed packet processing; Processing capability; Safety and securities; Virtualization technologies; Virtualized environment; Network function virtualization</t>
  </si>
  <si>
    <t>10.1016/j.jpdc.2017.12.003</t>
  </si>
  <si>
    <t>Alhumaima R.S.; Ahmed R.K.; Al-Raweshidy H.S.</t>
  </si>
  <si>
    <t>Maximizing the Energy Efficiency of Virtualized C-RAN via Optimizing the Number of Virtual Machines</t>
  </si>
  <si>
    <t>In cloud radio access networks (C-RAN), more accurate prediction of the number of virtual machines (VMs) one server can support would improve network capacity and energy efficiency (EE). In this paper, the problem of allocating an optimal number of VMs to the cloud server is introduced. Monte Carlo-based evolutionary algorithm [particle swarm optimization (PSO), quantum PSO, or genetic algorithm] are used to find the suboptimal number of VMs that optimizes the EE of C-RAN. To enable such evaluation, a power model is proposed to evaluate the power consumption of each unit within a virtualized server. This evaluation occurs under the circumstances of increased number of hosted VMs, and processed resource blocks (RBs) at each VM. Moreover, power allocation methods are proposed to transmit the power from base band unit pool to the remote radio heads (RRHs), and from RRHs to the users (UEs). This allocation is based on the combination of one or more of RRH distance, RRH channel gain, UE distance, UE channel gain, and UE path loss. The EE problem was constrained to crucial quality of service indicators, including minimum UE data rate, number of allocated RBs, and latency imposed due to virtualization. © 2017 IEEE.</t>
  </si>
  <si>
    <t>Cloud computing; Computer hardware; Green computing; Network security; Particle swarm optimization (PSO); Quality of service; Servers; Virtual machine; Virtual reality; Virtualization; BBU pool; Cloud radio access networks; Delays; Optimisations; Power allocations; Resource management; Virtualisation; Energy efficiency</t>
  </si>
  <si>
    <t>10.1109/TGCN.2018.2859407</t>
  </si>
  <si>
    <t>Walton A.; Johnston K.</t>
  </si>
  <si>
    <t>Exploring perceptions of bitcoin adoption: The south african virtual community perspective</t>
  </si>
  <si>
    <t>Aim/Purpose This paper explored the factors (enablers and barriers) that affect Bitcoin adoption in South Africa, a Sub-Saharan country with the high potential for Bitcoin adoption. Background In recent years, Bitcoin has seen a rapid growth as a virtual cryptocurrency throughout the world. Bitcoin is a protocol which allows value to be exchanged over the internet without a central bank or intermediary. Cryptocurrencies such as Bitcoin are technological tools that arguably can contribute to reducing transactions costs. This paper explored the factors that affect Bitcoin adoption in South Africa, a Sub-Saharan country with the high potential for Bitcoin adoption, as little is known about the factors that affect Bitcoin adoption and the barriers to adoption. Methodology A quantitative questionnaire was distributed to South African virtual communities where Bitcoin is a topic of interest, and 237 quantitative responses were received, along with 212 open-ended comments. Contribution This research contributes to the body of knowledge in information systems by providing insights into factors that affect Bitcoin adoption in South Africa. It raises awareness of incentives and barriers to Bitcoin adoption at a time when financial literacy is a crucial issue both in South Africa and worldwide. Findings The results indicate that perceived benefit, attitude towards Bitcoin, subjective norm, and perceived behavioral control directly affected the participants’ intentions to use Bitcoin. Perceived benefit, usefulness, ease of use, and trust-related risk were found to indirectly affect intention to use Bitcoin. Further, it emerges that the barriers to Bitcoin adoption in South Africa consist of the complex nature of Bitcoin and its high degree of volatility. Recommendations Bitcoin can contribute to reducing transactions costs, but factors that affect for Practitioners adoption and the barriers to adoption should be taken into consideration. These findings can inform systems and software developers to develop applications that make managing Bitcoin keys and transacting using Bitcoin less complex and more intuitive for end users. Recommendations Bitcoin adoption in South Africa is a topic that has not been previously re-for Researchers searched. Researchers could research similarities or differences in the various constructs that were used in this research model. Impact on Society South African Bitcoin users consider it as a universal currency that makes cross-border payments cheaper. A large number of refugees and workers in South Africa make regular payments across borders. Bitcoin could reduce the costs of these transfers. Future Research Future research could explore Bitcoin (and other cryptocurrencies) adoption in other developing countries. Researchers could look at factors that influence cryptocurrency adoption in general. The factors affecting adoption of other cryptocurrencies can be compared to the results of this study, and similarities and differences can thus be identified. © 2018 Informing Science Institute. All Rights Reserved.</t>
  </si>
  <si>
    <t>Application programs; Cost reduction; Developing countries; Social networking (online); Virtual reality; Barriers to adoption; Bitcoin; Investment community; Perceived behavioral control; South Africa; Sub-Saharan countries; Systems and software; Virtual community; Electronic money</t>
  </si>
  <si>
    <t>10.28945/4080</t>
  </si>
  <si>
    <t>Osanaiye O.; Chen S.; Yan Z.; Lu R.; Choo K.-K.R.; Dlodlo M.</t>
  </si>
  <si>
    <t>From Cloud to Fog Computing: A Review and a Conceptual Live VM Migration Framework</t>
  </si>
  <si>
    <t>Fog computing, an extension of cloud computing services to the edge of the network to decrease latency and network congestion, is a relatively recent research trend. Although both cloud and fog offer similar resources and services, the latter is characterized by low latency with a wider spread and geographically distributed nodes to support mobility and real-time interaction. In this paper, we describe the fog computing architecture and review its different services and applications. We then discuss security and privacy issues in fog computing, focusing on service and resource availability. Virtualization is a vital technology in both fog and cloud computing that enables virtual machines (VMs) to coexist in a physical server (host) to share resources. These VMs could be subject to malicious attacks or the physical server hosting it could experience system failure, both of which result in unavailability of services and resources. Therefore, a conceptual smart pre-copy live migration approach is presented for VM migration. Using this approach, we can estimate the downtime after each iteration to determine whether to proceed to the stop-and-copy stage during a system failure or an attack on a fog computing node. This will minimize both the downtime and the migration time to guarantee resource and service availability to the end users of fog computing. Last, future research directions are outlined. © 2017 IEEE.</t>
  </si>
  <si>
    <t>Cloud computing; Computer architecture; Fog; Maintenance; Network function virtualization; Network security; Systems engineering; Virtual reality; Virtualization; Cloud computing services; Computing architecture; Edge computing; Future research directions; Real time interactions; Resource availability; Security and privacy issues; Vm migrations; Distributed computer systems</t>
  </si>
  <si>
    <t>10.1109/ACCESS.2017.2692960</t>
  </si>
  <si>
    <t>Royakkers L.; Timmer J.; Kool L.; van Est R.</t>
  </si>
  <si>
    <t>10.1007/s10676-018-9452-x</t>
  </si>
  <si>
    <t>Xu D.; Fu C.; Li G.; Zou D.; Zhang H.; Liu X.-Y.</t>
  </si>
  <si>
    <t>Virtualization of the Encryption Card for Trust Access in Cloud Computing</t>
  </si>
  <si>
    <t>The increasing use of virtualization puts stringent security requirements on software integrity and workload isolation of cloud computing. The encryption card provides hardware cryptographic services for users and is believed to be superior to software cryptography. However, we cannot use the encryption card directly in the user domain because of the complicated virtualization mechanisms and the security problems about the user key and the user private data flow. To address these challenges, we propose a new virtualization architecture to ensure the trustworthiness of encryption cards. First, we design a privacy preserving model to ensure the security of the dynamic schedule of encryption cards. Second, we present a hardware trust verification procedure based on the trusted platform module to supply a trusted virtualization hardware foundation. Third, we provide a series of security protocols to establish a trusted chain between users and encryption cards. Finally, we give security proofs of the encryption card virtualization architecture. Based on our prototype implementation, the encryption service provided by the encryption card has higher-level security and higher efficiency than software encryption. It provides strong support for security services of virtualization systems in cloud computing. © 2013 IEEE.</t>
  </si>
  <si>
    <t>Cloud computing; Data privacy; Distributed computer systems; Hardware; Network security; Trusted computing; Virtual reality; Virtualization; Higher-level security; Prototype implementations; Security protocols; Security requirements; Software encryption; Software integrity; Support for securities; Workload isolation; Cryptography</t>
  </si>
  <si>
    <t>10.1109/ACCESS.2017.2754515</t>
  </si>
  <si>
    <t>Harman J.; Brown R.; Johnson D.; Rinderle-Ma S.; Kannengiesser U.</t>
  </si>
  <si>
    <t>Augmenting process elicitation with visual priming: An empirical exploration of user behaviour and modelling outcomes</t>
  </si>
  <si>
    <t>Business process models have become an effective way of examining business practices to identify areas for improvement. While common information gathering approaches are generally efficacious, they can be quite time consuming and have the risk of developing inaccuracies when information is forgotten or incorrectly interpreted by analysts. In this study, the potential of a role-playing approach to process elicitation and specification has been examined. This method allows stakeholders to enter a virtual world and role-play actions similarly to how they would in reality. As actions are completed, a model is automatically developed, removing the need for stakeholders to learn and understand a modelling grammar. An empirical investigation comparing both the modelling outputs and participant behaviour of this virtual world role-play elicitor with an S-BPM process modelling tool found that while the modelling approaches of the two groups varied greatly, the virtual world elicitor may not only improve both the number of individual process task steps remembered and the correctness of task ordering, but also provide a reduction in the time required for stakeholders to model a process view. © 2016 Elsevier Ltd</t>
  </si>
  <si>
    <t>Administrative data processing; Behavioral research; Enterprise resource management; Human computer interaction; Interactive computer graphics; 3d virtual worlds; Business practices; Business process management; Business process model; Empirical investigation; Information gathering; Process modelling; User behaviour; Virtual reality</t>
  </si>
  <si>
    <t>10.1016/j.is.2016.01.005</t>
  </si>
  <si>
    <t>Feng L.; Yang Q.; Kwak K.S.</t>
  </si>
  <si>
    <t>Incentive-Compatible Packet Forwarding in Mobile Social Networks via Evolutionary Game Theory</t>
  </si>
  <si>
    <t>In the absence of end-to-end paths and without the knowledge of the whole network, packet forwarding, including forwarding decision (i.e., forwarding or dropping the packet) and relaying selection, is crucial to be made by the individual of the node based on the packet-forwarding protocol in autonomous mobile social networks (MSNs). In this paper, we investigate the adaptive packet forwarding in MSNs afflicted with potential selfish nodes. When considering the various selfish behaviors of network nodes in multi-hop MSNs, an incentive compatible multiple-copy packet forwarding (ICMPF) protocol is proposed to maintain a satisfied packet delivery probability while reducing the delivery overhead. Considering the fact that the node's forwarding decision in the ICMPF protocol is affected by its available resources (i.e., bandwidth and location privacy) and network environment (i.e., other nodes' actions and social ties), an evolutionary game framework is exploited for modeling the complicated interactions among nodes to guide their forwarding behaviors. Meanwhile, we portray the forwarding behavior dynamics and develop the evolutionary stable strategy (ESS) for this game-theoretic framework. Then, we prove that the strategy dynamics converge to the ESS and further develop a distributed learning algorithm for nodes to approach to the ESS. Simulation results show that our system converges to the ESS and also is robust to the learning error induced by the communication noise. © 2017 IEEE.</t>
  </si>
  <si>
    <t>Internet protocols; Learning algorithms; Mobile telecommunication systems; Packet networks; Social networking (online); Virtual reality; Distributed learning algorithms; Evolutionary game theory; Evolutionary stable strategies; Incentive compatible; Mobile social network (MSNs); Mobile social networks; Packet forwarding; Selfishness; Game theory</t>
  </si>
  <si>
    <t>10.1109/ACCESS.2017.2689775</t>
  </si>
  <si>
    <t>Quan L.; Wang Z.; Ren F.</t>
  </si>
  <si>
    <t>An RTT-aware virtual machine placement method</t>
  </si>
  <si>
    <t>Virtualization is a key technology for mobile cloud computing (MCC) and the virtual machine (VM) is a core component of virtualization. VM provides a relatively independent running environment for different applications. Therefore, the VM placement problem focuses on how to place VMs on optimal physical machines, which ensures efficient use of resources and the quality of service, etc. Most previous work focuses on energy consumption, network traffic between VMs and so on and rarely consider the delay for end users' requests. In contrast, the latency between requests and VMs is considered in this paper for the scenario of optimal VM placement in MCC. In order to minimize average RTT for all requests, the round-trip time (RTT) is first used as the metric for the latency of requests. Based on our proposed RTT metric, an RTT-Aware VM placement algorithm is then proposed to minimize the average RTT. Furthermore, the case in which one of the core switches does not work is considered. A VM rescheduling algorithm is proposed to keep the average RTT lower and reduce the fluctuation of the average RTT. Finally, in the simulation study, our algorithm shows its advantage over existing methods, including random placement, the traffic-aware VM placement algorithm and the remaining utilization-aware algorithm. © 2018 by the authors.</t>
  </si>
  <si>
    <t>Cloud computing; Energy utilization; Flow control; Network security; Quality of service; Virtual machine; Virtual reality; Virtualization; Core components; Key technologies; Network traffic; Random placement; Round-trip time; Simulation studies; Traffic aware; Virtual machine placements; Mobile cloud computing</t>
  </si>
  <si>
    <t>10.3390/info9010004</t>
  </si>
  <si>
    <t>Tepe T.; Kaleci D.; Tüzün H.</t>
  </si>
  <si>
    <t>Integration of virtual reality fire drill application into authentic learning environments</t>
  </si>
  <si>
    <t>In this study, a virtual reality fire drill application was developed with Head-Mounted Display virtual reality technology for university students. The aim of the study is to evaluate the integration process of this virtual reality application into authentic learning environments in terms of student opinions. Case study methodology was used in the study. The results show that this technology provides useful and permanent learning, practice opportunity to students, and this technology increases the motivation and engagement to the courses as well. It has been pointed out by the students that this technology should be used as a practice environment after the theoretical courses in authentic learning environments because this technology can save time and prevent cost lost in addition to avoiding risk factors. The physical environment of the classes can be improved and wireless virtual reality goggles can be used for using this technology, more effectively and efficiently as a course support material in authentic learning environments. © 2018 SciencePark Research, Organization &amp; Counseling. All rights reserved.</t>
  </si>
  <si>
    <t>10.18844/wjet.v10i4.4085</t>
  </si>
  <si>
    <t>Sudan A.; Sabharwal M.</t>
  </si>
  <si>
    <t>Digital legacy: Posterity rights analysis and proposed model for digital memorabilia adoption using machine learning</t>
  </si>
  <si>
    <t>The paper informs about the digital legacy and its related concepts of posterity rights and digital memorabilia. It also deals with the right to exercise the digital posterity concerning the social networking profiles (SNP) on social networking sites (SNS). Digital Memorabilia is the compendium of people's social profiles and the digital artifacts accumulated in the name of people in online or virtual world, it can give people an online space to connect to and be remembered online even after their demise, showing the many dimensions of their real world personality. The paper proposes a model using multiple logistic regression technique of machine learning to predict the users that will opt for a digital memorial dependent upon different factors such as age, frequency of using SNPs, awareness about digital assets and digital legacy, awareness about privacy rights concerning digital assets and awareness about rights to posterity. © 2018 The Science and Information (SAI) Organization Limited.</t>
  </si>
  <si>
    <t>E-learning; Machine learning; User profile; Virtual reality; Digital artifacts; Digital assets; Digital executer; Digital legacy; Digital memorabilium; Digital posterity; Social networking profile; Social networking site; Social profiles; Social-networking; Social networking (online)</t>
  </si>
  <si>
    <t>10.14569/ijacsa.2019.0100512</t>
  </si>
  <si>
    <t>Sullivan C.; Burger E.</t>
  </si>
  <si>
    <t>E-residency and blockchain</t>
  </si>
  <si>
    <t>In December 2014, Estonia became the first nation to open its digital borders to enable anyone, anywhere in the world to apply to become an e-Resident. Estonian e-Residency is essentially a commercial initiative. The e-ID issued to Estonian e-Residents enables commercial activities with the public and private sectors. It does not provide citizenship in its traditional sense, and the e-ID provided to e-Residents is not a travel document. However, in many ways it is an international ‘passport’ to the virtual world. E-Residency is a profound change and the recent announcement that the Estonian government is now partnering with Bitnation to offer a public notary service to Estonian e-Residents based on blockchain technology is of significance. The application of blockchain to e-Residency has the potential to fundamentally change the way identity information is controlled and authenticated. This paper examines the legal, policy, and technical implications of this development. © 2017 Clare Sullivan &amp; Eric Burger</t>
  </si>
  <si>
    <t>Data privacy; Virtual reality; Block-chain; Digital identity; Identity information; Public and private sector; Right to identity; Technical implications; Travel documents; Virtual worlds; Electronic document identification systems</t>
  </si>
  <si>
    <t>10.1016/j.clsr.2017.03.016</t>
  </si>
  <si>
    <t>John N.W.; Pop S.R.; Day T.W.; Ritsos P.D.; Headleand C.J.</t>
  </si>
  <si>
    <t>The Implementation and Validation of a Virtual Environment for Training Powered Wheelchair Manoeuvres</t>
  </si>
  <si>
    <t>Navigating a powered wheelchair and avoiding collisions is often a daunting task for new wheelchair users. It takes time and practice to gain the coordination needed to become a competent driver and this can be even more of a challenge for someone with a disability. We present a cost-effective virtual reality (VR) application that takes advantage of consumer level VR hardware. The system can be easily deployed in an assessment centre or for home use, and does not depend on a specialized high-end virtual environment such as a Powerwall or CAVE. This paper reviews previous work that has used virtual environments technology for training tasks, particularly wheelchair simulation. We then describe the implementation of our own system and the first validation study carried out using thirty three able bodied volunteers. The study results indicate that at a significance level of 5 percent then there is an improvement in driving skills from the use of our VR system. We thus have the potential to develop the competency of a wheelchair user whilst avoiding the risks inherent to training in the real world. However, the occurrence of cybersickness is a particular problem in this application that will need to be addressed. © 1995-2012 IEEE.</t>
  </si>
  <si>
    <t>Adult; Computer Graphics; Female; Humans; Male; Middle Aged; Patient Education as Topic; Virtual Reality; Wheelchairs; Young Adult; Cost effectiveness; E-learning; Wheelchairs; Cost effective; Driving skills; Powered wheel chairs; Significance levels; simulation; Validation study; Wheelchair navigation; Wheelchair users; adult; computer graphics; female; human; male; middle aged; patient education; procedures; virtual reality; wheelchair; young adult; Virtual reality</t>
  </si>
  <si>
    <t>10.1109/TVCG.2017.2700273</t>
  </si>
  <si>
    <t>Wei W.; Gu H.; Lu W.; Zhou T.; Liu X.</t>
  </si>
  <si>
    <t>Energy Efficient Virtual Machine Placement with an Improved Ant Colony Optimization over Data Center Networks</t>
  </si>
  <si>
    <t>Virtualization has achieved widespread adoption in various fields. As one of the most significant technologies in network virtualization, an effective virtual machine placement can facilitate to improve resource utilization in data center networks and cut down the enterprises' operation cost. In this paper, we proposed an energy efficient virtual machine placement scheme, which pursued to reduce communication cost and power consumption over traffic-aware data center networks. To solve such an optimization problem, an improved ant colony optimization with adaptive parameter setting was presented to balance its fast convergence and robust search capability. Compared with existing algorithms, simulation results demonstrated that our scheme achieved improvements in power consumption and communication cost, and had a significant reduction in run time under different traffic patterns and configurations. © 2013 IEEE.</t>
  </si>
  <si>
    <t>Ant colony optimization; Artificial intelligence; Cost reduction; Electric power utilization; Green computing; Network security; Virtual machine; Virtual reality; Virtualization; Adaptive parameter setting; Data center networks; Energy efficient; Improved ant colony optimization; Optimization problems; Resource utilizations; Search capabilities; Virtual machine placements; Energy efficiency</t>
  </si>
  <si>
    <t>10.1109/ACCESS.2019.2911914</t>
  </si>
  <si>
    <t>Qu H.; Liu X.</t>
  </si>
  <si>
    <t>A workload-aware resources scheduling method for virtual machine</t>
  </si>
  <si>
    <t>Virtualization-based cloud computing platforms allow multiple virtual machines (VMs) running on the same physical machine. Efficient allocation of limited underlying resources has been a key issue. In order to improve the CPU resources utilization, this paper presents a workload-aware CPU resources scheduling method (WARS). WARS uses the allocated credits and consumed credits to diagnose the CPU resources requirements of VMs and dynamically adjusts CPU resources according to the requirements of VMs. The adjustment of CPU resources is converted into increased or decreased weights of VMs. The implementation of WARS is confined to the VMM layer, without VM dependency. Our evaluation shows that WARS can improve the overall utilization of CPU resources. © 2015 SERSC.</t>
  </si>
  <si>
    <t>Cloud computing; Network security; Resource allocation; Scheduling; Virtual reality; Virtualization; Cloud computing platforms; CPU resources; Efficient allocations; Key Issues; Resources scheduling; Virtual machine</t>
  </si>
  <si>
    <t>10.14257/ijgdc.2015.8.1.23</t>
  </si>
  <si>
    <t>Xu C.; Liu T.; Tao D.; Xu C.</t>
  </si>
  <si>
    <t>Local Rademacher Complexity for Multi-Label Learning</t>
  </si>
  <si>
    <t>We analyze the local Rademacher complexity of empirical risk minimization-based multi-label learning algorithms, and in doing so propose a new algorithm for multi-label learning. Rather than using the trace norm to regularize the multi-label predictor, we instead minimize the tail sum of the singular values of the predictor in multi-label learning. Benefiting from the use of the local Rademacher complexity, our algorithm, therefore, has a sharper generalization error bound. Compared with methods that minimize over all singular values, concentrating on the tail singular values results in better recovery of the low-rank structure of the multi-label predictor, which plays an important role in exploiting label correlations. We propose a new conditional singular value thresholding algorithm to solve the resulting objective function. Moreover, a variance control strategy is employed to reduce the variance of variables in optimization. Empirical studies on real-world data sets validate our theoretical results and demonstrate the effectiveness of the proposed algorithm for multi-label learning. © 1992-2012 IEEE.</t>
  </si>
  <si>
    <t>Algorithms; Computational complexity; Learning systems; Optimization; Virtual reality; Empirical risk minimization; Empirical studies; Generalization error bounds; Label correlations; Multi-label learning; Objective functions; Rademacher complexity; Thresholding algorithms; Learning algorithms</t>
  </si>
  <si>
    <t>10.1109/TIP.2016.2524207</t>
  </si>
  <si>
    <t>De Oliveira J.M.; Fernandes R.C.G.; Pinto C.S.; Pinheiro P.R.; Ribeiro S.; De Albuquerque V.H.C.</t>
  </si>
  <si>
    <t>Novel virtual environment for alternative treatment of children with cerebral palsy</t>
  </si>
  <si>
    <t>Cerebral palsy is a severe condition usually caused by decreased brain oxygenation during pregnancy, at birth or soon after birth. Conventional treatments for cerebral palsy are often tiresome and expensive, leading patients to quit treatment. In this paper, we describe a virtual environment for patients to engage in a playful therapeutic game for neuropsychomotor rehabilitation, based on the experience of the occupational therapy program of the Nucleus for Integrated Medical Assistance (NAMI) at the University of Fortaleza, Brazil. Integration between patient and virtual environment occurs through the hand motion sensor "Leap Motion," plus the electroencephalographic sensor "MindWave," responsible for measuring attention levels during task execution. To evaluate the virtual environment, eight clinical experts on cerebral palsy were subjected to a questionnaire regarding the potential of the experimental virtual environment to promote cognitive and motor rehabilitation, as well as the potential of the treatment to enhance risks and/or negatively influence the patient's development. Based on the very positive appraisal of the experts, we propose that the experimental virtual environment is a promising alternative tool for the rehabilitation of children with cerebral palsy. © 2016 Juliana M. de Oliveira et al.</t>
  </si>
  <si>
    <t>Cerebral Palsy; Electroencephalography; Environment; Follow-Up Studies; Humans; Pediatrics; Psychomotor Performance; Reproducibility of Results; Surveys and Questionnaires; User-Computer Interface; Virtual Reality Exposure Therapy; Brain; Diseases; Electroencephalography; Patient treatment; Virtual reality; Attention level; Brain oxygenation; Cerebral palsy; Children with cerebral palsies; Conventional treatments; Hand motion; Motor rehabilitation; Task executions; cerebral palsy; computer interface; devices; electroencephalography; environment; follow up; human; pediatrics; procedures; psychomotor performance; questionnaire; reproducibility; virtual reality exposure therapy; Patient rehabilitation</t>
  </si>
  <si>
    <t>10.1155/2016/8984379</t>
  </si>
  <si>
    <t>Park S.-W.; Lim J.; Kim J.N.</t>
  </si>
  <si>
    <t>A secure storage system for sensitive data protection based on mobile virtualization</t>
  </si>
  <si>
    <t>Recently, the development of smart phones has been reported the number of security vulnerabilities. Although these smart phones have a concept of Sandbox for the security, sensitive personal information has been still exposed by internal data exchange or root privilege acquisition. In this paper, we propose a system framework for secure storage of sensitive data in smartphone. The system is divided into general domain (GD) and secure domain (SD) in mobile device utilizing domain separation technique of virtualization, and SD provides a secure execution environment to protect sensitive data and secure services. In addition, our system introduces the secure functions such as authentication/access control, and encryption/key management and secures filesystem to be run in SD and addresses a detailed secure filesystem as a key function for secure storage. Lastly, the experiments are conducted to measure the performance overhead imposed by security features in SD and by overall system with interdomain communication from GD to SD. These experiment results show suitability of our system and suggest applicability of various secure functions which can be applied in our secure storage system. © 2015 Su-Wan Park et al.</t>
  </si>
  <si>
    <t>Cryptography; Digital storage; Electronic data interchange; Information dissemination; Mobile devices; Security of data; Smartphones; Telephone sets; Virtual reality; File organization; Virtualization; Interdomain communication; Personal information; Secure storage systems; Security features; Security vulnerabilities; Sensitive data protections; Separation techniques; System framework; Secure execution; Mobile security; Cryptography</t>
  </si>
  <si>
    <t>10.1155/2015/929380</t>
  </si>
  <si>
    <t>Lee S.; Nikolic D.; Messner J.I.</t>
  </si>
  <si>
    <t>Framework of the virtual construction simulator 3 for construction planning and management education</t>
  </si>
  <si>
    <t>Teaching construction planning and management is challenging, as construction projects are dynamic due to many varying and unforeseen factors. A growing number of construction-related simulations and games demonstrate the benefits of providing students with a realistic and interactive learning experience for knowledge applicable in real-world situations. Currently, the majority of construction simulation games focus on teaching managerial skills either at an organizational level, or very specific project-based activities. To encourage broader adoption of simulation games for construction planning and management education, this research effort outlines a framework for the development of the virtual construction simulator (VCS) game as an open-source, customizable, and expandable simulation for different learning scenarios. The VCS prototype uses a small pavilion case study to teach students the decisions involved in planning and subsequently managing the project construction affected by varying factors such as weather and labor productivity. The current prototype has been evaluated for its usability and effectiveness as a learning tool with over 200 students in undergraduate and graduate-level courses, demonstrating benefits in engaging students in learning the challenges and risks in efficient construction planning and management. The paper outlines the VCS development framework, the system architecture, and the functionality based on the defined learning objectives. Evaluation results and future development steps are also discussed. © 2014 American Society of Civil Engineers.</t>
  </si>
  <si>
    <t>Computer aided software engineering; Computer architecture; E-learning; Learning systems; Productivity; Research and development management; Students; Virtual reality; Construction education; Construction planning; Construction projects; Construction simulation; Development frameworks; Efficient construction; Simulation games; System architectures; Project management</t>
  </si>
  <si>
    <t>10.1061/(ASCE)CP.1943-5487.0000388</t>
  </si>
  <si>
    <t>Birke R.; Podzimek A.; Chen L.Y.; Smirni E.</t>
  </si>
  <si>
    <t>Virtualization in the Private Cloud: State of the Practice</t>
  </si>
  <si>
    <t>Virtualization has become a mainstream technology that allows efficient and safe resource sharing in data centers. In this paper, we present a large scale workload characterization study of 90K virtual machines hosted on 8K physical servers, across several geographically distributed corporate data centers of a major service provider. The study focuses on 19 days of operation and focuses on the state of the practice, i.e., how virtual machines are deployed across different physical resources with an emphasis on processors and memory, focusing on resource sharing and usage of physical resources, virtual machine life cycles, and migration patterns and their frequencies. This paper illustrates that indeed there is a huge tendency in over-provisioning CPU and memory resources while certain virtualization features (e.g., migration and collocation) are used rather conservatively, showing that there is significant room for the development of policies that aim to reduce operational costs in data centers. © 2016 IEEE.</t>
  </si>
  <si>
    <t>Life cycle; Network security; Virtual machine; Virtual reality; Data centers; Migration patterns; Over provisioning; Physical resources; Private clouds; Service provider; State of the practice; Workload characterization; Virtualization</t>
  </si>
  <si>
    <t>10.1109/TNSM.2016.2601646</t>
  </si>
  <si>
    <t>Zheng J.; Okamura H.; Dohi T.</t>
  </si>
  <si>
    <t>Survivability analysis of VM-based intrusion tolerant systems</t>
  </si>
  <si>
    <t>Survivability is the capability of a system to provide its services in a timely manner even after intrusion and compromise occur. In this paper, we focus on the quantitative analysis of survivability of virtual machine (VM) based intrusion tolerant system in the presence of Byzantine failures due to malicious attacks. Intrusion tolerant system has the ability of a system to continuously provide correct services even if the system is intruded. This paper introduces a scheme of the intrusion tolerant system with virtualization, and derives the success probability for one request by a Markov chain under the environment where VMs have been intruded due to a security hole by malicious attacks. Finally, in numerical experiments, we evaluate the performance of VM-based intrusion tolerant system from the viewpoint of survivability. © Copyright 2015 The Institute of Electronics, Information and Communication Engineers.</t>
  </si>
  <si>
    <t>Markov processes; Network security; Virtual reality; Byzantine failures; Intrusion tolerant system; Markov model; Survivability; Virtualizations; Mercury (metal)</t>
  </si>
  <si>
    <t>10.1587/transinf.2015PAP0007</t>
  </si>
  <si>
    <t>Machado D.M.; Cotelli A.; Galvão D.; Mól A.C.A.; Carvalho P.V.R.; Vidal M.C.R.</t>
  </si>
  <si>
    <t>Use Dosimetry Virtual Tool for Security Studies Physics and Nuclear</t>
  </si>
  <si>
    <t>The objective of this work is to develop a virtual detection tool of radioactive sources, such as to facilitate and assist the training and nuclear security planning. To accomplish this tool was created a virtual model of the Nuclear Engineering Institute (IEN) with virtual characters (avatars), able to move and interact with the environment, radiation detectors (fixed and portable) and sources radioactive. A tool developed enabled the simulation where individuals who were carrying radioactive sources were identified through the detectors installed at strategic points in the virtual environment. Furthermore, it was possible to detect and locate sources for handling portable detectors, operated by the characters within the virtual environment. The results showed a radiation detection system before the continuous profile radioactive sources, making it possible to evaluate the dose rate at any position of the virtual environment. So this work could help in both the security agents training and in the evaluation of the radiological safety of a nuclear site. © 2015 The Authors</t>
  </si>
  <si>
    <t>10.1016/j.promfg.2015.07.478</t>
  </si>
  <si>
    <t>Chen M.; Tian D.; Liu Y.; Hu C.; Wang X.; Li N.</t>
  </si>
  <si>
    <t>Shellix: An efficient approach for shellcode detection</t>
  </si>
  <si>
    <t>Code injection attacks are widely used by attackers to compromise computer systems. Attackers could obtain the control of a victim's computer system by injecting shellcode to the vulnerable program. The existing solutions to detect shellcode can be grouped into two categories: Static analysis and dynamic analysis. Static analysis can detect shellcode efficiently, but cannot handle the shellcode that employs obfuscation techniques. Dynamic analysis is able to detect the obfuscated shellcode, however it is still limited to detect the recent virtualization-aware shellcode. In this paper, we present a novel shellcode detection approach without using any virtualization technology. We implement our approach based on the commodity OS kernel which is compatible to the existing system. Our approach is able to detect the shellcode that could be aware of the virtualization environment and reduces the probability of exposing detection environment. Our experimental evaluations show that our system can effectively detect a large set of shellcode instances with good performance. © 2016 SERSC.</t>
  </si>
  <si>
    <t>Computer control systems; Network security; Virtual reality; Code injection attacks; Existing systems; Experimental evaluation; Payload Execution; Shellcode; Shellcode detections; Virtualization technologies; Virtualizations; Static analysis</t>
  </si>
  <si>
    <t>10.14257/ijsia.2016.10.6.12</t>
  </si>
  <si>
    <t>Costa V.T.; M. K. Costa L.H.</t>
  </si>
  <si>
    <t>Vulnerabilities and solutions for isolation in FlowVisor-based virtual network environments</t>
  </si>
  <si>
    <t>In a virtualized environment, different virtual networks can operate over the same physical infrastructure. Each virtual network has its own protocols and share the available resources, thus highlighting the need of resource isolation mechanisms. Investigating the isolation mechanisms provided by FlowVisor, we have discovered vulnerabilities previously unknown regarding addressing space isolation. We show that, in the presence of a malicious controller, FlowVisor’s isolation can be broken allowing different attacks. This paper addresses these vulnerabilities by proposing an Action Slicing mechanism, that allows FlowVisor to limit which actions can be used by each virtual network controller, thus extending the virtual network definition. Our experimental results show that using the proposed Action Slicing mechanism can effectively neutralize the discovered vulnerabilities. © 2015, Costa and Costa.</t>
  </si>
  <si>
    <t>Virtual reality; FlowVisor; Network virtualization; Openflow; Resource isolation; Security; Virtual addresses</t>
  </si>
  <si>
    <t>10.1186/s13174-015-0034-4</t>
  </si>
  <si>
    <t>Geist M.</t>
  </si>
  <si>
    <t>Soft-max boosting</t>
  </si>
  <si>
    <t>The standard multi-class classification risk, based on the binary loss, is rarely directly minimized. This is due to (1) the lack of convexity and (2) the lack of smoothness (and even continuity). The classic approach consists in minimizing instead a convex surrogate. In this paper, we propose to replace the usually considered deterministic decision rule by a stochastic one, which allows obtaining a smooth risk (generalizing the expected binary loss, and more generally the cost-sensitive loss). Practically, this (empirical) risk is minimized by performing a gradient descent in the function space linearly spanned by a base learner (a.k.a. boosting). We provide a convergence analysis of the resulting algorithm and experiment it on a bunch of synthetic and real-world data sets (with noiseless and noisy domains, compared to convex and non-convex boosters). © 2015, The Author(s).</t>
  </si>
  <si>
    <t>Classifiers; Learning systems; Stochastic systems; Virtual reality; Boosting; Convergence analysis; Cost-sensitive; Decision rules; Function spaces; Gradient descent; Multi-class classification; Noise-tolerant learning; Classification (of information)</t>
  </si>
  <si>
    <t>10.1007/s10994-015-5491-2</t>
  </si>
  <si>
    <t>Xu L.; Wang Z.; Chen W.</t>
  </si>
  <si>
    <t>The Study and Evaluation of ARM-Based Mobile Virtualization</t>
  </si>
  <si>
    <t>In common sense, virtualization technology is adopted to offer several isolated execution environments and make better use of computational resources in server environment. However, in embedded systems, the significance of virtualization does not come into the picture. The extensive utilization of mobile smart devices has led to a series of issues such as security, wasting of resources, and power consumption. In this paper, we discuss how mobile virtualization addresses these challenges and then present a detail analysis of four mainstream mobile virtualization solutions: containers, paravirtualization, hardware-assisted full virtualization, and microkernel. At last, we carry out a series of performance comparisons among these solutions and make some suggestions for further research. © 2015 Lei Xu et al.</t>
  </si>
  <si>
    <t>Embedded systems; Computational resources; Execution environments; Hardware-assisted; Mobile smart devices; Para-virtualization; Performance comparison; Virtualization technologies; Virtualizations; Virtual reality</t>
  </si>
  <si>
    <t>10.1155/2015/310308</t>
  </si>
  <si>
    <t>Tong Y.J.; Yan W.Q.; Yu J.</t>
  </si>
  <si>
    <t>Analysis of a secure Virtual Desktop Infrastructure system</t>
  </si>
  <si>
    <t>With an increasing number of personal computers introduced in schools, enterprises and other large organizations, workloads of system administrators have been on the rise due to the issues related to energy costs, IT expenses, PC replacement expenditures, data storage capacity, and information security, etc. However, Application Virtualization (AV) has been proved as a successful cost-effective solution to solve these problems. In this paper, the analytics of a Virtual Desktop Infrastructure (VDI) system will be taken into consideration for a campus network. Our developed system will be introduced and justified. Furthermore, the rationality for these improvements will be introduced. Copyright © 2015, IGI Global.</t>
  </si>
  <si>
    <t>Cost effectiveness; Digital storage; Personal computers; Security of data; User interfaces; Virtual reality; Application virtualization; Security; VDI; VMware; vSphere; Xen Desktop; Mobile security</t>
  </si>
  <si>
    <t>10.4018/IJDCF.2015010104</t>
  </si>
  <si>
    <t>Berger C.; Block D.; Heeren S.; Hons C.; Kühnel S.; Leschke A.; Plotnikov D.; Rumpe B.</t>
  </si>
  <si>
    <t>Simulations on Consumer Tests: A Systematic Evaluation Approach in an Industrial Case Study</t>
  </si>
  <si>
    <t>Context: Consumer tests which assess safety features of modern vehicles have a tradition in Europe. Recently, such test protocols have been substantially extended to also cover active safety systems like Volkswagen's Front Assist. Objective: Simulations for passive safety systems are already a widely adopted approach during vehicle development and internal assessments. As active safety systems are becoming an increasingly important element in a vehicle's safety concept and a differentiating feature, a systematic validation and assessment of such systems is necessary to successfully pass consumer tests and complimentarily identified, relevant traffic scenarios. Method: With this work, we extend our previous conference publicat ion about EuroNCAP CCRs tests by additionally investigating US NCAP scenarios for an AEB system. Therefore, we systematically modeled the allowed variations with a graph where the paths represent concrete test scenarios. These paths are used in a virtual test environment to assess the AEB system. In our previous publication, we illustrated our method of test case generation and simulating consumer test scenarios by showing results of 27 specific test cases. In this work, we focused on integrating a test automatization routine as well as evaluating a set of test cases with a factor of 100 compared to our previous paper. Results: We demonstrate the approach for both EuroNCAP's and US NCAP's CCRs scenarios with a total quantity of more than 2,700 test cases including re-runs to systematically evaluate an AEB algorithm. Our results unveiled varying action points in time for the same initial values for a given consumer test scenario while applying different allowed variations. Conclusion: We foresee the importance of complementary virtual testing for real-world tests on proving grounds especially during the design phase. Our study shows that already small variations that yet accord with the test procedure specification influence the behavior of an active safety system and need to be investigated during development and vehicle testing. © 2015 IEEE.</t>
  </si>
  <si>
    <t>Safety engineering; Safety testing; Security systems; Vehicles; Virtual reality; Industrial case study; Internal assessment; Passive safety systems; Real-world tests; Small variations; Systematic evaluation; Test case generation; Vehicle development; Active safety systems</t>
  </si>
  <si>
    <t>10.1109/MITS.2015.2474956</t>
  </si>
  <si>
    <t>Colombo G.B.; Burnap P.; Hodorog A.; Scourfield J.</t>
  </si>
  <si>
    <t>Analysing the connectivity and communication of suicidal users on twitter</t>
  </si>
  <si>
    <t>In this paper we aim to understand the connectivity and communication characteristics of Twitter users who post content subsequently classified by human annotators as containing possible suicidal intent or thinking, commonly referred to as suicidal ideation. We achieve this understanding by analysing the characteristics of their social networks. Starting from a set of human annotated Tweets we retrieved the authors' followers and friends lists, and identified users who retweeted the suicidal content. We subsequently built the social network graphs. Our results show a high degree of reciprocal connectivity between the authors of suicidal content when compared to other studies of Twitter users, suggesting a tightly-coupled virtual community. In addition, an analysis of the retweet graph has identified bridge nodes and hub nodes connecting users posting suicidal ideation with users who were not, thus suggesting a potential for information cascade and risk of a possible contagion effect. This is particularly emphasised by considering the combined graph merging friendship and retweeting links. © 2015 Elsevier B.V. All rights reserved.</t>
  </si>
  <si>
    <t>Risk assessment; Virtual reality; Computational social science; Contagion effects; Information cascades; Social media; Suicidal ideation; Suicide; Twitter; Virtual community; Social networking (online)</t>
  </si>
  <si>
    <t>10.1016/j.comcom.2015.07.018</t>
  </si>
  <si>
    <t>Bays L.R.; Oliveira R.R.; Barcellos M.P.; Gaspary L.P.; Mauro Madeira E.R.</t>
  </si>
  <si>
    <t>Virtual network security: threats, countermeasures, and challenges</t>
  </si>
  <si>
    <t>Network virtualization has become increasingly prominent in recent years. It enables the creation of network infrastructures that are specifically tailored to the needs of distinct network applications and supports the instantiation of favorable environments for the development and evaluation of new architectures and protocols. Despite the wide applicability of network virtualization, the shared use of routing devices and communication channels leads to a series of security-related concerns. It is necessary to provide protection to virtual network infrastructures in order to enable their use in real, large scale environments. In this paper, we present an overview of the state of the art concerning virtual network security. We discuss the main challenges related to this kind of environment, some of the major threats, as well as solutions proposed in the literature that aim to deal with different security aspects. © 2015, Bays et al.; licensee Springer.</t>
  </si>
  <si>
    <t>Mobile security; Network architecture; Radar countermeasures; Virtual reality; Network applications; Network infrastructure; Network virtualization; Security; Security aspects; State of the art; Threats; Virtual networks; Network security</t>
  </si>
  <si>
    <t>10.1186/s13174-014-0015-z</t>
  </si>
  <si>
    <t>Guo C.; Zheng X.</t>
  </si>
  <si>
    <t>The research of data security mechanism based on cloud computing</t>
  </si>
  <si>
    <t>With the wide use of cloud computing services, users require higher and higher security. So the safety of cloud computing is the first consideration of users to choose. In the development of cloud computing, the application proportion of virtualization gradually increase, the scope and depth of the safety gradually expand. The related concepts of cloud computing and development situation are introduced in this paper. Not only the key technologies of cloud computing security are analyzed, but also a cloud security framework is put forward combined with the current security problems needed to resolve in cloud computing. We analyze and compare the present research results of security model and mechanism in the cloud. At last, we propose a security mechanism based on cloud computing. © 2015 SERSC.</t>
  </si>
  <si>
    <t>Cloud computing; Mobile security; Virtual reality; Cloud computing securities; Cloud computing services; Cloud securities; Development situations; Security mechanism; Security problems; Security services; Virtualization securities; Security of data</t>
  </si>
  <si>
    <t>10.14257/ijsia.2015.9.3.28</t>
  </si>
  <si>
    <t>Pignolet Y.A.; Schmid S.; Tredan G.</t>
  </si>
  <si>
    <t>Adversarial topology discovery in network virtualization environments: a threat for ISPs?</t>
  </si>
  <si>
    <t>Network virtualization is a new Internet paradigm which allows multiple virtual networks (VNets) to share the resources of a given physical infrastructure. The virtualization of entire networks is the natural next step after the virtualization of nodes and links. While the problem of how to embed a VNet (“guest network”) on a given resource network (“host network”) is algorithmically well-understood, much less is known about the security implications of this new technology. This paper introduces a new model to reason about one particular security threat: the leakage of information about the physical infrastructure—often a business secret. We initiate the study of this new problem and introduce the notion of request complexity which describes the number of VNet requests needed to fully disclose the substrate topology. We derive lower bounds and present algorithms achieving an asymptotically optimal request complexity for important graph classes such as trees, cactus graphs (complexity $$O(n)$$O(n)) as well as arbitrary graphs (complexity $$O(n^2)$$O(n2)). Moreover, a general motif-based topology discovery framework is described which exploits the poset structure of the VNet embedding relation. © 2014, Springer-Verlag Berlin Heidelberg.</t>
  </si>
  <si>
    <t>Internet service providers; Topology; Trees (mathematics); Virtual reality; Arbitrary graphs; Asymptotically optimal; Network virtualization; Poset structures; Security implications; Security threats; Topology discovery; Virtual networks; Complex networks</t>
  </si>
  <si>
    <t>10.1007/s00446-014-0217-4</t>
  </si>
  <si>
    <t>Myers C.E.; Kostek J.A.; Ekeh B.; Sanchez R.; Ebanks-Williams Y.; Krusznis A.L.; Weinflash N.; Servatius R.J.</t>
  </si>
  <si>
    <t>Watch what I do, not what I say I do: Computer-based avatars to assess behavioral inhibition, a vulnerability factor for anxiety disorders</t>
  </si>
  <si>
    <t>Behavioral inhibition (BI), a tendency to withdraw from or avoid novel social and non-social situations, is a personality trait which can confer risk for anxiety disorders. Like many personality traits, BI is often assessed via self-report questionnaires where respondents rate themselves for frequency of certain behaviors or feelings. However, questionnaires have inherent limitations, particularly in psychiatric populations where there may be unawareness of deficit. A viable alternative may be virtual environments, in which the participant guides an on-screen "avatar" through a series of onscreen events meant to simulate real-world situations. Here, we report on initial development of such an assessment tool, involving several onscreen scenarios with choice points where the participant can select from response options corresponding to inhibited or uninhibited behaviors. In two experiments involving over 300 college students, scores on the computer-based task were strongly correlated with BI scores attained through self-report questionnaire (r &gt; .780, p &lt; .001); this relationship held regardless of participant gender and experience with computer games. The results suggest that virtual environments may hold promise as alternative formats for assessment of personality traits in populations unsuited to traditional paper-and-pencil questionnaire formats due to psychopathology, limited attention span, or poor vocabulary and/or literacy skills.</t>
  </si>
  <si>
    <t>Interactive computer graphics; Students; Surveys; Virtual reality; Anxiety; Computer-based assessments; Computer-based tasks; Inherent limitations; Initial development; Personality assessments; Real world situations; Vulnerability factors; Computer games</t>
  </si>
  <si>
    <t>10.1016/j.chb.2015.07.067</t>
  </si>
  <si>
    <t>Hakamian M.A.; Rahmani A.M.</t>
  </si>
  <si>
    <t>Evaluation of isolation in virtual machine environments encounter in effective attacks against memory</t>
  </si>
  <si>
    <t>One of the main features of the hypervisor is the isolation among virtual machine (VM) environments. By isolation between VMs, malicious activity in one VM could not affect all other VMs, so it is necessary to apply security mechanisms in order to improve isolation between VMs. Before applying security policies to a virtualization system, it is necessary to quantitatively measure the hypervisor from isolation point of view aiming at increasing security of isolation among VMs; then considering the circumstances of the VM execution environments and the results of measurements, we can find areas in the virtualization system with the most effective on enhancing isolation. This paper, proposed a semi-Markov model for evaluation of isolation, by studying the Xen virtualization architecture. We considered certain type of vulnerability that successfully exploiting it can lead to the attacker's malicious codes execution in part of memory address space. We included all three layers in virtualization for the evaluation purpose, because we wanted to consider strength and weakness areas in virtualization system and not just specific layer such as hypervisor, so it can be figured out that improving security in which layer of virtualization is most effective in improving security of isolation, in respect to the increasing or decreasing attacker's (defender's) ability to be successful. The sensitivity analysis results show that MTTSF is more sensitive to the increasing ability of defensive mechanisms to be successful at the application layer and decreasing the attacker's ability to successfully exploit vulnerabilities at the guest operating system layer, model parameters. © 2015 John Wiley &amp; Sons, Ltd.</t>
  </si>
  <si>
    <t>Markov processes; Network security; Sensitivity analysis; Virtual reality; Virtualization; Execution environments; Guest operating systems; Intrusion tolerance; Isolation; Malicious attack; Memory address space; Semi Markov model; Virtual machine environments; Virtual machine</t>
  </si>
  <si>
    <t>10.1002/sec.1374</t>
  </si>
  <si>
    <t>Guanciale R.; Nemati H.; Dam M.; Baumann C.</t>
  </si>
  <si>
    <t>Provably secure memory isolation for Linux on ARM: Submission to special issue on Verified Information Flow Security</t>
  </si>
  <si>
    <t>The isolation of security critical components from an untrusted OS allows to both protect applications and to harden the OS itself. Virtualization of the memory subsystem is a key component to provide such isolation. We present the design, implementation and verification of a memory virtualization platform for ARMv7-A processors. The design is based on direct paging, an MMU virtualization mechanism previously introduced by Xen. It is shown that this mechanism can be implemented using a compact design, suitable for formal verification down to a low level of abstraction, without penalizing system performance. The verification is performed using the HOL4 theorem prover and uses a detailed model of the processor. We prove memory isolation along with information flow security for an abstract top-level model of the virtualization mechanism. The abstract model is refined down to a transition system closely resembling a C implementation. Additionally, it is demonstrated how the gap between the low-level abstraction and the binary level-can be filled, using tools that check Hoare contracts. The virtualization mechanism is demonstrated on real hardware via a hypervisor hosting Linux and supporting a tamper-proof run-time monitor that provably prevents code injection in the Linux guest. © 2016 - IOS Press and the authors. All rights reserved.</t>
  </si>
  <si>
    <t>Abstracting; ARM processors; Computer operating systems; Integrated circuit design; Linux; Physical addresses; Security of data; Virtual reality; Abstract modeling; Detailed modeling; Hypervisor; Information flow security; Level of abstraction; Memory subsystems; Memory virtualization; Security-critical; Formal verification</t>
  </si>
  <si>
    <t>10.3233/JCS-160558</t>
  </si>
  <si>
    <t>Khatibi S.; Correia L.M.</t>
  </si>
  <si>
    <t>A model for virtual radio resource management in virtual RANs</t>
  </si>
  <si>
    <t>The combination of Network Function Virtualisation (NFV) and cloud-based radio access network (C-RAN) is a candidate approach for the next generation of mobile networks. In this paper, the novel concept of virtual radio resources, which completes the virtual RAN paradigm, is proposed. The key idea is to aggregate (and manage) all the physical radio resources, to create virtual wireless links, and to offer Capacity-as-a-Service. Due to the isolation among instances, network element abstraction, and a multi-radio access techniques (RAT) structure, the virtualisation approach leads to relatively more efficient and flexible RANs than former ones. Virtual network operators (VNOs) ask for wireless connectivity in the form of capacity per service, hence, not dealing with physical radio resources at all. A model for the management of virtual radio resources is proposed, which can even support the shortage of resources. A practical heterogeneous cellular network is considered as a case study, and results are presented, showing how the virtual radio resource management allocates capacity to services of different VNOs, with different service-level agreements (SLAs) and priority when the overall network capacity reduces down to 45% of the initial one. © 2015, Khatibi and Correia; licensee Springer.</t>
  </si>
  <si>
    <t>Mobile security; Natural resources management; Next generation networks; Radio; Radio communication; Resource allocation; Virtual reality; Wireless networks; Different services; Heterogeneous cellular networks; Radio access networks; Radio resources; Virtual network operators; Virtual radios; Virtualisation; Wireless connectivities; Radio links</t>
  </si>
  <si>
    <t>10.1186/s13638-015-0292-7</t>
  </si>
  <si>
    <t>Lahmer I.; Zhang N.</t>
  </si>
  <si>
    <t>Towards a virtual domain based authentication on MapReduce</t>
  </si>
  <si>
    <t>This paper has proposed a novel authentication solution for the MapReduce (MR) model, a new distributed and parallel computing paradigm commonly deployed to process BigData by major IT players, such as Facebook and Yahoo. It identifies a set of security, performance, and scalability requirements that are specified from a comprehensive study of a job execution process using MR and security threats and attacks in this environment. Based on the requirements, it critically analyzes the state-of-the-art authentication solutions, discovering that the authentication services currently proposed for the MR model is not adequate. This paper then presents a novel layered authentication solution for the MR model and describes the core components of this solution, which includes the virtual domain based authentication framework (VDAF). These novel ideas are significant, because, first, the approach embeds the characteristics of MR-in-cloud deployments into security solution designs, and this will allow the MR model be delivered as a software as a service in a public cloud environment along with our proposed authentication solution; second, VDAF supports the authentication of every interactions by any MR components involved in a job execution flow, so long as the interactions are for accessing resources of the job; third, this continuous authentication service is provided in such a manner that the costs incurred in providing the authentication service should be as low as possible. © 2016 IEEE.</t>
  </si>
  <si>
    <t>Parallel algorithms; Security systems; Software as a service (SaaS); Virtual reality; Authentication services; Authentication solutions; Cloud computing securities; Continuous authentications; Distributed and parallel computing; Map-reduce; Security requirements; Security threats; Authentication</t>
  </si>
  <si>
    <t>Dargar S.; De S.; Sankaranarayanan G.</t>
  </si>
  <si>
    <t>Development of a Haptic Interface for Natural Orifice Translumenal Endoscopic Surgery Simulation</t>
  </si>
  <si>
    <t>Natural orifice translumenal endoscopic surgery (NOTES) is a minimally invasive procedure, which utilizes the body's natural orifices to gain access to the peritoneal cavity. The NOTES procedure is designed to minimize external scarring and patient trauma, however flexible endoscopy based pure NOTES procedures require critical scope handling skills. The delicate nature of the NOTES procedure requires extensive training. Thus, to improve access to training while reducing risk to patients, we have designed and developed the VTEST, a virtual reality NOTES simulator. As part of the simulator, a novel decoupled 2-DOF haptic device was developed to provide realistic force feedback to the user in training. A series of experiments were performed to determine the behavioral characteristics of the device. The device was found capable of rendering up to 5.62N and 0.190 Nm of continuous force and torque in the translational and rotational DOF, respectively. The device possesses 18.1 and 5.7 Hz of force bandwidth in the translational and rotational DOF, respectively. A feedforward friction compensator was also successfully implemented to minimize the negative impact of friction during the interaction with the device. In this work, we have presented the detailed development and evaluation of the haptic device for the VTEST. © 2016 IEEE.</t>
  </si>
  <si>
    <t>Computer Simulation; Equipment Design; Feedback; Humans; Natural Orifice Endoscopic Surgery; Touch; User-Computer Interface; Endoscopy; Feedback; Friction; Joints (structural components); Orifices; Surgery; Virtual reality; Behavioral characteristics; Flexible endoscopy; Force feedback; Friction compensator; Haptic devices; Minimally invasive; Natural orifice translumenal endoscopic surgeries; Surgical simulation; computer interface; computer simulation; devices; equipment design; feedback system; human; natural orifice transluminal endoscopic surgery; physiology; procedures; touch; Haptic interfaces</t>
  </si>
  <si>
    <t>10.1109/TOH.2016.2543224</t>
  </si>
  <si>
    <t>Tian J.; Zheng J.; Cai H.</t>
  </si>
  <si>
    <t>Multi-layered process isolation management in virtual environment</t>
  </si>
  <si>
    <t>For the problem that the process running is not security in the virtual environment, a multi-level process isolation management scheme is proposed. In this scheme, the processes and the basic runtime environment is defined as the process space. It takes a level hierarchical division strategy to classify the processes from the process space into two levels. One of which is the level of credible processes and another is the level data confidential processes. Under the strategy, the processes operate with different permission to ensure the security of sensitive information, prevent data leaking, operate legally and operate under authority. Finally simulation experiment results show that the method has a good protection to the process running in a virtual environment and it can meet the needs of data confidentiality. At the same time, the overhead of running processes is not obvious. © 2016 SERSC.</t>
  </si>
  <si>
    <t>Environmental management; Credible level; Data confidentiality; Management scheme; Multi-level process; Multilevels; Running process; Runtime environments; Sensitive informations; Virtual reality</t>
  </si>
  <si>
    <t>10.14257/ijgdc.2016.9.6.13</t>
  </si>
  <si>
    <t>Liu H.; Sun B.</t>
  </si>
  <si>
    <t>Research on security assessment of highway slope protection by using NURBS modeling: An ecological perspective</t>
  </si>
  <si>
    <t>Virtual reality means that people use the computer to visualize complex data and real-time interaction. In this paper, the authors proposed a 3D geological modeling for slope engineering by using Non-Uniform Rational B-Splines (NURBS) surface function. By analyzing the commonly used 3D data structure, we construct a 3D solid modeling of complex slope, which combined with the advantages of NURBS surface and B-Rep entity. The results show that the realization of 3D geological visualization can be used as the decision basis for the slope engineering construction. At the same time, the author analyzed the greening slope that could prevent water and soil loss, and put forward the importance of slope greening protection from the view of ecological protection. © 2016 SERSC.</t>
  </si>
  <si>
    <t>Ecology; Geology; Interpolation; Rational functions; Splines; Three dimensional computer graphics; Virtual reality; 3-d geological models; Ecological protection; Non-uniform rational B-splines; Real time interactions; Security assessment; Slope engineering; Surface functions; Water and soil loss; Slope protection</t>
  </si>
  <si>
    <t>10.14257/ijsia.2016.10.6.34</t>
  </si>
  <si>
    <t>Kreutz D.; Ramos F.M.V.; Verissimo P.E.; Rothenberg C.E.; Azodolmolky S.; Uhlig S.</t>
  </si>
  <si>
    <t>Software-defined networking: A comprehensive survey</t>
  </si>
  <si>
    <t>The Internet has led to the creation of a digital society, where (almost) everything is connected and is accessible from anywhere. However, despite their widespread adoption, traditional IP networks are complex and very hard to manage. It is both difficult to configure the network according to predefined policies, and to reconfigure it to respond to faults, load, and changes. To make matters even more difficult, current networks are also vertically integrated: the control and data planes are bundled together. Software-defined networking (SDN) is an emerging paradigm that promises to change this state of affairs, by breaking vertical integration, separating the network's control logic from the underlying routers and switches, promoting (logical) centralization of network control, and introducing the ability to program the network. The separation of concerns, introduced between the definition of network policies, their implementation in switching hardware, and the forwarding of traffic, is key to the desired flexibility: by breaking the network control problem into tractable pieces, SDN makes it easier to create and introduce new abstractions in networking, simplifying network management and facilitating network evolution. In this paper, we present a comprehensive survey on SDN. We start by introducing the motivation for SDN, explain its main concepts and how it differs from traditional networking, its roots, and the standardization activities regarding this novel paradigm. Next, we present the key building blocks of an SDN infrastructure using a bottom-up, layered approach. We provide an in-depth analysis of the hardware infrastructure, southbound and northbound application programming interfaces (APIs), network virtualization layers, network operating systems (SDN controllers), network programming languages, and network applications. We also look at cross-layer problems such as debugging and troubleshooting. In an effort to anticipate the future evolution of this new paradigm, we discuss the main ongoing research efforts and challenges of SDN. In particular, we address the design of switches and control platforms-with a focus on aspects such as resiliency, scalability, performance, security, and dependability-as well as new opportunities for carrier transport networks and cloud providers. Last but not least, we analyze the position of SDN as a key enabler of a software-defined environment. © 1963-2012 IEEE.</t>
  </si>
  <si>
    <t>Application programming interfaces (API); Computer programming languages; Network layers; Problem oriented languages; Scalability; Software defined networking; Surveys; Virtual reality; Virtualization; Carrier grades; dependability; flowbased networking; Hypervisor; Network operating system; Network virtualization; Openflow; Programmable network; Software defined networking (SDN); softwaredefined environments; Computer systems programming</t>
  </si>
  <si>
    <t>10.1109/JPROC.2014.2371999</t>
  </si>
  <si>
    <t>Lemasson B.H.; Tanner C.J.; Dimperio E.</t>
  </si>
  <si>
    <t>A Sensory-Driven Trade-Off between Coordinated Motion in Social Prey and a Predator’s Visual Confusion</t>
  </si>
  <si>
    <t>Social animals are capable of enhancing their awareness by paying attention to their neighbors, and prey found in groups can also confuse their predators. Both sides of these sensory benefits have long been appreciated, yet less is known of how the perception of events from the perspectives of both prey and predator can interact to influence their encounters. Here we examined how a visual sensory mechanism impacts the collective motion of prey and, subsequently, how their resulting movements influenced predator confusion and capture ability. We presented virtual prey to human players in a targeting game and measured the speed and accuracy with which participants caught designated prey. As prey paid more attention to neighbor movements their collective coordination increased, yet increases in prey coordination were positively associated with increases in the speed and accuracy of attacks. However, while attack speed was unaffected by the initial state of the prey, accuracy dropped significantly if the prey were already organized at the start of the attack, rather than in the process of self-organizing. By repeating attack scenarios and masking the targeted prey’s neighbors we were able to visually isolate them and conclusively demonstrate how visual confusion impacted capture ability. Delays in capture caused by decreased coordination amongst the prey depended upon the collection motion of neighboring prey, while it was primarily the motion of the targets themselves that determined capture accuracy. Interestingly, while a complete loss of coordination in the prey (e.g., a flash expansion) caused the greatest delay in capture, such behavior had little effect on capture accuracy. Lastly, while increases in collective coordination in prey enhanced personal risk, traveling in coordinated groups was still better than appearing alone. These findings demonstrate a trade-off between the sensory mechanisms that can enhance the collective properties that emerge in social animals and the individual group member’s predation risk during an attack. © 2016 Public Library of Science. All Rights reserved.</t>
  </si>
  <si>
    <t>Adult; Animals; Computational Biology; Computer Simulation; Confusion; Humans; Models, Biological; Movement; Predatory Behavior; Social Behavior; Animals; Economic and social effects; Virtual reality; Attacks scenarios; Collective motions; Coordinated motion; Human players; Initial state; Self-organising; Sensory mechanism; Social animals; Trade off; Visual sensory; behavior; coordination; human; motion; predation risk; predator; travel; velocity; adult; animal; biological model; biology; computer simulation; confusion; movement (physiology); physiology; predation; social behavior; Sensory perception</t>
  </si>
  <si>
    <t>10.1371/journal.pcbi.1004708</t>
  </si>
  <si>
    <t>Pan J.J.; Ahn W.; Dargar S.; Halic T.; Li B.C.; Sankaranarayanan G.; Roberts K.; Schwaitzberg S.; De S.</t>
  </si>
  <si>
    <t>Graphic and haptic simulation for transvaginal cholecystectomy training in NOTES</t>
  </si>
  <si>
    <t>Background: Natural Orifice Transluminal Endoscopic Surgery (NOTES) provides an emerging surgical technique which usually needs a long learning curve for surgeons. Virtual reality (VR) medical simulators with vision and haptic feedback can usually offer an efficient and cost-effective alternative without risk to the traditional training approaches. Under this motivation, we developed the first virtual reality simulator for transvaginal cholecystectomy in NOTES (VTEST™). Methods: This VR-based surgical simulator aims to simulate the hybrid NOTES of cholecystectomy. We use a 6DOF haptic device and a tracking sensor to construct the core hardware component of simulator. For software, an innovative approach based on the inner-spheres is presented to deform the organs in real time. To handle the frequent collision between soft tissue and surgical instruments, an adaptive collision detection method based on GPU is designed and implemented. To give a realistic visual performance of gallbladder fat tissue removal by cautery hook, a multi-layer hexahedral model is presented to simulate the electric dissection of fat tissue. Results: From the experimental results, trainees can operate in real time with high degree of stability and fidelity. A preliminary study was also performed to evaluate the realism and the usefulness of this hybrid NOTES simulator. Conclusions: This prototyped simulation system has been verified by surgeons through a pilot study. Some items of its visual performance and the utility were rated fairly high by the participants during testing. It exhibits the potential to improve the surgical skills of trainee and effectively shorten their learning curve. © 2016 Elsevier Inc.</t>
  </si>
  <si>
    <t>Cost effectiveness; Dissection; Endoscopy; Haptic interfaces; Simulators; Surgery; Surgical equipment; Tissue; Transplantation (surgical); Virtual reality; Inner spheres; Innovative approaches; Natural orifice transluminal endoscopic surgeries; NOTES; Surgical simulators; Surgical techniques; Transvaginal cholecystectomy; Virtual reality simulator; Article; cauterization; cholecystectomy; computer interface; computer model; computer program; computer simulation; controlled study; gallbladder; human; intestine; liver; natural orifice transluminal endoscopic surgery; priority journal; simulator; stomach; surgical technique; surgical training; transvaginal cholecystectomy; virtual reality; Personnel training</t>
  </si>
  <si>
    <t>10.1016/j.jbi.2016.03.005</t>
  </si>
  <si>
    <t>Sgandurra D.; Lupu E.</t>
  </si>
  <si>
    <t>Evolution of attacks, threat models, and solutions for virtualized systems</t>
  </si>
  <si>
    <t>Virtualization technology enables Cloud providers to efficiently use their computing services and resources. Even if the benefits in terms of performance, maintenance, and cost are evident, however, virtualization has also been exploited by attackers to devise new ways to compromise a system. To address these problems, research security solutions have evolved considerably over the years to cope with new attacks and threat models. In this work, we review the protection strategies proposed in the literature and show how some of the solutions have been invalidated by new attacks, or threat models, that were previously not considered. The goal is to show the evolution of the threats, and of the related security and trust assumptions, in virtualized systems that have given rise to complex threat models and the corresponding sophistication of protection strategies to deal with such attacks. We also categorize threat models, security and trust assumptions, and attacks against a virtualized system at the different layers-in particular, hardware, virtualization, OS, and application. © 2016 ACM.</t>
  </si>
  <si>
    <t>Cloud computing; Computing services; Integrity attacks; Protection strategy; Security and trusts; Threat models; Virtualization technologies; Virtualizations; Virtualized systems; Virtual reality</t>
  </si>
  <si>
    <t>10.1145/2856126</t>
  </si>
  <si>
    <t>Luo Y.; Xia C.; Lv L.; Wei Z.; Li Y.</t>
  </si>
  <si>
    <t>Modeling, conflict detection, and verification of a new virtualization role-based access control framework</t>
  </si>
  <si>
    <t>In the last 10 years, virtualization has become a widespread technique in cloud computing; however, few of the access control models have ever addressed the security issue of multi-domain and virtualized network management; this paper enhanced the classic role-based access control model through two concepts: domain and virtual machine. We defined a new model named VRBAC in which authorized users can migrate or copy virtual machines from one domain to another without causing a conflict. Domain users or groups are allowed to share permissions of not only resources like shared files but also virtual machines with others either from the same or a different domain. Three kinds of VRBAC policy conflicts are defined in forms of ontologies, which provide extra access to description logic reasoning and facilitate the policy conflict detection. The experimental results based on Microsoft Active Directory and VMware vSphere suggest that all policy conflicts can be detected effectively and efficiently. Moreover, the generated reports can provide conflict details such as conflict types, positions, and causes, which will serve as guidance for further resolution of the improper authorizations and access violations. © 2014 John Wiley &amp; Sons, Ltd.</t>
  </si>
  <si>
    <t>Cloud computing; Computation theory; Computer circuits; Data description; Formal languages; Network security; Petri nets; Virtual machine; Virtual reality; Virtualization; Access control models; Colored Petri Nets; Conflict detection; Description logic; Policy conflict; RBAC; Role-based Access Control; Role-based access control model; Access control</t>
  </si>
  <si>
    <t>10.1002/sec.1025</t>
  </si>
  <si>
    <t>Hui L.Y.; Seok K.H.; Ki K.B.</t>
  </si>
  <si>
    <t>Desktop computer virtualization for improvement security, power consumption and cost by SBC (Server Based Computer)</t>
  </si>
  <si>
    <t>It is possible for virtualization of desktop to dramatically reduce maintenance costs and improve the security using various virtualization techniques rather than previous desktop environments. Also, with blocking beforehand the information leakage caused by data centralization, it is easy to manage the information security. This desktop virtualization provides creation and duplication of data and standardized desktop environments using easy and fast virtualization works. So, it is possible to improve efficiency, stability, and fusibility of virtualization. In this paper, with the desktop virtualization, the power saving effects are obtained from 65,750(kW) to 7,300(kW) , which is from 480(w) to 50 (w) for using one desktop for 8 hours per a day. In addition, the 62 desktops and 62 monitors are combined to one operational server with 62 thin clients. As a result of this, the security is improved greatly by data centralization, which the user can access the main server as a thin client with given space. © 2015 SERSC.</t>
  </si>
  <si>
    <t>Mobile security; Security of data; Data centralization; Desktop; Desktop environment; Desktop virtualization; Information leakage; SBC server host; Virtualization Techniques; Virtualizations; Virtual reality</t>
  </si>
  <si>
    <t>10.14257/ijsia.2015.9.5.15</t>
  </si>
  <si>
    <t>Payer M.; Huang L.; Gong N.Z.; Borgolte K.; Frank M.</t>
  </si>
  <si>
    <t>What you submit is who you are: A multimodal approach for deanonymizing scientific publications</t>
  </si>
  <si>
    <t>The peer-review system of most academic conferences relies on the anonymity of both the authors and reviewers of submissions. In particular, with respect to the authors, the anonymity requirement is heavily disputed and pros and cons are discussed exclusively on a qualitative level. In this paper, we contribute a quantitative argument to this discussion by showing that it is possible for a machine to reveal the identity of authors of scientific publications with high accuracy. We attack the anonymity of authors using statistical analysis of multiple heterogeneous aspects of a paper, such as its citations, its writing style, and its content. We apply several multilabel, multiclass machine learning methods to model the patterns exhibited in each feature category for individual authors and combine them to a single ensemble classifier to deanonymize authors with high accuracy. To the best of our knowledge, this is the first approach that exploits multiple categories of discriminative features and uses multiple, partially complementing classifiers in a single, focused attack on the anonymity of the authors of an academic publication. We evaluate our author identification framework, deAnon, based on a real-world data set of 3894 papers. From these papers, we target 1405 productive authors that each have at least three publications in our data set. Our approach returns a ranking of probable authors for anonymous papers, an ordering for guessing the authors of a paper. In our experiments, following this ranking, the first guess corresponds to one of the authors of a paper in 39.7% of the cases, and at least one of the authors is among the top 10 guesses in 65.6% of all cases. Thus, deAnon significantly outperforms current state-of-the-art techniques for automatic deanonymization. © 2014 IEEE.</t>
  </si>
  <si>
    <t>Classifiers; Data mining; Data privacy; Learning systems; Virtual reality; Academic publications; Author identification; Discriminative features; Machine learning methods; Scientific publications; State-of-the-art techniques; Text analysis; Text mining; Publishing</t>
  </si>
  <si>
    <t>10.1109/TIFS.2014.2368355</t>
  </si>
  <si>
    <t>Gong S.; Chen J.; Huang C.; Zhu Q.; Zhao S.</t>
  </si>
  <si>
    <t>Virtual network embedding through security risk awareness and optimization</t>
  </si>
  <si>
    <t>Network virtualization promises to play a dominant role in shaping the future Internet by overcoming the Internet ossification problem. However, due to the injecting of additional virtualization layers into the network architecture, several new security risks are introduced by the network virtualization. Although traditional protection mechanisms can help in virtualized environment, they are not guaranteed to be successful and may incur high security overheads. By performing the virtual network (VN) embedding in a security-aware way, the risks exposed to both the virtual and substrate networks can be minimized, and the additional techniques adopted to enhance the security of the networks can be reduced. Unfortunately, existing embedding algorithms largely ignore the widespread security risks, making their applicability in a realistic environment rather doubtful. In this paper, we attempt to address the security risks by integrating the security factors into the VN embedding. We first abstract the security requirements and the protection mechanisms as numerical concept of security demands and security levels, and the corresponding security constraints are introduced into the VN embedding. Based on the abstraction, we develop three security-risky modes to model various levels of risky conditions in the virtualized environment, aiming at enabling a more flexible VN embedding. Then, we present a mixed integer linear programming formulation for the VN embedding problem in different security-risky modes. Moreover, we design three heuristic embedding algorithms to solve this problem, which are all based on the same proposed node-ranking approach to quantify the embedding potential of each substrate node and adopt the k-shortest path algorithm to map virtual links. Simulation results demonstrate the effectiveness and efficiency of our algorithms. © 2016 KSII.</t>
  </si>
  <si>
    <t>Algorithms; Heuristic algorithms; Integer programming; Internet; Network architecture; Network layers; Optimization; Problem solving; Risk perception; Risks; Virtual reality; Effectiveness and efficiencies; K-shortest path algorithms; Mixed integer linear programming; Network virtualization; Node ranking; Security; Virtual network embedding; Virtualized environment; Network security</t>
  </si>
  <si>
    <t>10.3837/tiis.2016.07.002</t>
  </si>
  <si>
    <t>Wessel S.; Huber M.; Stumpf F.; Eckert C.</t>
  </si>
  <si>
    <t>Improving mobile device security with operating system-level virtualization</t>
  </si>
  <si>
    <t>In this paper, we propose a lightweight mechanism to isolate one or more Android userland instances from a trustworthy and secure entity. This entity controls and manages the Android instances and provides an interface for remote administration and management of the device and its software. We provide an administrative solution for dynamically modifying, removing or adding multiple Android instances remotely and locally. Furthermore, we present a secure device provisioning and enrollment solution for our system. Our approach includes several security extensions for secure network access, integrity protection of data on storage devices, and secure access to the touchscreen of mobile devices. Our implementation requires only minimal modification to the software stack of a typical Android-based smartphone, which allows easy porting to other devices when compared to other virtualization techniques. Practical tests show the feasibility of our approach regarding runtime overhead and battery lifetime impact. © 2015 Elsevier Ltd</t>
  </si>
  <si>
    <t>Android (operating system); Digital storage; Mobile devices; Smartphones; Virtual reality; Virtual storage; Android; Battery lifetime; Integrity protection; Mobile device security; Remote administration; Runtime overheads; Virtualization Techniques; Virtualizations; Mobile security</t>
  </si>
  <si>
    <t>10.1016/j.cose.2015.02.005</t>
  </si>
  <si>
    <t>Darwish I.; Igbe O.; Saadawi T.</t>
  </si>
  <si>
    <t>Vulnerability assessment and experimentation of smart grid DNP3</t>
  </si>
  <si>
    <t>Smart-grids security is becoming a challenging research area that has emerged in recent years facing the energy sector. Threats are arising every day that could cause great scale of damages in critical infrastructure. Our paper will assess vulnerabilities pertaining to internal security threats associated with the smart grid. We will perform penetration testing using various attack scenarios in a simulated virtual environment involving DNP3 protocol. Vulnerability analysis and penetration testing involving Man-in-the-middle (MITM) attack will be addressed. Ultimately, by utilizing theoretical modeling of smart-grid attacks using game theory, we will be able to optimize our detection and mitigation strategies to reduce cyber threats in DNP3 environment. Intrusion detection system (IDS) will be necessary to identify attackers targeting the smart grid infrastructure. Mitigation techniques will ensure a healthy check of the network. Performing DNP3 vulnerabilities assessment, security attacks, detections, preventions and counter measures will be our goals to achieve in this research paper. © 2016 River Publishers. All rights reserved.</t>
  </si>
  <si>
    <t>Cybersecurity; Electric power transmission networks; Intrusion detection; Network security; Smart power grids; Virtual reality; DNP3; DoS; IED; Malicious attack; Man in the middle; Penetration testing; SCADA; Smart grid; Smart grids security; Vulnerability assessments; Game theory</t>
  </si>
  <si>
    <t>10.13052/jcsm2245-1439.513</t>
  </si>
  <si>
    <t>Hussain Z.; Williams G.A.; Griffiths M.D.</t>
  </si>
  <si>
    <t>An exploratory study of the association between online gaming addiction and enjoyment motivations for playing massively multiplayer online role-playing games</t>
  </si>
  <si>
    <t>Massively multiplayer online role-playing games (MMORPGs) are a popular form of entertainment used by millions of gamers worldwide. Potential problems relating to MMORPG play have emerged, particularly in relation to being addicted to playing in such virtual environments. In the present study, factors relating to online gaming addiction and motivations for playing in MMORPGs were examined to establish whether they were associated with addiction. A sample comprised 1167 gamers who were surveyed about their gaming motivations. Latent Class Analysis revealed seven classes of motivations for playing MMORPGs, which comprised: (1) novelty; (2) highly social and discovery-orientated; (3) aggressive, anti-social and non-curious; (4) highly social, competitive; (5) low intensity enjoyment; (6) discovery-orientated; and (7) social classes. Five classes of gaming addiction-related experiences were extracted including: (1) high risk of addiction, (2) time-affected, (3) intermediate risk of addiction, (4) emotional control, and (5) low risk of addiction classes. Gender was a significant predictor of intermediate risk of addiction and emotional control class membership. Membership of the high risk of addiction class was significantly predicted by belonging to a highly social and competitive class, a novelty class, or an aggressive, anti-social, and non-curious class. Implications of these findings for assessment and treatment of MMORPG addiction are discussed. © 2015 Elsevier Ltd.</t>
  </si>
  <si>
    <t>Motivation; Online systems; Risk assessment; Risks; Virtual reality; Addiction; games; Latent class analysis; On-line gaming; Role playing; Social networking (online)</t>
  </si>
  <si>
    <t>10.1016/j.chb.2015.03.075</t>
  </si>
  <si>
    <t>Prendinger H.; Alvarez N.; Sanchez-Ruiz A.; Cavazza M.; Catarino J.; Oliveira J.; Prada R.; Fujimoto S.; Shigematsu M.</t>
  </si>
  <si>
    <t>Intelligent biohazard training based on real-time task recognition</t>
  </si>
  <si>
    <t>Virtual environments offer an ideal setting to develop intelligent training applications. Yet, their ability to support complex procedures depends on the appropriate integration of knowledge-based techniques and natural interaction. In this article, we describe the implementation of an intelligent rehearsal system for biohazard laboratory procedures, based on the real-time instantiation of task models from the trainee's actions A virtual biohazard laboratory has been recreated using the Unity3D engine, in which users interact with laboratory objects using keyboard/mouse input or hand gestures through a Kinect device. Realistic behavior for objects is supported by the implementation of a relevant subset of common sense and physics knowledge. User interaction with objects leads to the recognition of specific actions, which are used to progressively instantiate a task-based representation of biohazard procedures. The dynamics of this instantiation process supports trainee evaluation as well as real-time assistance. This system is designed primarily as a rehearsa system providing real-time advice and supporting user performance evaluation. We provide detailed examples illustrating error detection and recovery, and results from on-site testing with students from the Faculty of Medical Sciences at Kyushu University. In the study, we investigate the usability aspect by comparing interaction with mouse and Kinect devices and the effect of real-time task recognition on recovery time after user mistakes.</t>
  </si>
  <si>
    <t>Knowledge based systems; Risk management; User interfaces; Virtual reality; Error detection and recovery; Instantiation process; Integration of knowledge; Laboratory procedures; Natural interactions; Safety risks; Training applications; Virtual worlds; Biohazards</t>
  </si>
  <si>
    <t>10.1145/2883617</t>
  </si>
  <si>
    <t>Montero D.; Yannuzzi M.; Shaw A.; Jacquin L.; Pastor A.; Serral-Gracià R.; Lioy A.; Risso F.; Basile C.; Sassu R.; Nemirovsky M.; Ciaccia F.; Georgiades M.; Charalambides S.; Kuusijärvi J.; Bosco F.</t>
  </si>
  <si>
    <t>Virtualized Security at the Network Edge: A User-Centric Approach</t>
  </si>
  <si>
    <t>The current device-centric protection model against security threats has serious limitations. On one hand, the proliferation of user terminals such as smartphones, tablets, notebooks, smart TVs, game consoles, and desktop computers makes it extremely difficult to achieve the same level of protection regardless of the device used. On the other hand, when various users share devices (e.g., parents and kids using the same devices at home), the setup of distinct security profiles, policies, and protection rules for the different users of a terminal is far from trivial. In light of this, this article advocates for a paradigm shift in user protection. In our model, protection is decoupled from users' terminals, and it is provided by the access network through a trusted virtual domain. Each trusted virtual domain provides unified and homogeneous security for a single user irrespective of the terminal employed. We describe a user-centric model where nontechnically savvy users can define their own profiles and protection rules in an intuitive way. We show that our model can harness the virtualization power offered by next-generation access networks, especially from network functions virtualization in the points of presence at the edge of telecom operators. We also analyze the distinctive features of our model, and the challenges faced based on the experience gained in the development of a proof of concept. © 1979-2012 IEEE.</t>
  </si>
  <si>
    <t>Computer games; Mobile security; Personal computers; Virtual reality; Network functions; Next generation access networks; Points of presences; Proof of concept; Protection models; Telecom operators; Trusted Virtual Domains; User-centric modeling; Next generation networks</t>
  </si>
  <si>
    <t>10.1109/MCOM.2015.7081092</t>
  </si>
  <si>
    <t>Zhu H.; Xue Y.; Chen X.; Li Q.; Li H.</t>
  </si>
  <si>
    <t>V-MGSM: A multilevel and grouping security virtualization model for mobile internet service</t>
  </si>
  <si>
    <t>With the pervasiveness of smart phones and the advance of Mobile Internet, more and more Mobile Internet services migrated to the cloud service platform for better user experience. As one of the most indispensable components of the cloud computing infrastructure, virtualization technology has attracted considerable interest recently. However, the flourish of virtualization still faces many challenges in information security. In this paper, we propose a novel architecture, called multilevel and grouping security model for virtualization (V-MGSM), for the security of resources in cloud computing platform. Specifically, to fulfill the balance between information sharing and privacy preservation, the virtual machines (VMs) are divided into diverse groups based on their corresponding entities, and each VM in the same group is assigned to different security level according to security requirements. Besides, the operation between VMs is based on mandatory access control mechanism. Detailed security analysis shows that the proposed V-MGSM can provide a secure communication mechanism for VMs and implement the synchronous updates of the borrowed data. Ultimately, we implement V-MGSM in Xen for experiments, and the results demonstrate that V-MGSM can indeed achieve data security and privacy protection efficiently for Mobile Internet service. Copyright © 2015 Hui Zhu et al.</t>
  </si>
  <si>
    <t>Access control; Cellular telephone systems; Cloud computing; Internet; Mobile devices; Security of data; Smartphones; Virtual reality; Web services; Cloud computing infrastructures; Cloud computing platforms; Communication mechanisms; Data security and privacy; Information sharing and privacy; Mandatory access control; Mobile Internet services; Virtualization technologies; Mobile security</t>
  </si>
  <si>
    <t>10.1155/2015/841292</t>
  </si>
  <si>
    <t>Mazurczyk W.; Rzeszutko E.</t>
  </si>
  <si>
    <t>Security - A perpetual war: Lessons from nature</t>
  </si>
  <si>
    <t>For ages, people have sought inspiration in nature. Biomimicry has propelled inventions from Velcro tape to 'cat's eyes' retroreflective road markers. At the same time, scientists have been developing biologically inspired techniques, including genetic algorithms and neural and sensor networks. Although a first glance shows no direct connection between the Internet's offensive and defensive techniques and patterns present in nature, closer inspection reveals many analogies between these two worlds. Botnets, distributed denial-of-service attacks, intrusion detection/prevention systems, and others techniques use strategies that closely resemble actions undertaken by certain species in the natural kingdom. The authors analyze these analogies and conclude by suggesting that the security community should turn to nature in search of new offensive and defensive techniques for virtual world security. This article is part of a special issue on IT security. © 2014 IEEE.</t>
  </si>
  <si>
    <t>Bioinformatics; Biomimetics; Computer crime; Genetic algorithms; Information technology; Intrusion detection; Malware; Network security; Security of data; Sensor networks; Virtual reality; Bio-inspired securities; Botnets; Cyber security; DDoS Attack; Honeypots; Intrusion prevention; security; worms; Denial-of-service attack</t>
  </si>
  <si>
    <t>10.1109/MITP.2015.14</t>
  </si>
  <si>
    <t>http://dx.doi.org/10.1109/COMST.2022.3202047</t>
  </si>
  <si>
    <t>http://dx.doi.org/10.1109/JIOT.2022.3232845</t>
  </si>
  <si>
    <t>http://dx.doi.org/10.1007/s11042-022-13803-1</t>
  </si>
  <si>
    <t>http://dx.doi.org/10.1109/ACCESS.2022.3205739</t>
  </si>
  <si>
    <t>http://dx.doi.org/10.1109/ACCESS.2022.3197900</t>
  </si>
  <si>
    <t>http://dx.doi.org/10.1109/ACCESS.2021.3070104</t>
  </si>
  <si>
    <t>http://dx.doi.org/10.1109/ACCESS.2021.3119775</t>
  </si>
  <si>
    <t xml:space="preserve">Year </t>
  </si>
  <si>
    <t>Publications Percentage</t>
  </si>
  <si>
    <t>No</t>
  </si>
  <si>
    <t xml:space="preserve">Yes Q2 </t>
  </si>
  <si>
    <t xml:space="preserve">No Authenticity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</si>
</sst>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8"/>
      <name val="Calibri"/>
      <family val="2"/>
      <scheme val="minor"/>
    </font>
    <font>
      <sz val="11"/>
      <color theme="1"/>
      <name val="Arial Narrow"/>
      <family val="2"/>
    </font>
    <font>
      <b/>
      <sz val="11"/>
      <color theme="1"/>
      <name val="Calibri"/>
      <family val="2"/>
      <scheme val="minor"/>
    </font>
    <font>
      <sz val="12"/>
      <color theme="1"/>
      <name val="Arial Narrow"/>
      <family val="2"/>
    </font>
    <font>
      <b/>
      <sz val="12"/>
      <color theme="1"/>
      <name val="Arial Narrow"/>
      <family val="2"/>
    </font>
    <font>
      <b/>
      <sz val="11"/>
      <color theme="1"/>
      <name val="Arial Narrow"/>
      <family val="2"/>
    </font>
    <font>
      <b/>
      <sz val="14"/>
      <color theme="1"/>
      <name val="Arial Narrow"/>
      <family val="2"/>
    </font>
    <font>
      <sz val="1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rgb="FFFF3300"/>
        <bgColor indexed="64"/>
      </patternFill>
    </fill>
    <fill>
      <patternFill patternType="solid">
        <fgColor theme="7" tint="0.79998168889431442"/>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0">
    <xf numFmtId="0" fontId="0" fillId="0" borderId="0" xfId="0"/>
    <xf numFmtId="0" fontId="2" fillId="0" borderId="0" xfId="0" applyFont="1"/>
    <xf numFmtId="0" fontId="2" fillId="0" borderId="0" xfId="0" applyFont="1" applyAlignment="1">
      <alignment wrapText="1"/>
    </xf>
    <xf numFmtId="2" fontId="2" fillId="0" borderId="0" xfId="0" applyNumberFormat="1" applyFont="1"/>
    <xf numFmtId="0" fontId="4" fillId="0" borderId="0" xfId="0" applyFont="1"/>
    <xf numFmtId="0" fontId="4" fillId="0" borderId="0" xfId="0" applyFont="1" applyAlignment="1">
      <alignment horizontal="center"/>
    </xf>
    <xf numFmtId="0" fontId="5" fillId="0" borderId="0" xfId="0" applyFont="1" applyAlignment="1">
      <alignment horizontal="left"/>
    </xf>
    <xf numFmtId="0" fontId="5" fillId="2" borderId="1" xfId="0" applyFont="1" applyFill="1" applyBorder="1" applyAlignment="1">
      <alignment horizontal="center"/>
    </xf>
    <xf numFmtId="0" fontId="6" fillId="0" borderId="0" xfId="0" applyFont="1"/>
    <xf numFmtId="0" fontId="3" fillId="0" borderId="0" xfId="0" applyFont="1"/>
    <xf numFmtId="2" fontId="6" fillId="0" borderId="0" xfId="0" applyNumberFormat="1" applyFont="1"/>
    <xf numFmtId="0" fontId="2" fillId="0" borderId="0" xfId="0" applyFont="1" applyAlignment="1">
      <alignment horizontal="center" wrapText="1"/>
    </xf>
    <xf numFmtId="0" fontId="5" fillId="2" borderId="0" xfId="0" applyFont="1" applyFill="1" applyAlignment="1">
      <alignment horizontal="center"/>
    </xf>
    <xf numFmtId="0" fontId="0" fillId="3" borderId="0" xfId="0" applyFill="1"/>
    <xf numFmtId="0" fontId="3" fillId="4" borderId="0" xfId="0" applyFont="1" applyFill="1"/>
    <xf numFmtId="0" fontId="0" fillId="4" borderId="0" xfId="0" applyFill="1"/>
    <xf numFmtId="0" fontId="0" fillId="2" borderId="1" xfId="0" applyFill="1" applyBorder="1"/>
    <xf numFmtId="0" fontId="4" fillId="5" borderId="0" xfId="0" applyFont="1" applyFill="1"/>
    <xf numFmtId="0" fontId="6" fillId="0" borderId="6" xfId="0" applyFont="1" applyBorder="1"/>
    <xf numFmtId="0" fontId="6" fillId="0" borderId="7" xfId="0" applyFont="1" applyBorder="1"/>
    <xf numFmtId="0" fontId="2" fillId="0" borderId="2" xfId="0" applyFont="1" applyBorder="1"/>
    <xf numFmtId="0" fontId="2" fillId="0" borderId="2" xfId="0" applyFont="1" applyBorder="1" applyAlignment="1">
      <alignment horizontal="center"/>
    </xf>
    <xf numFmtId="0" fontId="2" fillId="0" borderId="3" xfId="0" applyFont="1" applyBorder="1"/>
    <xf numFmtId="0" fontId="2" fillId="0" borderId="3" xfId="0" applyFont="1" applyBorder="1" applyAlignment="1">
      <alignment wrapText="1"/>
    </xf>
    <xf numFmtId="0" fontId="2" fillId="0" borderId="3" xfId="0" applyFont="1" applyBorder="1" applyAlignment="1">
      <alignment horizontal="center"/>
    </xf>
    <xf numFmtId="0" fontId="6" fillId="0" borderId="8" xfId="0" applyFont="1" applyBorder="1" applyAlignment="1">
      <alignment horizontal="center"/>
    </xf>
    <xf numFmtId="0" fontId="7" fillId="0" borderId="2" xfId="0" applyFont="1" applyBorder="1" applyAlignment="1">
      <alignment horizontal="center"/>
    </xf>
    <xf numFmtId="0" fontId="7" fillId="0" borderId="2" xfId="0" applyFont="1" applyBorder="1"/>
    <xf numFmtId="0" fontId="0" fillId="0" borderId="0" xfId="0" applyAlignment="1">
      <alignment horizontal="center" vertical="center" wrapText="1"/>
    </xf>
    <xf numFmtId="0" fontId="4" fillId="0" borderId="1" xfId="0" applyFont="1" applyBorder="1"/>
    <xf numFmtId="0" fontId="8" fillId="0" borderId="0" xfId="0" applyFont="1"/>
    <xf numFmtId="0" fontId="2" fillId="3" borderId="0" xfId="0" applyFont="1" applyFill="1"/>
    <xf numFmtId="0" fontId="2" fillId="0" borderId="0" xfId="0" applyFont="1" applyAlignment="1">
      <alignment horizontal="center"/>
    </xf>
    <xf numFmtId="0" fontId="2" fillId="5" borderId="0" xfId="0" applyFont="1" applyFill="1"/>
    <xf numFmtId="0" fontId="5" fillId="2" borderId="4" xfId="0" applyFont="1" applyFill="1" applyBorder="1" applyAlignment="1">
      <alignment horizontal="center" wrapText="1"/>
    </xf>
    <xf numFmtId="0" fontId="5" fillId="2" borderId="2" xfId="0" applyFont="1" applyFill="1" applyBorder="1" applyAlignment="1">
      <alignment horizontal="center" wrapText="1"/>
    </xf>
    <xf numFmtId="0" fontId="5" fillId="2" borderId="5" xfId="0" applyFont="1" applyFill="1" applyBorder="1" applyAlignment="1">
      <alignment horizontal="center" wrapText="1"/>
    </xf>
    <xf numFmtId="0" fontId="0" fillId="0" borderId="0" xfId="0" applyAlignment="1">
      <alignment horizontal="center" vertical="center" wrapText="1"/>
    </xf>
    <xf numFmtId="0" fontId="0" fillId="0" borderId="0" xfId="0" applyAlignment="1">
      <alignment horizontal="center"/>
    </xf>
    <xf numFmtId="0" fontId="0" fillId="0" borderId="1" xfId="0" applyBorder="1" applyAlignment="1">
      <alignment horizontal="center" vertical="center" wrapText="1"/>
    </xf>
  </cellXfs>
  <cellStyles count="1">
    <cellStyle name="Normal" xfId="0" builtinId="0"/>
  </cellStyles>
  <dxfs count="6">
    <dxf>
      <fill>
        <patternFill patternType="solid">
          <fgColor rgb="FFFFF2CC"/>
          <bgColor rgb="FF000000"/>
        </patternFill>
      </fill>
    </dxf>
    <dxf>
      <fill>
        <patternFill patternType="solid">
          <fgColor rgb="FFFFF2CC"/>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Fetch</a:t>
            </a:r>
            <a:r>
              <a:rPr lang="en-US" baseline="0"/>
              <a:t> Data</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97A-4710-9DA4-F3664992D46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97A-4710-9DA4-F3664992D46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97A-4710-9DA4-F3664992D468}"/>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97A-4710-9DA4-F3664992D46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'Database Extraction'!$A$3:$K$6</c15:sqref>
                  </c15:fullRef>
                  <c15:levelRef>
                    <c15:sqref>'Database Extraction'!$A$3:$A$6</c15:sqref>
                  </c15:levelRef>
                </c:ext>
              </c:extLst>
              <c:f>'Database Extraction'!$A$3:$A$6</c:f>
              <c:strCache>
                <c:ptCount val="4"/>
                <c:pt idx="0">
                  <c:v>Scopus</c:v>
                </c:pt>
                <c:pt idx="1">
                  <c:v>IEEE Explore </c:v>
                </c:pt>
                <c:pt idx="2">
                  <c:v>ACM Library</c:v>
                </c:pt>
                <c:pt idx="3">
                  <c:v>WOS</c:v>
                </c:pt>
              </c:strCache>
            </c:strRef>
          </c:cat>
          <c:val>
            <c:numRef>
              <c:f>'Database Extraction'!$L$3:$L$6</c:f>
              <c:numCache>
                <c:formatCode>General</c:formatCode>
                <c:ptCount val="4"/>
                <c:pt idx="0">
                  <c:v>51</c:v>
                </c:pt>
                <c:pt idx="1">
                  <c:v>208</c:v>
                </c:pt>
                <c:pt idx="2">
                  <c:v>245</c:v>
                </c:pt>
                <c:pt idx="3">
                  <c:v>288</c:v>
                </c:pt>
              </c:numCache>
            </c:numRef>
          </c:val>
          <c:extLst>
            <c:ext xmlns:c16="http://schemas.microsoft.com/office/drawing/2014/chart" uri="{C3380CC4-5D6E-409C-BE32-E72D297353CC}">
              <c16:uniqueId val="{00000000-8606-4178-9C8A-B9753488EBC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Sheet4!$C$1</c:f>
              <c:strCache>
                <c:ptCount val="1"/>
                <c:pt idx="0">
                  <c:v>Publications Percentage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7AF-4EA4-A557-8C83A22C013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7AF-4EA4-A557-8C83A22C013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7AF-4EA4-A557-8C83A22C013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7AF-4EA4-A557-8C83A22C013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7AF-4EA4-A557-8C83A22C013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A7AF-4EA4-A557-8C83A22C0130}"/>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A7AF-4EA4-A557-8C83A22C0130}"/>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A7AF-4EA4-A557-8C83A22C0130}"/>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A7AF-4EA4-A557-8C83A22C013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Sheet4!$B$2:$B$10</c:f>
              <c:numCache>
                <c:formatCode>General</c:formatCode>
                <c:ptCount val="9"/>
                <c:pt idx="0">
                  <c:v>2015</c:v>
                </c:pt>
                <c:pt idx="1">
                  <c:v>2016</c:v>
                </c:pt>
                <c:pt idx="2">
                  <c:v>2017</c:v>
                </c:pt>
                <c:pt idx="3">
                  <c:v>2018</c:v>
                </c:pt>
                <c:pt idx="4">
                  <c:v>2019</c:v>
                </c:pt>
                <c:pt idx="5">
                  <c:v>2020</c:v>
                </c:pt>
                <c:pt idx="6">
                  <c:v>2021</c:v>
                </c:pt>
                <c:pt idx="7">
                  <c:v>2022</c:v>
                </c:pt>
                <c:pt idx="8">
                  <c:v>2023</c:v>
                </c:pt>
              </c:numCache>
            </c:numRef>
          </c:cat>
          <c:val>
            <c:numRef>
              <c:f>Sheet4!$C$2:$C$10</c:f>
              <c:numCache>
                <c:formatCode>General</c:formatCode>
                <c:ptCount val="9"/>
                <c:pt idx="0">
                  <c:v>24</c:v>
                </c:pt>
                <c:pt idx="1">
                  <c:v>24</c:v>
                </c:pt>
                <c:pt idx="2">
                  <c:v>27</c:v>
                </c:pt>
                <c:pt idx="3">
                  <c:v>48</c:v>
                </c:pt>
                <c:pt idx="4">
                  <c:v>91</c:v>
                </c:pt>
                <c:pt idx="5">
                  <c:v>79</c:v>
                </c:pt>
                <c:pt idx="6">
                  <c:v>96</c:v>
                </c:pt>
                <c:pt idx="7">
                  <c:v>155</c:v>
                </c:pt>
                <c:pt idx="8">
                  <c:v>78</c:v>
                </c:pt>
              </c:numCache>
            </c:numRef>
          </c:val>
          <c:extLst>
            <c:ext xmlns:c16="http://schemas.microsoft.com/office/drawing/2014/chart" uri="{C3380CC4-5D6E-409C-BE32-E72D297353CC}">
              <c16:uniqueId val="{00000000-CE71-4CEA-943D-BE6951BAB46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696311</xdr:colOff>
      <xdr:row>10</xdr:row>
      <xdr:rowOff>126123</xdr:rowOff>
    </xdr:from>
    <xdr:to>
      <xdr:col>10</xdr:col>
      <xdr:colOff>389759</xdr:colOff>
      <xdr:row>26</xdr:row>
      <xdr:rowOff>66565</xdr:rowOff>
    </xdr:to>
    <xdr:graphicFrame macro="">
      <xdr:nvGraphicFramePr>
        <xdr:cNvPr id="9" name="Chart 8">
          <a:extLst>
            <a:ext uri="{FF2B5EF4-FFF2-40B4-BE49-F238E27FC236}">
              <a16:creationId xmlns:a16="http://schemas.microsoft.com/office/drawing/2014/main" id="{077C0124-1FA1-2BBD-A7BD-860DF0D281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533400</xdr:colOff>
      <xdr:row>6</xdr:row>
      <xdr:rowOff>41910</xdr:rowOff>
    </xdr:from>
    <xdr:to>
      <xdr:col>15</xdr:col>
      <xdr:colOff>228600</xdr:colOff>
      <xdr:row>21</xdr:row>
      <xdr:rowOff>41910</xdr:rowOff>
    </xdr:to>
    <xdr:graphicFrame macro="">
      <xdr:nvGraphicFramePr>
        <xdr:cNvPr id="5" name="Chart 4">
          <a:extLst>
            <a:ext uri="{FF2B5EF4-FFF2-40B4-BE49-F238E27FC236}">
              <a16:creationId xmlns:a16="http://schemas.microsoft.com/office/drawing/2014/main" id="{9C2D95EF-B321-8716-6438-A760C294B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B3F91-7DA0-4DDB-A6AE-976DC3699361}">
  <dimension ref="A1:L7"/>
  <sheetViews>
    <sheetView zoomScale="87" zoomScaleNormal="87" workbookViewId="0">
      <selection activeCell="Q15" sqref="Q15"/>
    </sheetView>
  </sheetViews>
  <sheetFormatPr defaultRowHeight="13.8" x14ac:dyDescent="0.25"/>
  <cols>
    <col min="1" max="1" width="13.5546875" style="2" bestFit="1" customWidth="1"/>
    <col min="2" max="2" width="11.44140625" style="2" customWidth="1"/>
    <col min="3" max="3" width="15.77734375" style="2" bestFit="1" customWidth="1"/>
    <col min="4" max="4" width="14.77734375" style="2" bestFit="1" customWidth="1"/>
    <col min="5" max="5" width="8.6640625" style="2" bestFit="1" customWidth="1"/>
    <col min="6" max="6" width="11.21875" style="2" bestFit="1" customWidth="1"/>
    <col min="7" max="7" width="28.33203125" style="2" bestFit="1" customWidth="1"/>
    <col min="8" max="8" width="10.33203125" style="2" bestFit="1" customWidth="1"/>
    <col min="9" max="9" width="8.5546875" style="2" bestFit="1" customWidth="1"/>
    <col min="10" max="10" width="23.88671875" style="2" bestFit="1" customWidth="1"/>
    <col min="11" max="11" width="11.77734375" style="2" bestFit="1" customWidth="1"/>
    <col min="12" max="12" width="6.77734375" style="11" bestFit="1" customWidth="1"/>
    <col min="13" max="16384" width="8.88671875" style="2"/>
  </cols>
  <sheetData>
    <row r="1" spans="1:12" s="8" customFormat="1" ht="15.6" x14ac:dyDescent="0.3">
      <c r="A1" s="34" t="s">
        <v>1510</v>
      </c>
      <c r="B1" s="35"/>
      <c r="C1" s="35"/>
      <c r="D1" s="35"/>
      <c r="E1" s="35"/>
      <c r="F1" s="35"/>
      <c r="G1" s="35"/>
      <c r="H1" s="35"/>
      <c r="I1" s="35"/>
      <c r="J1" s="35"/>
      <c r="K1" s="35"/>
      <c r="L1" s="36"/>
    </row>
    <row r="2" spans="1:12" s="8" customFormat="1" ht="14.4" thickBot="1" x14ac:dyDescent="0.3">
      <c r="A2" s="18" t="s">
        <v>1498</v>
      </c>
      <c r="B2" s="19" t="s">
        <v>1511</v>
      </c>
      <c r="C2" s="19" t="s">
        <v>1499</v>
      </c>
      <c r="D2" s="19" t="s">
        <v>1501</v>
      </c>
      <c r="E2" s="19" t="s">
        <v>1500</v>
      </c>
      <c r="F2" s="19" t="s">
        <v>1502</v>
      </c>
      <c r="G2" s="19" t="s">
        <v>1503</v>
      </c>
      <c r="H2" s="19" t="s">
        <v>1504</v>
      </c>
      <c r="I2" s="19" t="s">
        <v>1881</v>
      </c>
      <c r="J2" s="19" t="s">
        <v>8</v>
      </c>
      <c r="K2" s="19" t="s">
        <v>1506</v>
      </c>
      <c r="L2" s="25" t="s">
        <v>1505</v>
      </c>
    </row>
    <row r="3" spans="1:12" s="1" customFormat="1" x14ac:dyDescent="0.25">
      <c r="A3" s="22" t="s">
        <v>1507</v>
      </c>
      <c r="B3" s="22" t="s">
        <v>1512</v>
      </c>
      <c r="C3" s="23" t="s">
        <v>1514</v>
      </c>
      <c r="D3" s="22" t="s">
        <v>1518</v>
      </c>
      <c r="E3" s="22" t="s">
        <v>1519</v>
      </c>
      <c r="F3" s="22"/>
      <c r="G3" s="22" t="s">
        <v>1515</v>
      </c>
      <c r="H3" s="22" t="s">
        <v>1516</v>
      </c>
      <c r="I3" s="22"/>
      <c r="J3" s="22" t="s">
        <v>1513</v>
      </c>
      <c r="K3" s="22" t="s">
        <v>1517</v>
      </c>
      <c r="L3" s="24">
        <v>51</v>
      </c>
    </row>
    <row r="4" spans="1:12" s="1" customFormat="1" x14ac:dyDescent="0.25">
      <c r="A4" s="20" t="s">
        <v>1508</v>
      </c>
      <c r="B4" s="20" t="s">
        <v>1512</v>
      </c>
      <c r="C4" s="20" t="s">
        <v>1871</v>
      </c>
      <c r="D4" s="20"/>
      <c r="E4" s="20"/>
      <c r="F4" s="20"/>
      <c r="G4" s="20"/>
      <c r="H4" s="20"/>
      <c r="I4" s="20"/>
      <c r="J4" s="20"/>
      <c r="K4" s="20" t="s">
        <v>1517</v>
      </c>
      <c r="L4" s="21">
        <v>208</v>
      </c>
    </row>
    <row r="5" spans="1:12" s="1" customFormat="1" x14ac:dyDescent="0.25">
      <c r="A5" s="20" t="s">
        <v>1509</v>
      </c>
      <c r="B5" s="20" t="s">
        <v>1512</v>
      </c>
      <c r="C5" s="20" t="s">
        <v>1869</v>
      </c>
      <c r="D5" s="20"/>
      <c r="E5" s="20"/>
      <c r="F5" s="20" t="s">
        <v>1870</v>
      </c>
      <c r="G5" s="20"/>
      <c r="H5" s="20"/>
      <c r="I5" s="20"/>
      <c r="J5" s="20"/>
      <c r="K5" s="20"/>
      <c r="L5" s="21">
        <v>245</v>
      </c>
    </row>
    <row r="6" spans="1:12" s="1" customFormat="1" x14ac:dyDescent="0.25">
      <c r="A6" s="20" t="s">
        <v>5087</v>
      </c>
      <c r="B6" s="20" t="s">
        <v>1512</v>
      </c>
      <c r="C6" s="20" t="s">
        <v>1541</v>
      </c>
      <c r="D6" s="20"/>
      <c r="E6" s="20" t="s">
        <v>1540</v>
      </c>
      <c r="F6" s="20"/>
      <c r="G6" s="20" t="s">
        <v>3511</v>
      </c>
      <c r="H6" s="20"/>
      <c r="I6" s="20"/>
      <c r="J6" s="20"/>
      <c r="K6" s="20" t="s">
        <v>1517</v>
      </c>
      <c r="L6" s="21">
        <v>288</v>
      </c>
    </row>
    <row r="7" spans="1:12" s="1" customFormat="1" ht="18" x14ac:dyDescent="0.35">
      <c r="A7" s="20"/>
      <c r="B7" s="20"/>
      <c r="C7" s="20"/>
      <c r="D7" s="20"/>
      <c r="E7" s="20"/>
      <c r="F7" s="20"/>
      <c r="G7" s="20"/>
      <c r="H7" s="20"/>
      <c r="I7" s="20"/>
      <c r="J7" s="26" t="s">
        <v>5086</v>
      </c>
      <c r="K7" s="27"/>
      <c r="L7" s="26">
        <f>SUM(L3:L6)</f>
        <v>792</v>
      </c>
    </row>
  </sheetData>
  <mergeCells count="1">
    <mergeCell ref="A1:L1"/>
  </mergeCells>
  <phoneticPr fontId="1"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2D9A4-4D9C-4A2B-9BD0-2E343661F8B8}">
  <dimension ref="A1:N513"/>
  <sheetViews>
    <sheetView tabSelected="1" topLeftCell="A387" zoomScale="88" zoomScaleNormal="88" workbookViewId="0">
      <selection activeCell="B402" sqref="B402"/>
    </sheetView>
  </sheetViews>
  <sheetFormatPr defaultRowHeight="13.8" x14ac:dyDescent="0.25"/>
  <cols>
    <col min="1" max="1" width="8.88671875" style="1"/>
    <col min="2" max="2" width="145.109375" style="1" bestFit="1" customWidth="1"/>
    <col min="3" max="7" width="8.88671875" style="1"/>
    <col min="8" max="8" width="14.88671875" style="1" bestFit="1" customWidth="1"/>
    <col min="9" max="9" width="15.21875" style="1" customWidth="1"/>
    <col min="10" max="10" width="15.21875" style="1" bestFit="1" customWidth="1"/>
    <col min="11" max="11" width="11.33203125" style="32" bestFit="1" customWidth="1"/>
    <col min="12" max="12" width="8.88671875" style="1"/>
    <col min="13" max="13" width="15.6640625" style="32" bestFit="1" customWidth="1"/>
    <col min="14" max="16384" width="8.88671875" style="1"/>
  </cols>
  <sheetData>
    <row r="1" spans="1:14" ht="15.6" x14ac:dyDescent="0.3">
      <c r="A1" s="7" t="s">
        <v>0</v>
      </c>
      <c r="B1" s="7" t="s">
        <v>1</v>
      </c>
      <c r="C1" s="7" t="s">
        <v>7</v>
      </c>
      <c r="D1" s="7" t="s">
        <v>8</v>
      </c>
      <c r="E1" s="7" t="s">
        <v>5779</v>
      </c>
      <c r="F1" s="7" t="s">
        <v>5781</v>
      </c>
      <c r="G1" s="7" t="s">
        <v>5780</v>
      </c>
      <c r="H1" s="7" t="s">
        <v>5899</v>
      </c>
      <c r="I1" s="12" t="s">
        <v>5913</v>
      </c>
      <c r="J1" s="12" t="s">
        <v>5914</v>
      </c>
      <c r="K1" s="7" t="s">
        <v>4</v>
      </c>
      <c r="L1" s="7" t="s">
        <v>3516</v>
      </c>
      <c r="M1" s="7" t="s">
        <v>1873</v>
      </c>
      <c r="N1" s="7" t="s">
        <v>1500</v>
      </c>
    </row>
    <row r="2" spans="1:14" x14ac:dyDescent="0.25">
      <c r="A2" s="1" t="s">
        <v>7004</v>
      </c>
      <c r="B2" s="1" t="s">
        <v>7005</v>
      </c>
      <c r="C2" s="1" t="s">
        <v>7006</v>
      </c>
      <c r="D2" s="1" t="s">
        <v>7007</v>
      </c>
      <c r="E2" s="1" t="s">
        <v>5900</v>
      </c>
      <c r="F2" s="1" t="s">
        <v>5900</v>
      </c>
      <c r="G2" s="1" t="s">
        <v>5900</v>
      </c>
      <c r="H2" s="1" t="b">
        <v>1</v>
      </c>
      <c r="K2" s="32">
        <v>26</v>
      </c>
      <c r="L2" s="1" t="s">
        <v>7008</v>
      </c>
      <c r="M2" s="32">
        <v>2022</v>
      </c>
      <c r="N2" s="1" t="s">
        <v>1540</v>
      </c>
    </row>
    <row r="3" spans="1:14" ht="15.6" x14ac:dyDescent="0.3">
      <c r="A3" s="4" t="s">
        <v>5622</v>
      </c>
      <c r="B3" s="4" t="s">
        <v>2900</v>
      </c>
      <c r="C3" s="4" t="s">
        <v>2901</v>
      </c>
      <c r="D3" s="4" t="s">
        <v>5623</v>
      </c>
      <c r="E3" s="31" t="s">
        <v>5900</v>
      </c>
      <c r="F3" s="31" t="s">
        <v>5900</v>
      </c>
      <c r="G3" s="31" t="s">
        <v>5900</v>
      </c>
      <c r="H3" s="31" t="b">
        <v>1</v>
      </c>
      <c r="K3" s="5">
        <v>10</v>
      </c>
      <c r="L3" s="4" t="s">
        <v>2903</v>
      </c>
      <c r="M3" s="5">
        <v>2021</v>
      </c>
      <c r="N3" s="4" t="s">
        <v>1540</v>
      </c>
    </row>
    <row r="4" spans="1:14" ht="15.6" x14ac:dyDescent="0.3">
      <c r="A4" s="4" t="s">
        <v>4287</v>
      </c>
      <c r="B4" s="4" t="s">
        <v>2366</v>
      </c>
      <c r="C4" s="4" t="s">
        <v>2367</v>
      </c>
      <c r="D4" s="4" t="s">
        <v>5227</v>
      </c>
      <c r="E4" s="31" t="s">
        <v>5900</v>
      </c>
      <c r="F4" s="31" t="s">
        <v>5900</v>
      </c>
      <c r="G4" s="31" t="s">
        <v>5900</v>
      </c>
      <c r="H4" s="31" t="b">
        <v>1</v>
      </c>
      <c r="K4" s="5">
        <v>10</v>
      </c>
      <c r="L4" s="4" t="s">
        <v>5832</v>
      </c>
      <c r="M4" s="5">
        <v>2022</v>
      </c>
      <c r="N4" s="4" t="s">
        <v>1540</v>
      </c>
    </row>
    <row r="5" spans="1:14" x14ac:dyDescent="0.25">
      <c r="A5" s="1" t="s">
        <v>7480</v>
      </c>
      <c r="B5" s="1" t="s">
        <v>7481</v>
      </c>
      <c r="C5" s="1" t="s">
        <v>7482</v>
      </c>
      <c r="D5" s="1" t="s">
        <v>7483</v>
      </c>
      <c r="E5" s="1" t="s">
        <v>5900</v>
      </c>
      <c r="F5" s="1" t="s">
        <v>5900</v>
      </c>
      <c r="G5" s="1" t="s">
        <v>5900</v>
      </c>
      <c r="H5" s="1" t="b">
        <v>1</v>
      </c>
      <c r="L5" s="1" t="s">
        <v>7484</v>
      </c>
      <c r="M5" s="32">
        <v>2020</v>
      </c>
      <c r="N5" s="1" t="s">
        <v>1540</v>
      </c>
    </row>
    <row r="6" spans="1:14" x14ac:dyDescent="0.25">
      <c r="A6" s="1" t="s">
        <v>7823</v>
      </c>
      <c r="B6" s="1" t="s">
        <v>7824</v>
      </c>
      <c r="C6" s="1" t="s">
        <v>7825</v>
      </c>
      <c r="D6" s="1" t="s">
        <v>7826</v>
      </c>
      <c r="E6" s="1" t="s">
        <v>5900</v>
      </c>
      <c r="F6" s="1" t="s">
        <v>5900</v>
      </c>
      <c r="G6" s="1" t="s">
        <v>5900</v>
      </c>
      <c r="H6" s="1" t="b">
        <v>1</v>
      </c>
      <c r="K6" s="32">
        <v>8</v>
      </c>
      <c r="L6" s="1" t="s">
        <v>7827</v>
      </c>
      <c r="M6" s="32">
        <v>2020</v>
      </c>
      <c r="N6" s="1" t="s">
        <v>1540</v>
      </c>
    </row>
    <row r="7" spans="1:14" ht="15.6" x14ac:dyDescent="0.3">
      <c r="A7" s="4" t="s">
        <v>5692</v>
      </c>
      <c r="B7" s="4" t="s">
        <v>3177</v>
      </c>
      <c r="C7" s="4" t="s">
        <v>3178</v>
      </c>
      <c r="D7" s="4" t="s">
        <v>5693</v>
      </c>
      <c r="E7" s="31" t="s">
        <v>5900</v>
      </c>
      <c r="F7" s="31" t="s">
        <v>5900</v>
      </c>
      <c r="G7" s="31" t="s">
        <v>5900</v>
      </c>
      <c r="H7" s="31" t="b">
        <v>1</v>
      </c>
      <c r="K7" s="5">
        <v>18</v>
      </c>
      <c r="L7" s="4" t="s">
        <v>3180</v>
      </c>
      <c r="M7" s="5">
        <v>2020</v>
      </c>
      <c r="N7" s="4" t="s">
        <v>1540</v>
      </c>
    </row>
    <row r="8" spans="1:14" ht="15.6" x14ac:dyDescent="0.3">
      <c r="A8" s="4" t="s">
        <v>436</v>
      </c>
      <c r="B8" s="4" t="s">
        <v>437</v>
      </c>
      <c r="C8" s="4" t="s">
        <v>441</v>
      </c>
      <c r="D8" s="4" t="s">
        <v>442</v>
      </c>
      <c r="E8" s="31" t="s">
        <v>5900</v>
      </c>
      <c r="F8" s="31" t="s">
        <v>5900</v>
      </c>
      <c r="G8" s="31" t="s">
        <v>5900</v>
      </c>
      <c r="H8" s="31" t="b">
        <v>1</v>
      </c>
      <c r="K8" s="5">
        <v>11</v>
      </c>
      <c r="L8" s="4" t="s">
        <v>440</v>
      </c>
      <c r="M8" s="5" t="s">
        <v>35</v>
      </c>
      <c r="N8" s="4" t="s">
        <v>1519</v>
      </c>
    </row>
    <row r="9" spans="1:14" ht="15.6" x14ac:dyDescent="0.3">
      <c r="A9" s="4" t="s">
        <v>4919</v>
      </c>
      <c r="B9" s="4" t="s">
        <v>2818</v>
      </c>
      <c r="C9" s="4" t="s">
        <v>4922</v>
      </c>
      <c r="D9" s="4" t="s">
        <v>5338</v>
      </c>
      <c r="E9" s="31" t="s">
        <v>5900</v>
      </c>
      <c r="F9" s="31" t="s">
        <v>5900</v>
      </c>
      <c r="G9" s="31" t="s">
        <v>5900</v>
      </c>
      <c r="H9" s="31" t="b">
        <v>1</v>
      </c>
      <c r="K9" s="5">
        <v>7</v>
      </c>
      <c r="L9" s="4" t="s">
        <v>5882</v>
      </c>
      <c r="M9" s="5">
        <v>2019</v>
      </c>
      <c r="N9" s="4" t="s">
        <v>1540</v>
      </c>
    </row>
    <row r="10" spans="1:14" ht="15.6" x14ac:dyDescent="0.3">
      <c r="A10" s="4" t="s">
        <v>5595</v>
      </c>
      <c r="B10" s="17" t="s">
        <v>2786</v>
      </c>
      <c r="C10" s="4" t="s">
        <v>2787</v>
      </c>
      <c r="D10" s="4" t="s">
        <v>5596</v>
      </c>
      <c r="E10" s="31" t="s">
        <v>5900</v>
      </c>
      <c r="F10" s="31" t="s">
        <v>5900</v>
      </c>
      <c r="G10" s="31" t="s">
        <v>5900</v>
      </c>
      <c r="H10" s="31" t="b">
        <v>1</v>
      </c>
      <c r="I10" s="1" t="s">
        <v>5915</v>
      </c>
      <c r="J10" s="1" t="s">
        <v>5915</v>
      </c>
      <c r="K10" s="5">
        <v>19</v>
      </c>
      <c r="L10" s="4" t="s">
        <v>2789</v>
      </c>
      <c r="M10" s="5">
        <v>2021</v>
      </c>
      <c r="N10" s="4" t="s">
        <v>1540</v>
      </c>
    </row>
    <row r="11" spans="1:14" ht="15.6" x14ac:dyDescent="0.3">
      <c r="A11" s="4" t="s">
        <v>4234</v>
      </c>
      <c r="B11" s="4" t="s">
        <v>4235</v>
      </c>
      <c r="C11" s="4" t="s">
        <v>4239</v>
      </c>
      <c r="D11" s="4" t="s">
        <v>5217</v>
      </c>
      <c r="E11" s="31" t="s">
        <v>5900</v>
      </c>
      <c r="F11" s="31" t="s">
        <v>5900</v>
      </c>
      <c r="G11" s="31" t="s">
        <v>5900</v>
      </c>
      <c r="H11" s="31" t="b">
        <v>1</v>
      </c>
      <c r="K11" s="5">
        <v>17</v>
      </c>
      <c r="L11" s="4" t="s">
        <v>5828</v>
      </c>
      <c r="M11" s="5">
        <v>2019</v>
      </c>
      <c r="N11" s="4" t="s">
        <v>1540</v>
      </c>
    </row>
    <row r="12" spans="1:14" x14ac:dyDescent="0.25">
      <c r="A12" s="1" t="s">
        <v>6175</v>
      </c>
      <c r="B12" s="33" t="s">
        <v>6176</v>
      </c>
      <c r="C12" s="1" t="s">
        <v>6177</v>
      </c>
      <c r="D12" s="1" t="s">
        <v>6178</v>
      </c>
      <c r="E12" s="1" t="s">
        <v>5900</v>
      </c>
      <c r="F12" s="1" t="s">
        <v>5900</v>
      </c>
      <c r="G12" s="1" t="s">
        <v>5900</v>
      </c>
      <c r="H12" s="1" t="b">
        <v>1</v>
      </c>
      <c r="I12" s="1" t="s">
        <v>8544</v>
      </c>
      <c r="J12" s="1" t="s">
        <v>8544</v>
      </c>
      <c r="K12" s="32">
        <v>14</v>
      </c>
      <c r="L12" s="1" t="s">
        <v>6179</v>
      </c>
      <c r="M12" s="32">
        <v>2023</v>
      </c>
      <c r="N12" s="1" t="s">
        <v>1540</v>
      </c>
    </row>
    <row r="13" spans="1:14" x14ac:dyDescent="0.25">
      <c r="A13" s="1" t="s">
        <v>8028</v>
      </c>
      <c r="B13" s="1" t="s">
        <v>8029</v>
      </c>
      <c r="C13" s="1" t="s">
        <v>8030</v>
      </c>
      <c r="D13" s="1" t="s">
        <v>8031</v>
      </c>
      <c r="E13" s="1" t="s">
        <v>5900</v>
      </c>
      <c r="F13" s="1" t="s">
        <v>5900</v>
      </c>
      <c r="G13" s="1" t="s">
        <v>5900</v>
      </c>
      <c r="H13" s="1" t="b">
        <v>1</v>
      </c>
      <c r="K13" s="32">
        <v>14</v>
      </c>
      <c r="L13" s="1" t="s">
        <v>8032</v>
      </c>
      <c r="M13" s="32">
        <v>2018</v>
      </c>
      <c r="N13" s="1" t="s">
        <v>1540</v>
      </c>
    </row>
    <row r="14" spans="1:14" x14ac:dyDescent="0.25">
      <c r="A14" s="1" t="s">
        <v>7024</v>
      </c>
      <c r="B14" s="1" t="s">
        <v>7025</v>
      </c>
      <c r="C14" s="1" t="s">
        <v>7026</v>
      </c>
      <c r="D14" s="1" t="s">
        <v>7027</v>
      </c>
      <c r="E14" s="1" t="s">
        <v>5900</v>
      </c>
      <c r="F14" s="1" t="s">
        <v>5900</v>
      </c>
      <c r="G14" s="1" t="s">
        <v>5900</v>
      </c>
      <c r="H14" s="1" t="b">
        <v>1</v>
      </c>
      <c r="K14" s="32">
        <v>13</v>
      </c>
      <c r="L14" s="1" t="s">
        <v>7028</v>
      </c>
      <c r="M14" s="32">
        <v>2021</v>
      </c>
      <c r="N14" s="1" t="s">
        <v>1540</v>
      </c>
    </row>
    <row r="15" spans="1:14" x14ac:dyDescent="0.25">
      <c r="A15" s="1" t="s">
        <v>8113</v>
      </c>
      <c r="B15" s="1" t="s">
        <v>8114</v>
      </c>
      <c r="C15" s="1" t="s">
        <v>8115</v>
      </c>
      <c r="D15" s="1" t="s">
        <v>8116</v>
      </c>
      <c r="E15" s="1" t="s">
        <v>5900</v>
      </c>
      <c r="F15" s="1" t="s">
        <v>5900</v>
      </c>
      <c r="G15" s="1" t="s">
        <v>5900</v>
      </c>
      <c r="H15" s="1" t="b">
        <v>1</v>
      </c>
      <c r="K15" s="32">
        <v>11</v>
      </c>
      <c r="L15" s="1" t="s">
        <v>8117</v>
      </c>
      <c r="M15" s="32">
        <v>2018</v>
      </c>
      <c r="N15" s="1" t="s">
        <v>1540</v>
      </c>
    </row>
    <row r="16" spans="1:14" ht="15.6" x14ac:dyDescent="0.3">
      <c r="A16" s="4" t="s">
        <v>3996</v>
      </c>
      <c r="B16" s="4" t="s">
        <v>3997</v>
      </c>
      <c r="C16" s="4" t="s">
        <v>3999</v>
      </c>
      <c r="D16" s="4" t="s">
        <v>5175</v>
      </c>
      <c r="E16" s="31" t="s">
        <v>5900</v>
      </c>
      <c r="F16" s="31" t="s">
        <v>5900</v>
      </c>
      <c r="G16" s="31" t="s">
        <v>5900</v>
      </c>
      <c r="H16" s="31" t="b">
        <v>1</v>
      </c>
      <c r="K16" s="5">
        <v>13</v>
      </c>
      <c r="L16" s="4" t="s">
        <v>5810</v>
      </c>
      <c r="M16" s="5">
        <v>2018</v>
      </c>
      <c r="N16" s="4" t="s">
        <v>1540</v>
      </c>
    </row>
    <row r="17" spans="1:14" ht="15.6" x14ac:dyDescent="0.3">
      <c r="A17" s="4" t="s">
        <v>5052</v>
      </c>
      <c r="B17" s="4" t="s">
        <v>5053</v>
      </c>
      <c r="C17" s="4" t="s">
        <v>5057</v>
      </c>
      <c r="D17" s="4" t="s">
        <v>5360</v>
      </c>
      <c r="E17" s="31" t="s">
        <v>5900</v>
      </c>
      <c r="F17" s="31" t="s">
        <v>5900</v>
      </c>
      <c r="G17" s="31" t="s">
        <v>5900</v>
      </c>
      <c r="H17" s="31" t="b">
        <v>1</v>
      </c>
      <c r="K17" s="5">
        <v>15</v>
      </c>
      <c r="L17" s="4" t="s">
        <v>5896</v>
      </c>
      <c r="M17" s="5">
        <v>2020</v>
      </c>
      <c r="N17" s="4" t="s">
        <v>1540</v>
      </c>
    </row>
    <row r="18" spans="1:14" ht="15.6" x14ac:dyDescent="0.3">
      <c r="A18" s="4" t="s">
        <v>3932</v>
      </c>
      <c r="B18" s="17" t="s">
        <v>3933</v>
      </c>
      <c r="C18" s="4" t="s">
        <v>3937</v>
      </c>
      <c r="D18" s="4" t="s">
        <v>5163</v>
      </c>
      <c r="E18" s="31" t="s">
        <v>5900</v>
      </c>
      <c r="F18" s="31" t="s">
        <v>5900</v>
      </c>
      <c r="G18" s="31" t="s">
        <v>5900</v>
      </c>
      <c r="H18" s="31" t="b">
        <v>1</v>
      </c>
      <c r="I18" s="1" t="s">
        <v>5915</v>
      </c>
      <c r="J18" s="1" t="s">
        <v>5915</v>
      </c>
      <c r="K18" s="5">
        <v>23</v>
      </c>
      <c r="L18" s="4" t="s">
        <v>5807</v>
      </c>
      <c r="M18" s="5">
        <v>2022</v>
      </c>
      <c r="N18" s="4" t="s">
        <v>1540</v>
      </c>
    </row>
    <row r="19" spans="1:14" x14ac:dyDescent="0.25">
      <c r="A19" s="1" t="s">
        <v>6801</v>
      </c>
      <c r="B19" s="1" t="s">
        <v>6802</v>
      </c>
      <c r="C19" s="1" t="s">
        <v>6803</v>
      </c>
      <c r="D19" s="1" t="s">
        <v>6804</v>
      </c>
      <c r="E19" s="1" t="s">
        <v>5900</v>
      </c>
      <c r="F19" s="1" t="s">
        <v>5900</v>
      </c>
      <c r="G19" s="1" t="s">
        <v>5900</v>
      </c>
      <c r="H19" s="1" t="b">
        <v>1</v>
      </c>
      <c r="L19" s="1" t="s">
        <v>6805</v>
      </c>
      <c r="M19" s="32">
        <v>2022</v>
      </c>
      <c r="N19" s="1" t="s">
        <v>1540</v>
      </c>
    </row>
    <row r="20" spans="1:14" x14ac:dyDescent="0.25">
      <c r="A20" s="1" t="s">
        <v>7955</v>
      </c>
      <c r="B20" s="1" t="s">
        <v>7956</v>
      </c>
      <c r="C20" s="1" t="s">
        <v>7957</v>
      </c>
      <c r="D20" s="1" t="s">
        <v>7958</v>
      </c>
      <c r="E20" s="1" t="s">
        <v>5900</v>
      </c>
      <c r="F20" s="1" t="s">
        <v>5900</v>
      </c>
      <c r="G20" s="1" t="s">
        <v>5900</v>
      </c>
      <c r="H20" s="1" t="b">
        <v>1</v>
      </c>
      <c r="L20" s="1" t="s">
        <v>7959</v>
      </c>
      <c r="M20" s="32">
        <v>2017</v>
      </c>
      <c r="N20" s="1" t="s">
        <v>1540</v>
      </c>
    </row>
    <row r="21" spans="1:14" x14ac:dyDescent="0.25">
      <c r="A21" s="1" t="s">
        <v>7127</v>
      </c>
      <c r="B21" s="1" t="s">
        <v>7128</v>
      </c>
      <c r="C21" s="1" t="s">
        <v>7129</v>
      </c>
      <c r="D21" s="1" t="s">
        <v>7130</v>
      </c>
      <c r="E21" s="1" t="s">
        <v>5900</v>
      </c>
      <c r="F21" s="1" t="s">
        <v>5900</v>
      </c>
      <c r="G21" s="1" t="s">
        <v>5900</v>
      </c>
      <c r="H21" s="1" t="b">
        <v>1</v>
      </c>
      <c r="K21" s="32">
        <v>18</v>
      </c>
      <c r="L21" s="1" t="s">
        <v>7131</v>
      </c>
      <c r="M21" s="32">
        <v>2022</v>
      </c>
      <c r="N21" s="1" t="s">
        <v>1540</v>
      </c>
    </row>
    <row r="22" spans="1:14" ht="15.6" x14ac:dyDescent="0.3">
      <c r="A22" s="4" t="s">
        <v>5533</v>
      </c>
      <c r="B22" s="4" t="s">
        <v>2536</v>
      </c>
      <c r="C22" s="4" t="s">
        <v>2537</v>
      </c>
      <c r="D22" s="4" t="s">
        <v>5534</v>
      </c>
      <c r="E22" s="31" t="s">
        <v>5900</v>
      </c>
      <c r="F22" s="31" t="s">
        <v>5900</v>
      </c>
      <c r="G22" s="31" t="s">
        <v>5900</v>
      </c>
      <c r="H22" s="31" t="b">
        <v>1</v>
      </c>
      <c r="K22" s="5">
        <v>8</v>
      </c>
      <c r="L22" s="4" t="s">
        <v>2539</v>
      </c>
      <c r="M22" s="5">
        <v>2021</v>
      </c>
      <c r="N22" s="4" t="s">
        <v>1540</v>
      </c>
    </row>
    <row r="23" spans="1:14" ht="15.6" x14ac:dyDescent="0.3">
      <c r="A23" s="4" t="s">
        <v>5579</v>
      </c>
      <c r="B23" s="4" t="s">
        <v>2721</v>
      </c>
      <c r="C23" s="4" t="s">
        <v>2722</v>
      </c>
      <c r="D23" s="4" t="s">
        <v>5580</v>
      </c>
      <c r="E23" s="31" t="s">
        <v>5900</v>
      </c>
      <c r="F23" s="31" t="s">
        <v>5900</v>
      </c>
      <c r="G23" s="31" t="s">
        <v>5900</v>
      </c>
      <c r="H23" s="31" t="b">
        <v>1</v>
      </c>
      <c r="K23" s="5">
        <v>10</v>
      </c>
      <c r="L23" s="4" t="s">
        <v>2724</v>
      </c>
      <c r="M23" s="5">
        <v>2021</v>
      </c>
      <c r="N23" s="4" t="s">
        <v>1540</v>
      </c>
    </row>
    <row r="24" spans="1:14" ht="15.6" x14ac:dyDescent="0.3">
      <c r="A24" s="4" t="s">
        <v>4958</v>
      </c>
      <c r="B24" s="4" t="s">
        <v>3448</v>
      </c>
      <c r="C24" s="4" t="s">
        <v>3449</v>
      </c>
      <c r="D24" s="4" t="s">
        <v>5345</v>
      </c>
      <c r="E24" s="31" t="s">
        <v>5900</v>
      </c>
      <c r="F24" s="31" t="s">
        <v>5900</v>
      </c>
      <c r="G24" s="31" t="s">
        <v>5900</v>
      </c>
      <c r="H24" s="31" t="b">
        <v>1</v>
      </c>
      <c r="K24" s="5">
        <v>12</v>
      </c>
      <c r="L24" s="4" t="s">
        <v>5888</v>
      </c>
      <c r="M24" s="5">
        <v>2021</v>
      </c>
      <c r="N24" s="4" t="s">
        <v>1540</v>
      </c>
    </row>
    <row r="25" spans="1:14" x14ac:dyDescent="0.25">
      <c r="A25" s="1" t="s">
        <v>6663</v>
      </c>
      <c r="B25" s="1" t="s">
        <v>6664</v>
      </c>
      <c r="C25" s="1" t="s">
        <v>6665</v>
      </c>
      <c r="D25" s="1" t="s">
        <v>6666</v>
      </c>
      <c r="E25" s="1" t="s">
        <v>5900</v>
      </c>
      <c r="F25" s="1" t="s">
        <v>5900</v>
      </c>
      <c r="G25" s="1" t="s">
        <v>5900</v>
      </c>
      <c r="H25" s="1" t="b">
        <v>1</v>
      </c>
      <c r="L25" s="1" t="s">
        <v>6667</v>
      </c>
      <c r="M25" s="32">
        <v>2022</v>
      </c>
      <c r="N25" s="1" t="s">
        <v>1540</v>
      </c>
    </row>
    <row r="26" spans="1:14" x14ac:dyDescent="0.25">
      <c r="A26" s="1" t="s">
        <v>6492</v>
      </c>
      <c r="B26" s="33" t="s">
        <v>6493</v>
      </c>
      <c r="C26" s="1" t="s">
        <v>6494</v>
      </c>
      <c r="D26" s="1" t="s">
        <v>6495</v>
      </c>
      <c r="E26" s="1" t="s">
        <v>5900</v>
      </c>
      <c r="F26" s="1" t="s">
        <v>5900</v>
      </c>
      <c r="G26" s="1" t="s">
        <v>5900</v>
      </c>
      <c r="H26" s="1" t="b">
        <v>1</v>
      </c>
      <c r="I26" s="1" t="s">
        <v>8544</v>
      </c>
      <c r="J26" s="1" t="s">
        <v>8544</v>
      </c>
      <c r="K26" s="32">
        <v>10</v>
      </c>
      <c r="L26" s="1" t="s">
        <v>6496</v>
      </c>
      <c r="M26" s="32">
        <v>2023</v>
      </c>
      <c r="N26" s="1" t="s">
        <v>1540</v>
      </c>
    </row>
    <row r="27" spans="1:14" x14ac:dyDescent="0.25">
      <c r="A27" s="1" t="s">
        <v>6061</v>
      </c>
      <c r="B27" s="1" t="s">
        <v>6062</v>
      </c>
      <c r="C27" s="1" t="s">
        <v>6063</v>
      </c>
      <c r="D27" s="1" t="s">
        <v>6064</v>
      </c>
      <c r="E27" s="1" t="s">
        <v>5900</v>
      </c>
      <c r="F27" s="1" t="s">
        <v>5900</v>
      </c>
      <c r="G27" s="1" t="s">
        <v>5900</v>
      </c>
      <c r="H27" s="1" t="b">
        <v>1</v>
      </c>
      <c r="K27" s="32">
        <v>22</v>
      </c>
      <c r="L27" s="1" t="s">
        <v>6065</v>
      </c>
      <c r="M27" s="32">
        <v>2023</v>
      </c>
      <c r="N27" s="1" t="s">
        <v>1540</v>
      </c>
    </row>
    <row r="28" spans="1:14" x14ac:dyDescent="0.25">
      <c r="A28" s="1" t="s">
        <v>6640</v>
      </c>
      <c r="B28" s="1" t="s">
        <v>6641</v>
      </c>
      <c r="C28" s="1" t="s">
        <v>6642</v>
      </c>
      <c r="D28" s="1" t="s">
        <v>6643</v>
      </c>
      <c r="E28" s="1" t="s">
        <v>5900</v>
      </c>
      <c r="F28" s="1" t="s">
        <v>5900</v>
      </c>
      <c r="G28" s="1" t="s">
        <v>5900</v>
      </c>
      <c r="H28" s="1" t="b">
        <v>1</v>
      </c>
      <c r="L28" s="1" t="s">
        <v>6644</v>
      </c>
      <c r="M28" s="32">
        <v>2022</v>
      </c>
      <c r="N28" s="1" t="s">
        <v>1540</v>
      </c>
    </row>
    <row r="29" spans="1:14" ht="15.6" x14ac:dyDescent="0.3">
      <c r="A29" s="4" t="s">
        <v>5702</v>
      </c>
      <c r="B29" s="17" t="s">
        <v>3215</v>
      </c>
      <c r="C29" s="4" t="s">
        <v>3216</v>
      </c>
      <c r="D29" s="4" t="s">
        <v>5703</v>
      </c>
      <c r="E29" s="31" t="s">
        <v>5900</v>
      </c>
      <c r="F29" s="31" t="s">
        <v>5900</v>
      </c>
      <c r="G29" s="31" t="s">
        <v>5900</v>
      </c>
      <c r="H29" s="31" t="b">
        <v>1</v>
      </c>
      <c r="I29" s="1" t="s">
        <v>5915</v>
      </c>
      <c r="J29" s="1" t="s">
        <v>5915</v>
      </c>
      <c r="K29" s="5">
        <v>10</v>
      </c>
      <c r="L29" s="4" t="s">
        <v>3218</v>
      </c>
      <c r="M29" s="5">
        <v>2022</v>
      </c>
      <c r="N29" s="4" t="s">
        <v>1540</v>
      </c>
    </row>
    <row r="30" spans="1:14" ht="15.6" x14ac:dyDescent="0.3">
      <c r="A30" s="4" t="s">
        <v>5013</v>
      </c>
      <c r="B30" s="4" t="s">
        <v>5014</v>
      </c>
      <c r="C30" s="4" t="s">
        <v>5017</v>
      </c>
      <c r="D30" s="4" t="s">
        <v>5354</v>
      </c>
      <c r="E30" s="31" t="s">
        <v>5900</v>
      </c>
      <c r="F30" s="31" t="s">
        <v>5900</v>
      </c>
      <c r="G30" s="31" t="s">
        <v>5900</v>
      </c>
      <c r="H30" s="31" t="b">
        <v>1</v>
      </c>
      <c r="K30" s="5">
        <v>11</v>
      </c>
      <c r="L30" s="4" t="s">
        <v>5893</v>
      </c>
      <c r="M30" s="5">
        <v>2020</v>
      </c>
      <c r="N30" s="4" t="s">
        <v>1540</v>
      </c>
    </row>
    <row r="31" spans="1:14" ht="15.6" x14ac:dyDescent="0.3">
      <c r="A31" s="4" t="s">
        <v>5388</v>
      </c>
      <c r="B31" s="17" t="s">
        <v>1967</v>
      </c>
      <c r="C31" s="4" t="s">
        <v>1968</v>
      </c>
      <c r="D31" s="4" t="s">
        <v>5389</v>
      </c>
      <c r="E31" s="31" t="s">
        <v>5900</v>
      </c>
      <c r="F31" s="31" t="s">
        <v>5900</v>
      </c>
      <c r="G31" s="31" t="s">
        <v>5900</v>
      </c>
      <c r="H31" s="31" t="b">
        <v>1</v>
      </c>
      <c r="I31" s="31" t="s">
        <v>5900</v>
      </c>
      <c r="J31" s="1" t="s">
        <v>5915</v>
      </c>
      <c r="K31" s="5">
        <v>42</v>
      </c>
      <c r="L31" s="4" t="s">
        <v>1970</v>
      </c>
      <c r="M31" s="5">
        <v>2022</v>
      </c>
      <c r="N31" s="4" t="s">
        <v>1540</v>
      </c>
    </row>
    <row r="32" spans="1:14" x14ac:dyDescent="0.25">
      <c r="A32" s="1" t="s">
        <v>7744</v>
      </c>
      <c r="B32" s="1" t="s">
        <v>7745</v>
      </c>
      <c r="C32" s="1" t="s">
        <v>7746</v>
      </c>
      <c r="D32" s="1" t="s">
        <v>7747</v>
      </c>
      <c r="E32" s="1" t="s">
        <v>5900</v>
      </c>
      <c r="F32" s="1" t="s">
        <v>5900</v>
      </c>
      <c r="G32" s="1" t="s">
        <v>5900</v>
      </c>
      <c r="H32" s="1" t="b">
        <v>1</v>
      </c>
      <c r="K32" s="32">
        <v>11</v>
      </c>
      <c r="L32" s="1" t="s">
        <v>7748</v>
      </c>
      <c r="M32" s="32">
        <v>2019</v>
      </c>
      <c r="N32" s="1" t="s">
        <v>1540</v>
      </c>
    </row>
    <row r="33" spans="1:14" x14ac:dyDescent="0.25">
      <c r="A33" s="1" t="s">
        <v>8241</v>
      </c>
      <c r="B33" s="1" t="s">
        <v>8242</v>
      </c>
      <c r="C33" s="1" t="s">
        <v>8243</v>
      </c>
      <c r="D33" s="1" t="s">
        <v>8244</v>
      </c>
      <c r="E33" s="1" t="s">
        <v>5900</v>
      </c>
      <c r="F33" s="1" t="s">
        <v>5900</v>
      </c>
      <c r="G33" s="1" t="s">
        <v>5900</v>
      </c>
      <c r="H33" s="1" t="b">
        <v>1</v>
      </c>
      <c r="K33" s="32">
        <v>25</v>
      </c>
      <c r="L33" s="1" t="s">
        <v>8245</v>
      </c>
      <c r="M33" s="32">
        <v>2018</v>
      </c>
      <c r="N33" s="1" t="s">
        <v>1540</v>
      </c>
    </row>
    <row r="34" spans="1:14" x14ac:dyDescent="0.25">
      <c r="A34" s="1" t="s">
        <v>6428</v>
      </c>
      <c r="B34" s="1" t="s">
        <v>6429</v>
      </c>
      <c r="C34" s="1" t="s">
        <v>6430</v>
      </c>
      <c r="D34" s="1" t="s">
        <v>6431</v>
      </c>
      <c r="E34" s="1" t="s">
        <v>5900</v>
      </c>
      <c r="F34" s="1" t="s">
        <v>5900</v>
      </c>
      <c r="G34" s="1" t="s">
        <v>5900</v>
      </c>
      <c r="H34" s="1" t="b">
        <v>1</v>
      </c>
      <c r="K34" s="32">
        <v>31</v>
      </c>
      <c r="L34" s="1" t="s">
        <v>6432</v>
      </c>
      <c r="M34" s="32">
        <v>2023</v>
      </c>
      <c r="N34" s="1" t="s">
        <v>1540</v>
      </c>
    </row>
    <row r="35" spans="1:14" x14ac:dyDescent="0.25">
      <c r="A35" s="1" t="s">
        <v>6213</v>
      </c>
      <c r="B35" s="1" t="s">
        <v>6214</v>
      </c>
      <c r="C35" s="1" t="s">
        <v>6215</v>
      </c>
      <c r="D35" s="1" t="s">
        <v>6216</v>
      </c>
      <c r="E35" s="1" t="s">
        <v>5900</v>
      </c>
      <c r="F35" s="1" t="s">
        <v>5900</v>
      </c>
      <c r="G35" s="1" t="s">
        <v>5900</v>
      </c>
      <c r="H35" s="1" t="b">
        <v>1</v>
      </c>
      <c r="L35" s="1" t="s">
        <v>6217</v>
      </c>
      <c r="M35" s="32">
        <v>2023</v>
      </c>
      <c r="N35" s="1" t="s">
        <v>1540</v>
      </c>
    </row>
    <row r="36" spans="1:14" x14ac:dyDescent="0.25">
      <c r="A36" s="1" t="s">
        <v>7301</v>
      </c>
      <c r="B36" s="1" t="s">
        <v>7302</v>
      </c>
      <c r="C36" s="1" t="s">
        <v>7303</v>
      </c>
      <c r="D36" s="1" t="s">
        <v>7304</v>
      </c>
      <c r="E36" s="1" t="s">
        <v>5900</v>
      </c>
      <c r="F36" s="1" t="s">
        <v>5900</v>
      </c>
      <c r="G36" s="1" t="s">
        <v>5900</v>
      </c>
      <c r="H36" s="1" t="b">
        <v>1</v>
      </c>
      <c r="L36" s="1" t="s">
        <v>7305</v>
      </c>
      <c r="M36" s="32">
        <v>2020</v>
      </c>
      <c r="N36" s="1" t="s">
        <v>1540</v>
      </c>
    </row>
    <row r="37" spans="1:14" x14ac:dyDescent="0.25">
      <c r="A37" s="1" t="s">
        <v>6594</v>
      </c>
      <c r="B37" s="1" t="s">
        <v>6595</v>
      </c>
      <c r="C37" s="1" t="s">
        <v>6596</v>
      </c>
      <c r="D37" s="1" t="s">
        <v>6597</v>
      </c>
      <c r="E37" s="1" t="s">
        <v>5900</v>
      </c>
      <c r="F37" s="1" t="s">
        <v>5900</v>
      </c>
      <c r="G37" s="1" t="s">
        <v>5900</v>
      </c>
      <c r="H37" s="1" t="b">
        <v>1</v>
      </c>
      <c r="L37" s="1" t="s">
        <v>6598</v>
      </c>
      <c r="M37" s="32">
        <v>2022</v>
      </c>
      <c r="N37" s="1" t="s">
        <v>1540</v>
      </c>
    </row>
    <row r="38" spans="1:14" x14ac:dyDescent="0.25">
      <c r="A38" s="1" t="s">
        <v>6806</v>
      </c>
      <c r="B38" s="1" t="s">
        <v>6807</v>
      </c>
      <c r="C38" s="1" t="s">
        <v>6808</v>
      </c>
      <c r="D38" s="1" t="s">
        <v>6809</v>
      </c>
      <c r="E38" s="1" t="s">
        <v>5900</v>
      </c>
      <c r="F38" s="1" t="s">
        <v>5900</v>
      </c>
      <c r="G38" s="1" t="s">
        <v>5900</v>
      </c>
      <c r="H38" s="1" t="b">
        <v>1</v>
      </c>
      <c r="K38" s="32">
        <v>12</v>
      </c>
      <c r="L38" s="1" t="s">
        <v>6810</v>
      </c>
      <c r="M38" s="32">
        <v>2022</v>
      </c>
      <c r="N38" s="1" t="s">
        <v>1540</v>
      </c>
    </row>
    <row r="39" spans="1:14" ht="15.6" x14ac:dyDescent="0.3">
      <c r="A39" s="4" t="s">
        <v>4637</v>
      </c>
      <c r="B39" s="4" t="s">
        <v>4638</v>
      </c>
      <c r="C39" s="4" t="s">
        <v>4641</v>
      </c>
      <c r="D39" s="4" t="s">
        <v>5288</v>
      </c>
      <c r="E39" s="31" t="s">
        <v>5900</v>
      </c>
      <c r="F39" s="31" t="s">
        <v>5900</v>
      </c>
      <c r="G39" s="31" t="s">
        <v>5900</v>
      </c>
      <c r="H39" s="31" t="b">
        <v>1</v>
      </c>
      <c r="K39" s="5">
        <v>20</v>
      </c>
      <c r="L39" s="4" t="s">
        <v>5859</v>
      </c>
      <c r="M39" s="5">
        <v>2020</v>
      </c>
      <c r="N39" s="4" t="s">
        <v>1540</v>
      </c>
    </row>
    <row r="40" spans="1:14" ht="15.6" x14ac:dyDescent="0.3">
      <c r="A40" s="4" t="s">
        <v>5456</v>
      </c>
      <c r="B40" s="4" t="s">
        <v>2238</v>
      </c>
      <c r="C40" s="4" t="s">
        <v>2239</v>
      </c>
      <c r="D40" s="4" t="s">
        <v>5457</v>
      </c>
      <c r="E40" s="31" t="s">
        <v>5900</v>
      </c>
      <c r="F40" s="31" t="s">
        <v>5900</v>
      </c>
      <c r="G40" s="31" t="s">
        <v>5900</v>
      </c>
      <c r="H40" s="31" t="b">
        <v>1</v>
      </c>
      <c r="K40" s="5">
        <v>11</v>
      </c>
      <c r="L40" s="4" t="s">
        <v>2241</v>
      </c>
      <c r="M40" s="5">
        <v>2023</v>
      </c>
      <c r="N40" s="4" t="s">
        <v>1540</v>
      </c>
    </row>
    <row r="41" spans="1:14" ht="15.6" x14ac:dyDescent="0.3">
      <c r="A41" s="4" t="s">
        <v>5630</v>
      </c>
      <c r="B41" s="4" t="s">
        <v>2932</v>
      </c>
      <c r="C41" s="4" t="s">
        <v>2933</v>
      </c>
      <c r="D41" s="4" t="s">
        <v>5631</v>
      </c>
      <c r="E41" s="31" t="s">
        <v>5900</v>
      </c>
      <c r="F41" s="31" t="s">
        <v>5900</v>
      </c>
      <c r="G41" s="31" t="s">
        <v>5900</v>
      </c>
      <c r="H41" s="31" t="b">
        <v>1</v>
      </c>
      <c r="K41" s="5">
        <v>12</v>
      </c>
      <c r="L41" s="4" t="s">
        <v>2935</v>
      </c>
      <c r="M41" s="5">
        <v>2023</v>
      </c>
      <c r="N41" s="4" t="s">
        <v>1540</v>
      </c>
    </row>
    <row r="42" spans="1:14" ht="15.6" x14ac:dyDescent="0.3">
      <c r="A42" s="4" t="s">
        <v>5394</v>
      </c>
      <c r="B42" s="4" t="s">
        <v>1994</v>
      </c>
      <c r="C42" s="4" t="s">
        <v>1995</v>
      </c>
      <c r="D42" s="4" t="s">
        <v>5395</v>
      </c>
      <c r="E42" s="31" t="s">
        <v>5900</v>
      </c>
      <c r="F42" s="31" t="s">
        <v>5900</v>
      </c>
      <c r="G42" s="31" t="s">
        <v>5900</v>
      </c>
      <c r="H42" s="31" t="b">
        <v>1</v>
      </c>
      <c r="K42" s="5">
        <v>17</v>
      </c>
      <c r="L42" s="4" t="s">
        <v>1997</v>
      </c>
      <c r="M42" s="5">
        <v>2018</v>
      </c>
      <c r="N42" s="4" t="s">
        <v>1540</v>
      </c>
    </row>
    <row r="43" spans="1:14" x14ac:dyDescent="0.25">
      <c r="A43" s="1" t="s">
        <v>7044</v>
      </c>
      <c r="B43" s="1" t="s">
        <v>7045</v>
      </c>
      <c r="C43" s="1" t="s">
        <v>7046</v>
      </c>
      <c r="D43" s="1" t="s">
        <v>7047</v>
      </c>
      <c r="E43" s="1" t="s">
        <v>5900</v>
      </c>
      <c r="F43" s="1" t="s">
        <v>5900</v>
      </c>
      <c r="G43" s="1" t="s">
        <v>5900</v>
      </c>
      <c r="H43" s="1" t="b">
        <v>1</v>
      </c>
      <c r="L43" s="1" t="s">
        <v>7048</v>
      </c>
      <c r="M43" s="32">
        <v>2021</v>
      </c>
      <c r="N43" s="1" t="s">
        <v>1540</v>
      </c>
    </row>
    <row r="44" spans="1:14" ht="15.6" x14ac:dyDescent="0.3">
      <c r="A44" s="4" t="s">
        <v>3675</v>
      </c>
      <c r="B44" s="17" t="s">
        <v>3676</v>
      </c>
      <c r="C44" s="4" t="s">
        <v>3680</v>
      </c>
      <c r="D44" s="4" t="s">
        <v>5118</v>
      </c>
      <c r="E44" s="31" t="s">
        <v>5900</v>
      </c>
      <c r="F44" s="31" t="s">
        <v>5900</v>
      </c>
      <c r="G44" s="31" t="s">
        <v>5900</v>
      </c>
      <c r="H44" s="31" t="b">
        <v>1</v>
      </c>
      <c r="I44" s="31" t="s">
        <v>5900</v>
      </c>
      <c r="J44" s="1" t="s">
        <v>5916</v>
      </c>
      <c r="K44" s="5">
        <v>10</v>
      </c>
      <c r="L44" s="4" t="s">
        <v>5794</v>
      </c>
      <c r="M44" s="5">
        <v>2021</v>
      </c>
      <c r="N44" s="4" t="s">
        <v>1540</v>
      </c>
    </row>
    <row r="45" spans="1:14" ht="15.6" x14ac:dyDescent="0.3">
      <c r="A45" s="4" t="s">
        <v>5444</v>
      </c>
      <c r="B45" s="4" t="s">
        <v>2190</v>
      </c>
      <c r="C45" s="4" t="s">
        <v>2191</v>
      </c>
      <c r="D45" s="4" t="s">
        <v>5445</v>
      </c>
      <c r="E45" s="31" t="s">
        <v>5900</v>
      </c>
      <c r="F45" s="31" t="s">
        <v>5900</v>
      </c>
      <c r="G45" s="31" t="s">
        <v>5900</v>
      </c>
      <c r="H45" s="31" t="b">
        <v>1</v>
      </c>
      <c r="K45" s="5">
        <v>12</v>
      </c>
      <c r="L45" s="4" t="s">
        <v>2193</v>
      </c>
      <c r="M45" s="5">
        <v>2022</v>
      </c>
      <c r="N45" s="4" t="s">
        <v>1540</v>
      </c>
    </row>
    <row r="46" spans="1:14" x14ac:dyDescent="0.25">
      <c r="A46" s="1" t="s">
        <v>6437</v>
      </c>
      <c r="B46" s="1" t="s">
        <v>6438</v>
      </c>
      <c r="C46" s="1" t="s">
        <v>6439</v>
      </c>
      <c r="D46" s="1" t="s">
        <v>6440</v>
      </c>
      <c r="E46" s="1" t="s">
        <v>5900</v>
      </c>
      <c r="F46" s="1" t="s">
        <v>5900</v>
      </c>
      <c r="G46" s="1" t="s">
        <v>5900</v>
      </c>
      <c r="H46" s="1" t="b">
        <v>1</v>
      </c>
      <c r="L46" s="1" t="s">
        <v>6441</v>
      </c>
      <c r="M46" s="32">
        <v>2022</v>
      </c>
      <c r="N46" s="1" t="s">
        <v>1540</v>
      </c>
    </row>
    <row r="47" spans="1:14" ht="15.6" x14ac:dyDescent="0.3">
      <c r="A47" s="4" t="s">
        <v>5372</v>
      </c>
      <c r="B47" s="17" t="s">
        <v>1906</v>
      </c>
      <c r="C47" s="4" t="s">
        <v>1907</v>
      </c>
      <c r="D47" s="4" t="s">
        <v>5373</v>
      </c>
      <c r="E47" s="31" t="s">
        <v>5900</v>
      </c>
      <c r="F47" s="31" t="s">
        <v>5900</v>
      </c>
      <c r="G47" s="31" t="s">
        <v>5900</v>
      </c>
      <c r="H47" s="31" t="b">
        <v>1</v>
      </c>
      <c r="I47" s="31" t="s">
        <v>5900</v>
      </c>
      <c r="J47" s="1" t="s">
        <v>5915</v>
      </c>
      <c r="K47" s="5">
        <v>31</v>
      </c>
      <c r="L47" s="4" t="s">
        <v>1909</v>
      </c>
      <c r="M47" s="5">
        <v>2022</v>
      </c>
      <c r="N47" s="4" t="s">
        <v>1540</v>
      </c>
    </row>
    <row r="48" spans="1:14" ht="15.6" x14ac:dyDescent="0.3">
      <c r="A48" s="4" t="s">
        <v>5642</v>
      </c>
      <c r="B48" s="17" t="s">
        <v>2978</v>
      </c>
      <c r="C48" s="4" t="s">
        <v>2979</v>
      </c>
      <c r="D48" s="4" t="s">
        <v>5643</v>
      </c>
      <c r="E48" s="31" t="s">
        <v>5900</v>
      </c>
      <c r="F48" s="31" t="s">
        <v>5900</v>
      </c>
      <c r="G48" s="31" t="s">
        <v>5900</v>
      </c>
      <c r="H48" s="31" t="b">
        <v>1</v>
      </c>
      <c r="I48" s="1" t="s">
        <v>5915</v>
      </c>
      <c r="J48" s="1" t="s">
        <v>5915</v>
      </c>
      <c r="K48" s="5">
        <v>17</v>
      </c>
      <c r="L48" s="4" t="s">
        <v>2981</v>
      </c>
      <c r="M48" s="5">
        <v>2019</v>
      </c>
      <c r="N48" s="4" t="s">
        <v>1540</v>
      </c>
    </row>
    <row r="49" spans="1:14" x14ac:dyDescent="0.25">
      <c r="A49" s="1" t="s">
        <v>7670</v>
      </c>
      <c r="B49" s="1" t="s">
        <v>7671</v>
      </c>
      <c r="C49" s="1" t="s">
        <v>7672</v>
      </c>
      <c r="D49" s="1" t="s">
        <v>7673</v>
      </c>
      <c r="E49" s="1" t="s">
        <v>5900</v>
      </c>
      <c r="F49" s="1" t="s">
        <v>5900</v>
      </c>
      <c r="G49" s="1" t="s">
        <v>5900</v>
      </c>
      <c r="H49" s="1" t="b">
        <v>1</v>
      </c>
      <c r="L49" s="1" t="s">
        <v>7674</v>
      </c>
      <c r="M49" s="32">
        <v>2019</v>
      </c>
      <c r="N49" s="1" t="s">
        <v>1540</v>
      </c>
    </row>
    <row r="50" spans="1:14" x14ac:dyDescent="0.25">
      <c r="A50" s="1" t="s">
        <v>8120</v>
      </c>
      <c r="B50" s="33" t="s">
        <v>8121</v>
      </c>
      <c r="C50" s="1" t="s">
        <v>8122</v>
      </c>
      <c r="D50" s="1" t="s">
        <v>8123</v>
      </c>
      <c r="E50" s="1" t="s">
        <v>5900</v>
      </c>
      <c r="F50" s="1" t="s">
        <v>5900</v>
      </c>
      <c r="G50" s="1" t="s">
        <v>5900</v>
      </c>
      <c r="H50" s="1" t="b">
        <v>1</v>
      </c>
      <c r="I50" s="1" t="s">
        <v>5917</v>
      </c>
      <c r="J50" s="1" t="s">
        <v>8545</v>
      </c>
      <c r="K50" s="32">
        <v>7</v>
      </c>
      <c r="L50" s="1" t="s">
        <v>8124</v>
      </c>
      <c r="M50" s="32">
        <v>2019</v>
      </c>
      <c r="N50" s="1" t="s">
        <v>1540</v>
      </c>
    </row>
    <row r="51" spans="1:14" x14ac:dyDescent="0.25">
      <c r="A51" s="1" t="s">
        <v>5931</v>
      </c>
      <c r="B51" s="33" t="s">
        <v>5932</v>
      </c>
      <c r="C51" s="1" t="s">
        <v>5933</v>
      </c>
      <c r="D51" s="1" t="s">
        <v>5934</v>
      </c>
      <c r="E51" s="1" t="s">
        <v>5900</v>
      </c>
      <c r="F51" s="1" t="s">
        <v>5900</v>
      </c>
      <c r="G51" s="1" t="s">
        <v>5900</v>
      </c>
      <c r="H51" s="1" t="b">
        <v>1</v>
      </c>
      <c r="I51" s="1" t="s">
        <v>5917</v>
      </c>
      <c r="J51" s="1" t="s">
        <v>5917</v>
      </c>
      <c r="K51" s="32">
        <v>33</v>
      </c>
      <c r="L51" s="1" t="s">
        <v>8535</v>
      </c>
      <c r="M51" s="32">
        <v>2023</v>
      </c>
      <c r="N51" s="1" t="s">
        <v>1540</v>
      </c>
    </row>
    <row r="52" spans="1:14" ht="15.6" x14ac:dyDescent="0.3">
      <c r="A52" s="4" t="s">
        <v>3671</v>
      </c>
      <c r="B52" s="17" t="s">
        <v>1914</v>
      </c>
      <c r="C52" s="4" t="s">
        <v>1915</v>
      </c>
      <c r="D52" s="4" t="s">
        <v>5117</v>
      </c>
      <c r="E52" s="31" t="s">
        <v>5900</v>
      </c>
      <c r="F52" s="31" t="s">
        <v>5900</v>
      </c>
      <c r="G52" s="31" t="s">
        <v>5900</v>
      </c>
      <c r="H52" s="31" t="b">
        <v>1</v>
      </c>
      <c r="I52" s="1" t="s">
        <v>5900</v>
      </c>
      <c r="J52" s="1" t="s">
        <v>5915</v>
      </c>
      <c r="K52" s="5">
        <v>32</v>
      </c>
      <c r="L52" s="4" t="s">
        <v>5793</v>
      </c>
      <c r="M52" s="5">
        <v>2021</v>
      </c>
      <c r="N52" s="4" t="s">
        <v>1540</v>
      </c>
    </row>
    <row r="53" spans="1:14" ht="15.6" x14ac:dyDescent="0.3">
      <c r="A53" s="4" t="s">
        <v>5515</v>
      </c>
      <c r="B53" s="29" t="s">
        <v>2467</v>
      </c>
      <c r="C53" s="4" t="s">
        <v>2468</v>
      </c>
      <c r="D53" s="4" t="s">
        <v>5516</v>
      </c>
      <c r="E53" s="31" t="s">
        <v>5900</v>
      </c>
      <c r="F53" s="31" t="s">
        <v>5900</v>
      </c>
      <c r="G53" s="31" t="s">
        <v>5900</v>
      </c>
      <c r="H53" s="31" t="b">
        <v>1</v>
      </c>
      <c r="K53" s="5">
        <v>31</v>
      </c>
      <c r="L53" s="4" t="s">
        <v>2470</v>
      </c>
      <c r="M53" s="5">
        <v>2021</v>
      </c>
      <c r="N53" s="4" t="s">
        <v>1540</v>
      </c>
    </row>
    <row r="54" spans="1:14" x14ac:dyDescent="0.25">
      <c r="A54" s="1" t="s">
        <v>6076</v>
      </c>
      <c r="B54" s="1" t="s">
        <v>6077</v>
      </c>
      <c r="C54" s="1" t="s">
        <v>6078</v>
      </c>
      <c r="D54" s="1" t="s">
        <v>6079</v>
      </c>
      <c r="E54" s="1" t="s">
        <v>5900</v>
      </c>
      <c r="F54" s="1" t="s">
        <v>5900</v>
      </c>
      <c r="G54" s="1" t="s">
        <v>5900</v>
      </c>
      <c r="H54" s="1" t="b">
        <v>1</v>
      </c>
      <c r="K54" s="32">
        <v>11</v>
      </c>
      <c r="L54" s="1" t="s">
        <v>6080</v>
      </c>
      <c r="M54" s="32">
        <v>2022</v>
      </c>
      <c r="N54" s="1" t="s">
        <v>1540</v>
      </c>
    </row>
    <row r="55" spans="1:14" x14ac:dyDescent="0.25">
      <c r="A55" s="1" t="s">
        <v>6168</v>
      </c>
      <c r="B55" s="1" t="s">
        <v>6169</v>
      </c>
      <c r="C55" s="1" t="s">
        <v>6170</v>
      </c>
      <c r="D55" s="1" t="s">
        <v>6171</v>
      </c>
      <c r="E55" s="1" t="s">
        <v>5900</v>
      </c>
      <c r="F55" s="1" t="s">
        <v>5900</v>
      </c>
      <c r="G55" s="1" t="s">
        <v>5900</v>
      </c>
      <c r="H55" s="1" t="b">
        <v>1</v>
      </c>
      <c r="L55" s="1" t="s">
        <v>6172</v>
      </c>
      <c r="M55" s="32">
        <v>2023</v>
      </c>
      <c r="N55" s="1" t="s">
        <v>1540</v>
      </c>
    </row>
    <row r="56" spans="1:14" x14ac:dyDescent="0.25">
      <c r="A56" s="1" t="s">
        <v>6017</v>
      </c>
      <c r="B56" s="1" t="s">
        <v>6018</v>
      </c>
      <c r="C56" s="1" t="s">
        <v>6019</v>
      </c>
      <c r="D56" s="1" t="s">
        <v>6020</v>
      </c>
      <c r="E56" s="1" t="s">
        <v>5900</v>
      </c>
      <c r="F56" s="1" t="s">
        <v>5900</v>
      </c>
      <c r="G56" s="1" t="s">
        <v>5900</v>
      </c>
      <c r="H56" s="1" t="b">
        <v>1</v>
      </c>
      <c r="K56" s="32">
        <v>10</v>
      </c>
      <c r="L56" s="1" t="s">
        <v>8540</v>
      </c>
      <c r="M56" s="32">
        <v>2021</v>
      </c>
      <c r="N56" s="1" t="s">
        <v>1540</v>
      </c>
    </row>
    <row r="57" spans="1:14" ht="15.6" x14ac:dyDescent="0.3">
      <c r="A57" s="4" t="s">
        <v>5486</v>
      </c>
      <c r="B57" s="4" t="s">
        <v>2352</v>
      </c>
      <c r="C57" s="4" t="s">
        <v>2353</v>
      </c>
      <c r="D57" s="4" t="s">
        <v>5487</v>
      </c>
      <c r="E57" s="31" t="s">
        <v>5900</v>
      </c>
      <c r="F57" s="31" t="s">
        <v>5900</v>
      </c>
      <c r="G57" s="31" t="s">
        <v>5900</v>
      </c>
      <c r="H57" s="31" t="b">
        <v>1</v>
      </c>
      <c r="K57" s="5">
        <v>12</v>
      </c>
      <c r="L57" s="4" t="s">
        <v>2355</v>
      </c>
      <c r="M57" s="5">
        <v>2018</v>
      </c>
      <c r="N57" s="4" t="s">
        <v>1540</v>
      </c>
    </row>
    <row r="58" spans="1:14" ht="15.6" x14ac:dyDescent="0.3">
      <c r="A58" s="4" t="s">
        <v>662</v>
      </c>
      <c r="B58" s="17" t="s">
        <v>663</v>
      </c>
      <c r="C58" s="4" t="s">
        <v>667</v>
      </c>
      <c r="D58" s="4" t="s">
        <v>668</v>
      </c>
      <c r="E58" s="31" t="s">
        <v>5900</v>
      </c>
      <c r="F58" s="31" t="s">
        <v>5900</v>
      </c>
      <c r="G58" s="31" t="s">
        <v>5900</v>
      </c>
      <c r="H58" s="31" t="b">
        <v>1</v>
      </c>
      <c r="I58" s="1" t="s">
        <v>5915</v>
      </c>
      <c r="J58" s="1" t="s">
        <v>5915</v>
      </c>
      <c r="K58" s="5">
        <v>7</v>
      </c>
      <c r="L58" s="4" t="s">
        <v>666</v>
      </c>
      <c r="M58" s="5" t="s">
        <v>124</v>
      </c>
      <c r="N58" s="4" t="s">
        <v>1519</v>
      </c>
    </row>
    <row r="59" spans="1:14" x14ac:dyDescent="0.25">
      <c r="A59" s="1" t="s">
        <v>7759</v>
      </c>
      <c r="B59" s="1" t="s">
        <v>7760</v>
      </c>
      <c r="C59" s="1" t="s">
        <v>7761</v>
      </c>
      <c r="D59" s="1" t="s">
        <v>7762</v>
      </c>
      <c r="E59" s="1" t="s">
        <v>5900</v>
      </c>
      <c r="F59" s="1" t="s">
        <v>5900</v>
      </c>
      <c r="G59" s="1" t="s">
        <v>5900</v>
      </c>
      <c r="H59" s="1" t="b">
        <v>1</v>
      </c>
      <c r="K59" s="32">
        <v>8</v>
      </c>
      <c r="L59" s="1" t="s">
        <v>7763</v>
      </c>
      <c r="M59" s="32">
        <v>2019</v>
      </c>
      <c r="N59" s="1" t="s">
        <v>1540</v>
      </c>
    </row>
    <row r="60" spans="1:14" x14ac:dyDescent="0.25">
      <c r="A60" s="1" t="s">
        <v>6482</v>
      </c>
      <c r="B60" s="33" t="s">
        <v>6483</v>
      </c>
      <c r="C60" s="1" t="s">
        <v>6484</v>
      </c>
      <c r="D60" s="1" t="s">
        <v>6485</v>
      </c>
      <c r="E60" s="1" t="s">
        <v>5900</v>
      </c>
      <c r="F60" s="1" t="s">
        <v>5900</v>
      </c>
      <c r="G60" s="1" t="s">
        <v>5900</v>
      </c>
      <c r="H60" s="1" t="b">
        <v>1</v>
      </c>
      <c r="I60" s="1" t="s">
        <v>8544</v>
      </c>
      <c r="J60" s="1" t="s">
        <v>8544</v>
      </c>
      <c r="K60" s="32">
        <v>11</v>
      </c>
      <c r="L60" s="1" t="s">
        <v>6486</v>
      </c>
      <c r="M60" s="32">
        <v>2022</v>
      </c>
      <c r="N60" s="1" t="s">
        <v>1540</v>
      </c>
    </row>
    <row r="61" spans="1:14" x14ac:dyDescent="0.25">
      <c r="A61" s="1" t="s">
        <v>6238</v>
      </c>
      <c r="B61" s="33" t="s">
        <v>6239</v>
      </c>
      <c r="C61" s="1" t="s">
        <v>6240</v>
      </c>
      <c r="D61" s="1" t="s">
        <v>6241</v>
      </c>
      <c r="E61" s="1" t="s">
        <v>5900</v>
      </c>
      <c r="F61" s="1" t="s">
        <v>5900</v>
      </c>
      <c r="G61" s="1" t="s">
        <v>5900</v>
      </c>
      <c r="H61" s="1" t="b">
        <v>1</v>
      </c>
      <c r="I61" s="1" t="s">
        <v>8544</v>
      </c>
      <c r="J61" s="1" t="s">
        <v>8544</v>
      </c>
      <c r="K61" s="32">
        <v>8</v>
      </c>
      <c r="L61" s="1" t="s">
        <v>6242</v>
      </c>
      <c r="M61" s="32">
        <v>2023</v>
      </c>
      <c r="N61" s="1" t="s">
        <v>1540</v>
      </c>
    </row>
    <row r="62" spans="1:14" x14ac:dyDescent="0.25">
      <c r="A62" s="1" t="s">
        <v>7039</v>
      </c>
      <c r="B62" s="1" t="s">
        <v>7040</v>
      </c>
      <c r="C62" s="1" t="s">
        <v>7041</v>
      </c>
      <c r="D62" s="1" t="s">
        <v>7042</v>
      </c>
      <c r="E62" s="1" t="s">
        <v>5900</v>
      </c>
      <c r="F62" s="1" t="s">
        <v>5900</v>
      </c>
      <c r="G62" s="1" t="s">
        <v>5900</v>
      </c>
      <c r="H62" s="1" t="b">
        <v>1</v>
      </c>
      <c r="K62" s="32">
        <v>16</v>
      </c>
      <c r="L62" s="1" t="s">
        <v>7043</v>
      </c>
      <c r="M62" s="32">
        <v>2021</v>
      </c>
      <c r="N62" s="1" t="s">
        <v>1540</v>
      </c>
    </row>
    <row r="63" spans="1:14" ht="15.6" x14ac:dyDescent="0.3">
      <c r="A63" s="4" t="s">
        <v>5587</v>
      </c>
      <c r="B63" s="4" t="s">
        <v>2753</v>
      </c>
      <c r="C63" s="4" t="s">
        <v>2754</v>
      </c>
      <c r="D63" s="4" t="s">
        <v>5588</v>
      </c>
      <c r="E63" s="31" t="s">
        <v>5900</v>
      </c>
      <c r="F63" s="31" t="s">
        <v>5900</v>
      </c>
      <c r="G63" s="31" t="s">
        <v>5900</v>
      </c>
      <c r="H63" s="31" t="b">
        <v>1</v>
      </c>
      <c r="K63" s="5">
        <v>9</v>
      </c>
      <c r="L63" s="4" t="s">
        <v>2756</v>
      </c>
      <c r="M63" s="5">
        <v>2018</v>
      </c>
      <c r="N63" s="4" t="s">
        <v>1540</v>
      </c>
    </row>
    <row r="64" spans="1:14" x14ac:dyDescent="0.25">
      <c r="A64" s="1" t="s">
        <v>8332</v>
      </c>
      <c r="B64" s="1" t="s">
        <v>8333</v>
      </c>
      <c r="C64" s="1" t="s">
        <v>8334</v>
      </c>
      <c r="D64" s="1" t="s">
        <v>8335</v>
      </c>
      <c r="E64" s="1" t="s">
        <v>5900</v>
      </c>
      <c r="F64" s="1" t="s">
        <v>5900</v>
      </c>
      <c r="G64" s="1" t="s">
        <v>5900</v>
      </c>
      <c r="H64" s="1" t="b">
        <v>1</v>
      </c>
      <c r="K64" s="32">
        <v>11</v>
      </c>
      <c r="L64" s="1" t="s">
        <v>8336</v>
      </c>
      <c r="M64" s="32">
        <v>2015</v>
      </c>
      <c r="N64" s="1" t="s">
        <v>1540</v>
      </c>
    </row>
    <row r="65" spans="1:14" ht="15.6" x14ac:dyDescent="0.3">
      <c r="A65" s="4" t="s">
        <v>4835</v>
      </c>
      <c r="B65" s="4" t="s">
        <v>4836</v>
      </c>
      <c r="C65" s="4" t="s">
        <v>4839</v>
      </c>
      <c r="D65" s="4" t="s">
        <v>5322</v>
      </c>
      <c r="E65" s="31" t="s">
        <v>5900</v>
      </c>
      <c r="F65" s="31" t="s">
        <v>5900</v>
      </c>
      <c r="G65" s="31" t="s">
        <v>5900</v>
      </c>
      <c r="H65" s="31" t="b">
        <v>1</v>
      </c>
      <c r="K65" s="5">
        <v>15</v>
      </c>
      <c r="L65" s="4" t="s">
        <v>5874</v>
      </c>
      <c r="M65" s="5">
        <v>2017</v>
      </c>
      <c r="N65" s="4" t="s">
        <v>1540</v>
      </c>
    </row>
    <row r="66" spans="1:14" x14ac:dyDescent="0.25">
      <c r="A66" s="1" t="s">
        <v>8088</v>
      </c>
      <c r="B66" s="1" t="s">
        <v>8089</v>
      </c>
      <c r="C66" s="1" t="s">
        <v>8090</v>
      </c>
      <c r="D66" s="1" t="s">
        <v>8091</v>
      </c>
      <c r="E66" s="1" t="s">
        <v>5900</v>
      </c>
      <c r="F66" s="1" t="s">
        <v>5900</v>
      </c>
      <c r="G66" s="1" t="s">
        <v>5900</v>
      </c>
      <c r="H66" s="1" t="b">
        <v>1</v>
      </c>
      <c r="K66" s="32">
        <v>15</v>
      </c>
      <c r="L66" s="1" t="s">
        <v>8092</v>
      </c>
      <c r="M66" s="32">
        <v>2016</v>
      </c>
      <c r="N66" s="1" t="s">
        <v>1540</v>
      </c>
    </row>
    <row r="67" spans="1:14" ht="15.6" x14ac:dyDescent="0.3">
      <c r="A67" s="4" t="s">
        <v>5565</v>
      </c>
      <c r="B67" s="4" t="s">
        <v>2667</v>
      </c>
      <c r="C67" s="4" t="s">
        <v>2668</v>
      </c>
      <c r="D67" s="4" t="s">
        <v>5566</v>
      </c>
      <c r="E67" s="31" t="s">
        <v>5900</v>
      </c>
      <c r="F67" s="31" t="s">
        <v>5900</v>
      </c>
      <c r="G67" s="31" t="s">
        <v>5900</v>
      </c>
      <c r="H67" s="31" t="b">
        <v>1</v>
      </c>
      <c r="K67" s="5">
        <v>12</v>
      </c>
      <c r="L67" s="4" t="s">
        <v>2670</v>
      </c>
      <c r="M67" s="5">
        <v>2020</v>
      </c>
      <c r="N67" s="4" t="s">
        <v>1540</v>
      </c>
    </row>
    <row r="68" spans="1:14" x14ac:dyDescent="0.25">
      <c r="A68" s="1" t="s">
        <v>8013</v>
      </c>
      <c r="B68" s="1" t="s">
        <v>8014</v>
      </c>
      <c r="C68" s="1" t="s">
        <v>8015</v>
      </c>
      <c r="D68" s="1" t="s">
        <v>8016</v>
      </c>
      <c r="E68" s="1" t="s">
        <v>5900</v>
      </c>
      <c r="F68" s="1" t="s">
        <v>5900</v>
      </c>
      <c r="G68" s="1" t="s">
        <v>5900</v>
      </c>
      <c r="H68" s="1" t="b">
        <v>1</v>
      </c>
      <c r="K68" s="32">
        <v>39</v>
      </c>
      <c r="L68" s="1" t="s">
        <v>8017</v>
      </c>
      <c r="M68" s="32">
        <v>2017</v>
      </c>
      <c r="N68" s="1" t="s">
        <v>1540</v>
      </c>
    </row>
    <row r="69" spans="1:14" x14ac:dyDescent="0.25">
      <c r="A69" s="1" t="s">
        <v>8416</v>
      </c>
      <c r="B69" s="1" t="s">
        <v>8417</v>
      </c>
      <c r="C69" s="1" t="s">
        <v>8418</v>
      </c>
      <c r="D69" s="1" t="s">
        <v>8419</v>
      </c>
      <c r="E69" s="1" t="s">
        <v>5900</v>
      </c>
      <c r="F69" s="1" t="s">
        <v>5900</v>
      </c>
      <c r="G69" s="1" t="s">
        <v>5900</v>
      </c>
      <c r="H69" s="1" t="b">
        <v>1</v>
      </c>
      <c r="K69" s="32">
        <v>18</v>
      </c>
      <c r="L69" s="1" t="s">
        <v>8420</v>
      </c>
      <c r="M69" s="32">
        <v>2015</v>
      </c>
      <c r="N69" s="1" t="s">
        <v>1540</v>
      </c>
    </row>
    <row r="70" spans="1:14" x14ac:dyDescent="0.25">
      <c r="A70" s="1" t="s">
        <v>7542</v>
      </c>
      <c r="B70" s="1" t="s">
        <v>7543</v>
      </c>
      <c r="C70" s="1" t="s">
        <v>7544</v>
      </c>
      <c r="D70" s="1" t="s">
        <v>7545</v>
      </c>
      <c r="E70" s="1" t="s">
        <v>5900</v>
      </c>
      <c r="F70" s="1" t="s">
        <v>5900</v>
      </c>
      <c r="G70" s="1" t="s">
        <v>5900</v>
      </c>
      <c r="H70" s="1" t="b">
        <v>1</v>
      </c>
      <c r="L70" s="1" t="s">
        <v>7546</v>
      </c>
      <c r="M70" s="32">
        <v>2020</v>
      </c>
      <c r="N70" s="1" t="s">
        <v>1540</v>
      </c>
    </row>
    <row r="71" spans="1:14" ht="15.6" x14ac:dyDescent="0.3">
      <c r="A71" s="4" t="s">
        <v>3739</v>
      </c>
      <c r="B71" s="4" t="s">
        <v>3740</v>
      </c>
      <c r="C71" s="4" t="s">
        <v>3743</v>
      </c>
      <c r="D71" s="4" t="s">
        <v>5129</v>
      </c>
      <c r="E71" s="31" t="s">
        <v>5900</v>
      </c>
      <c r="F71" s="31" t="s">
        <v>5900</v>
      </c>
      <c r="G71" s="31" t="s">
        <v>5900</v>
      </c>
      <c r="H71" s="31" t="b">
        <v>1</v>
      </c>
      <c r="K71" s="5">
        <v>15</v>
      </c>
      <c r="L71" s="4" t="s">
        <v>5798</v>
      </c>
      <c r="M71" s="5">
        <v>2022</v>
      </c>
      <c r="N71" s="4" t="s">
        <v>1540</v>
      </c>
    </row>
    <row r="72" spans="1:14" x14ac:dyDescent="0.25">
      <c r="A72" s="1" t="s">
        <v>7331</v>
      </c>
      <c r="B72" s="1" t="s">
        <v>7332</v>
      </c>
      <c r="C72" s="1" t="s">
        <v>7333</v>
      </c>
      <c r="D72" s="1" t="s">
        <v>7334</v>
      </c>
      <c r="E72" s="1" t="s">
        <v>5900</v>
      </c>
      <c r="F72" s="1" t="s">
        <v>5900</v>
      </c>
      <c r="G72" s="1" t="s">
        <v>5900</v>
      </c>
      <c r="H72" s="1" t="b">
        <v>1</v>
      </c>
      <c r="K72" s="32">
        <v>15</v>
      </c>
      <c r="L72" s="1" t="s">
        <v>7335</v>
      </c>
      <c r="M72" s="32">
        <v>2022</v>
      </c>
      <c r="N72" s="1" t="s">
        <v>1540</v>
      </c>
    </row>
    <row r="73" spans="1:14" ht="15.6" x14ac:dyDescent="0.3">
      <c r="A73" s="4" t="s">
        <v>3664</v>
      </c>
      <c r="B73" s="4" t="s">
        <v>3665</v>
      </c>
      <c r="C73" s="4" t="s">
        <v>3669</v>
      </c>
      <c r="D73" s="4" t="s">
        <v>5116</v>
      </c>
      <c r="E73" s="31" t="s">
        <v>5900</v>
      </c>
      <c r="F73" s="31" t="s">
        <v>5900</v>
      </c>
      <c r="G73" s="31" t="s">
        <v>5900</v>
      </c>
      <c r="H73" s="31" t="b">
        <v>1</v>
      </c>
      <c r="K73" s="5">
        <v>8</v>
      </c>
      <c r="L73" s="4" t="s">
        <v>5792</v>
      </c>
      <c r="M73" s="5">
        <v>2022</v>
      </c>
      <c r="N73" s="4" t="s">
        <v>1540</v>
      </c>
    </row>
    <row r="74" spans="1:14" x14ac:dyDescent="0.25">
      <c r="A74" s="1" t="s">
        <v>7122</v>
      </c>
      <c r="B74" s="1" t="s">
        <v>7123</v>
      </c>
      <c r="C74" s="1" t="s">
        <v>7124</v>
      </c>
      <c r="D74" s="1" t="s">
        <v>7125</v>
      </c>
      <c r="E74" s="1" t="s">
        <v>5900</v>
      </c>
      <c r="F74" s="1" t="s">
        <v>5900</v>
      </c>
      <c r="G74" s="1" t="s">
        <v>5900</v>
      </c>
      <c r="H74" s="1" t="b">
        <v>1</v>
      </c>
      <c r="L74" s="1" t="s">
        <v>7126</v>
      </c>
      <c r="M74" s="32">
        <v>2021</v>
      </c>
      <c r="N74" s="1" t="s">
        <v>1540</v>
      </c>
    </row>
    <row r="75" spans="1:14" ht="15.6" x14ac:dyDescent="0.3">
      <c r="A75" s="4" t="s">
        <v>4504</v>
      </c>
      <c r="B75" s="4" t="s">
        <v>4505</v>
      </c>
      <c r="C75" s="4" t="s">
        <v>4508</v>
      </c>
      <c r="D75" s="4" t="s">
        <v>5266</v>
      </c>
      <c r="E75" s="31" t="s">
        <v>5900</v>
      </c>
      <c r="F75" s="31" t="s">
        <v>5900</v>
      </c>
      <c r="G75" s="31" t="s">
        <v>5900</v>
      </c>
      <c r="H75" s="31" t="b">
        <v>1</v>
      </c>
      <c r="K75" s="5">
        <v>18</v>
      </c>
      <c r="L75" s="4" t="s">
        <v>5850</v>
      </c>
      <c r="M75" s="5">
        <v>2019</v>
      </c>
      <c r="N75" s="4" t="s">
        <v>1540</v>
      </c>
    </row>
    <row r="76" spans="1:14" ht="15.6" x14ac:dyDescent="0.3">
      <c r="A76" s="4" t="s">
        <v>5386</v>
      </c>
      <c r="B76" s="17" t="s">
        <v>1959</v>
      </c>
      <c r="C76" s="4" t="s">
        <v>1960</v>
      </c>
      <c r="D76" s="4" t="s">
        <v>5387</v>
      </c>
      <c r="E76" s="31" t="s">
        <v>5900</v>
      </c>
      <c r="F76" s="31" t="s">
        <v>5900</v>
      </c>
      <c r="G76" s="31" t="s">
        <v>5900</v>
      </c>
      <c r="H76" s="31" t="b">
        <v>1</v>
      </c>
      <c r="I76" s="1" t="s">
        <v>5915</v>
      </c>
      <c r="J76" s="1" t="s">
        <v>5915</v>
      </c>
      <c r="K76" s="5">
        <v>16</v>
      </c>
      <c r="L76" s="4" t="s">
        <v>1962</v>
      </c>
      <c r="M76" s="5">
        <v>2019</v>
      </c>
      <c r="N76" s="4" t="s">
        <v>1540</v>
      </c>
    </row>
    <row r="77" spans="1:14" x14ac:dyDescent="0.25">
      <c r="A77" s="1" t="s">
        <v>6963</v>
      </c>
      <c r="B77" s="1" t="s">
        <v>6964</v>
      </c>
      <c r="C77" s="1" t="s">
        <v>6965</v>
      </c>
      <c r="D77" s="1" t="s">
        <v>6966</v>
      </c>
      <c r="E77" s="1" t="s">
        <v>5900</v>
      </c>
      <c r="F77" s="1" t="s">
        <v>5900</v>
      </c>
      <c r="G77" s="1" t="s">
        <v>5900</v>
      </c>
      <c r="H77" s="1" t="b">
        <v>1</v>
      </c>
      <c r="L77" s="1" t="s">
        <v>6967</v>
      </c>
      <c r="M77" s="32">
        <v>2021</v>
      </c>
      <c r="N77" s="1" t="s">
        <v>1540</v>
      </c>
    </row>
    <row r="78" spans="1:14" ht="15.6" x14ac:dyDescent="0.3">
      <c r="A78" s="4" t="s">
        <v>5611</v>
      </c>
      <c r="B78" s="4" t="s">
        <v>2860</v>
      </c>
      <c r="C78" s="4" t="s">
        <v>2861</v>
      </c>
      <c r="D78" s="4" t="s">
        <v>5613</v>
      </c>
      <c r="E78" s="31" t="s">
        <v>5900</v>
      </c>
      <c r="F78" s="31" t="s">
        <v>5900</v>
      </c>
      <c r="G78" s="31" t="s">
        <v>5900</v>
      </c>
      <c r="H78" s="31" t="b">
        <v>1</v>
      </c>
      <c r="K78" s="5">
        <v>12</v>
      </c>
      <c r="L78" s="4" t="s">
        <v>2863</v>
      </c>
      <c r="M78" s="5">
        <v>2021</v>
      </c>
      <c r="N78" s="4" t="s">
        <v>1540</v>
      </c>
    </row>
    <row r="79" spans="1:14" x14ac:dyDescent="0.25">
      <c r="A79" s="1" t="s">
        <v>8303</v>
      </c>
      <c r="B79" s="1" t="s">
        <v>8304</v>
      </c>
      <c r="C79" s="1" t="s">
        <v>8305</v>
      </c>
      <c r="D79" s="1" t="s">
        <v>8306</v>
      </c>
      <c r="E79" s="1" t="s">
        <v>5900</v>
      </c>
      <c r="F79" s="1" t="s">
        <v>5900</v>
      </c>
      <c r="G79" s="1" t="s">
        <v>5900</v>
      </c>
      <c r="H79" s="1" t="b">
        <v>1</v>
      </c>
      <c r="L79" s="1" t="s">
        <v>8307</v>
      </c>
      <c r="M79" s="32">
        <v>2017</v>
      </c>
      <c r="N79" s="1" t="s">
        <v>1540</v>
      </c>
    </row>
    <row r="80" spans="1:14" x14ac:dyDescent="0.25">
      <c r="A80" s="1" t="s">
        <v>7537</v>
      </c>
      <c r="B80" s="1" t="s">
        <v>7538</v>
      </c>
      <c r="C80" s="1" t="s">
        <v>7539</v>
      </c>
      <c r="D80" s="1" t="s">
        <v>7540</v>
      </c>
      <c r="E80" s="1" t="s">
        <v>5900</v>
      </c>
      <c r="F80" s="1" t="s">
        <v>5900</v>
      </c>
      <c r="G80" s="1" t="s">
        <v>5900</v>
      </c>
      <c r="H80" s="1" t="b">
        <v>1</v>
      </c>
      <c r="K80" s="32">
        <v>18</v>
      </c>
      <c r="L80" s="1" t="s">
        <v>7541</v>
      </c>
      <c r="M80" s="32">
        <v>2019</v>
      </c>
      <c r="N80" s="1" t="s">
        <v>1540</v>
      </c>
    </row>
    <row r="81" spans="1:14" x14ac:dyDescent="0.25">
      <c r="A81" s="1" t="s">
        <v>6616</v>
      </c>
      <c r="B81" s="1" t="s">
        <v>6617</v>
      </c>
      <c r="C81" s="1" t="s">
        <v>6618</v>
      </c>
      <c r="D81" s="1" t="s">
        <v>6619</v>
      </c>
      <c r="E81" s="1" t="s">
        <v>5900</v>
      </c>
      <c r="F81" s="1" t="s">
        <v>5900</v>
      </c>
      <c r="G81" s="1" t="s">
        <v>5900</v>
      </c>
      <c r="H81" s="1" t="b">
        <v>1</v>
      </c>
      <c r="K81" s="32">
        <v>10</v>
      </c>
      <c r="L81" s="1" t="s">
        <v>6620</v>
      </c>
      <c r="M81" s="32">
        <v>2022</v>
      </c>
      <c r="N81" s="1" t="s">
        <v>1540</v>
      </c>
    </row>
    <row r="82" spans="1:14" x14ac:dyDescent="0.25">
      <c r="A82" s="1" t="s">
        <v>7727</v>
      </c>
      <c r="B82" s="1" t="s">
        <v>7728</v>
      </c>
      <c r="C82" s="1" t="s">
        <v>7729</v>
      </c>
      <c r="D82" s="1" t="s">
        <v>7730</v>
      </c>
      <c r="E82" s="1" t="s">
        <v>5900</v>
      </c>
      <c r="F82" s="1" t="s">
        <v>5900</v>
      </c>
      <c r="G82" s="1" t="s">
        <v>5900</v>
      </c>
      <c r="H82" s="1" t="b">
        <v>1</v>
      </c>
      <c r="K82" s="32">
        <v>11</v>
      </c>
      <c r="L82" s="1" t="s">
        <v>7731</v>
      </c>
      <c r="M82" s="32">
        <v>2020</v>
      </c>
      <c r="N82" s="1" t="s">
        <v>1540</v>
      </c>
    </row>
    <row r="83" spans="1:14" ht="15.6" x14ac:dyDescent="0.3">
      <c r="A83" s="4" t="s">
        <v>5476</v>
      </c>
      <c r="B83" s="4" t="s">
        <v>2316</v>
      </c>
      <c r="C83" s="4" t="s">
        <v>2317</v>
      </c>
      <c r="D83" s="4" t="s">
        <v>5477</v>
      </c>
      <c r="E83" s="31" t="s">
        <v>5900</v>
      </c>
      <c r="F83" s="31" t="s">
        <v>5900</v>
      </c>
      <c r="G83" s="31" t="s">
        <v>5900</v>
      </c>
      <c r="H83" s="31" t="b">
        <v>1</v>
      </c>
      <c r="K83" s="5">
        <v>19</v>
      </c>
      <c r="L83" s="4" t="s">
        <v>2319</v>
      </c>
      <c r="M83" s="5">
        <v>2022</v>
      </c>
      <c r="N83" s="4" t="s">
        <v>1540</v>
      </c>
    </row>
    <row r="84" spans="1:14" x14ac:dyDescent="0.25">
      <c r="A84" s="1" t="s">
        <v>6497</v>
      </c>
      <c r="B84" s="1" t="s">
        <v>6498</v>
      </c>
      <c r="C84" s="1" t="s">
        <v>6499</v>
      </c>
      <c r="D84" s="1" t="s">
        <v>6500</v>
      </c>
      <c r="E84" s="1" t="s">
        <v>5900</v>
      </c>
      <c r="F84" s="1" t="s">
        <v>5900</v>
      </c>
      <c r="G84" s="1" t="s">
        <v>5900</v>
      </c>
      <c r="H84" s="1" t="b">
        <v>1</v>
      </c>
      <c r="L84" s="1" t="s">
        <v>6501</v>
      </c>
      <c r="M84" s="32">
        <v>2023</v>
      </c>
      <c r="N84" s="1" t="s">
        <v>1540</v>
      </c>
    </row>
    <row r="85" spans="1:14" ht="15.6" x14ac:dyDescent="0.3">
      <c r="A85" s="4" t="s">
        <v>3801</v>
      </c>
      <c r="B85" s="17" t="s">
        <v>3802</v>
      </c>
      <c r="C85" s="4" t="s">
        <v>3805</v>
      </c>
      <c r="D85" s="4" t="s">
        <v>5141</v>
      </c>
      <c r="E85" s="31" t="s">
        <v>5900</v>
      </c>
      <c r="F85" s="31" t="s">
        <v>5900</v>
      </c>
      <c r="G85" s="31" t="s">
        <v>5900</v>
      </c>
      <c r="H85" s="31" t="b">
        <v>1</v>
      </c>
      <c r="I85" s="1" t="s">
        <v>5915</v>
      </c>
      <c r="J85" s="1" t="s">
        <v>5915</v>
      </c>
      <c r="K85" s="5">
        <v>17</v>
      </c>
      <c r="L85" s="4" t="s">
        <v>5800</v>
      </c>
      <c r="M85" s="5">
        <v>2022</v>
      </c>
      <c r="N85" s="4" t="s">
        <v>1540</v>
      </c>
    </row>
    <row r="86" spans="1:14" ht="15.6" x14ac:dyDescent="0.3">
      <c r="A86" s="4" t="s">
        <v>3657</v>
      </c>
      <c r="B86" s="17" t="s">
        <v>3658</v>
      </c>
      <c r="C86" s="4" t="s">
        <v>3662</v>
      </c>
      <c r="D86" s="4" t="s">
        <v>5115</v>
      </c>
      <c r="E86" s="31" t="s">
        <v>5900</v>
      </c>
      <c r="F86" s="31" t="s">
        <v>5900</v>
      </c>
      <c r="G86" s="31" t="s">
        <v>5900</v>
      </c>
      <c r="H86" s="31" t="b">
        <v>1</v>
      </c>
      <c r="I86" s="1" t="s">
        <v>5917</v>
      </c>
      <c r="J86" s="1" t="s">
        <v>5915</v>
      </c>
      <c r="K86" s="5">
        <v>15</v>
      </c>
      <c r="L86" s="4" t="s">
        <v>5791</v>
      </c>
      <c r="M86" s="5">
        <v>2023</v>
      </c>
      <c r="N86" s="4" t="s">
        <v>1540</v>
      </c>
    </row>
    <row r="87" spans="1:14" x14ac:dyDescent="0.25">
      <c r="A87" s="1" t="s">
        <v>6140</v>
      </c>
      <c r="B87" s="33" t="s">
        <v>6141</v>
      </c>
      <c r="C87" s="1" t="s">
        <v>6142</v>
      </c>
      <c r="D87" s="1" t="s">
        <v>6143</v>
      </c>
      <c r="E87" s="1" t="s">
        <v>5900</v>
      </c>
      <c r="F87" s="1" t="s">
        <v>5900</v>
      </c>
      <c r="G87" s="1" t="s">
        <v>5900</v>
      </c>
      <c r="H87" s="1" t="b">
        <v>1</v>
      </c>
      <c r="I87" s="1" t="s">
        <v>8544</v>
      </c>
      <c r="J87" s="1" t="s">
        <v>8544</v>
      </c>
      <c r="K87" s="32">
        <v>15</v>
      </c>
      <c r="L87" s="1" t="s">
        <v>3663</v>
      </c>
      <c r="M87" s="32">
        <v>2023</v>
      </c>
      <c r="N87" s="1" t="s">
        <v>1540</v>
      </c>
    </row>
    <row r="88" spans="1:14" x14ac:dyDescent="0.25">
      <c r="A88" s="1" t="s">
        <v>6565</v>
      </c>
      <c r="B88" s="1" t="s">
        <v>6566</v>
      </c>
      <c r="C88" s="1" t="s">
        <v>6567</v>
      </c>
      <c r="D88" s="1" t="s">
        <v>6568</v>
      </c>
      <c r="E88" s="1" t="s">
        <v>5900</v>
      </c>
      <c r="F88" s="1" t="s">
        <v>5900</v>
      </c>
      <c r="G88" s="1" t="s">
        <v>5900</v>
      </c>
      <c r="H88" s="1" t="b">
        <v>1</v>
      </c>
      <c r="K88" s="32">
        <v>10</v>
      </c>
      <c r="L88" s="1" t="s">
        <v>6569</v>
      </c>
      <c r="M88" s="32">
        <v>2022</v>
      </c>
      <c r="N88" s="1" t="s">
        <v>1540</v>
      </c>
    </row>
    <row r="89" spans="1:14" ht="15.6" x14ac:dyDescent="0.3">
      <c r="A89" s="4" t="s">
        <v>4075</v>
      </c>
      <c r="B89" s="4" t="s">
        <v>4076</v>
      </c>
      <c r="C89" s="4" t="s">
        <v>4079</v>
      </c>
      <c r="D89" s="4" t="s">
        <v>5189</v>
      </c>
      <c r="E89" s="31" t="s">
        <v>5900</v>
      </c>
      <c r="F89" s="31" t="s">
        <v>5900</v>
      </c>
      <c r="G89" s="31" t="s">
        <v>5900</v>
      </c>
      <c r="H89" s="31" t="b">
        <v>1</v>
      </c>
      <c r="K89" s="5">
        <v>11</v>
      </c>
      <c r="L89" s="4" t="s">
        <v>5813</v>
      </c>
      <c r="M89" s="5">
        <v>2021</v>
      </c>
      <c r="N89" s="4" t="s">
        <v>1540</v>
      </c>
    </row>
    <row r="90" spans="1:14" x14ac:dyDescent="0.25">
      <c r="A90" s="1" t="s">
        <v>6722</v>
      </c>
      <c r="B90" s="1" t="s">
        <v>1612</v>
      </c>
      <c r="C90" s="1" t="s">
        <v>1615</v>
      </c>
      <c r="D90" s="1" t="s">
        <v>1616</v>
      </c>
      <c r="E90" s="1" t="s">
        <v>5900</v>
      </c>
      <c r="F90" s="1" t="s">
        <v>5900</v>
      </c>
      <c r="G90" s="1" t="s">
        <v>5900</v>
      </c>
      <c r="H90" s="1" t="b">
        <v>1</v>
      </c>
      <c r="L90" s="1" t="s">
        <v>3969</v>
      </c>
      <c r="M90" s="32">
        <v>2022</v>
      </c>
      <c r="N90" s="1" t="s">
        <v>1540</v>
      </c>
    </row>
    <row r="91" spans="1:14" x14ac:dyDescent="0.25">
      <c r="A91" s="1" t="s">
        <v>6487</v>
      </c>
      <c r="B91" s="1" t="s">
        <v>6488</v>
      </c>
      <c r="C91" s="1" t="s">
        <v>6489</v>
      </c>
      <c r="D91" s="1" t="s">
        <v>6490</v>
      </c>
      <c r="E91" s="1" t="s">
        <v>5900</v>
      </c>
      <c r="F91" s="1" t="s">
        <v>5900</v>
      </c>
      <c r="G91" s="1" t="s">
        <v>5900</v>
      </c>
      <c r="H91" s="1" t="b">
        <v>1</v>
      </c>
      <c r="K91" s="32">
        <v>52</v>
      </c>
      <c r="L91" s="1" t="s">
        <v>6491</v>
      </c>
      <c r="M91" s="32">
        <v>2023</v>
      </c>
      <c r="N91" s="1" t="s">
        <v>1540</v>
      </c>
    </row>
    <row r="92" spans="1:14" x14ac:dyDescent="0.25">
      <c r="A92" s="1" t="s">
        <v>7517</v>
      </c>
      <c r="B92" s="1" t="s">
        <v>6014</v>
      </c>
      <c r="C92" s="1" t="s">
        <v>7518</v>
      </c>
      <c r="D92" s="1" t="s">
        <v>7519</v>
      </c>
      <c r="E92" s="1" t="s">
        <v>5900</v>
      </c>
      <c r="F92" s="1" t="s">
        <v>5900</v>
      </c>
      <c r="G92" s="1" t="s">
        <v>5900</v>
      </c>
      <c r="H92" s="1" t="b">
        <v>1</v>
      </c>
      <c r="K92" s="32">
        <v>14</v>
      </c>
      <c r="L92" s="1" t="s">
        <v>7520</v>
      </c>
      <c r="M92" s="32">
        <v>2019</v>
      </c>
      <c r="N92" s="1" t="s">
        <v>1540</v>
      </c>
    </row>
    <row r="93" spans="1:14" x14ac:dyDescent="0.25">
      <c r="A93" s="1" t="s">
        <v>7512</v>
      </c>
      <c r="B93" s="1" t="s">
        <v>7513</v>
      </c>
      <c r="C93" s="1" t="s">
        <v>7514</v>
      </c>
      <c r="D93" s="1" t="s">
        <v>7515</v>
      </c>
      <c r="E93" s="1" t="s">
        <v>5900</v>
      </c>
      <c r="F93" s="1" t="s">
        <v>5900</v>
      </c>
      <c r="G93" s="1" t="s">
        <v>5900</v>
      </c>
      <c r="H93" s="1" t="b">
        <v>1</v>
      </c>
      <c r="K93" s="32">
        <v>7</v>
      </c>
      <c r="L93" s="1" t="s">
        <v>7516</v>
      </c>
      <c r="M93" s="32">
        <v>2019</v>
      </c>
      <c r="N93" s="1" t="s">
        <v>1540</v>
      </c>
    </row>
    <row r="94" spans="1:14" x14ac:dyDescent="0.25">
      <c r="A94" s="1" t="s">
        <v>7782</v>
      </c>
      <c r="B94" s="1" t="s">
        <v>7783</v>
      </c>
      <c r="C94" s="1" t="s">
        <v>7784</v>
      </c>
      <c r="D94" s="1" t="s">
        <v>7785</v>
      </c>
      <c r="E94" s="1" t="s">
        <v>5900</v>
      </c>
      <c r="F94" s="1" t="s">
        <v>5900</v>
      </c>
      <c r="G94" s="1" t="s">
        <v>5900</v>
      </c>
      <c r="H94" s="1" t="b">
        <v>1</v>
      </c>
      <c r="L94" s="1" t="s">
        <v>7786</v>
      </c>
      <c r="M94" s="32">
        <v>2020</v>
      </c>
      <c r="N94" s="1" t="s">
        <v>1540</v>
      </c>
    </row>
    <row r="95" spans="1:14" ht="15.6" x14ac:dyDescent="0.3">
      <c r="A95" s="4" t="s">
        <v>5738</v>
      </c>
      <c r="B95" s="4" t="s">
        <v>3360</v>
      </c>
      <c r="C95" s="4" t="s">
        <v>3361</v>
      </c>
      <c r="D95" s="4" t="s">
        <v>5739</v>
      </c>
      <c r="E95" s="31" t="s">
        <v>5900</v>
      </c>
      <c r="F95" s="31" t="s">
        <v>5900</v>
      </c>
      <c r="G95" s="31" t="s">
        <v>5900</v>
      </c>
      <c r="H95" s="31" t="b">
        <v>1</v>
      </c>
      <c r="K95" s="5">
        <v>8</v>
      </c>
      <c r="L95" s="4" t="s">
        <v>3363</v>
      </c>
      <c r="M95" s="5">
        <v>2020</v>
      </c>
      <c r="N95" s="4" t="s">
        <v>1540</v>
      </c>
    </row>
    <row r="96" spans="1:14" ht="15.6" x14ac:dyDescent="0.3">
      <c r="A96" s="4" t="s">
        <v>1194</v>
      </c>
      <c r="B96" s="4" t="s">
        <v>1195</v>
      </c>
      <c r="C96" s="4" t="s">
        <v>1199</v>
      </c>
      <c r="D96" s="4" t="s">
        <v>1200</v>
      </c>
      <c r="E96" s="31" t="s">
        <v>5900</v>
      </c>
      <c r="F96" s="31" t="s">
        <v>5900</v>
      </c>
      <c r="G96" s="31" t="s">
        <v>5900</v>
      </c>
      <c r="H96" s="31" t="b">
        <v>1</v>
      </c>
      <c r="K96" s="5">
        <v>11</v>
      </c>
      <c r="L96" s="4" t="s">
        <v>1198</v>
      </c>
      <c r="M96" s="5" t="s">
        <v>19</v>
      </c>
      <c r="N96" s="4" t="s">
        <v>1519</v>
      </c>
    </row>
    <row r="97" spans="1:14" ht="15.6" x14ac:dyDescent="0.3">
      <c r="A97" s="4" t="s">
        <v>1840</v>
      </c>
      <c r="B97" s="17" t="s">
        <v>1841</v>
      </c>
      <c r="C97" s="4" t="s">
        <v>1844</v>
      </c>
      <c r="D97" s="4" t="s">
        <v>1845</v>
      </c>
      <c r="E97" s="31" t="s">
        <v>5900</v>
      </c>
      <c r="F97" s="31" t="s">
        <v>5900</v>
      </c>
      <c r="G97" s="31" t="s">
        <v>5900</v>
      </c>
      <c r="H97" s="31" t="b">
        <v>1</v>
      </c>
      <c r="I97" s="1" t="s">
        <v>5917</v>
      </c>
      <c r="J97" s="1" t="s">
        <v>5915</v>
      </c>
      <c r="K97" s="5">
        <v>10</v>
      </c>
      <c r="L97" s="4" t="s">
        <v>1843</v>
      </c>
      <c r="M97" s="5">
        <v>2017</v>
      </c>
      <c r="N97" s="4" t="s">
        <v>1540</v>
      </c>
    </row>
    <row r="98" spans="1:14" ht="15.6" x14ac:dyDescent="0.3">
      <c r="A98" s="4" t="s">
        <v>56</v>
      </c>
      <c r="B98" s="17" t="s">
        <v>142</v>
      </c>
      <c r="C98" s="4" t="s">
        <v>146</v>
      </c>
      <c r="D98" s="4" t="s">
        <v>147</v>
      </c>
      <c r="E98" s="31" t="s">
        <v>5900</v>
      </c>
      <c r="F98" s="31" t="s">
        <v>5900</v>
      </c>
      <c r="G98" s="31" t="s">
        <v>5900</v>
      </c>
      <c r="H98" s="31" t="b">
        <v>1</v>
      </c>
      <c r="I98" s="1" t="s">
        <v>5915</v>
      </c>
      <c r="J98" s="1" t="s">
        <v>5918</v>
      </c>
      <c r="K98" s="5">
        <v>12</v>
      </c>
      <c r="L98" s="4" t="s">
        <v>145</v>
      </c>
      <c r="M98" s="5" t="s">
        <v>124</v>
      </c>
      <c r="N98" s="4" t="s">
        <v>1519</v>
      </c>
    </row>
    <row r="99" spans="1:14" x14ac:dyDescent="0.25">
      <c r="A99" s="1" t="s">
        <v>6335</v>
      </c>
      <c r="B99" s="33" t="s">
        <v>6336</v>
      </c>
      <c r="C99" s="1" t="s">
        <v>6337</v>
      </c>
      <c r="D99" s="1" t="s">
        <v>6338</v>
      </c>
      <c r="E99" s="1" t="s">
        <v>5900</v>
      </c>
      <c r="F99" s="1" t="s">
        <v>5900</v>
      </c>
      <c r="G99" s="1" t="s">
        <v>5900</v>
      </c>
      <c r="H99" s="1" t="b">
        <v>1</v>
      </c>
      <c r="I99" s="1" t="s">
        <v>8544</v>
      </c>
      <c r="J99" s="1" t="s">
        <v>8546</v>
      </c>
      <c r="K99" s="32">
        <v>18</v>
      </c>
      <c r="L99" s="1" t="s">
        <v>6339</v>
      </c>
      <c r="M99" s="32">
        <v>2023</v>
      </c>
      <c r="N99" s="1" t="s">
        <v>1540</v>
      </c>
    </row>
    <row r="100" spans="1:14" ht="15.6" x14ac:dyDescent="0.3">
      <c r="A100" s="4" t="s">
        <v>4480</v>
      </c>
      <c r="B100" s="4" t="s">
        <v>4481</v>
      </c>
      <c r="C100" s="4" t="s">
        <v>4485</v>
      </c>
      <c r="D100" s="4" t="s">
        <v>5262</v>
      </c>
      <c r="E100" s="31" t="s">
        <v>5900</v>
      </c>
      <c r="F100" s="31" t="s">
        <v>5900</v>
      </c>
      <c r="G100" s="31" t="s">
        <v>5900</v>
      </c>
      <c r="H100" s="31" t="b">
        <v>1</v>
      </c>
      <c r="K100" s="5">
        <v>10</v>
      </c>
      <c r="L100" s="4" t="s">
        <v>5846</v>
      </c>
      <c r="M100" s="5">
        <v>2020</v>
      </c>
      <c r="N100" s="4" t="s">
        <v>1540</v>
      </c>
    </row>
    <row r="101" spans="1:14" ht="15.6" x14ac:dyDescent="0.3">
      <c r="A101" s="4" t="s">
        <v>4593</v>
      </c>
      <c r="B101" s="4" t="s">
        <v>4594</v>
      </c>
      <c r="C101" s="4" t="s">
        <v>4597</v>
      </c>
      <c r="D101" s="4" t="s">
        <v>5281</v>
      </c>
      <c r="E101" s="31" t="s">
        <v>5900</v>
      </c>
      <c r="F101" s="31" t="s">
        <v>5900</v>
      </c>
      <c r="G101" s="31" t="s">
        <v>5900</v>
      </c>
      <c r="H101" s="31" t="b">
        <v>1</v>
      </c>
      <c r="K101" s="5">
        <v>18</v>
      </c>
      <c r="L101" s="4" t="s">
        <v>5855</v>
      </c>
      <c r="M101" s="5">
        <v>2018</v>
      </c>
      <c r="N101" s="4" t="s">
        <v>1540</v>
      </c>
    </row>
    <row r="102" spans="1:14" ht="15.6" x14ac:dyDescent="0.3">
      <c r="A102" s="4" t="s">
        <v>5569</v>
      </c>
      <c r="B102" s="4" t="s">
        <v>2683</v>
      </c>
      <c r="C102" s="4" t="s">
        <v>2684</v>
      </c>
      <c r="D102" s="4" t="s">
        <v>5570</v>
      </c>
      <c r="E102" s="31" t="s">
        <v>5900</v>
      </c>
      <c r="F102" s="31" t="s">
        <v>5900</v>
      </c>
      <c r="G102" s="31" t="s">
        <v>5900</v>
      </c>
      <c r="H102" s="31" t="b">
        <v>1</v>
      </c>
      <c r="K102" s="5">
        <v>8</v>
      </c>
      <c r="L102" s="4" t="s">
        <v>2686</v>
      </c>
      <c r="M102" s="5">
        <v>2022</v>
      </c>
      <c r="N102" s="4" t="s">
        <v>1540</v>
      </c>
    </row>
    <row r="103" spans="1:14" ht="15.6" x14ac:dyDescent="0.3">
      <c r="A103" s="4" t="s">
        <v>594</v>
      </c>
      <c r="B103" s="4" t="s">
        <v>595</v>
      </c>
      <c r="C103" s="4" t="s">
        <v>599</v>
      </c>
      <c r="D103" s="4" t="s">
        <v>600</v>
      </c>
      <c r="E103" s="31" t="s">
        <v>5900</v>
      </c>
      <c r="F103" s="31" t="s">
        <v>5900</v>
      </c>
      <c r="G103" s="31" t="s">
        <v>5900</v>
      </c>
      <c r="H103" s="31" t="b">
        <v>1</v>
      </c>
      <c r="K103" s="5">
        <v>8</v>
      </c>
      <c r="L103" s="4" t="s">
        <v>598</v>
      </c>
      <c r="M103" s="5" t="s">
        <v>82</v>
      </c>
      <c r="N103" s="4" t="s">
        <v>1519</v>
      </c>
    </row>
    <row r="104" spans="1:14" ht="15.6" x14ac:dyDescent="0.3">
      <c r="A104" s="4" t="s">
        <v>5424</v>
      </c>
      <c r="B104" s="4" t="s">
        <v>2110</v>
      </c>
      <c r="C104" s="4" t="s">
        <v>2111</v>
      </c>
      <c r="D104" s="4" t="s">
        <v>5425</v>
      </c>
      <c r="E104" s="31" t="s">
        <v>5900</v>
      </c>
      <c r="F104" s="31" t="s">
        <v>5900</v>
      </c>
      <c r="G104" s="31" t="s">
        <v>5900</v>
      </c>
      <c r="H104" s="31" t="b">
        <v>1</v>
      </c>
      <c r="K104" s="5">
        <v>9</v>
      </c>
      <c r="L104" s="4" t="s">
        <v>2113</v>
      </c>
      <c r="M104" s="5">
        <v>2019</v>
      </c>
      <c r="N104" s="4" t="s">
        <v>1540</v>
      </c>
    </row>
    <row r="105" spans="1:14" x14ac:dyDescent="0.25">
      <c r="A105" s="1" t="s">
        <v>7391</v>
      </c>
      <c r="B105" s="33" t="s">
        <v>7392</v>
      </c>
      <c r="C105" s="1" t="s">
        <v>7393</v>
      </c>
      <c r="D105" s="1" t="s">
        <v>7394</v>
      </c>
      <c r="E105" s="1" t="s">
        <v>5900</v>
      </c>
      <c r="F105" s="1" t="s">
        <v>5900</v>
      </c>
      <c r="G105" s="1" t="s">
        <v>5900</v>
      </c>
      <c r="H105" s="1" t="b">
        <v>1</v>
      </c>
      <c r="I105" s="1" t="s">
        <v>5917</v>
      </c>
      <c r="J105" s="1" t="s">
        <v>1517</v>
      </c>
      <c r="K105" s="32">
        <v>19</v>
      </c>
      <c r="L105" s="1" t="s">
        <v>7395</v>
      </c>
      <c r="M105" s="32">
        <v>2020</v>
      </c>
      <c r="N105" s="1" t="s">
        <v>1540</v>
      </c>
    </row>
    <row r="106" spans="1:14" ht="15.6" x14ac:dyDescent="0.3">
      <c r="A106" s="4" t="s">
        <v>5563</v>
      </c>
      <c r="B106" s="4" t="s">
        <v>2659</v>
      </c>
      <c r="C106" s="4" t="s">
        <v>2660</v>
      </c>
      <c r="D106" s="4" t="s">
        <v>5564</v>
      </c>
      <c r="E106" s="31" t="s">
        <v>5900</v>
      </c>
      <c r="F106" s="31" t="s">
        <v>5900</v>
      </c>
      <c r="G106" s="31" t="s">
        <v>5900</v>
      </c>
      <c r="H106" s="31" t="b">
        <v>1</v>
      </c>
      <c r="K106" s="5">
        <v>17</v>
      </c>
      <c r="L106" s="4" t="s">
        <v>2662</v>
      </c>
      <c r="M106" s="5">
        <v>2021</v>
      </c>
      <c r="N106" s="4" t="s">
        <v>1540</v>
      </c>
    </row>
    <row r="107" spans="1:14" x14ac:dyDescent="0.25">
      <c r="A107" s="1" t="s">
        <v>6991</v>
      </c>
      <c r="B107" s="33" t="s">
        <v>6992</v>
      </c>
      <c r="C107" s="1" t="s">
        <v>6993</v>
      </c>
      <c r="D107" s="1" t="s">
        <v>6994</v>
      </c>
      <c r="E107" s="1" t="s">
        <v>5900</v>
      </c>
      <c r="F107" s="1" t="s">
        <v>5900</v>
      </c>
      <c r="G107" s="1" t="s">
        <v>5900</v>
      </c>
      <c r="H107" s="1" t="b">
        <v>1</v>
      </c>
      <c r="I107" s="1" t="s">
        <v>5917</v>
      </c>
      <c r="J107" s="1" t="s">
        <v>1517</v>
      </c>
      <c r="K107" s="32">
        <v>29</v>
      </c>
      <c r="L107" s="1" t="s">
        <v>3564</v>
      </c>
      <c r="M107" s="32">
        <v>2020</v>
      </c>
      <c r="N107" s="1" t="s">
        <v>1540</v>
      </c>
    </row>
    <row r="108" spans="1:14" x14ac:dyDescent="0.25">
      <c r="A108" s="1" t="s">
        <v>6266</v>
      </c>
      <c r="B108" s="1" t="s">
        <v>6267</v>
      </c>
      <c r="C108" s="1" t="s">
        <v>6268</v>
      </c>
      <c r="D108" s="1" t="s">
        <v>6269</v>
      </c>
      <c r="E108" s="1" t="s">
        <v>5900</v>
      </c>
      <c r="F108" s="1" t="s">
        <v>5900</v>
      </c>
      <c r="G108" s="1" t="s">
        <v>5900</v>
      </c>
      <c r="H108" s="1" t="b">
        <v>1</v>
      </c>
      <c r="K108" s="32">
        <v>18</v>
      </c>
      <c r="L108" s="1" t="s">
        <v>6270</v>
      </c>
      <c r="M108" s="32">
        <v>2023</v>
      </c>
      <c r="N108" s="1" t="s">
        <v>1540</v>
      </c>
    </row>
    <row r="109" spans="1:14" x14ac:dyDescent="0.25">
      <c r="A109" s="1" t="s">
        <v>5960</v>
      </c>
      <c r="B109" s="1" t="s">
        <v>5961</v>
      </c>
      <c r="C109" s="1" t="s">
        <v>5962</v>
      </c>
      <c r="D109" s="1" t="s">
        <v>5963</v>
      </c>
      <c r="E109" s="1" t="s">
        <v>5900</v>
      </c>
      <c r="F109" s="1" t="s">
        <v>5900</v>
      </c>
      <c r="G109" s="1" t="s">
        <v>5900</v>
      </c>
      <c r="H109" s="1" t="b">
        <v>1</v>
      </c>
      <c r="K109" s="32">
        <v>12</v>
      </c>
      <c r="L109" s="1" t="s">
        <v>8538</v>
      </c>
      <c r="M109" s="32">
        <v>2022</v>
      </c>
      <c r="N109" s="1" t="s">
        <v>1540</v>
      </c>
    </row>
    <row r="110" spans="1:14" ht="15.6" x14ac:dyDescent="0.3">
      <c r="A110" s="4" t="s">
        <v>5591</v>
      </c>
      <c r="B110" s="4" t="s">
        <v>2770</v>
      </c>
      <c r="C110" s="4" t="s">
        <v>2771</v>
      </c>
      <c r="D110" s="4" t="s">
        <v>5592</v>
      </c>
      <c r="E110" s="31" t="s">
        <v>5900</v>
      </c>
      <c r="F110" s="31" t="s">
        <v>5900</v>
      </c>
      <c r="G110" s="31" t="s">
        <v>5900</v>
      </c>
      <c r="H110" s="31" t="b">
        <v>1</v>
      </c>
      <c r="K110" s="5">
        <v>15</v>
      </c>
      <c r="L110" s="4" t="s">
        <v>2773</v>
      </c>
      <c r="M110" s="5">
        <v>2022</v>
      </c>
      <c r="N110" s="4" t="s">
        <v>1540</v>
      </c>
    </row>
    <row r="111" spans="1:14" x14ac:dyDescent="0.25">
      <c r="A111" s="1" t="s">
        <v>6363</v>
      </c>
      <c r="B111" s="1" t="s">
        <v>6364</v>
      </c>
      <c r="C111" s="1" t="s">
        <v>6365</v>
      </c>
      <c r="D111" s="1" t="s">
        <v>6366</v>
      </c>
      <c r="E111" s="1" t="s">
        <v>5900</v>
      </c>
      <c r="F111" s="1" t="s">
        <v>5900</v>
      </c>
      <c r="G111" s="1" t="s">
        <v>5900</v>
      </c>
      <c r="H111" s="1" t="b">
        <v>1</v>
      </c>
      <c r="L111" s="1" t="s">
        <v>6367</v>
      </c>
      <c r="M111" s="32">
        <v>2023</v>
      </c>
      <c r="N111" s="1" t="s">
        <v>1540</v>
      </c>
    </row>
    <row r="112" spans="1:14" x14ac:dyDescent="0.25">
      <c r="A112" s="1" t="s">
        <v>7166</v>
      </c>
      <c r="B112" s="1" t="s">
        <v>7167</v>
      </c>
      <c r="C112" s="1" t="s">
        <v>7168</v>
      </c>
      <c r="D112" s="1" t="s">
        <v>7169</v>
      </c>
      <c r="E112" s="1" t="s">
        <v>5900</v>
      </c>
      <c r="F112" s="1" t="s">
        <v>5900</v>
      </c>
      <c r="G112" s="1" t="s">
        <v>5900</v>
      </c>
      <c r="H112" s="1" t="b">
        <v>1</v>
      </c>
      <c r="K112" s="32">
        <v>31</v>
      </c>
      <c r="L112" s="1" t="s">
        <v>7170</v>
      </c>
      <c r="M112" s="32">
        <v>2021</v>
      </c>
      <c r="N112" s="1" t="s">
        <v>1540</v>
      </c>
    </row>
    <row r="113" spans="1:14" x14ac:dyDescent="0.25">
      <c r="A113" s="1" t="s">
        <v>6380</v>
      </c>
      <c r="B113" s="1" t="s">
        <v>6381</v>
      </c>
      <c r="C113" s="1" t="s">
        <v>6382</v>
      </c>
      <c r="D113" s="1" t="s">
        <v>6383</v>
      </c>
      <c r="E113" s="1" t="s">
        <v>5900</v>
      </c>
      <c r="F113" s="1" t="s">
        <v>5900</v>
      </c>
      <c r="G113" s="1" t="s">
        <v>5900</v>
      </c>
      <c r="H113" s="1" t="b">
        <v>1</v>
      </c>
      <c r="L113" s="1" t="s">
        <v>6384</v>
      </c>
      <c r="M113" s="32">
        <v>2022</v>
      </c>
      <c r="N113" s="1" t="s">
        <v>1540</v>
      </c>
    </row>
    <row r="114" spans="1:14" x14ac:dyDescent="0.25">
      <c r="A114" s="1" t="s">
        <v>6575</v>
      </c>
      <c r="B114" s="1" t="s">
        <v>6576</v>
      </c>
      <c r="C114" s="1" t="s">
        <v>6577</v>
      </c>
      <c r="D114" s="1" t="s">
        <v>6578</v>
      </c>
      <c r="E114" s="1" t="s">
        <v>5900</v>
      </c>
      <c r="F114" s="1" t="s">
        <v>5900</v>
      </c>
      <c r="G114" s="1" t="s">
        <v>5900</v>
      </c>
      <c r="H114" s="1" t="b">
        <v>1</v>
      </c>
      <c r="L114" s="1" t="s">
        <v>6579</v>
      </c>
      <c r="M114" s="32">
        <v>2022</v>
      </c>
      <c r="N114" s="1" t="s">
        <v>1540</v>
      </c>
    </row>
    <row r="115" spans="1:14" ht="15.6" x14ac:dyDescent="0.3">
      <c r="A115" s="4" t="s">
        <v>699</v>
      </c>
      <c r="B115" s="4" t="s">
        <v>700</v>
      </c>
      <c r="C115" s="4" t="s">
        <v>703</v>
      </c>
      <c r="D115" s="4" t="s">
        <v>704</v>
      </c>
      <c r="E115" s="31" t="s">
        <v>5900</v>
      </c>
      <c r="F115" s="31" t="s">
        <v>5900</v>
      </c>
      <c r="G115" s="31" t="s">
        <v>5900</v>
      </c>
      <c r="H115" s="31" t="b">
        <v>1</v>
      </c>
      <c r="K115" s="5">
        <v>9</v>
      </c>
      <c r="L115" s="4" t="s">
        <v>702</v>
      </c>
      <c r="M115" s="5" t="s">
        <v>11</v>
      </c>
      <c r="N115" s="4" t="s">
        <v>1519</v>
      </c>
    </row>
    <row r="116" spans="1:14" x14ac:dyDescent="0.25">
      <c r="A116" s="1" t="s">
        <v>6683</v>
      </c>
      <c r="B116" s="1" t="s">
        <v>6684</v>
      </c>
      <c r="C116" s="1" t="s">
        <v>6685</v>
      </c>
      <c r="D116" s="1" t="s">
        <v>6686</v>
      </c>
      <c r="E116" s="1" t="s">
        <v>5900</v>
      </c>
      <c r="F116" s="1" t="s">
        <v>5900</v>
      </c>
      <c r="G116" s="1" t="s">
        <v>5900</v>
      </c>
      <c r="H116" s="1" t="b">
        <v>1</v>
      </c>
      <c r="K116" s="32">
        <v>17</v>
      </c>
      <c r="L116" s="1" t="s">
        <v>6687</v>
      </c>
      <c r="M116" s="32">
        <v>2022</v>
      </c>
      <c r="N116" s="1" t="s">
        <v>1540</v>
      </c>
    </row>
    <row r="117" spans="1:14" x14ac:dyDescent="0.25">
      <c r="A117" s="1" t="s">
        <v>7465</v>
      </c>
      <c r="B117" s="1" t="s">
        <v>7466</v>
      </c>
      <c r="C117" s="1" t="s">
        <v>7467</v>
      </c>
      <c r="D117" s="1" t="s">
        <v>7468</v>
      </c>
      <c r="E117" s="1" t="s">
        <v>5900</v>
      </c>
      <c r="F117" s="1" t="s">
        <v>5900</v>
      </c>
      <c r="G117" s="1" t="s">
        <v>5900</v>
      </c>
      <c r="H117" s="1" t="b">
        <v>1</v>
      </c>
      <c r="K117" s="32">
        <v>12</v>
      </c>
      <c r="L117" s="1" t="s">
        <v>7469</v>
      </c>
      <c r="M117" s="32">
        <v>2019</v>
      </c>
      <c r="N117" s="1" t="s">
        <v>1540</v>
      </c>
    </row>
    <row r="118" spans="1:14" x14ac:dyDescent="0.25">
      <c r="A118" s="1" t="s">
        <v>6223</v>
      </c>
      <c r="B118" s="1" t="s">
        <v>6224</v>
      </c>
      <c r="C118" s="1" t="s">
        <v>6225</v>
      </c>
      <c r="D118" s="1" t="s">
        <v>6226</v>
      </c>
      <c r="E118" s="1" t="s">
        <v>5900</v>
      </c>
      <c r="F118" s="1" t="s">
        <v>5900</v>
      </c>
      <c r="G118" s="1" t="s">
        <v>5900</v>
      </c>
      <c r="H118" s="1" t="b">
        <v>1</v>
      </c>
      <c r="K118" s="32">
        <v>17</v>
      </c>
      <c r="L118" s="1" t="s">
        <v>6227</v>
      </c>
      <c r="M118" s="32">
        <v>2022</v>
      </c>
      <c r="N118" s="1" t="s">
        <v>1540</v>
      </c>
    </row>
    <row r="119" spans="1:14" ht="15.6" x14ac:dyDescent="0.3">
      <c r="A119" s="4" t="s">
        <v>4907</v>
      </c>
      <c r="B119" s="4" t="s">
        <v>4908</v>
      </c>
      <c r="C119" s="4" t="s">
        <v>4911</v>
      </c>
      <c r="D119" s="4" t="s">
        <v>5336</v>
      </c>
      <c r="E119" s="31" t="s">
        <v>5900</v>
      </c>
      <c r="F119" s="31" t="s">
        <v>5900</v>
      </c>
      <c r="G119" s="31" t="s">
        <v>5900</v>
      </c>
      <c r="H119" s="31" t="b">
        <v>1</v>
      </c>
      <c r="K119" s="5">
        <v>14</v>
      </c>
      <c r="L119" s="4" t="s">
        <v>5881</v>
      </c>
      <c r="M119" s="5">
        <v>2022</v>
      </c>
      <c r="N119" s="4" t="s">
        <v>1540</v>
      </c>
    </row>
    <row r="120" spans="1:14" ht="15.6" x14ac:dyDescent="0.3">
      <c r="A120" s="4" t="s">
        <v>3651</v>
      </c>
      <c r="B120" s="17" t="s">
        <v>1731</v>
      </c>
      <c r="C120" s="4" t="s">
        <v>3655</v>
      </c>
      <c r="D120" s="4" t="s">
        <v>5114</v>
      </c>
      <c r="E120" s="31" t="s">
        <v>5900</v>
      </c>
      <c r="F120" s="31" t="s">
        <v>5900</v>
      </c>
      <c r="G120" s="31" t="s">
        <v>5900</v>
      </c>
      <c r="H120" s="31" t="b">
        <v>1</v>
      </c>
      <c r="I120" s="1" t="s">
        <v>5915</v>
      </c>
      <c r="J120" s="1" t="s">
        <v>5915</v>
      </c>
      <c r="K120" s="5">
        <v>20</v>
      </c>
      <c r="L120" s="4" t="s">
        <v>5790</v>
      </c>
      <c r="M120" s="5">
        <v>2020</v>
      </c>
      <c r="N120" s="4" t="s">
        <v>1540</v>
      </c>
    </row>
    <row r="121" spans="1:14" ht="15.6" x14ac:dyDescent="0.3">
      <c r="A121" s="4" t="s">
        <v>4093</v>
      </c>
      <c r="B121" s="4" t="s">
        <v>2047</v>
      </c>
      <c r="C121" s="4" t="s">
        <v>2048</v>
      </c>
      <c r="D121" s="4" t="s">
        <v>5192</v>
      </c>
      <c r="E121" s="31" t="s">
        <v>5900</v>
      </c>
      <c r="F121" s="31" t="s">
        <v>5900</v>
      </c>
      <c r="G121" s="31" t="s">
        <v>5900</v>
      </c>
      <c r="H121" s="31" t="b">
        <v>1</v>
      </c>
      <c r="K121" s="5">
        <v>17</v>
      </c>
      <c r="L121" s="4" t="s">
        <v>5815</v>
      </c>
      <c r="M121" s="5">
        <v>2022</v>
      </c>
      <c r="N121" s="4" t="s">
        <v>1540</v>
      </c>
    </row>
    <row r="122" spans="1:14" x14ac:dyDescent="0.25">
      <c r="A122" s="1" t="s">
        <v>6218</v>
      </c>
      <c r="B122" s="1" t="s">
        <v>6219</v>
      </c>
      <c r="C122" s="1" t="s">
        <v>6220</v>
      </c>
      <c r="D122" s="1" t="s">
        <v>6221</v>
      </c>
      <c r="E122" s="1" t="s">
        <v>5900</v>
      </c>
      <c r="F122" s="1" t="s">
        <v>5900</v>
      </c>
      <c r="G122" s="1" t="s">
        <v>5900</v>
      </c>
      <c r="H122" s="1" t="b">
        <v>1</v>
      </c>
      <c r="L122" s="1" t="s">
        <v>6222</v>
      </c>
      <c r="M122" s="32">
        <v>2022</v>
      </c>
      <c r="N122" s="1" t="s">
        <v>1540</v>
      </c>
    </row>
    <row r="123" spans="1:14" x14ac:dyDescent="0.25">
      <c r="A123" s="1" t="s">
        <v>7577</v>
      </c>
      <c r="B123" s="1" t="s">
        <v>7578</v>
      </c>
      <c r="C123" s="1" t="s">
        <v>7579</v>
      </c>
      <c r="D123" s="1" t="s">
        <v>7580</v>
      </c>
      <c r="E123" s="1" t="s">
        <v>5900</v>
      </c>
      <c r="F123" s="1" t="s">
        <v>5900</v>
      </c>
      <c r="G123" s="1" t="s">
        <v>5900</v>
      </c>
      <c r="H123" s="1" t="b">
        <v>1</v>
      </c>
      <c r="K123" s="32">
        <v>9</v>
      </c>
      <c r="L123" s="1" t="s">
        <v>7581</v>
      </c>
      <c r="M123" s="32">
        <v>2019</v>
      </c>
      <c r="N123" s="1" t="s">
        <v>1540</v>
      </c>
    </row>
    <row r="124" spans="1:14" ht="15.6" x14ac:dyDescent="0.3">
      <c r="A124" s="4" t="s">
        <v>5428</v>
      </c>
      <c r="B124" s="4" t="s">
        <v>2126</v>
      </c>
      <c r="C124" s="4" t="s">
        <v>2127</v>
      </c>
      <c r="D124" s="4" t="s">
        <v>5429</v>
      </c>
      <c r="E124" s="31" t="s">
        <v>5900</v>
      </c>
      <c r="F124" s="31" t="s">
        <v>5900</v>
      </c>
      <c r="G124" s="31" t="s">
        <v>5900</v>
      </c>
      <c r="H124" s="31" t="b">
        <v>1</v>
      </c>
      <c r="K124" s="5">
        <v>7</v>
      </c>
      <c r="L124" s="4" t="s">
        <v>2129</v>
      </c>
      <c r="M124" s="5">
        <v>2019</v>
      </c>
      <c r="N124" s="4" t="s">
        <v>1540</v>
      </c>
    </row>
    <row r="125" spans="1:14" x14ac:dyDescent="0.25">
      <c r="A125" s="1" t="s">
        <v>7911</v>
      </c>
      <c r="B125" s="1" t="s">
        <v>7912</v>
      </c>
      <c r="C125" s="1" t="s">
        <v>7913</v>
      </c>
      <c r="D125" s="1" t="s">
        <v>7914</v>
      </c>
      <c r="E125" s="1" t="s">
        <v>5900</v>
      </c>
      <c r="F125" s="1" t="s">
        <v>5900</v>
      </c>
      <c r="G125" s="1" t="s">
        <v>5900</v>
      </c>
      <c r="H125" s="1" t="b">
        <v>1</v>
      </c>
      <c r="L125" s="1" t="s">
        <v>7915</v>
      </c>
      <c r="M125" s="32">
        <v>2017</v>
      </c>
      <c r="N125" s="1" t="s">
        <v>1540</v>
      </c>
    </row>
    <row r="126" spans="1:14" x14ac:dyDescent="0.25">
      <c r="A126" s="1" t="s">
        <v>7295</v>
      </c>
      <c r="B126" s="1" t="s">
        <v>7296</v>
      </c>
      <c r="C126" s="1" t="s">
        <v>7297</v>
      </c>
      <c r="D126" s="1" t="s">
        <v>7298</v>
      </c>
      <c r="E126" s="1" t="s">
        <v>5900</v>
      </c>
      <c r="F126" s="1" t="s">
        <v>5900</v>
      </c>
      <c r="G126" s="1" t="s">
        <v>5900</v>
      </c>
      <c r="H126" s="1" t="b">
        <v>1</v>
      </c>
      <c r="K126" s="32">
        <v>12</v>
      </c>
      <c r="L126" s="1" t="s">
        <v>7299</v>
      </c>
      <c r="M126" s="32">
        <v>2021</v>
      </c>
      <c r="N126" s="1" t="s">
        <v>1540</v>
      </c>
    </row>
    <row r="127" spans="1:14" ht="15.6" x14ac:dyDescent="0.3">
      <c r="A127" s="4" t="s">
        <v>5376</v>
      </c>
      <c r="B127" s="17" t="s">
        <v>1691</v>
      </c>
      <c r="C127" s="4" t="s">
        <v>1922</v>
      </c>
      <c r="D127" s="4" t="s">
        <v>5377</v>
      </c>
      <c r="E127" s="31" t="s">
        <v>5900</v>
      </c>
      <c r="F127" s="31" t="s">
        <v>5900</v>
      </c>
      <c r="G127" s="31" t="s">
        <v>5900</v>
      </c>
      <c r="H127" s="31" t="b">
        <v>1</v>
      </c>
      <c r="I127" s="1" t="s">
        <v>5915</v>
      </c>
      <c r="J127" s="1" t="s">
        <v>5915</v>
      </c>
      <c r="K127" s="5">
        <v>29</v>
      </c>
      <c r="L127" s="4" t="s">
        <v>1924</v>
      </c>
      <c r="M127" s="5">
        <v>2021</v>
      </c>
      <c r="N127" s="4" t="s">
        <v>1540</v>
      </c>
    </row>
    <row r="128" spans="1:14" ht="15.6" x14ac:dyDescent="0.3">
      <c r="A128" s="4" t="s">
        <v>1296</v>
      </c>
      <c r="B128" s="4" t="s">
        <v>1297</v>
      </c>
      <c r="C128" s="4" t="s">
        <v>1300</v>
      </c>
      <c r="D128" s="4" t="s">
        <v>1301</v>
      </c>
      <c r="E128" s="31" t="s">
        <v>5900</v>
      </c>
      <c r="F128" s="31" t="s">
        <v>5900</v>
      </c>
      <c r="G128" s="31" t="s">
        <v>5900</v>
      </c>
      <c r="H128" s="31" t="b">
        <v>1</v>
      </c>
      <c r="K128" s="5">
        <v>9</v>
      </c>
      <c r="L128" s="4" t="s">
        <v>1299</v>
      </c>
      <c r="M128" s="5" t="s">
        <v>50</v>
      </c>
      <c r="N128" s="4" t="s">
        <v>1519</v>
      </c>
    </row>
    <row r="129" spans="1:14" ht="15.6" x14ac:dyDescent="0.3">
      <c r="A129" s="4" t="s">
        <v>463</v>
      </c>
      <c r="B129" s="17" t="s">
        <v>464</v>
      </c>
      <c r="C129" s="4" t="s">
        <v>468</v>
      </c>
      <c r="D129" s="4" t="s">
        <v>469</v>
      </c>
      <c r="E129" s="31" t="s">
        <v>5900</v>
      </c>
      <c r="F129" s="31" t="s">
        <v>5900</v>
      </c>
      <c r="G129" s="31" t="s">
        <v>5900</v>
      </c>
      <c r="H129" s="31" t="b">
        <v>1</v>
      </c>
      <c r="I129" s="1" t="s">
        <v>5915</v>
      </c>
      <c r="J129" s="1" t="s">
        <v>5915</v>
      </c>
      <c r="K129" s="5">
        <v>7</v>
      </c>
      <c r="L129" s="4" t="s">
        <v>467</v>
      </c>
      <c r="M129" s="5" t="s">
        <v>50</v>
      </c>
      <c r="N129" s="4" t="s">
        <v>1519</v>
      </c>
    </row>
    <row r="130" spans="1:14" ht="15.6" x14ac:dyDescent="0.3">
      <c r="A130" s="4" t="s">
        <v>5523</v>
      </c>
      <c r="B130" s="4" t="s">
        <v>2499</v>
      </c>
      <c r="C130" s="4" t="s">
        <v>2500</v>
      </c>
      <c r="D130" s="4" t="s">
        <v>5524</v>
      </c>
      <c r="E130" s="31" t="s">
        <v>5900</v>
      </c>
      <c r="F130" s="31" t="s">
        <v>5900</v>
      </c>
      <c r="G130" s="31" t="s">
        <v>5900</v>
      </c>
      <c r="H130" s="31" t="b">
        <v>1</v>
      </c>
      <c r="K130" s="5">
        <v>32</v>
      </c>
      <c r="L130" s="4" t="s">
        <v>2502</v>
      </c>
      <c r="M130" s="5">
        <v>2020</v>
      </c>
      <c r="N130" s="4" t="s">
        <v>1540</v>
      </c>
    </row>
    <row r="131" spans="1:14" x14ac:dyDescent="0.25">
      <c r="A131" s="1" t="s">
        <v>7983</v>
      </c>
      <c r="B131" s="1" t="s">
        <v>7984</v>
      </c>
      <c r="C131" s="1" t="s">
        <v>7985</v>
      </c>
      <c r="D131" s="1" t="s">
        <v>7986</v>
      </c>
      <c r="E131" s="1" t="s">
        <v>5900</v>
      </c>
      <c r="F131" s="1" t="s">
        <v>5900</v>
      </c>
      <c r="G131" s="1" t="s">
        <v>5900</v>
      </c>
      <c r="H131" s="1" t="b">
        <v>1</v>
      </c>
      <c r="K131" s="32">
        <v>26</v>
      </c>
      <c r="L131" s="1" t="s">
        <v>7987</v>
      </c>
      <c r="M131" s="32">
        <v>2017</v>
      </c>
      <c r="N131" s="1" t="s">
        <v>1540</v>
      </c>
    </row>
    <row r="132" spans="1:14" x14ac:dyDescent="0.25">
      <c r="A132" s="1" t="s">
        <v>7848</v>
      </c>
      <c r="B132" s="1" t="s">
        <v>7849</v>
      </c>
      <c r="C132" s="1" t="s">
        <v>7850</v>
      </c>
      <c r="D132" s="1" t="s">
        <v>7851</v>
      </c>
      <c r="E132" s="1" t="s">
        <v>5900</v>
      </c>
      <c r="F132" s="1" t="s">
        <v>5900</v>
      </c>
      <c r="G132" s="1" t="s">
        <v>5900</v>
      </c>
      <c r="H132" s="1" t="b">
        <v>1</v>
      </c>
      <c r="K132" s="32">
        <v>15</v>
      </c>
      <c r="L132" s="1" t="s">
        <v>7852</v>
      </c>
      <c r="M132" s="32">
        <v>2018</v>
      </c>
      <c r="N132" s="1" t="s">
        <v>1540</v>
      </c>
    </row>
    <row r="133" spans="1:14" x14ac:dyDescent="0.25">
      <c r="A133" s="1" t="s">
        <v>8215</v>
      </c>
      <c r="B133" s="1" t="s">
        <v>8216</v>
      </c>
      <c r="C133" s="1" t="s">
        <v>8217</v>
      </c>
      <c r="D133" s="1" t="s">
        <v>8218</v>
      </c>
      <c r="E133" s="1" t="s">
        <v>5900</v>
      </c>
      <c r="F133" s="1" t="s">
        <v>5900</v>
      </c>
      <c r="G133" s="1" t="s">
        <v>5900</v>
      </c>
      <c r="H133" s="1" t="b">
        <v>1</v>
      </c>
      <c r="K133" s="32">
        <v>31</v>
      </c>
      <c r="L133" s="1" t="s">
        <v>8219</v>
      </c>
      <c r="M133" s="32">
        <v>2019</v>
      </c>
      <c r="N133" s="1" t="s">
        <v>1540</v>
      </c>
    </row>
    <row r="134" spans="1:14" ht="15.6" x14ac:dyDescent="0.3">
      <c r="A134" s="4" t="s">
        <v>5392</v>
      </c>
      <c r="B134" s="4" t="s">
        <v>1985</v>
      </c>
      <c r="C134" s="4" t="s">
        <v>1986</v>
      </c>
      <c r="D134" s="4" t="s">
        <v>5393</v>
      </c>
      <c r="E134" s="31" t="s">
        <v>5900</v>
      </c>
      <c r="F134" s="31" t="s">
        <v>5900</v>
      </c>
      <c r="G134" s="31" t="s">
        <v>5900</v>
      </c>
      <c r="H134" s="31" t="b">
        <v>1</v>
      </c>
      <c r="K134" s="5">
        <v>7</v>
      </c>
      <c r="L134" s="4" t="s">
        <v>1988</v>
      </c>
      <c r="M134" s="5">
        <v>2020</v>
      </c>
      <c r="N134" s="4" t="s">
        <v>1540</v>
      </c>
    </row>
    <row r="135" spans="1:14" x14ac:dyDescent="0.25">
      <c r="A135" s="1" t="s">
        <v>6766</v>
      </c>
      <c r="B135" s="1" t="s">
        <v>6767</v>
      </c>
      <c r="C135" s="1" t="s">
        <v>6768</v>
      </c>
      <c r="D135" s="1" t="s">
        <v>6769</v>
      </c>
      <c r="E135" s="1" t="s">
        <v>5900</v>
      </c>
      <c r="F135" s="1" t="s">
        <v>5900</v>
      </c>
      <c r="G135" s="1" t="s">
        <v>5900</v>
      </c>
      <c r="H135" s="1" t="b">
        <v>1</v>
      </c>
      <c r="L135" s="1" t="s">
        <v>6770</v>
      </c>
      <c r="M135" s="32">
        <v>2022</v>
      </c>
      <c r="N135" s="1" t="s">
        <v>1540</v>
      </c>
    </row>
    <row r="136" spans="1:14" x14ac:dyDescent="0.25">
      <c r="A136" s="1" t="s">
        <v>6517</v>
      </c>
      <c r="B136" s="1" t="s">
        <v>6518</v>
      </c>
      <c r="C136" s="1" t="s">
        <v>6519</v>
      </c>
      <c r="D136" s="1" t="s">
        <v>6520</v>
      </c>
      <c r="E136" s="1" t="s">
        <v>5900</v>
      </c>
      <c r="F136" s="1" t="s">
        <v>5900</v>
      </c>
      <c r="G136" s="1" t="s">
        <v>5900</v>
      </c>
      <c r="H136" s="1" t="b">
        <v>1</v>
      </c>
      <c r="L136" s="1" t="s">
        <v>6521</v>
      </c>
      <c r="M136" s="32">
        <v>2022</v>
      </c>
      <c r="N136" s="1" t="s">
        <v>1540</v>
      </c>
    </row>
    <row r="137" spans="1:14" x14ac:dyDescent="0.25">
      <c r="A137" s="1" t="s">
        <v>6153</v>
      </c>
      <c r="B137" s="1" t="s">
        <v>6154</v>
      </c>
      <c r="C137" s="1" t="s">
        <v>6155</v>
      </c>
      <c r="D137" s="1" t="s">
        <v>6156</v>
      </c>
      <c r="E137" s="1" t="s">
        <v>5900</v>
      </c>
      <c r="F137" s="1" t="s">
        <v>5900</v>
      </c>
      <c r="G137" s="1" t="s">
        <v>5900</v>
      </c>
      <c r="H137" s="1" t="b">
        <v>1</v>
      </c>
      <c r="L137" s="1" t="s">
        <v>6157</v>
      </c>
      <c r="M137" s="32">
        <v>2023</v>
      </c>
      <c r="N137" s="1" t="s">
        <v>1540</v>
      </c>
    </row>
    <row r="138" spans="1:14" x14ac:dyDescent="0.25">
      <c r="A138" s="1" t="s">
        <v>8185</v>
      </c>
      <c r="B138" s="1" t="s">
        <v>8186</v>
      </c>
      <c r="C138" s="1" t="s">
        <v>8187</v>
      </c>
      <c r="D138" s="1" t="s">
        <v>8188</v>
      </c>
      <c r="E138" s="1" t="s">
        <v>5900</v>
      </c>
      <c r="F138" s="1" t="s">
        <v>5900</v>
      </c>
      <c r="G138" s="1" t="s">
        <v>5900</v>
      </c>
      <c r="H138" s="1" t="b">
        <v>1</v>
      </c>
      <c r="K138" s="32">
        <v>20</v>
      </c>
      <c r="L138" s="1" t="s">
        <v>8189</v>
      </c>
      <c r="M138" s="32">
        <v>2019</v>
      </c>
      <c r="N138" s="1" t="s">
        <v>1540</v>
      </c>
    </row>
    <row r="139" spans="1:14" ht="15.6" x14ac:dyDescent="0.3">
      <c r="A139" s="4" t="s">
        <v>5740</v>
      </c>
      <c r="B139" s="4" t="s">
        <v>3368</v>
      </c>
      <c r="C139" s="4" t="s">
        <v>3369</v>
      </c>
      <c r="D139" s="4" t="s">
        <v>5741</v>
      </c>
      <c r="E139" s="31" t="s">
        <v>5900</v>
      </c>
      <c r="F139" s="31" t="s">
        <v>5900</v>
      </c>
      <c r="G139" s="31" t="s">
        <v>5900</v>
      </c>
      <c r="H139" s="31" t="b">
        <v>1</v>
      </c>
      <c r="K139" s="5">
        <v>7</v>
      </c>
      <c r="L139" s="4" t="s">
        <v>3371</v>
      </c>
      <c r="M139" s="5">
        <v>2020</v>
      </c>
      <c r="N139" s="4" t="s">
        <v>1540</v>
      </c>
    </row>
    <row r="140" spans="1:14" x14ac:dyDescent="0.25">
      <c r="A140" s="1" t="s">
        <v>6325</v>
      </c>
      <c r="B140" s="1" t="s">
        <v>6326</v>
      </c>
      <c r="C140" s="1" t="s">
        <v>6327</v>
      </c>
      <c r="D140" s="1" t="s">
        <v>6328</v>
      </c>
      <c r="E140" s="1" t="s">
        <v>5900</v>
      </c>
      <c r="F140" s="1" t="s">
        <v>5900</v>
      </c>
      <c r="G140" s="1" t="s">
        <v>5900</v>
      </c>
      <c r="H140" s="1" t="b">
        <v>1</v>
      </c>
      <c r="L140" s="1" t="s">
        <v>6329</v>
      </c>
      <c r="M140" s="32">
        <v>2022</v>
      </c>
      <c r="N140" s="1" t="s">
        <v>1540</v>
      </c>
    </row>
    <row r="141" spans="1:14" x14ac:dyDescent="0.25">
      <c r="A141" s="1" t="s">
        <v>6862</v>
      </c>
      <c r="B141" s="1" t="s">
        <v>3826</v>
      </c>
      <c r="C141" s="1" t="s">
        <v>6863</v>
      </c>
      <c r="D141" s="1" t="s">
        <v>6864</v>
      </c>
      <c r="E141" s="1" t="s">
        <v>5900</v>
      </c>
      <c r="F141" s="1" t="s">
        <v>5900</v>
      </c>
      <c r="G141" s="1" t="s">
        <v>5900</v>
      </c>
      <c r="H141" s="1" t="b">
        <v>1</v>
      </c>
      <c r="L141" s="1" t="s">
        <v>3831</v>
      </c>
      <c r="M141" s="32">
        <v>2022</v>
      </c>
      <c r="N141" s="1" t="s">
        <v>1540</v>
      </c>
    </row>
    <row r="142" spans="1:14" x14ac:dyDescent="0.25">
      <c r="A142" s="1" t="s">
        <v>7665</v>
      </c>
      <c r="B142" s="1" t="s">
        <v>7666</v>
      </c>
      <c r="C142" s="1" t="s">
        <v>7667</v>
      </c>
      <c r="D142" s="1" t="s">
        <v>7668</v>
      </c>
      <c r="E142" s="1" t="s">
        <v>5900</v>
      </c>
      <c r="F142" s="1" t="s">
        <v>5900</v>
      </c>
      <c r="G142" s="1" t="s">
        <v>5900</v>
      </c>
      <c r="H142" s="1" t="b">
        <v>1</v>
      </c>
      <c r="K142" s="32">
        <v>11</v>
      </c>
      <c r="L142" s="1" t="s">
        <v>7669</v>
      </c>
      <c r="M142" s="32">
        <v>2019</v>
      </c>
      <c r="N142" s="1" t="s">
        <v>1540</v>
      </c>
    </row>
    <row r="143" spans="1:14" ht="15.6" x14ac:dyDescent="0.3">
      <c r="A143" s="4" t="s">
        <v>1812</v>
      </c>
      <c r="B143" s="4" t="s">
        <v>1813</v>
      </c>
      <c r="C143" s="4" t="s">
        <v>1815</v>
      </c>
      <c r="D143" s="4" t="s">
        <v>1816</v>
      </c>
      <c r="E143" s="31" t="s">
        <v>5900</v>
      </c>
      <c r="F143" s="31" t="s">
        <v>5900</v>
      </c>
      <c r="G143" s="31" t="s">
        <v>5900</v>
      </c>
      <c r="H143" s="31" t="b">
        <v>1</v>
      </c>
      <c r="K143" s="5">
        <v>10</v>
      </c>
      <c r="L143" s="4" t="s">
        <v>1814</v>
      </c>
      <c r="M143" s="5">
        <v>2019</v>
      </c>
      <c r="N143" s="4" t="s">
        <v>1540</v>
      </c>
    </row>
    <row r="144" spans="1:14" x14ac:dyDescent="0.25">
      <c r="A144" s="1" t="s">
        <v>6734</v>
      </c>
      <c r="B144" s="1" t="s">
        <v>6735</v>
      </c>
      <c r="C144" s="1" t="s">
        <v>6736</v>
      </c>
      <c r="D144" s="1" t="s">
        <v>6737</v>
      </c>
      <c r="E144" s="1" t="s">
        <v>5900</v>
      </c>
      <c r="F144" s="1" t="s">
        <v>5900</v>
      </c>
      <c r="G144" s="1" t="s">
        <v>5900</v>
      </c>
      <c r="H144" s="1" t="b">
        <v>1</v>
      </c>
      <c r="K144" s="32">
        <v>38</v>
      </c>
      <c r="L144" s="1" t="s">
        <v>6738</v>
      </c>
      <c r="M144" s="32">
        <v>2022</v>
      </c>
      <c r="N144" s="1" t="s">
        <v>1540</v>
      </c>
    </row>
    <row r="145" spans="1:14" ht="15.6" x14ac:dyDescent="0.3">
      <c r="A145" s="4" t="s">
        <v>1646</v>
      </c>
      <c r="B145" s="4" t="s">
        <v>1647</v>
      </c>
      <c r="C145" s="4" t="s">
        <v>1650</v>
      </c>
      <c r="D145" s="4" t="s">
        <v>1651</v>
      </c>
      <c r="E145" s="31" t="s">
        <v>5900</v>
      </c>
      <c r="F145" s="31" t="s">
        <v>5900</v>
      </c>
      <c r="G145" s="31" t="s">
        <v>5900</v>
      </c>
      <c r="H145" s="31" t="b">
        <v>1</v>
      </c>
      <c r="K145" s="5">
        <v>12</v>
      </c>
      <c r="L145" s="4" t="s">
        <v>1649</v>
      </c>
      <c r="M145" s="5">
        <v>2021</v>
      </c>
      <c r="N145" s="4" t="s">
        <v>1540</v>
      </c>
    </row>
    <row r="146" spans="1:14" ht="15.6" x14ac:dyDescent="0.3">
      <c r="A146" s="4" t="s">
        <v>5412</v>
      </c>
      <c r="B146" s="4" t="s">
        <v>2063</v>
      </c>
      <c r="C146" s="4" t="s">
        <v>2064</v>
      </c>
      <c r="D146" s="4" t="s">
        <v>5413</v>
      </c>
      <c r="E146" s="31" t="s">
        <v>5900</v>
      </c>
      <c r="F146" s="31" t="s">
        <v>5900</v>
      </c>
      <c r="G146" s="31" t="s">
        <v>5900</v>
      </c>
      <c r="H146" s="31" t="b">
        <v>1</v>
      </c>
      <c r="K146" s="5">
        <v>15</v>
      </c>
      <c r="L146" s="4" t="s">
        <v>2066</v>
      </c>
      <c r="M146" s="5">
        <v>2021</v>
      </c>
      <c r="N146" s="4" t="s">
        <v>1540</v>
      </c>
    </row>
    <row r="147" spans="1:14" ht="15.6" x14ac:dyDescent="0.3">
      <c r="A147" s="4" t="s">
        <v>980</v>
      </c>
      <c r="B147" s="4" t="s">
        <v>981</v>
      </c>
      <c r="C147" s="4" t="s">
        <v>985</v>
      </c>
      <c r="D147" s="4" t="s">
        <v>986</v>
      </c>
      <c r="E147" s="31" t="s">
        <v>5900</v>
      </c>
      <c r="F147" s="31" t="s">
        <v>5900</v>
      </c>
      <c r="G147" s="31" t="s">
        <v>5900</v>
      </c>
      <c r="H147" s="31" t="b">
        <v>1</v>
      </c>
      <c r="K147" s="5">
        <v>13</v>
      </c>
      <c r="L147" s="4" t="s">
        <v>984</v>
      </c>
      <c r="M147" s="5" t="s">
        <v>35</v>
      </c>
      <c r="N147" s="4" t="s">
        <v>1519</v>
      </c>
    </row>
    <row r="148" spans="1:14" ht="15.6" x14ac:dyDescent="0.3">
      <c r="A148" s="4" t="s">
        <v>987</v>
      </c>
      <c r="B148" s="4" t="s">
        <v>988</v>
      </c>
      <c r="C148" s="4" t="s">
        <v>992</v>
      </c>
      <c r="D148" s="4" t="s">
        <v>993</v>
      </c>
      <c r="E148" s="31" t="s">
        <v>5900</v>
      </c>
      <c r="F148" s="31" t="s">
        <v>5900</v>
      </c>
      <c r="G148" s="31" t="s">
        <v>5900</v>
      </c>
      <c r="H148" s="31" t="b">
        <v>1</v>
      </c>
      <c r="K148" s="5">
        <v>12</v>
      </c>
      <c r="L148" s="4" t="s">
        <v>991</v>
      </c>
      <c r="M148" s="5" t="s">
        <v>395</v>
      </c>
      <c r="N148" s="4" t="s">
        <v>1519</v>
      </c>
    </row>
    <row r="149" spans="1:14" ht="15.6" x14ac:dyDescent="0.3">
      <c r="A149" s="4" t="s">
        <v>1855</v>
      </c>
      <c r="B149" s="4" t="s">
        <v>1856</v>
      </c>
      <c r="C149" s="4" t="s">
        <v>1859</v>
      </c>
      <c r="D149" s="4" t="s">
        <v>1860</v>
      </c>
      <c r="E149" s="31" t="s">
        <v>5900</v>
      </c>
      <c r="F149" s="31" t="s">
        <v>5900</v>
      </c>
      <c r="G149" s="31" t="s">
        <v>5900</v>
      </c>
      <c r="H149" s="31" t="b">
        <v>1</v>
      </c>
      <c r="K149" s="5">
        <v>16</v>
      </c>
      <c r="L149" s="4" t="s">
        <v>1858</v>
      </c>
      <c r="M149" s="5">
        <v>2016</v>
      </c>
      <c r="N149" s="4" t="s">
        <v>1540</v>
      </c>
    </row>
    <row r="150" spans="1:14" ht="15.6" x14ac:dyDescent="0.3">
      <c r="A150" s="4" t="s">
        <v>1113</v>
      </c>
      <c r="B150" s="4" t="s">
        <v>1114</v>
      </c>
      <c r="C150" s="4" t="s">
        <v>1118</v>
      </c>
      <c r="D150" s="4" t="s">
        <v>1119</v>
      </c>
      <c r="E150" s="31" t="s">
        <v>5900</v>
      </c>
      <c r="F150" s="31" t="s">
        <v>5900</v>
      </c>
      <c r="G150" s="31" t="s">
        <v>5900</v>
      </c>
      <c r="H150" s="31" t="b">
        <v>1</v>
      </c>
      <c r="K150" s="5">
        <v>8</v>
      </c>
      <c r="L150" s="4" t="s">
        <v>1117</v>
      </c>
      <c r="M150" s="5" t="s">
        <v>395</v>
      </c>
      <c r="N150" s="4" t="s">
        <v>1519</v>
      </c>
    </row>
    <row r="151" spans="1:14" x14ac:dyDescent="0.25">
      <c r="A151" s="1" t="s">
        <v>6650</v>
      </c>
      <c r="B151" s="1" t="s">
        <v>6651</v>
      </c>
      <c r="C151" s="1" t="s">
        <v>6652</v>
      </c>
      <c r="D151" s="1" t="s">
        <v>6653</v>
      </c>
      <c r="E151" s="1" t="s">
        <v>5900</v>
      </c>
      <c r="F151" s="1" t="s">
        <v>5900</v>
      </c>
      <c r="G151" s="1" t="s">
        <v>5900</v>
      </c>
      <c r="H151" s="1" t="b">
        <v>1</v>
      </c>
      <c r="K151" s="32">
        <v>8</v>
      </c>
      <c r="L151" s="1" t="s">
        <v>6654</v>
      </c>
      <c r="M151" s="32">
        <v>2022</v>
      </c>
      <c r="N151" s="1" t="s">
        <v>1540</v>
      </c>
    </row>
    <row r="152" spans="1:14" ht="15.6" x14ac:dyDescent="0.3">
      <c r="A152" s="4" t="s">
        <v>5398</v>
      </c>
      <c r="B152" s="4" t="s">
        <v>2008</v>
      </c>
      <c r="C152" s="4" t="s">
        <v>2009</v>
      </c>
      <c r="D152" s="4" t="s">
        <v>5399</v>
      </c>
      <c r="E152" s="31" t="s">
        <v>5900</v>
      </c>
      <c r="F152" s="31" t="s">
        <v>5900</v>
      </c>
      <c r="G152" s="31" t="s">
        <v>5900</v>
      </c>
      <c r="H152" s="31" t="b">
        <v>1</v>
      </c>
      <c r="K152" s="5">
        <v>8</v>
      </c>
      <c r="L152" s="4" t="s">
        <v>2011</v>
      </c>
      <c r="M152" s="5">
        <v>2021</v>
      </c>
      <c r="N152" s="4" t="s">
        <v>1540</v>
      </c>
    </row>
    <row r="153" spans="1:14" x14ac:dyDescent="0.25">
      <c r="A153" s="1" t="s">
        <v>7722</v>
      </c>
      <c r="B153" s="1" t="s">
        <v>7723</v>
      </c>
      <c r="C153" s="1" t="s">
        <v>7724</v>
      </c>
      <c r="D153" s="1" t="s">
        <v>7725</v>
      </c>
      <c r="E153" s="1" t="s">
        <v>5900</v>
      </c>
      <c r="F153" s="1" t="s">
        <v>5900</v>
      </c>
      <c r="G153" s="1" t="s">
        <v>5900</v>
      </c>
      <c r="H153" s="1" t="b">
        <v>1</v>
      </c>
      <c r="K153" s="32">
        <v>10</v>
      </c>
      <c r="L153" s="1" t="s">
        <v>7726</v>
      </c>
      <c r="M153" s="32">
        <v>2020</v>
      </c>
      <c r="N153" s="1" t="s">
        <v>1540</v>
      </c>
    </row>
    <row r="154" spans="1:14" ht="15.6" x14ac:dyDescent="0.3">
      <c r="A154" s="4" t="s">
        <v>5539</v>
      </c>
      <c r="B154" s="4" t="s">
        <v>2562</v>
      </c>
      <c r="C154" s="4" t="s">
        <v>2563</v>
      </c>
      <c r="D154" s="4" t="s">
        <v>5540</v>
      </c>
      <c r="E154" s="31" t="s">
        <v>5900</v>
      </c>
      <c r="F154" s="31" t="s">
        <v>5900</v>
      </c>
      <c r="G154" s="31" t="s">
        <v>5900</v>
      </c>
      <c r="H154" s="31" t="b">
        <v>1</v>
      </c>
      <c r="K154" s="5">
        <v>12</v>
      </c>
      <c r="L154" s="4" t="s">
        <v>2565</v>
      </c>
      <c r="M154" s="5">
        <v>2022</v>
      </c>
      <c r="N154" s="4" t="s">
        <v>1540</v>
      </c>
    </row>
    <row r="155" spans="1:14" ht="15.6" x14ac:dyDescent="0.3">
      <c r="A155" s="4" t="s">
        <v>5626</v>
      </c>
      <c r="B155" s="4" t="s">
        <v>2916</v>
      </c>
      <c r="C155" s="4" t="s">
        <v>2917</v>
      </c>
      <c r="D155" s="4" t="s">
        <v>5627</v>
      </c>
      <c r="E155" s="31" t="s">
        <v>5900</v>
      </c>
      <c r="F155" s="31" t="s">
        <v>5900</v>
      </c>
      <c r="G155" s="31" t="s">
        <v>5900</v>
      </c>
      <c r="H155" s="31" t="b">
        <v>1</v>
      </c>
      <c r="K155" s="5">
        <v>10</v>
      </c>
      <c r="L155" s="4" t="s">
        <v>2919</v>
      </c>
      <c r="M155" s="5">
        <v>2021</v>
      </c>
      <c r="N155" s="4" t="s">
        <v>1540</v>
      </c>
    </row>
    <row r="156" spans="1:14" ht="15.6" x14ac:dyDescent="0.3">
      <c r="A156" s="4" t="s">
        <v>5744</v>
      </c>
      <c r="B156" s="4" t="s">
        <v>3384</v>
      </c>
      <c r="C156" s="4" t="s">
        <v>3385</v>
      </c>
      <c r="D156" s="4" t="s">
        <v>5745</v>
      </c>
      <c r="E156" s="31" t="s">
        <v>5900</v>
      </c>
      <c r="F156" s="31" t="s">
        <v>5900</v>
      </c>
      <c r="G156" s="31" t="s">
        <v>5900</v>
      </c>
      <c r="H156" s="31" t="b">
        <v>1</v>
      </c>
      <c r="K156" s="5">
        <v>15</v>
      </c>
      <c r="L156" s="4" t="s">
        <v>3387</v>
      </c>
      <c r="M156" s="5">
        <v>2022</v>
      </c>
      <c r="N156" s="4" t="s">
        <v>1540</v>
      </c>
    </row>
    <row r="157" spans="1:14" ht="15.6" x14ac:dyDescent="0.3">
      <c r="A157" s="4" t="s">
        <v>5684</v>
      </c>
      <c r="B157" s="4" t="s">
        <v>3145</v>
      </c>
      <c r="C157" s="4" t="s">
        <v>3146</v>
      </c>
      <c r="D157" s="4" t="s">
        <v>5685</v>
      </c>
      <c r="E157" s="31" t="s">
        <v>5900</v>
      </c>
      <c r="F157" s="31" t="s">
        <v>5900</v>
      </c>
      <c r="G157" s="31" t="s">
        <v>5900</v>
      </c>
      <c r="H157" s="31" t="b">
        <v>1</v>
      </c>
      <c r="K157" s="5">
        <v>12</v>
      </c>
      <c r="L157" s="4" t="s">
        <v>3148</v>
      </c>
      <c r="M157" s="5">
        <v>2021</v>
      </c>
      <c r="N157" s="4" t="s">
        <v>1540</v>
      </c>
    </row>
    <row r="158" spans="1:14" x14ac:dyDescent="0.25">
      <c r="A158" s="1" t="s">
        <v>6243</v>
      </c>
      <c r="B158" s="1" t="s">
        <v>6244</v>
      </c>
      <c r="C158" s="1" t="s">
        <v>6245</v>
      </c>
      <c r="D158" s="1" t="s">
        <v>6246</v>
      </c>
      <c r="E158" s="1" t="s">
        <v>5900</v>
      </c>
      <c r="F158" s="1" t="s">
        <v>5900</v>
      </c>
      <c r="G158" s="1" t="s">
        <v>5900</v>
      </c>
      <c r="H158" s="1" t="b">
        <v>1</v>
      </c>
      <c r="K158" s="32">
        <v>13</v>
      </c>
      <c r="L158" s="1" t="s">
        <v>6247</v>
      </c>
      <c r="M158" s="32">
        <v>2022</v>
      </c>
      <c r="N158" s="1" t="s">
        <v>1540</v>
      </c>
    </row>
    <row r="159" spans="1:14" x14ac:dyDescent="0.25">
      <c r="A159" s="1" t="s">
        <v>6870</v>
      </c>
      <c r="B159" s="1" t="s">
        <v>6871</v>
      </c>
      <c r="C159" s="1" t="s">
        <v>6872</v>
      </c>
      <c r="D159" s="1" t="s">
        <v>6873</v>
      </c>
      <c r="E159" s="1" t="s">
        <v>5900</v>
      </c>
      <c r="F159" s="1" t="s">
        <v>5900</v>
      </c>
      <c r="G159" s="1" t="s">
        <v>5900</v>
      </c>
      <c r="H159" s="1" t="b">
        <v>1</v>
      </c>
      <c r="L159" s="1" t="s">
        <v>6874</v>
      </c>
      <c r="M159" s="32">
        <v>2022</v>
      </c>
      <c r="N159" s="1" t="s">
        <v>1540</v>
      </c>
    </row>
    <row r="160" spans="1:14" ht="15.6" x14ac:dyDescent="0.3">
      <c r="A160" s="4" t="s">
        <v>5750</v>
      </c>
      <c r="B160" s="4" t="s">
        <v>3408</v>
      </c>
      <c r="C160" s="4" t="s">
        <v>3409</v>
      </c>
      <c r="D160" s="4" t="s">
        <v>5751</v>
      </c>
      <c r="E160" s="31" t="s">
        <v>5900</v>
      </c>
      <c r="F160" s="31" t="s">
        <v>5900</v>
      </c>
      <c r="G160" s="31" t="s">
        <v>5900</v>
      </c>
      <c r="H160" s="31" t="b">
        <v>1</v>
      </c>
      <c r="K160" s="5">
        <v>8</v>
      </c>
      <c r="L160" s="4" t="s">
        <v>3411</v>
      </c>
      <c r="M160" s="5">
        <v>2020</v>
      </c>
      <c r="N160" s="4" t="s">
        <v>1540</v>
      </c>
    </row>
    <row r="161" spans="1:14" x14ac:dyDescent="0.25">
      <c r="A161" s="1" t="s">
        <v>6689</v>
      </c>
      <c r="B161" s="1" t="s">
        <v>6690</v>
      </c>
      <c r="C161" s="1" t="s">
        <v>6691</v>
      </c>
      <c r="D161" s="1" t="s">
        <v>6692</v>
      </c>
      <c r="E161" s="1" t="s">
        <v>5900</v>
      </c>
      <c r="F161" s="1" t="s">
        <v>5900</v>
      </c>
      <c r="G161" s="1" t="s">
        <v>5900</v>
      </c>
      <c r="H161" s="1" t="b">
        <v>1</v>
      </c>
      <c r="K161" s="32">
        <v>9</v>
      </c>
      <c r="L161" s="1" t="s">
        <v>6693</v>
      </c>
      <c r="M161" s="32">
        <v>2022</v>
      </c>
      <c r="N161" s="1" t="s">
        <v>1540</v>
      </c>
    </row>
    <row r="162" spans="1:14" ht="15.6" x14ac:dyDescent="0.3">
      <c r="A162" s="4" t="s">
        <v>5378</v>
      </c>
      <c r="B162" s="17" t="s">
        <v>1929</v>
      </c>
      <c r="C162" s="4" t="s">
        <v>1930</v>
      </c>
      <c r="D162" s="4" t="s">
        <v>5379</v>
      </c>
      <c r="E162" s="31" t="s">
        <v>5900</v>
      </c>
      <c r="F162" s="31" t="s">
        <v>5900</v>
      </c>
      <c r="G162" s="31" t="s">
        <v>5900</v>
      </c>
      <c r="H162" s="31" t="b">
        <v>1</v>
      </c>
      <c r="I162" s="1" t="s">
        <v>5915</v>
      </c>
      <c r="J162" s="1" t="s">
        <v>5917</v>
      </c>
      <c r="K162" s="5">
        <v>14</v>
      </c>
      <c r="L162" s="4" t="s">
        <v>1932</v>
      </c>
      <c r="M162" s="5">
        <v>2022</v>
      </c>
      <c r="N162" s="4" t="s">
        <v>1540</v>
      </c>
    </row>
    <row r="163" spans="1:14" x14ac:dyDescent="0.25">
      <c r="A163" s="1" t="s">
        <v>7930</v>
      </c>
      <c r="B163" s="1" t="s">
        <v>7931</v>
      </c>
      <c r="C163" s="1" t="s">
        <v>7932</v>
      </c>
      <c r="D163" s="1" t="s">
        <v>7933</v>
      </c>
      <c r="E163" s="1" t="s">
        <v>5900</v>
      </c>
      <c r="F163" s="1" t="s">
        <v>5900</v>
      </c>
      <c r="G163" s="1" t="s">
        <v>5900</v>
      </c>
      <c r="H163" s="1" t="b">
        <v>1</v>
      </c>
      <c r="K163" s="32">
        <v>11</v>
      </c>
      <c r="L163" s="1" t="s">
        <v>7934</v>
      </c>
      <c r="M163" s="32">
        <v>2017</v>
      </c>
      <c r="N163" s="1" t="s">
        <v>1540</v>
      </c>
    </row>
    <row r="164" spans="1:14" ht="15.6" x14ac:dyDescent="0.3">
      <c r="A164" s="4" t="s">
        <v>1723</v>
      </c>
      <c r="B164" s="4" t="s">
        <v>1724</v>
      </c>
      <c r="C164" s="4" t="s">
        <v>1727</v>
      </c>
      <c r="D164" s="4" t="s">
        <v>1728</v>
      </c>
      <c r="E164" s="31" t="s">
        <v>5900</v>
      </c>
      <c r="F164" s="31" t="s">
        <v>5900</v>
      </c>
      <c r="G164" s="31" t="s">
        <v>5900</v>
      </c>
      <c r="H164" s="31" t="b">
        <v>1</v>
      </c>
      <c r="K164" s="5">
        <v>14</v>
      </c>
      <c r="L164" s="4" t="s">
        <v>1726</v>
      </c>
      <c r="M164" s="5">
        <v>2021</v>
      </c>
      <c r="N164" s="4" t="s">
        <v>1540</v>
      </c>
    </row>
    <row r="165" spans="1:14" ht="15.6" x14ac:dyDescent="0.3">
      <c r="A165" s="4" t="s">
        <v>67</v>
      </c>
      <c r="B165" s="17" t="s">
        <v>68</v>
      </c>
      <c r="C165" s="4" t="s">
        <v>72</v>
      </c>
      <c r="D165" s="4" t="s">
        <v>73</v>
      </c>
      <c r="E165" s="31" t="s">
        <v>5900</v>
      </c>
      <c r="F165" s="31" t="s">
        <v>5900</v>
      </c>
      <c r="G165" s="31" t="s">
        <v>5900</v>
      </c>
      <c r="H165" s="31" t="b">
        <v>1</v>
      </c>
      <c r="I165" s="1" t="s">
        <v>5917</v>
      </c>
      <c r="J165" s="1" t="s">
        <v>5919</v>
      </c>
      <c r="K165" s="5">
        <v>7</v>
      </c>
      <c r="L165" s="4" t="s">
        <v>71</v>
      </c>
      <c r="M165" s="5" t="s">
        <v>35</v>
      </c>
      <c r="N165" s="4" t="s">
        <v>1519</v>
      </c>
    </row>
    <row r="166" spans="1:14" x14ac:dyDescent="0.25">
      <c r="A166" s="1" t="s">
        <v>8485</v>
      </c>
      <c r="B166" s="1" t="s">
        <v>8486</v>
      </c>
      <c r="C166" s="1" t="s">
        <v>8487</v>
      </c>
      <c r="D166" s="1" t="s">
        <v>8488</v>
      </c>
      <c r="E166" s="1" t="s">
        <v>5900</v>
      </c>
      <c r="F166" s="1" t="s">
        <v>5900</v>
      </c>
      <c r="G166" s="1" t="s">
        <v>5900</v>
      </c>
      <c r="H166" s="1" t="b">
        <v>1</v>
      </c>
      <c r="K166" s="32">
        <v>11</v>
      </c>
      <c r="L166" s="1" t="s">
        <v>8489</v>
      </c>
      <c r="M166" s="32">
        <v>2015</v>
      </c>
      <c r="N166" s="1" t="s">
        <v>1540</v>
      </c>
    </row>
    <row r="167" spans="1:14" x14ac:dyDescent="0.25">
      <c r="A167" s="1" t="s">
        <v>7888</v>
      </c>
      <c r="B167" s="1" t="s">
        <v>7889</v>
      </c>
      <c r="C167" s="1" t="s">
        <v>7890</v>
      </c>
      <c r="D167" s="1" t="s">
        <v>7891</v>
      </c>
      <c r="E167" s="1" t="s">
        <v>5900</v>
      </c>
      <c r="F167" s="1" t="s">
        <v>5900</v>
      </c>
      <c r="G167" s="1" t="s">
        <v>5900</v>
      </c>
      <c r="H167" s="1" t="b">
        <v>1</v>
      </c>
      <c r="K167" s="32">
        <v>14</v>
      </c>
      <c r="L167" s="1" t="s">
        <v>7892</v>
      </c>
      <c r="M167" s="32">
        <v>2018</v>
      </c>
      <c r="N167" s="1" t="s">
        <v>1540</v>
      </c>
    </row>
    <row r="168" spans="1:14" ht="15.6" x14ac:dyDescent="0.3">
      <c r="A168" s="4" t="s">
        <v>5654</v>
      </c>
      <c r="B168" s="4" t="s">
        <v>3025</v>
      </c>
      <c r="C168" s="4" t="s">
        <v>3026</v>
      </c>
      <c r="D168" s="4" t="s">
        <v>5655</v>
      </c>
      <c r="E168" s="31" t="s">
        <v>5900</v>
      </c>
      <c r="F168" s="31" t="s">
        <v>5900</v>
      </c>
      <c r="G168" s="31" t="s">
        <v>5900</v>
      </c>
      <c r="H168" s="31" t="b">
        <v>1</v>
      </c>
      <c r="K168" s="5">
        <v>12</v>
      </c>
      <c r="L168" s="4" t="s">
        <v>3028</v>
      </c>
      <c r="M168" s="5">
        <v>2022</v>
      </c>
      <c r="N168" s="4" t="s">
        <v>1540</v>
      </c>
    </row>
    <row r="169" spans="1:14" x14ac:dyDescent="0.25">
      <c r="A169" s="1" t="s">
        <v>8135</v>
      </c>
      <c r="B169" s="1" t="s">
        <v>8136</v>
      </c>
      <c r="C169" s="1" t="s">
        <v>8137</v>
      </c>
      <c r="D169" s="1" t="s">
        <v>8138</v>
      </c>
      <c r="E169" s="1" t="s">
        <v>5900</v>
      </c>
      <c r="F169" s="1" t="s">
        <v>5900</v>
      </c>
      <c r="G169" s="1" t="s">
        <v>5900</v>
      </c>
      <c r="H169" s="1" t="b">
        <v>1</v>
      </c>
      <c r="K169" s="32">
        <v>7</v>
      </c>
      <c r="L169" s="1" t="s">
        <v>8139</v>
      </c>
      <c r="M169" s="32">
        <v>2017</v>
      </c>
      <c r="N169" s="1" t="s">
        <v>1540</v>
      </c>
    </row>
    <row r="170" spans="1:14" x14ac:dyDescent="0.25">
      <c r="A170" s="1" t="s">
        <v>7071</v>
      </c>
      <c r="B170" s="1" t="s">
        <v>7072</v>
      </c>
      <c r="C170" s="1" t="s">
        <v>7073</v>
      </c>
      <c r="D170" s="1" t="s">
        <v>7074</v>
      </c>
      <c r="E170" s="1" t="s">
        <v>5900</v>
      </c>
      <c r="F170" s="1" t="s">
        <v>5900</v>
      </c>
      <c r="G170" s="1" t="s">
        <v>5900</v>
      </c>
      <c r="H170" s="1" t="b">
        <v>1</v>
      </c>
      <c r="L170" s="1" t="s">
        <v>7075</v>
      </c>
      <c r="M170" s="32">
        <v>2021</v>
      </c>
      <c r="N170" s="1" t="s">
        <v>1540</v>
      </c>
    </row>
    <row r="171" spans="1:14" x14ac:dyDescent="0.25">
      <c r="A171" s="1" t="s">
        <v>6887</v>
      </c>
      <c r="B171" s="1" t="s">
        <v>6888</v>
      </c>
      <c r="C171" s="1" t="s">
        <v>6889</v>
      </c>
      <c r="D171" s="1" t="s">
        <v>6890</v>
      </c>
      <c r="E171" s="1" t="s">
        <v>5900</v>
      </c>
      <c r="F171" s="1" t="s">
        <v>5900</v>
      </c>
      <c r="G171" s="1" t="s">
        <v>5900</v>
      </c>
      <c r="H171" s="1" t="b">
        <v>1</v>
      </c>
      <c r="L171" s="1" t="s">
        <v>6891</v>
      </c>
      <c r="M171" s="32">
        <v>2022</v>
      </c>
      <c r="N171" s="1" t="s">
        <v>1540</v>
      </c>
    </row>
    <row r="172" spans="1:14" ht="15.6" x14ac:dyDescent="0.3">
      <c r="A172" s="4" t="s">
        <v>1564</v>
      </c>
      <c r="B172" s="4" t="s">
        <v>1565</v>
      </c>
      <c r="C172" s="4" t="s">
        <v>1568</v>
      </c>
      <c r="D172" s="4" t="s">
        <v>1569</v>
      </c>
      <c r="E172" s="31" t="s">
        <v>5900</v>
      </c>
      <c r="F172" s="31" t="s">
        <v>5900</v>
      </c>
      <c r="G172" s="31" t="s">
        <v>5900</v>
      </c>
      <c r="H172" s="31" t="b">
        <v>1</v>
      </c>
      <c r="K172" s="5">
        <v>7</v>
      </c>
      <c r="L172" s="4" t="s">
        <v>1567</v>
      </c>
      <c r="M172" s="5">
        <v>2022</v>
      </c>
      <c r="N172" s="4" t="s">
        <v>1540</v>
      </c>
    </row>
    <row r="173" spans="1:14" ht="15.6" x14ac:dyDescent="0.3">
      <c r="A173" s="4" t="s">
        <v>5422</v>
      </c>
      <c r="B173" s="17" t="s">
        <v>2102</v>
      </c>
      <c r="C173" s="4" t="s">
        <v>2103</v>
      </c>
      <c r="D173" s="4" t="s">
        <v>5423</v>
      </c>
      <c r="E173" s="31" t="s">
        <v>5900</v>
      </c>
      <c r="F173" s="31" t="s">
        <v>5900</v>
      </c>
      <c r="G173" s="31" t="s">
        <v>5900</v>
      </c>
      <c r="H173" s="31" t="b">
        <v>1</v>
      </c>
      <c r="I173" s="1" t="s">
        <v>5917</v>
      </c>
      <c r="J173" s="1" t="s">
        <v>5920</v>
      </c>
      <c r="K173" s="5">
        <v>10</v>
      </c>
      <c r="L173" s="4" t="s">
        <v>2105</v>
      </c>
      <c r="M173" s="5">
        <v>2019</v>
      </c>
      <c r="N173" s="4" t="s">
        <v>1540</v>
      </c>
    </row>
    <row r="174" spans="1:14" x14ac:dyDescent="0.25">
      <c r="A174" s="1" t="s">
        <v>6313</v>
      </c>
      <c r="B174" s="1" t="s">
        <v>6314</v>
      </c>
      <c r="C174" s="1" t="s">
        <v>6315</v>
      </c>
      <c r="D174" s="1" t="s">
        <v>6316</v>
      </c>
      <c r="E174" s="1" t="s">
        <v>5900</v>
      </c>
      <c r="F174" s="1" t="s">
        <v>5900</v>
      </c>
      <c r="G174" s="1" t="s">
        <v>5900</v>
      </c>
      <c r="H174" s="1" t="b">
        <v>1</v>
      </c>
      <c r="L174" s="1" t="s">
        <v>6317</v>
      </c>
      <c r="M174" s="32">
        <v>2023</v>
      </c>
      <c r="N174" s="1" t="s">
        <v>1540</v>
      </c>
    </row>
    <row r="175" spans="1:14" ht="15.6" x14ac:dyDescent="0.3">
      <c r="A175" s="4" t="s">
        <v>4841</v>
      </c>
      <c r="B175" s="4" t="s">
        <v>4842</v>
      </c>
      <c r="C175" s="4" t="s">
        <v>4845</v>
      </c>
      <c r="D175" s="4" t="s">
        <v>5323</v>
      </c>
      <c r="E175" s="31" t="s">
        <v>5900</v>
      </c>
      <c r="F175" s="31" t="s">
        <v>5900</v>
      </c>
      <c r="G175" s="31" t="s">
        <v>5900</v>
      </c>
      <c r="H175" s="31" t="b">
        <v>1</v>
      </c>
      <c r="K175" s="5">
        <v>10</v>
      </c>
      <c r="L175" s="4" t="s">
        <v>5875</v>
      </c>
      <c r="M175" s="5">
        <v>2017</v>
      </c>
      <c r="N175" s="4" t="s">
        <v>1540</v>
      </c>
    </row>
    <row r="176" spans="1:14" ht="15.6" x14ac:dyDescent="0.3">
      <c r="A176" s="4" t="s">
        <v>856</v>
      </c>
      <c r="B176" s="4" t="s">
        <v>857</v>
      </c>
      <c r="C176" s="4" t="s">
        <v>861</v>
      </c>
      <c r="D176" s="4" t="s">
        <v>862</v>
      </c>
      <c r="E176" s="31" t="s">
        <v>5900</v>
      </c>
      <c r="F176" s="31" t="s">
        <v>5900</v>
      </c>
      <c r="G176" s="31" t="s">
        <v>5900</v>
      </c>
      <c r="H176" s="31" t="b">
        <v>1</v>
      </c>
      <c r="K176" s="5">
        <v>12</v>
      </c>
      <c r="L176" s="4" t="s">
        <v>860</v>
      </c>
      <c r="M176" s="5" t="s">
        <v>124</v>
      </c>
      <c r="N176" s="4" t="s">
        <v>1519</v>
      </c>
    </row>
    <row r="177" spans="1:14" ht="15.6" x14ac:dyDescent="0.3">
      <c r="A177" s="4" t="s">
        <v>4304</v>
      </c>
      <c r="B177" s="4" t="s">
        <v>4305</v>
      </c>
      <c r="C177" s="4" t="s">
        <v>4309</v>
      </c>
      <c r="D177" s="4" t="s">
        <v>5230</v>
      </c>
      <c r="E177" s="31" t="s">
        <v>5900</v>
      </c>
      <c r="F177" s="31" t="s">
        <v>5900</v>
      </c>
      <c r="G177" s="31" t="s">
        <v>5900</v>
      </c>
      <c r="H177" s="31" t="b">
        <v>1</v>
      </c>
      <c r="K177" s="5">
        <v>11</v>
      </c>
      <c r="L177" s="4" t="s">
        <v>5834</v>
      </c>
      <c r="M177" s="5">
        <v>2022</v>
      </c>
      <c r="N177" s="4" t="s">
        <v>1540</v>
      </c>
    </row>
    <row r="178" spans="1:14" ht="15.6" x14ac:dyDescent="0.3">
      <c r="A178" s="4" t="s">
        <v>1781</v>
      </c>
      <c r="B178" s="17" t="s">
        <v>1782</v>
      </c>
      <c r="C178" s="4" t="s">
        <v>1784</v>
      </c>
      <c r="D178" s="4" t="s">
        <v>1785</v>
      </c>
      <c r="E178" s="31" t="s">
        <v>5900</v>
      </c>
      <c r="F178" s="31" t="s">
        <v>5900</v>
      </c>
      <c r="G178" s="31" t="s">
        <v>5900</v>
      </c>
      <c r="H178" s="31" t="b">
        <v>1</v>
      </c>
      <c r="I178" s="1" t="s">
        <v>5917</v>
      </c>
      <c r="J178" s="1" t="s">
        <v>5917</v>
      </c>
      <c r="K178" s="5">
        <v>12</v>
      </c>
      <c r="L178" s="4" t="s">
        <v>1783</v>
      </c>
      <c r="M178" s="5">
        <v>2020</v>
      </c>
      <c r="N178" s="4" t="s">
        <v>1540</v>
      </c>
    </row>
    <row r="179" spans="1:14" x14ac:dyDescent="0.25">
      <c r="A179" s="1" t="s">
        <v>6902</v>
      </c>
      <c r="B179" s="1" t="s">
        <v>6903</v>
      </c>
      <c r="C179" s="1" t="s">
        <v>6904</v>
      </c>
      <c r="D179" s="1" t="s">
        <v>6905</v>
      </c>
      <c r="E179" s="1" t="s">
        <v>5900</v>
      </c>
      <c r="F179" s="1" t="s">
        <v>5900</v>
      </c>
      <c r="G179" s="1" t="s">
        <v>5900</v>
      </c>
      <c r="H179" s="1" t="b">
        <v>1</v>
      </c>
      <c r="L179" s="1" t="s">
        <v>6906</v>
      </c>
      <c r="M179" s="32">
        <v>2022</v>
      </c>
      <c r="N179" s="1" t="s">
        <v>1540</v>
      </c>
    </row>
    <row r="180" spans="1:14" x14ac:dyDescent="0.25">
      <c r="A180" s="1" t="s">
        <v>7223</v>
      </c>
      <c r="B180" s="1" t="s">
        <v>7224</v>
      </c>
      <c r="C180" s="1" t="s">
        <v>7225</v>
      </c>
      <c r="D180" s="1" t="s">
        <v>7226</v>
      </c>
      <c r="E180" s="1" t="s">
        <v>5900</v>
      </c>
      <c r="F180" s="1" t="s">
        <v>5900</v>
      </c>
      <c r="G180" s="1" t="s">
        <v>5900</v>
      </c>
      <c r="H180" s="1" t="b">
        <v>1</v>
      </c>
      <c r="K180" s="32">
        <v>13</v>
      </c>
      <c r="L180" s="1" t="s">
        <v>7227</v>
      </c>
      <c r="M180" s="32">
        <v>2021</v>
      </c>
      <c r="N180" s="1" t="s">
        <v>1540</v>
      </c>
    </row>
    <row r="181" spans="1:14" x14ac:dyDescent="0.25">
      <c r="A181" s="1" t="s">
        <v>6555</v>
      </c>
      <c r="B181" s="33" t="s">
        <v>6556</v>
      </c>
      <c r="C181" s="1" t="s">
        <v>6557</v>
      </c>
      <c r="D181" s="1" t="s">
        <v>6558</v>
      </c>
      <c r="E181" s="1" t="s">
        <v>5900</v>
      </c>
      <c r="F181" s="1" t="s">
        <v>5900</v>
      </c>
      <c r="G181" s="1" t="s">
        <v>5900</v>
      </c>
      <c r="H181" s="1" t="b">
        <v>1</v>
      </c>
      <c r="I181" s="1" t="s">
        <v>8544</v>
      </c>
      <c r="J181" s="1" t="s">
        <v>8544</v>
      </c>
      <c r="K181" s="32">
        <v>20</v>
      </c>
      <c r="L181" s="1" t="s">
        <v>6559</v>
      </c>
      <c r="M181" s="32">
        <v>2022</v>
      </c>
      <c r="N181" s="1" t="s">
        <v>1540</v>
      </c>
    </row>
    <row r="182" spans="1:14" ht="15.6" x14ac:dyDescent="0.3">
      <c r="A182" s="4" t="s">
        <v>1218</v>
      </c>
      <c r="B182" s="4" t="s">
        <v>1219</v>
      </c>
      <c r="C182" s="4" t="s">
        <v>1223</v>
      </c>
      <c r="D182" s="4" t="s">
        <v>1224</v>
      </c>
      <c r="E182" s="31" t="s">
        <v>5900</v>
      </c>
      <c r="F182" s="31" t="s">
        <v>5900</v>
      </c>
      <c r="G182" s="31" t="s">
        <v>5900</v>
      </c>
      <c r="H182" s="31" t="b">
        <v>1</v>
      </c>
      <c r="K182" s="5">
        <v>9</v>
      </c>
      <c r="L182" s="4" t="s">
        <v>1222</v>
      </c>
      <c r="M182" s="5" t="s">
        <v>27</v>
      </c>
      <c r="N182" s="4" t="s">
        <v>1519</v>
      </c>
    </row>
    <row r="183" spans="1:14" ht="15.6" x14ac:dyDescent="0.3">
      <c r="A183" s="4" t="s">
        <v>5601</v>
      </c>
      <c r="B183" s="4" t="s">
        <v>2810</v>
      </c>
      <c r="C183" s="4" t="s">
        <v>2811</v>
      </c>
      <c r="D183" s="4" t="s">
        <v>5602</v>
      </c>
      <c r="E183" s="31" t="s">
        <v>5900</v>
      </c>
      <c r="F183" s="31" t="s">
        <v>5900</v>
      </c>
      <c r="G183" s="31" t="s">
        <v>5900</v>
      </c>
      <c r="H183" s="31" t="b">
        <v>1</v>
      </c>
      <c r="K183" s="5">
        <v>10</v>
      </c>
      <c r="L183" s="4" t="s">
        <v>2813</v>
      </c>
      <c r="M183" s="5">
        <v>2017</v>
      </c>
      <c r="N183" s="4" t="s">
        <v>1540</v>
      </c>
    </row>
    <row r="184" spans="1:14" ht="15.6" x14ac:dyDescent="0.3">
      <c r="A184" s="4" t="s">
        <v>529</v>
      </c>
      <c r="B184" s="4" t="s">
        <v>530</v>
      </c>
      <c r="C184" s="4" t="s">
        <v>534</v>
      </c>
      <c r="D184" s="4" t="s">
        <v>535</v>
      </c>
      <c r="E184" s="31" t="s">
        <v>5900</v>
      </c>
      <c r="F184" s="31" t="s">
        <v>5900</v>
      </c>
      <c r="G184" s="31" t="s">
        <v>5900</v>
      </c>
      <c r="H184" s="31" t="b">
        <v>1</v>
      </c>
      <c r="K184" s="5">
        <v>11</v>
      </c>
      <c r="L184" s="4" t="s">
        <v>533</v>
      </c>
      <c r="M184" s="5" t="s">
        <v>27</v>
      </c>
      <c r="N184" s="4" t="s">
        <v>1519</v>
      </c>
    </row>
    <row r="185" spans="1:14" ht="15.6" x14ac:dyDescent="0.3">
      <c r="A185" s="4" t="s">
        <v>5507</v>
      </c>
      <c r="B185" s="4" t="s">
        <v>2434</v>
      </c>
      <c r="C185" s="4" t="s">
        <v>2435</v>
      </c>
      <c r="D185" s="4" t="s">
        <v>5508</v>
      </c>
      <c r="E185" s="31" t="s">
        <v>5900</v>
      </c>
      <c r="F185" s="31" t="s">
        <v>5900</v>
      </c>
      <c r="G185" s="31" t="s">
        <v>5900</v>
      </c>
      <c r="H185" s="31" t="b">
        <v>1</v>
      </c>
      <c r="K185" s="5">
        <v>16</v>
      </c>
      <c r="L185" s="4" t="s">
        <v>2437</v>
      </c>
      <c r="M185" s="5">
        <v>2023</v>
      </c>
      <c r="N185" s="4" t="s">
        <v>1540</v>
      </c>
    </row>
    <row r="186" spans="1:14" x14ac:dyDescent="0.25">
      <c r="A186" s="1" t="s">
        <v>6399</v>
      </c>
      <c r="B186" s="1" t="s">
        <v>6400</v>
      </c>
      <c r="C186" s="1" t="s">
        <v>6401</v>
      </c>
      <c r="D186" s="1" t="s">
        <v>6402</v>
      </c>
      <c r="E186" s="1" t="s">
        <v>5900</v>
      </c>
      <c r="F186" s="1" t="s">
        <v>5900</v>
      </c>
      <c r="G186" s="1" t="s">
        <v>5900</v>
      </c>
      <c r="H186" s="1" t="b">
        <v>1</v>
      </c>
      <c r="L186" s="1" t="s">
        <v>6403</v>
      </c>
      <c r="M186" s="32">
        <v>2022</v>
      </c>
      <c r="N186" s="1" t="s">
        <v>1540</v>
      </c>
    </row>
    <row r="187" spans="1:14" x14ac:dyDescent="0.25">
      <c r="A187" s="1" t="s">
        <v>7463</v>
      </c>
      <c r="B187" s="1" t="s">
        <v>1775</v>
      </c>
      <c r="C187" s="1" t="s">
        <v>1778</v>
      </c>
      <c r="D187" s="1" t="s">
        <v>1779</v>
      </c>
      <c r="E187" s="1" t="s">
        <v>5900</v>
      </c>
      <c r="F187" s="1" t="s">
        <v>5900</v>
      </c>
      <c r="G187" s="1" t="s">
        <v>5900</v>
      </c>
      <c r="H187" s="1" t="b">
        <v>1</v>
      </c>
      <c r="L187" s="1" t="s">
        <v>7464</v>
      </c>
      <c r="M187" s="32">
        <v>2020</v>
      </c>
      <c r="N187" s="1" t="s">
        <v>1540</v>
      </c>
    </row>
    <row r="188" spans="1:14" x14ac:dyDescent="0.25">
      <c r="A188" s="1" t="s">
        <v>7655</v>
      </c>
      <c r="B188" s="1" t="s">
        <v>7656</v>
      </c>
      <c r="C188" s="1" t="s">
        <v>7657</v>
      </c>
      <c r="D188" s="1" t="s">
        <v>7658</v>
      </c>
      <c r="E188" s="1" t="s">
        <v>5900</v>
      </c>
      <c r="F188" s="1" t="s">
        <v>5900</v>
      </c>
      <c r="G188" s="1" t="s">
        <v>5900</v>
      </c>
      <c r="H188" s="1" t="b">
        <v>1</v>
      </c>
      <c r="K188" s="32">
        <v>8</v>
      </c>
      <c r="L188" s="1" t="s">
        <v>7659</v>
      </c>
      <c r="M188" s="32">
        <v>2020</v>
      </c>
      <c r="N188" s="1" t="s">
        <v>1540</v>
      </c>
    </row>
    <row r="189" spans="1:14" x14ac:dyDescent="0.25">
      <c r="A189" s="1" t="s">
        <v>7660</v>
      </c>
      <c r="B189" s="33" t="s">
        <v>7661</v>
      </c>
      <c r="C189" s="1" t="s">
        <v>7662</v>
      </c>
      <c r="D189" s="1" t="s">
        <v>7663</v>
      </c>
      <c r="E189" s="1" t="s">
        <v>5900</v>
      </c>
      <c r="F189" s="1" t="s">
        <v>5900</v>
      </c>
      <c r="G189" s="1" t="s">
        <v>5900</v>
      </c>
      <c r="H189" s="1" t="b">
        <v>1</v>
      </c>
      <c r="I189" s="1" t="s">
        <v>5917</v>
      </c>
      <c r="J189" s="1" t="s">
        <v>5917</v>
      </c>
      <c r="K189" s="32">
        <v>14</v>
      </c>
      <c r="L189" s="1" t="s">
        <v>7664</v>
      </c>
      <c r="M189" s="32">
        <v>2020</v>
      </c>
      <c r="N189" s="1" t="s">
        <v>1540</v>
      </c>
    </row>
    <row r="190" spans="1:14" x14ac:dyDescent="0.25">
      <c r="A190" s="1" t="s">
        <v>7142</v>
      </c>
      <c r="B190" s="1" t="s">
        <v>7143</v>
      </c>
      <c r="C190" s="1" t="s">
        <v>7144</v>
      </c>
      <c r="D190" s="1" t="s">
        <v>7145</v>
      </c>
      <c r="E190" s="1" t="s">
        <v>5900</v>
      </c>
      <c r="F190" s="1" t="s">
        <v>5900</v>
      </c>
      <c r="G190" s="1" t="s">
        <v>5900</v>
      </c>
      <c r="H190" s="1" t="b">
        <v>1</v>
      </c>
      <c r="L190" s="1" t="s">
        <v>7146</v>
      </c>
      <c r="M190" s="32">
        <v>2021</v>
      </c>
      <c r="N190" s="1" t="s">
        <v>1540</v>
      </c>
    </row>
    <row r="191" spans="1:14" ht="15.6" x14ac:dyDescent="0.3">
      <c r="A191" s="4" t="s">
        <v>5404</v>
      </c>
      <c r="B191" s="4" t="s">
        <v>2031</v>
      </c>
      <c r="C191" s="4" t="s">
        <v>2032</v>
      </c>
      <c r="D191" s="4" t="s">
        <v>5405</v>
      </c>
      <c r="E191" s="31" t="s">
        <v>5900</v>
      </c>
      <c r="F191" s="31" t="s">
        <v>5900</v>
      </c>
      <c r="G191" s="31" t="s">
        <v>5900</v>
      </c>
      <c r="H191" s="31" t="b">
        <v>1</v>
      </c>
      <c r="K191" s="5">
        <v>10</v>
      </c>
      <c r="L191" s="4" t="s">
        <v>2034</v>
      </c>
      <c r="M191" s="5">
        <v>2019</v>
      </c>
      <c r="N191" s="4" t="s">
        <v>1540</v>
      </c>
    </row>
    <row r="192" spans="1:14" x14ac:dyDescent="0.25">
      <c r="A192" s="1" t="s">
        <v>6995</v>
      </c>
      <c r="B192" s="1" t="s">
        <v>6996</v>
      </c>
      <c r="C192" s="1" t="s">
        <v>6997</v>
      </c>
      <c r="D192" s="1" t="s">
        <v>6998</v>
      </c>
      <c r="E192" s="1" t="s">
        <v>5900</v>
      </c>
      <c r="F192" s="1" t="s">
        <v>5900</v>
      </c>
      <c r="G192" s="1" t="s">
        <v>5900</v>
      </c>
      <c r="H192" s="1" t="b">
        <v>1</v>
      </c>
      <c r="L192" s="1" t="s">
        <v>6999</v>
      </c>
      <c r="M192" s="32">
        <v>2021</v>
      </c>
      <c r="N192" s="1" t="s">
        <v>1540</v>
      </c>
    </row>
    <row r="193" spans="1:14" ht="15.6" x14ac:dyDescent="0.3">
      <c r="A193" s="4" t="s">
        <v>5764</v>
      </c>
      <c r="B193" s="4" t="s">
        <v>3462</v>
      </c>
      <c r="C193" s="4" t="s">
        <v>3463</v>
      </c>
      <c r="D193" s="4" t="s">
        <v>5765</v>
      </c>
      <c r="E193" s="31" t="s">
        <v>5900</v>
      </c>
      <c r="F193" s="31" t="s">
        <v>5900</v>
      </c>
      <c r="G193" s="31" t="s">
        <v>5900</v>
      </c>
      <c r="H193" s="31" t="b">
        <v>1</v>
      </c>
      <c r="K193" s="5">
        <v>7</v>
      </c>
      <c r="L193" s="4" t="s">
        <v>3465</v>
      </c>
      <c r="M193" s="5">
        <v>2020</v>
      </c>
      <c r="N193" s="4" t="s">
        <v>1540</v>
      </c>
    </row>
    <row r="194" spans="1:14" ht="15.6" x14ac:dyDescent="0.3">
      <c r="A194" s="4" t="s">
        <v>4494</v>
      </c>
      <c r="B194" s="4" t="s">
        <v>4495</v>
      </c>
      <c r="C194" s="4" t="s">
        <v>4497</v>
      </c>
      <c r="D194" s="4" t="s">
        <v>5264</v>
      </c>
      <c r="E194" s="31" t="s">
        <v>5900</v>
      </c>
      <c r="F194" s="31" t="s">
        <v>5900</v>
      </c>
      <c r="G194" s="31" t="s">
        <v>5900</v>
      </c>
      <c r="H194" s="31" t="b">
        <v>1</v>
      </c>
      <c r="K194" s="5">
        <v>10</v>
      </c>
      <c r="L194" s="4" t="s">
        <v>5848</v>
      </c>
      <c r="M194" s="5">
        <v>2022</v>
      </c>
      <c r="N194" s="4" t="s">
        <v>1540</v>
      </c>
    </row>
    <row r="195" spans="1:14" x14ac:dyDescent="0.25">
      <c r="A195" s="1" t="s">
        <v>7737</v>
      </c>
      <c r="B195" s="1" t="s">
        <v>7738</v>
      </c>
      <c r="C195" s="1" t="s">
        <v>7739</v>
      </c>
      <c r="D195" s="1" t="s">
        <v>7740</v>
      </c>
      <c r="E195" s="1" t="s">
        <v>5900</v>
      </c>
      <c r="F195" s="1" t="s">
        <v>5900</v>
      </c>
      <c r="G195" s="1" t="s">
        <v>5900</v>
      </c>
      <c r="H195" s="1" t="b">
        <v>1</v>
      </c>
      <c r="L195" s="1" t="s">
        <v>7741</v>
      </c>
      <c r="M195" s="32">
        <v>2020</v>
      </c>
      <c r="N195" s="1" t="s">
        <v>1540</v>
      </c>
    </row>
    <row r="196" spans="1:14" ht="15.6" x14ac:dyDescent="0.3">
      <c r="A196" s="4" t="s">
        <v>1397</v>
      </c>
      <c r="B196" s="4" t="s">
        <v>1398</v>
      </c>
      <c r="C196" s="4" t="s">
        <v>1401</v>
      </c>
      <c r="D196" s="4" t="s">
        <v>1402</v>
      </c>
      <c r="E196" s="31" t="s">
        <v>5900</v>
      </c>
      <c r="F196" s="31" t="s">
        <v>5900</v>
      </c>
      <c r="G196" s="31" t="s">
        <v>5900</v>
      </c>
      <c r="H196" s="31" t="b">
        <v>1</v>
      </c>
      <c r="K196" s="5">
        <v>11</v>
      </c>
      <c r="L196" s="4" t="s">
        <v>1400</v>
      </c>
      <c r="M196" s="5" t="s">
        <v>395</v>
      </c>
      <c r="N196" s="4" t="s">
        <v>1519</v>
      </c>
    </row>
    <row r="197" spans="1:14" ht="15.6" x14ac:dyDescent="0.3">
      <c r="A197" s="4" t="s">
        <v>5567</v>
      </c>
      <c r="B197" s="4" t="s">
        <v>2675</v>
      </c>
      <c r="C197" s="4" t="s">
        <v>2676</v>
      </c>
      <c r="D197" s="4" t="s">
        <v>5568</v>
      </c>
      <c r="E197" s="31" t="s">
        <v>5900</v>
      </c>
      <c r="F197" s="31" t="s">
        <v>5900</v>
      </c>
      <c r="G197" s="31" t="s">
        <v>5900</v>
      </c>
      <c r="H197" s="31" t="b">
        <v>1</v>
      </c>
      <c r="K197" s="5">
        <v>14</v>
      </c>
      <c r="L197" s="4" t="s">
        <v>2678</v>
      </c>
      <c r="M197" s="5">
        <v>2020</v>
      </c>
      <c r="N197" s="4" t="s">
        <v>1540</v>
      </c>
    </row>
    <row r="198" spans="1:14" ht="15.6" x14ac:dyDescent="0.3">
      <c r="A198" s="4" t="s">
        <v>5513</v>
      </c>
      <c r="B198" s="4" t="s">
        <v>2459</v>
      </c>
      <c r="C198" s="4" t="s">
        <v>2460</v>
      </c>
      <c r="D198" s="4" t="s">
        <v>5514</v>
      </c>
      <c r="E198" s="31" t="s">
        <v>5900</v>
      </c>
      <c r="F198" s="31" t="s">
        <v>5900</v>
      </c>
      <c r="G198" s="31" t="s">
        <v>5900</v>
      </c>
      <c r="H198" s="31" t="b">
        <v>1</v>
      </c>
      <c r="K198" s="5">
        <v>9</v>
      </c>
      <c r="L198" s="4" t="s">
        <v>2462</v>
      </c>
      <c r="M198" s="5">
        <v>2020</v>
      </c>
      <c r="N198" s="4" t="s">
        <v>1540</v>
      </c>
    </row>
    <row r="199" spans="1:14" x14ac:dyDescent="0.25">
      <c r="A199" s="1" t="s">
        <v>7401</v>
      </c>
      <c r="B199" s="1" t="s">
        <v>7402</v>
      </c>
      <c r="C199" s="1" t="s">
        <v>7403</v>
      </c>
      <c r="D199" s="1" t="s">
        <v>7404</v>
      </c>
      <c r="E199" s="1" t="s">
        <v>5900</v>
      </c>
      <c r="F199" s="1" t="s">
        <v>5900</v>
      </c>
      <c r="G199" s="1" t="s">
        <v>5900</v>
      </c>
      <c r="H199" s="1" t="b">
        <v>1</v>
      </c>
      <c r="K199" s="32">
        <v>10</v>
      </c>
      <c r="L199" s="1" t="s">
        <v>7405</v>
      </c>
      <c r="M199" s="32">
        <v>2019</v>
      </c>
      <c r="N199" s="1" t="s">
        <v>1540</v>
      </c>
    </row>
    <row r="200" spans="1:14" x14ac:dyDescent="0.25">
      <c r="A200" s="1" t="s">
        <v>8145</v>
      </c>
      <c r="B200" s="1" t="s">
        <v>8146</v>
      </c>
      <c r="C200" s="1" t="s">
        <v>8147</v>
      </c>
      <c r="D200" s="1" t="s">
        <v>8148</v>
      </c>
      <c r="E200" s="1" t="s">
        <v>5900</v>
      </c>
      <c r="F200" s="1" t="s">
        <v>5900</v>
      </c>
      <c r="G200" s="1" t="s">
        <v>5900</v>
      </c>
      <c r="H200" s="1" t="b">
        <v>1</v>
      </c>
      <c r="K200" s="32">
        <v>18</v>
      </c>
      <c r="L200" s="1" t="s">
        <v>8149</v>
      </c>
      <c r="M200" s="32">
        <v>2018</v>
      </c>
      <c r="N200" s="1" t="s">
        <v>1540</v>
      </c>
    </row>
    <row r="201" spans="1:14" x14ac:dyDescent="0.25">
      <c r="A201" s="1" t="s">
        <v>7356</v>
      </c>
      <c r="B201" s="1" t="s">
        <v>7357</v>
      </c>
      <c r="C201" s="1" t="s">
        <v>7358</v>
      </c>
      <c r="D201" s="1" t="s">
        <v>7359</v>
      </c>
      <c r="E201" s="1" t="s">
        <v>5900</v>
      </c>
      <c r="F201" s="1" t="s">
        <v>5900</v>
      </c>
      <c r="G201" s="1" t="s">
        <v>5900</v>
      </c>
      <c r="H201" s="1" t="b">
        <v>1</v>
      </c>
      <c r="L201" s="1" t="s">
        <v>7360</v>
      </c>
      <c r="M201" s="32">
        <v>2021</v>
      </c>
      <c r="N201" s="1" t="s">
        <v>1540</v>
      </c>
    </row>
    <row r="202" spans="1:14" ht="15.6" x14ac:dyDescent="0.3">
      <c r="A202" s="4" t="s">
        <v>5521</v>
      </c>
      <c r="B202" s="4" t="s">
        <v>2491</v>
      </c>
      <c r="C202" s="4" t="s">
        <v>2492</v>
      </c>
      <c r="D202" s="4" t="s">
        <v>5522</v>
      </c>
      <c r="E202" s="31" t="s">
        <v>5900</v>
      </c>
      <c r="F202" s="31" t="s">
        <v>5900</v>
      </c>
      <c r="G202" s="31" t="s">
        <v>5900</v>
      </c>
      <c r="H202" s="31" t="b">
        <v>1</v>
      </c>
      <c r="K202" s="5">
        <v>12</v>
      </c>
      <c r="L202" s="4" t="s">
        <v>2494</v>
      </c>
      <c r="M202" s="5">
        <v>2022</v>
      </c>
      <c r="N202" s="4" t="s">
        <v>1540</v>
      </c>
    </row>
    <row r="203" spans="1:14" x14ac:dyDescent="0.25">
      <c r="A203" s="1" t="s">
        <v>7317</v>
      </c>
      <c r="B203" s="1" t="s">
        <v>7318</v>
      </c>
      <c r="C203" s="1" t="s">
        <v>7319</v>
      </c>
      <c r="D203" s="1" t="s">
        <v>7320</v>
      </c>
      <c r="E203" s="1" t="s">
        <v>5900</v>
      </c>
      <c r="F203" s="1" t="s">
        <v>5900</v>
      </c>
      <c r="G203" s="1" t="s">
        <v>5900</v>
      </c>
      <c r="H203" s="1" t="b">
        <v>1</v>
      </c>
      <c r="K203" s="32">
        <v>14</v>
      </c>
      <c r="L203" s="1" t="s">
        <v>7321</v>
      </c>
      <c r="M203" s="32">
        <v>2022</v>
      </c>
      <c r="N203" s="1" t="s">
        <v>1540</v>
      </c>
    </row>
    <row r="204" spans="1:14" ht="15.6" x14ac:dyDescent="0.3">
      <c r="A204" s="4" t="s">
        <v>5480</v>
      </c>
      <c r="B204" s="4" t="s">
        <v>2330</v>
      </c>
      <c r="C204" s="4" t="s">
        <v>2331</v>
      </c>
      <c r="D204" s="4" t="s">
        <v>5481</v>
      </c>
      <c r="E204" s="31" t="s">
        <v>5900</v>
      </c>
      <c r="F204" s="31" t="s">
        <v>5900</v>
      </c>
      <c r="G204" s="31" t="s">
        <v>5900</v>
      </c>
      <c r="H204" s="31" t="b">
        <v>1</v>
      </c>
      <c r="K204" s="5">
        <v>16</v>
      </c>
      <c r="L204" s="4" t="s">
        <v>2333</v>
      </c>
      <c r="M204" s="5">
        <v>2019</v>
      </c>
      <c r="N204" s="4" t="s">
        <v>1540</v>
      </c>
    </row>
    <row r="205" spans="1:14" x14ac:dyDescent="0.25">
      <c r="A205" s="1" t="s">
        <v>8068</v>
      </c>
      <c r="B205" s="1" t="s">
        <v>8069</v>
      </c>
      <c r="C205" s="1" t="s">
        <v>8070</v>
      </c>
      <c r="D205" s="1" t="s">
        <v>8071</v>
      </c>
      <c r="E205" s="1" t="s">
        <v>5900</v>
      </c>
      <c r="F205" s="1" t="s">
        <v>5900</v>
      </c>
      <c r="G205" s="1" t="s">
        <v>5900</v>
      </c>
      <c r="H205" s="1" t="b">
        <v>1</v>
      </c>
      <c r="K205" s="32">
        <v>20</v>
      </c>
      <c r="L205" s="1" t="s">
        <v>8072</v>
      </c>
      <c r="M205" s="32">
        <v>2018</v>
      </c>
      <c r="N205" s="1" t="s">
        <v>1540</v>
      </c>
    </row>
    <row r="206" spans="1:14" ht="15.6" x14ac:dyDescent="0.3">
      <c r="A206" s="4" t="s">
        <v>5724</v>
      </c>
      <c r="B206" s="4" t="s">
        <v>3303</v>
      </c>
      <c r="C206" s="4" t="s">
        <v>3304</v>
      </c>
      <c r="D206" s="4" t="s">
        <v>5725</v>
      </c>
      <c r="E206" s="31" t="s">
        <v>5900</v>
      </c>
      <c r="F206" s="31" t="s">
        <v>5900</v>
      </c>
      <c r="G206" s="31" t="s">
        <v>5900</v>
      </c>
      <c r="H206" s="31" t="b">
        <v>1</v>
      </c>
      <c r="K206" s="5">
        <v>14</v>
      </c>
      <c r="L206" s="4" t="s">
        <v>3306</v>
      </c>
      <c r="M206" s="5">
        <v>2020</v>
      </c>
      <c r="N206" s="4" t="s">
        <v>1540</v>
      </c>
    </row>
    <row r="207" spans="1:14" x14ac:dyDescent="0.25">
      <c r="A207" s="1" t="s">
        <v>7950</v>
      </c>
      <c r="B207" s="1" t="s">
        <v>7951</v>
      </c>
      <c r="C207" s="1" t="s">
        <v>7952</v>
      </c>
      <c r="D207" s="1" t="s">
        <v>7953</v>
      </c>
      <c r="E207" s="1" t="s">
        <v>5900</v>
      </c>
      <c r="F207" s="1" t="s">
        <v>5900</v>
      </c>
      <c r="G207" s="1" t="s">
        <v>5900</v>
      </c>
      <c r="H207" s="1" t="b">
        <v>1</v>
      </c>
      <c r="K207" s="32">
        <v>7</v>
      </c>
      <c r="L207" s="1" t="s">
        <v>7954</v>
      </c>
      <c r="M207" s="32">
        <v>2019</v>
      </c>
      <c r="N207" s="1" t="s">
        <v>1540</v>
      </c>
    </row>
    <row r="208" spans="1:14" x14ac:dyDescent="0.25">
      <c r="A208" s="1" t="s">
        <v>7147</v>
      </c>
      <c r="B208" s="1" t="s">
        <v>7148</v>
      </c>
      <c r="C208" s="1" t="s">
        <v>7149</v>
      </c>
      <c r="D208" s="1" t="s">
        <v>7150</v>
      </c>
      <c r="E208" s="1" t="s">
        <v>5900</v>
      </c>
      <c r="F208" s="1" t="s">
        <v>5900</v>
      </c>
      <c r="G208" s="1" t="s">
        <v>5900</v>
      </c>
      <c r="H208" s="1" t="b">
        <v>1</v>
      </c>
      <c r="L208" s="1" t="s">
        <v>7151</v>
      </c>
      <c r="M208" s="32">
        <v>2021</v>
      </c>
      <c r="N208" s="1" t="s">
        <v>1540</v>
      </c>
    </row>
    <row r="209" spans="1:14" ht="15.6" x14ac:dyDescent="0.3">
      <c r="A209" s="4" t="s">
        <v>5370</v>
      </c>
      <c r="B209" s="4" t="s">
        <v>1900</v>
      </c>
      <c r="C209" s="4" t="s">
        <v>1901</v>
      </c>
      <c r="D209" s="4" t="s">
        <v>5371</v>
      </c>
      <c r="E209" s="31" t="s">
        <v>5900</v>
      </c>
      <c r="F209" s="31" t="s">
        <v>5900</v>
      </c>
      <c r="G209" s="31" t="s">
        <v>5900</v>
      </c>
      <c r="H209" s="31" t="b">
        <v>1</v>
      </c>
      <c r="K209" s="5">
        <v>11</v>
      </c>
      <c r="L209" s="4" t="s">
        <v>1903</v>
      </c>
      <c r="M209" s="5">
        <v>2022</v>
      </c>
      <c r="N209" s="4" t="s">
        <v>1540</v>
      </c>
    </row>
    <row r="210" spans="1:14" ht="15.6" x14ac:dyDescent="0.3">
      <c r="A210" s="4" t="s">
        <v>1188</v>
      </c>
      <c r="B210" s="4" t="s">
        <v>1189</v>
      </c>
      <c r="C210" s="4" t="s">
        <v>1192</v>
      </c>
      <c r="D210" s="4" t="s">
        <v>1193</v>
      </c>
      <c r="E210" s="31" t="s">
        <v>5900</v>
      </c>
      <c r="F210" s="31" t="s">
        <v>5900</v>
      </c>
      <c r="G210" s="31" t="s">
        <v>5900</v>
      </c>
      <c r="H210" s="31" t="b">
        <v>1</v>
      </c>
      <c r="K210" s="5">
        <v>9</v>
      </c>
      <c r="L210" s="4" t="s">
        <v>1191</v>
      </c>
      <c r="M210" s="5" t="s">
        <v>35</v>
      </c>
      <c r="N210" s="4" t="s">
        <v>1519</v>
      </c>
    </row>
    <row r="211" spans="1:14" ht="15.6" x14ac:dyDescent="0.3">
      <c r="A211" s="4" t="s">
        <v>41</v>
      </c>
      <c r="B211" s="17" t="s">
        <v>42</v>
      </c>
      <c r="C211" s="4" t="s">
        <v>46</v>
      </c>
      <c r="D211" s="4" t="s">
        <v>47</v>
      </c>
      <c r="E211" s="31" t="s">
        <v>5900</v>
      </c>
      <c r="F211" s="31" t="s">
        <v>5900</v>
      </c>
      <c r="G211" s="31" t="s">
        <v>5900</v>
      </c>
      <c r="H211" s="31" t="b">
        <v>1</v>
      </c>
      <c r="I211" s="1" t="s">
        <v>5917</v>
      </c>
      <c r="J211" s="1" t="s">
        <v>5917</v>
      </c>
      <c r="K211" s="5">
        <v>7</v>
      </c>
      <c r="L211" s="4" t="s">
        <v>45</v>
      </c>
      <c r="M211" s="5" t="s">
        <v>27</v>
      </c>
      <c r="N211" s="4" t="s">
        <v>1519</v>
      </c>
    </row>
    <row r="212" spans="1:14" ht="15.6" x14ac:dyDescent="0.3">
      <c r="A212" s="4" t="s">
        <v>5525</v>
      </c>
      <c r="B212" s="4" t="s">
        <v>2507</v>
      </c>
      <c r="C212" s="4" t="s">
        <v>2508</v>
      </c>
      <c r="D212" s="4" t="s">
        <v>5526</v>
      </c>
      <c r="E212" s="31" t="s">
        <v>5900</v>
      </c>
      <c r="F212" s="31" t="s">
        <v>5900</v>
      </c>
      <c r="G212" s="31" t="s">
        <v>5900</v>
      </c>
      <c r="H212" s="31" t="b">
        <v>1</v>
      </c>
      <c r="K212" s="5">
        <v>10</v>
      </c>
      <c r="L212" s="4" t="s">
        <v>2510</v>
      </c>
      <c r="M212" s="5">
        <v>2016</v>
      </c>
      <c r="N212" s="4" t="s">
        <v>1540</v>
      </c>
    </row>
    <row r="213" spans="1:14" ht="15.6" x14ac:dyDescent="0.3">
      <c r="A213" s="4" t="s">
        <v>33</v>
      </c>
      <c r="B213" s="4" t="s">
        <v>34</v>
      </c>
      <c r="C213" s="4" t="s">
        <v>39</v>
      </c>
      <c r="D213" s="4" t="s">
        <v>40</v>
      </c>
      <c r="E213" s="31" t="s">
        <v>5900</v>
      </c>
      <c r="F213" s="31" t="s">
        <v>5900</v>
      </c>
      <c r="G213" s="31" t="s">
        <v>5900</v>
      </c>
      <c r="H213" s="31" t="b">
        <v>1</v>
      </c>
      <c r="K213" s="5">
        <v>12</v>
      </c>
      <c r="L213" s="4" t="s">
        <v>38</v>
      </c>
      <c r="M213" s="5" t="s">
        <v>35</v>
      </c>
      <c r="N213" s="4" t="s">
        <v>1519</v>
      </c>
    </row>
    <row r="214" spans="1:14" x14ac:dyDescent="0.25">
      <c r="A214" s="1" t="s">
        <v>6699</v>
      </c>
      <c r="B214" s="1" t="s">
        <v>4600</v>
      </c>
      <c r="C214" s="1" t="s">
        <v>6700</v>
      </c>
      <c r="D214" s="1" t="s">
        <v>6701</v>
      </c>
      <c r="E214" s="1" t="s">
        <v>5900</v>
      </c>
      <c r="F214" s="1" t="s">
        <v>5900</v>
      </c>
      <c r="G214" s="1" t="s">
        <v>5900</v>
      </c>
      <c r="H214" s="1" t="b">
        <v>1</v>
      </c>
      <c r="L214" s="1" t="s">
        <v>6702</v>
      </c>
      <c r="M214" s="32">
        <v>2022</v>
      </c>
      <c r="N214" s="1" t="s">
        <v>1540</v>
      </c>
    </row>
    <row r="215" spans="1:14" ht="15.6" x14ac:dyDescent="0.3">
      <c r="A215" s="4" t="s">
        <v>128</v>
      </c>
      <c r="B215" s="17" t="s">
        <v>222</v>
      </c>
      <c r="C215" s="4" t="s">
        <v>225</v>
      </c>
      <c r="D215" s="4" t="s">
        <v>226</v>
      </c>
      <c r="E215" s="31" t="s">
        <v>5900</v>
      </c>
      <c r="F215" s="31" t="s">
        <v>5900</v>
      </c>
      <c r="G215" s="31" t="s">
        <v>5900</v>
      </c>
      <c r="H215" s="31" t="b">
        <v>1</v>
      </c>
      <c r="I215" s="1" t="s">
        <v>5917</v>
      </c>
      <c r="J215" s="1" t="s">
        <v>5917</v>
      </c>
      <c r="K215" s="5">
        <v>8</v>
      </c>
      <c r="L215" s="4" t="s">
        <v>224</v>
      </c>
      <c r="M215" s="5" t="s">
        <v>27</v>
      </c>
      <c r="N215" s="4" t="s">
        <v>1519</v>
      </c>
    </row>
    <row r="216" spans="1:14" x14ac:dyDescent="0.25">
      <c r="A216" s="1" t="s">
        <v>6909</v>
      </c>
      <c r="B216" s="1" t="s">
        <v>3748</v>
      </c>
      <c r="C216" s="1" t="s">
        <v>6910</v>
      </c>
      <c r="D216" s="1" t="s">
        <v>6911</v>
      </c>
      <c r="E216" s="1" t="s">
        <v>5900</v>
      </c>
      <c r="F216" s="1" t="s">
        <v>5900</v>
      </c>
      <c r="G216" s="1" t="s">
        <v>5900</v>
      </c>
      <c r="H216" s="1" t="b">
        <v>1</v>
      </c>
      <c r="L216" s="1" t="s">
        <v>3751</v>
      </c>
      <c r="M216" s="32">
        <v>2022</v>
      </c>
      <c r="N216" s="1" t="s">
        <v>1540</v>
      </c>
    </row>
    <row r="217" spans="1:14" x14ac:dyDescent="0.25">
      <c r="A217" s="1" t="s">
        <v>7367</v>
      </c>
      <c r="B217" s="1" t="s">
        <v>7368</v>
      </c>
      <c r="C217" s="1" t="s">
        <v>7369</v>
      </c>
      <c r="D217" s="1" t="s">
        <v>7370</v>
      </c>
      <c r="E217" s="1" t="s">
        <v>5900</v>
      </c>
      <c r="F217" s="1" t="s">
        <v>5900</v>
      </c>
      <c r="G217" s="1" t="s">
        <v>5900</v>
      </c>
      <c r="H217" s="1" t="b">
        <v>1</v>
      </c>
      <c r="L217" s="1" t="s">
        <v>3555</v>
      </c>
      <c r="M217" s="32">
        <v>2021</v>
      </c>
      <c r="N217" s="1" t="s">
        <v>1540</v>
      </c>
    </row>
    <row r="218" spans="1:14" x14ac:dyDescent="0.25">
      <c r="A218" s="1" t="s">
        <v>6630</v>
      </c>
      <c r="B218" s="1" t="s">
        <v>6631</v>
      </c>
      <c r="C218" s="1" t="s">
        <v>6632</v>
      </c>
      <c r="D218" s="1" t="s">
        <v>6633</v>
      </c>
      <c r="E218" s="1" t="s">
        <v>5900</v>
      </c>
      <c r="F218" s="1" t="s">
        <v>5900</v>
      </c>
      <c r="G218" s="1" t="s">
        <v>5900</v>
      </c>
      <c r="H218" s="1" t="b">
        <v>1</v>
      </c>
      <c r="L218" s="1" t="s">
        <v>6634</v>
      </c>
      <c r="M218" s="32">
        <v>2022</v>
      </c>
      <c r="N218" s="1" t="s">
        <v>1540</v>
      </c>
    </row>
    <row r="219" spans="1:14" ht="15.6" x14ac:dyDescent="0.3">
      <c r="A219" s="4" t="s">
        <v>789</v>
      </c>
      <c r="B219" s="4" t="s">
        <v>790</v>
      </c>
      <c r="C219" s="4" t="s">
        <v>794</v>
      </c>
      <c r="D219" s="4" t="s">
        <v>795</v>
      </c>
      <c r="E219" s="31" t="s">
        <v>5900</v>
      </c>
      <c r="F219" s="31" t="s">
        <v>5900</v>
      </c>
      <c r="G219" s="31" t="s">
        <v>5900</v>
      </c>
      <c r="H219" s="31" t="b">
        <v>1</v>
      </c>
      <c r="K219" s="5">
        <v>12</v>
      </c>
      <c r="L219" s="4" t="s">
        <v>793</v>
      </c>
      <c r="M219" s="5" t="s">
        <v>11</v>
      </c>
      <c r="N219" s="4" t="s">
        <v>1519</v>
      </c>
    </row>
    <row r="220" spans="1:14" x14ac:dyDescent="0.25">
      <c r="A220" s="1" t="s">
        <v>6463</v>
      </c>
      <c r="B220" s="1" t="s">
        <v>6464</v>
      </c>
      <c r="C220" s="1" t="s">
        <v>6465</v>
      </c>
      <c r="D220" s="1" t="s">
        <v>6466</v>
      </c>
      <c r="E220" s="1" t="s">
        <v>5900</v>
      </c>
      <c r="F220" s="1" t="s">
        <v>5900</v>
      </c>
      <c r="G220" s="1" t="s">
        <v>5900</v>
      </c>
      <c r="H220" s="1" t="b">
        <v>1</v>
      </c>
      <c r="L220" s="1" t="s">
        <v>6467</v>
      </c>
      <c r="M220" s="32">
        <v>2023</v>
      </c>
      <c r="N220" s="1" t="s">
        <v>1540</v>
      </c>
    </row>
    <row r="221" spans="1:14" ht="15.6" x14ac:dyDescent="0.3">
      <c r="A221" s="4" t="s">
        <v>5496</v>
      </c>
      <c r="B221" s="4" t="s">
        <v>2388</v>
      </c>
      <c r="C221" s="4" t="s">
        <v>2389</v>
      </c>
      <c r="D221" s="4" t="s">
        <v>5497</v>
      </c>
      <c r="E221" s="31" t="s">
        <v>5900</v>
      </c>
      <c r="F221" s="31" t="s">
        <v>5900</v>
      </c>
      <c r="G221" s="31" t="s">
        <v>5900</v>
      </c>
      <c r="H221" s="31" t="b">
        <v>1</v>
      </c>
      <c r="K221" s="5">
        <v>12</v>
      </c>
      <c r="L221" s="4" t="s">
        <v>2391</v>
      </c>
      <c r="M221" s="5">
        <v>2023</v>
      </c>
      <c r="N221" s="4" t="s">
        <v>1540</v>
      </c>
    </row>
    <row r="222" spans="1:14" ht="15.6" x14ac:dyDescent="0.3">
      <c r="A222" s="4" t="s">
        <v>5436</v>
      </c>
      <c r="B222" s="4" t="s">
        <v>2158</v>
      </c>
      <c r="C222" s="4" t="s">
        <v>2159</v>
      </c>
      <c r="D222" s="4" t="s">
        <v>5437</v>
      </c>
      <c r="E222" s="31" t="s">
        <v>5900</v>
      </c>
      <c r="F222" s="31" t="s">
        <v>5900</v>
      </c>
      <c r="G222" s="31" t="s">
        <v>5900</v>
      </c>
      <c r="H222" s="31" t="b">
        <v>1</v>
      </c>
      <c r="K222" s="5">
        <v>16</v>
      </c>
      <c r="L222" s="4" t="s">
        <v>2161</v>
      </c>
      <c r="M222" s="5">
        <v>2020</v>
      </c>
      <c r="N222" s="4" t="s">
        <v>1540</v>
      </c>
    </row>
    <row r="223" spans="1:14" x14ac:dyDescent="0.25">
      <c r="A223" s="1" t="s">
        <v>7470</v>
      </c>
      <c r="B223" s="1" t="s">
        <v>7471</v>
      </c>
      <c r="C223" s="1" t="s">
        <v>7472</v>
      </c>
      <c r="D223" s="1" t="s">
        <v>7473</v>
      </c>
      <c r="E223" s="1" t="s">
        <v>5900</v>
      </c>
      <c r="F223" s="1" t="s">
        <v>5900</v>
      </c>
      <c r="G223" s="1" t="s">
        <v>5900</v>
      </c>
      <c r="H223" s="1" t="b">
        <v>1</v>
      </c>
      <c r="K223" s="32">
        <v>23</v>
      </c>
      <c r="L223" s="1" t="s">
        <v>7474</v>
      </c>
      <c r="M223" s="32">
        <v>2020</v>
      </c>
      <c r="N223" s="1" t="s">
        <v>1540</v>
      </c>
    </row>
    <row r="224" spans="1:14" x14ac:dyDescent="0.25">
      <c r="A224" s="1" t="s">
        <v>3892</v>
      </c>
      <c r="B224" s="1" t="s">
        <v>1750</v>
      </c>
      <c r="C224" s="1" t="s">
        <v>3896</v>
      </c>
      <c r="D224" s="1" t="s">
        <v>3895</v>
      </c>
      <c r="E224" s="1" t="s">
        <v>5900</v>
      </c>
      <c r="F224" s="1" t="s">
        <v>5900</v>
      </c>
      <c r="G224" s="1" t="s">
        <v>5900</v>
      </c>
      <c r="H224" s="1" t="b">
        <v>1</v>
      </c>
      <c r="K224" s="32">
        <v>44</v>
      </c>
      <c r="L224" s="1" t="s">
        <v>5803</v>
      </c>
      <c r="M224" s="32">
        <v>2020</v>
      </c>
      <c r="N224" s="1" t="s">
        <v>1540</v>
      </c>
    </row>
    <row r="225" spans="1:14" x14ac:dyDescent="0.25">
      <c r="A225" s="1" t="s">
        <v>7336</v>
      </c>
      <c r="B225" s="1" t="s">
        <v>1640</v>
      </c>
      <c r="C225" s="1" t="s">
        <v>1643</v>
      </c>
      <c r="D225" s="1" t="s">
        <v>7337</v>
      </c>
      <c r="E225" s="1" t="s">
        <v>5900</v>
      </c>
      <c r="F225" s="1" t="s">
        <v>5900</v>
      </c>
      <c r="G225" s="1" t="s">
        <v>5900</v>
      </c>
      <c r="H225" s="1" t="b">
        <v>1</v>
      </c>
      <c r="L225" s="1" t="s">
        <v>7338</v>
      </c>
      <c r="M225" s="32">
        <v>2021</v>
      </c>
      <c r="N225" s="1" t="s">
        <v>1540</v>
      </c>
    </row>
    <row r="226" spans="1:14" ht="15.6" x14ac:dyDescent="0.3">
      <c r="A226" s="4" t="s">
        <v>5668</v>
      </c>
      <c r="B226" s="4" t="s">
        <v>3079</v>
      </c>
      <c r="C226" s="4" t="s">
        <v>3080</v>
      </c>
      <c r="D226" s="4" t="s">
        <v>5669</v>
      </c>
      <c r="E226" s="31" t="s">
        <v>5900</v>
      </c>
      <c r="F226" s="31" t="s">
        <v>5900</v>
      </c>
      <c r="G226" s="31" t="s">
        <v>5900</v>
      </c>
      <c r="H226" s="31" t="b">
        <v>1</v>
      </c>
      <c r="K226" s="5">
        <v>11</v>
      </c>
      <c r="L226" s="4" t="s">
        <v>3082</v>
      </c>
      <c r="M226" s="5">
        <v>2018</v>
      </c>
      <c r="N226" s="4" t="s">
        <v>1540</v>
      </c>
    </row>
    <row r="227" spans="1:14" ht="15.6" x14ac:dyDescent="0.3">
      <c r="A227" s="4" t="s">
        <v>4923</v>
      </c>
      <c r="B227" s="4" t="s">
        <v>4924</v>
      </c>
      <c r="C227" s="4" t="s">
        <v>4927</v>
      </c>
      <c r="D227" s="4" t="s">
        <v>5339</v>
      </c>
      <c r="E227" s="31" t="s">
        <v>5900</v>
      </c>
      <c r="F227" s="31" t="s">
        <v>5900</v>
      </c>
      <c r="G227" s="31" t="s">
        <v>5900</v>
      </c>
      <c r="H227" s="31" t="b">
        <v>1</v>
      </c>
      <c r="K227" s="5">
        <v>9</v>
      </c>
      <c r="L227" s="4" t="s">
        <v>5883</v>
      </c>
      <c r="M227" s="5">
        <v>2017</v>
      </c>
      <c r="N227" s="4" t="s">
        <v>1540</v>
      </c>
    </row>
    <row r="228" spans="1:14" ht="15.6" x14ac:dyDescent="0.3">
      <c r="A228" s="4" t="s">
        <v>5468</v>
      </c>
      <c r="B228" s="17" t="s">
        <v>2284</v>
      </c>
      <c r="C228" s="4" t="s">
        <v>2285</v>
      </c>
      <c r="D228" s="4" t="s">
        <v>5469</v>
      </c>
      <c r="E228" s="31" t="s">
        <v>5900</v>
      </c>
      <c r="F228" s="31" t="s">
        <v>5900</v>
      </c>
      <c r="G228" s="31" t="s">
        <v>5900</v>
      </c>
      <c r="H228" s="31" t="b">
        <v>1</v>
      </c>
      <c r="I228" s="1" t="s">
        <v>5921</v>
      </c>
      <c r="J228" s="1" t="s">
        <v>5917</v>
      </c>
      <c r="K228" s="5">
        <v>12</v>
      </c>
      <c r="L228" s="4" t="s">
        <v>2287</v>
      </c>
      <c r="M228" s="5">
        <v>2022</v>
      </c>
      <c r="N228" s="4" t="s">
        <v>1540</v>
      </c>
    </row>
    <row r="229" spans="1:14" x14ac:dyDescent="0.25">
      <c r="A229" s="1" t="s">
        <v>7176</v>
      </c>
      <c r="B229" s="1" t="s">
        <v>7177</v>
      </c>
      <c r="C229" s="1" t="s">
        <v>7178</v>
      </c>
      <c r="D229" s="1" t="s">
        <v>7179</v>
      </c>
      <c r="E229" s="1" t="s">
        <v>5900</v>
      </c>
      <c r="F229" s="1" t="s">
        <v>5900</v>
      </c>
      <c r="G229" s="1" t="s">
        <v>5900</v>
      </c>
      <c r="H229" s="1" t="b">
        <v>1</v>
      </c>
      <c r="K229" s="32">
        <v>7</v>
      </c>
      <c r="L229" s="1" t="s">
        <v>7180</v>
      </c>
      <c r="M229" s="32">
        <v>2021</v>
      </c>
      <c r="N229" s="1" t="s">
        <v>1540</v>
      </c>
    </row>
    <row r="230" spans="1:14" x14ac:dyDescent="0.25">
      <c r="A230" s="1" t="s">
        <v>7416</v>
      </c>
      <c r="B230" s="1" t="s">
        <v>7417</v>
      </c>
      <c r="C230" s="1" t="s">
        <v>7418</v>
      </c>
      <c r="D230" s="1" t="s">
        <v>7419</v>
      </c>
      <c r="E230" s="1" t="s">
        <v>5900</v>
      </c>
      <c r="F230" s="1" t="s">
        <v>5900</v>
      </c>
      <c r="G230" s="1" t="s">
        <v>5900</v>
      </c>
      <c r="H230" s="1" t="b">
        <v>1</v>
      </c>
      <c r="L230" s="1" t="s">
        <v>7420</v>
      </c>
      <c r="M230" s="32">
        <v>2020</v>
      </c>
      <c r="N230" s="1" t="s">
        <v>1540</v>
      </c>
    </row>
    <row r="231" spans="1:14" x14ac:dyDescent="0.25">
      <c r="A231" s="1" t="s">
        <v>6293</v>
      </c>
      <c r="B231" s="1" t="s">
        <v>6294</v>
      </c>
      <c r="C231" s="1" t="s">
        <v>6295</v>
      </c>
      <c r="D231" s="1" t="s">
        <v>6296</v>
      </c>
      <c r="E231" s="1" t="s">
        <v>5900</v>
      </c>
      <c r="F231" s="1" t="s">
        <v>5900</v>
      </c>
      <c r="G231" s="1" t="s">
        <v>5900</v>
      </c>
      <c r="H231" s="1" t="b">
        <v>1</v>
      </c>
      <c r="L231" s="1" t="s">
        <v>6297</v>
      </c>
      <c r="M231" s="32">
        <v>2023</v>
      </c>
      <c r="N231" s="1" t="s">
        <v>1540</v>
      </c>
    </row>
    <row r="232" spans="1:14" x14ac:dyDescent="0.25">
      <c r="A232" s="1" t="s">
        <v>7049</v>
      </c>
      <c r="B232" s="1" t="s">
        <v>7050</v>
      </c>
      <c r="C232" s="1" t="s">
        <v>7051</v>
      </c>
      <c r="D232" s="1" t="s">
        <v>7052</v>
      </c>
      <c r="E232" s="1" t="s">
        <v>5900</v>
      </c>
      <c r="F232" s="1" t="s">
        <v>5900</v>
      </c>
      <c r="G232" s="1" t="s">
        <v>5900</v>
      </c>
      <c r="H232" s="1" t="b">
        <v>1</v>
      </c>
      <c r="L232" s="1" t="s">
        <v>7053</v>
      </c>
      <c r="M232" s="32">
        <v>2021</v>
      </c>
      <c r="N232" s="1" t="s">
        <v>1540</v>
      </c>
    </row>
    <row r="233" spans="1:14" ht="15.6" x14ac:dyDescent="0.3">
      <c r="A233" s="4" t="s">
        <v>1129</v>
      </c>
      <c r="B233" s="4" t="s">
        <v>1130</v>
      </c>
      <c r="C233" s="4" t="s">
        <v>1133</v>
      </c>
      <c r="D233" s="4" t="s">
        <v>1136</v>
      </c>
      <c r="E233" s="31" t="s">
        <v>5900</v>
      </c>
      <c r="F233" s="31" t="s">
        <v>5900</v>
      </c>
      <c r="G233" s="31" t="s">
        <v>5900</v>
      </c>
      <c r="H233" s="31" t="b">
        <v>1</v>
      </c>
      <c r="K233" s="5">
        <v>14</v>
      </c>
      <c r="L233" s="4" t="s">
        <v>1135</v>
      </c>
      <c r="M233" s="5" t="s">
        <v>395</v>
      </c>
      <c r="N233" s="4" t="s">
        <v>1519</v>
      </c>
    </row>
    <row r="234" spans="1:14" ht="15.6" x14ac:dyDescent="0.3">
      <c r="A234" s="4" t="s">
        <v>5620</v>
      </c>
      <c r="B234" s="4" t="s">
        <v>2892</v>
      </c>
      <c r="C234" s="4" t="s">
        <v>2893</v>
      </c>
      <c r="D234" s="4" t="s">
        <v>5621</v>
      </c>
      <c r="E234" s="31" t="s">
        <v>5900</v>
      </c>
      <c r="F234" s="31" t="s">
        <v>5900</v>
      </c>
      <c r="G234" s="31" t="s">
        <v>5900</v>
      </c>
      <c r="H234" s="31" t="b">
        <v>1</v>
      </c>
      <c r="K234" s="5">
        <v>11</v>
      </c>
      <c r="L234" s="4" t="s">
        <v>2895</v>
      </c>
      <c r="M234" s="5">
        <v>2020</v>
      </c>
      <c r="N234" s="4" t="s">
        <v>1540</v>
      </c>
    </row>
    <row r="235" spans="1:14" ht="15.6" x14ac:dyDescent="0.3">
      <c r="A235" s="4" t="s">
        <v>5678</v>
      </c>
      <c r="B235" s="4" t="s">
        <v>3119</v>
      </c>
      <c r="C235" s="4" t="s">
        <v>3120</v>
      </c>
      <c r="D235" s="4" t="s">
        <v>5679</v>
      </c>
      <c r="E235" s="31" t="s">
        <v>5900</v>
      </c>
      <c r="F235" s="31" t="s">
        <v>5900</v>
      </c>
      <c r="G235" s="31" t="s">
        <v>5900</v>
      </c>
      <c r="H235" s="31" t="b">
        <v>1</v>
      </c>
      <c r="K235" s="5">
        <v>16</v>
      </c>
      <c r="L235" s="4" t="s">
        <v>3122</v>
      </c>
      <c r="M235" s="5">
        <v>2021</v>
      </c>
      <c r="N235" s="4" t="s">
        <v>1540</v>
      </c>
    </row>
    <row r="236" spans="1:14" ht="15.6" x14ac:dyDescent="0.3">
      <c r="A236" s="4" t="s">
        <v>5543</v>
      </c>
      <c r="B236" s="4" t="s">
        <v>2578</v>
      </c>
      <c r="C236" s="4" t="s">
        <v>2579</v>
      </c>
      <c r="D236" s="4" t="s">
        <v>5544</v>
      </c>
      <c r="E236" s="31" t="s">
        <v>5900</v>
      </c>
      <c r="F236" s="31" t="s">
        <v>5900</v>
      </c>
      <c r="G236" s="31" t="s">
        <v>5900</v>
      </c>
      <c r="H236" s="31" t="b">
        <v>1</v>
      </c>
      <c r="K236" s="5">
        <v>9</v>
      </c>
      <c r="L236" s="4" t="s">
        <v>2581</v>
      </c>
      <c r="M236" s="5">
        <v>2022</v>
      </c>
      <c r="N236" s="4" t="s">
        <v>1540</v>
      </c>
    </row>
    <row r="237" spans="1:14" x14ac:dyDescent="0.25">
      <c r="A237" s="1" t="s">
        <v>8256</v>
      </c>
      <c r="B237" s="1" t="s">
        <v>8257</v>
      </c>
      <c r="C237" s="1" t="s">
        <v>8258</v>
      </c>
      <c r="D237" s="1" t="s">
        <v>8259</v>
      </c>
      <c r="E237" s="1" t="s">
        <v>5900</v>
      </c>
      <c r="F237" s="1" t="s">
        <v>5900</v>
      </c>
      <c r="G237" s="1" t="s">
        <v>5900</v>
      </c>
      <c r="H237" s="1" t="b">
        <v>1</v>
      </c>
      <c r="K237" s="32">
        <v>14</v>
      </c>
      <c r="L237" s="1" t="s">
        <v>8260</v>
      </c>
      <c r="M237" s="32">
        <v>2018</v>
      </c>
      <c r="N237" s="1" t="s">
        <v>1540</v>
      </c>
    </row>
    <row r="238" spans="1:14" ht="15.6" x14ac:dyDescent="0.3">
      <c r="A238" s="4" t="s">
        <v>5632</v>
      </c>
      <c r="B238" s="4" t="s">
        <v>2938</v>
      </c>
      <c r="C238" s="4" t="s">
        <v>2939</v>
      </c>
      <c r="D238" s="4" t="s">
        <v>5633</v>
      </c>
      <c r="E238" s="31" t="s">
        <v>5900</v>
      </c>
      <c r="F238" s="31" t="s">
        <v>5900</v>
      </c>
      <c r="G238" s="31" t="s">
        <v>5900</v>
      </c>
      <c r="H238" s="31" t="b">
        <v>1</v>
      </c>
      <c r="K238" s="5">
        <v>10</v>
      </c>
      <c r="L238" s="4" t="s">
        <v>2941</v>
      </c>
      <c r="M238" s="5">
        <v>2022</v>
      </c>
      <c r="N238" s="4" t="s">
        <v>1540</v>
      </c>
    </row>
    <row r="239" spans="1:14" ht="15.6" x14ac:dyDescent="0.3">
      <c r="A239" s="4" t="s">
        <v>4087</v>
      </c>
      <c r="B239" s="4" t="s">
        <v>4088</v>
      </c>
      <c r="C239" s="4" t="s">
        <v>4091</v>
      </c>
      <c r="D239" s="4" t="s">
        <v>5191</v>
      </c>
      <c r="E239" s="31" t="s">
        <v>5900</v>
      </c>
      <c r="F239" s="31" t="s">
        <v>5900</v>
      </c>
      <c r="G239" s="31" t="s">
        <v>5900</v>
      </c>
      <c r="H239" s="31" t="b">
        <v>1</v>
      </c>
      <c r="K239" s="5">
        <v>13</v>
      </c>
      <c r="L239" s="4" t="s">
        <v>5814</v>
      </c>
      <c r="M239" s="5">
        <v>2021</v>
      </c>
      <c r="N239" s="4" t="s">
        <v>1540</v>
      </c>
    </row>
    <row r="240" spans="1:14" ht="15.6" x14ac:dyDescent="0.3">
      <c r="A240" s="4" t="s">
        <v>4975</v>
      </c>
      <c r="B240" s="4" t="s">
        <v>4976</v>
      </c>
      <c r="C240" s="4" t="s">
        <v>4980</v>
      </c>
      <c r="D240" s="4" t="s">
        <v>5348</v>
      </c>
      <c r="E240" s="31" t="s">
        <v>5900</v>
      </c>
      <c r="F240" s="31" t="s">
        <v>5900</v>
      </c>
      <c r="G240" s="31" t="s">
        <v>5900</v>
      </c>
      <c r="H240" s="31" t="b">
        <v>1</v>
      </c>
      <c r="K240" s="5">
        <v>20</v>
      </c>
      <c r="L240" s="4" t="s">
        <v>5889</v>
      </c>
      <c r="M240" s="5">
        <v>2017</v>
      </c>
      <c r="N240" s="4" t="s">
        <v>1540</v>
      </c>
    </row>
    <row r="241" spans="1:14" ht="15.6" x14ac:dyDescent="0.3">
      <c r="A241" s="4" t="s">
        <v>5614</v>
      </c>
      <c r="B241" s="4" t="s">
        <v>2868</v>
      </c>
      <c r="C241" s="4" t="s">
        <v>2869</v>
      </c>
      <c r="D241" s="4" t="s">
        <v>5615</v>
      </c>
      <c r="E241" s="31" t="s">
        <v>5900</v>
      </c>
      <c r="F241" s="31" t="s">
        <v>5900</v>
      </c>
      <c r="G241" s="31" t="s">
        <v>5900</v>
      </c>
      <c r="H241" s="31" t="b">
        <v>1</v>
      </c>
      <c r="K241" s="5">
        <v>8</v>
      </c>
      <c r="L241" s="4" t="s">
        <v>2871</v>
      </c>
      <c r="M241" s="5">
        <v>2018</v>
      </c>
      <c r="N241" s="4" t="s">
        <v>1540</v>
      </c>
    </row>
    <row r="242" spans="1:14" x14ac:dyDescent="0.25">
      <c r="A242" s="1" t="s">
        <v>6678</v>
      </c>
      <c r="B242" s="1" t="s">
        <v>6679</v>
      </c>
      <c r="C242" s="1" t="s">
        <v>6680</v>
      </c>
      <c r="D242" s="1" t="s">
        <v>6681</v>
      </c>
      <c r="E242" s="1" t="s">
        <v>5900</v>
      </c>
      <c r="F242" s="1" t="s">
        <v>5900</v>
      </c>
      <c r="G242" s="1" t="s">
        <v>5900</v>
      </c>
      <c r="H242" s="1" t="b">
        <v>1</v>
      </c>
      <c r="K242" s="32">
        <v>15</v>
      </c>
      <c r="L242" s="1" t="s">
        <v>6682</v>
      </c>
      <c r="M242" s="32">
        <v>2022</v>
      </c>
      <c r="N242" s="1" t="s">
        <v>1540</v>
      </c>
    </row>
    <row r="243" spans="1:14" x14ac:dyDescent="0.25">
      <c r="A243" s="1" t="s">
        <v>6668</v>
      </c>
      <c r="B243" s="1" t="s">
        <v>6669</v>
      </c>
      <c r="C243" s="1" t="s">
        <v>6670</v>
      </c>
      <c r="D243" s="1" t="s">
        <v>6671</v>
      </c>
      <c r="E243" s="1" t="s">
        <v>5900</v>
      </c>
      <c r="F243" s="1" t="s">
        <v>5900</v>
      </c>
      <c r="G243" s="1" t="s">
        <v>5900</v>
      </c>
      <c r="H243" s="1" t="b">
        <v>1</v>
      </c>
      <c r="K243" s="32">
        <v>14</v>
      </c>
      <c r="L243" s="1" t="s">
        <v>6672</v>
      </c>
      <c r="M243" s="32">
        <v>2022</v>
      </c>
      <c r="N243" s="1" t="s">
        <v>1540</v>
      </c>
    </row>
    <row r="244" spans="1:14" ht="15.6" x14ac:dyDescent="0.3">
      <c r="A244" s="4" t="s">
        <v>3582</v>
      </c>
      <c r="B244" s="17" t="s">
        <v>3583</v>
      </c>
      <c r="C244" s="4" t="s">
        <v>3586</v>
      </c>
      <c r="D244" s="4" t="s">
        <v>5101</v>
      </c>
      <c r="E244" s="31" t="s">
        <v>5900</v>
      </c>
      <c r="F244" s="31" t="s">
        <v>5900</v>
      </c>
      <c r="G244" s="31" t="s">
        <v>5900</v>
      </c>
      <c r="H244" s="31" t="b">
        <v>1</v>
      </c>
      <c r="I244" s="1" t="s">
        <v>5917</v>
      </c>
      <c r="J244" s="1" t="s">
        <v>5917</v>
      </c>
      <c r="K244" s="5">
        <v>12</v>
      </c>
      <c r="L244" s="4" t="s">
        <v>5785</v>
      </c>
      <c r="M244" s="5">
        <v>2021</v>
      </c>
      <c r="N244" s="4" t="s">
        <v>1540</v>
      </c>
    </row>
    <row r="245" spans="1:14" x14ac:dyDescent="0.25">
      <c r="A245" s="1" t="s">
        <v>6472</v>
      </c>
      <c r="B245" s="1" t="s">
        <v>6473</v>
      </c>
      <c r="C245" s="1" t="s">
        <v>6474</v>
      </c>
      <c r="D245" s="1" t="s">
        <v>6475</v>
      </c>
      <c r="E245" s="1" t="s">
        <v>5900</v>
      </c>
      <c r="F245" s="1" t="s">
        <v>5900</v>
      </c>
      <c r="G245" s="1" t="s">
        <v>5900</v>
      </c>
      <c r="H245" s="1" t="b">
        <v>1</v>
      </c>
      <c r="L245" s="1" t="s">
        <v>6476</v>
      </c>
      <c r="M245" s="32">
        <v>2023</v>
      </c>
      <c r="N245" s="1" t="s">
        <v>1540</v>
      </c>
    </row>
    <row r="246" spans="1:14" ht="15.6" x14ac:dyDescent="0.3">
      <c r="A246" s="4" t="s">
        <v>5498</v>
      </c>
      <c r="B246" s="4" t="s">
        <v>2394</v>
      </c>
      <c r="C246" s="4" t="s">
        <v>2395</v>
      </c>
      <c r="D246" s="4" t="s">
        <v>5499</v>
      </c>
      <c r="E246" s="31" t="s">
        <v>5900</v>
      </c>
      <c r="F246" s="31" t="s">
        <v>5900</v>
      </c>
      <c r="G246" s="31" t="s">
        <v>5900</v>
      </c>
      <c r="H246" s="31" t="b">
        <v>1</v>
      </c>
      <c r="K246" s="5">
        <v>11</v>
      </c>
      <c r="L246" s="4" t="s">
        <v>2397</v>
      </c>
      <c r="M246" s="5">
        <v>2023</v>
      </c>
      <c r="N246" s="4" t="s">
        <v>1540</v>
      </c>
    </row>
    <row r="247" spans="1:14" x14ac:dyDescent="0.25">
      <c r="A247" s="1" t="s">
        <v>7916</v>
      </c>
      <c r="B247" s="1" t="s">
        <v>7917</v>
      </c>
      <c r="C247" s="1" t="s">
        <v>7918</v>
      </c>
      <c r="D247" s="1" t="s">
        <v>7919</v>
      </c>
      <c r="E247" s="1" t="s">
        <v>5900</v>
      </c>
      <c r="F247" s="1" t="s">
        <v>5900</v>
      </c>
      <c r="G247" s="1" t="s">
        <v>5900</v>
      </c>
      <c r="H247" s="1" t="b">
        <v>1</v>
      </c>
      <c r="K247" s="32">
        <v>13</v>
      </c>
      <c r="L247" s="1" t="s">
        <v>7920</v>
      </c>
      <c r="M247" s="32">
        <v>2017</v>
      </c>
      <c r="N247" s="1" t="s">
        <v>1540</v>
      </c>
    </row>
    <row r="248" spans="1:14" x14ac:dyDescent="0.25">
      <c r="A248" s="1" t="s">
        <v>6444</v>
      </c>
      <c r="B248" s="1" t="s">
        <v>6445</v>
      </c>
      <c r="C248" s="1" t="s">
        <v>6446</v>
      </c>
      <c r="D248" s="1" t="s">
        <v>6447</v>
      </c>
      <c r="E248" s="1" t="s">
        <v>5900</v>
      </c>
      <c r="F248" s="1" t="s">
        <v>5900</v>
      </c>
      <c r="G248" s="1" t="s">
        <v>5900</v>
      </c>
      <c r="H248" s="1" t="b">
        <v>1</v>
      </c>
      <c r="L248" s="1" t="s">
        <v>6448</v>
      </c>
      <c r="M248" s="32">
        <v>2023</v>
      </c>
      <c r="N248" s="1" t="s">
        <v>1540</v>
      </c>
    </row>
    <row r="249" spans="1:14" ht="15.6" x14ac:dyDescent="0.3">
      <c r="A249" s="4" t="s">
        <v>5746</v>
      </c>
      <c r="B249" s="4" t="s">
        <v>3392</v>
      </c>
      <c r="C249" s="4" t="s">
        <v>3393</v>
      </c>
      <c r="D249" s="4" t="s">
        <v>5747</v>
      </c>
      <c r="E249" s="31" t="s">
        <v>5900</v>
      </c>
      <c r="F249" s="31" t="s">
        <v>5900</v>
      </c>
      <c r="G249" s="31" t="s">
        <v>5900</v>
      </c>
      <c r="H249" s="31" t="b">
        <v>1</v>
      </c>
      <c r="K249" s="5">
        <v>9</v>
      </c>
      <c r="L249" s="4" t="s">
        <v>3395</v>
      </c>
      <c r="M249" s="5">
        <v>2020</v>
      </c>
      <c r="N249" s="4" t="s">
        <v>1540</v>
      </c>
    </row>
    <row r="250" spans="1:14" x14ac:dyDescent="0.25">
      <c r="A250" s="1" t="s">
        <v>7453</v>
      </c>
      <c r="B250" s="1" t="s">
        <v>7454</v>
      </c>
      <c r="C250" s="1" t="s">
        <v>7455</v>
      </c>
      <c r="D250" s="1" t="s">
        <v>7456</v>
      </c>
      <c r="E250" s="1" t="s">
        <v>5900</v>
      </c>
      <c r="F250" s="1" t="s">
        <v>5900</v>
      </c>
      <c r="G250" s="1" t="s">
        <v>5900</v>
      </c>
      <c r="H250" s="1" t="b">
        <v>1</v>
      </c>
      <c r="K250" s="32">
        <v>14</v>
      </c>
      <c r="L250" s="1" t="s">
        <v>7457</v>
      </c>
      <c r="M250" s="32">
        <v>2019</v>
      </c>
      <c r="N250" s="1" t="s">
        <v>1540</v>
      </c>
    </row>
    <row r="251" spans="1:14" x14ac:dyDescent="0.25">
      <c r="A251" s="1" t="s">
        <v>8500</v>
      </c>
      <c r="B251" s="1" t="s">
        <v>8501</v>
      </c>
      <c r="C251" s="1" t="s">
        <v>8502</v>
      </c>
      <c r="D251" s="1" t="s">
        <v>8503</v>
      </c>
      <c r="E251" s="1" t="s">
        <v>5900</v>
      </c>
      <c r="F251" s="1" t="s">
        <v>5900</v>
      </c>
      <c r="G251" s="1" t="s">
        <v>5900</v>
      </c>
      <c r="H251" s="1" t="b">
        <v>1</v>
      </c>
      <c r="K251" s="32">
        <v>13</v>
      </c>
      <c r="L251" s="1" t="s">
        <v>8504</v>
      </c>
      <c r="M251" s="32">
        <v>2015</v>
      </c>
      <c r="N251" s="1" t="s">
        <v>1540</v>
      </c>
    </row>
    <row r="252" spans="1:14" x14ac:dyDescent="0.25">
      <c r="A252" s="1" t="s">
        <v>8298</v>
      </c>
      <c r="B252" s="1" t="s">
        <v>8299</v>
      </c>
      <c r="C252" s="1" t="s">
        <v>8300</v>
      </c>
      <c r="D252" s="1" t="s">
        <v>8301</v>
      </c>
      <c r="E252" s="1" t="s">
        <v>5900</v>
      </c>
      <c r="F252" s="1" t="s">
        <v>5900</v>
      </c>
      <c r="G252" s="1" t="s">
        <v>5900</v>
      </c>
      <c r="H252" s="1" t="b">
        <v>1</v>
      </c>
      <c r="K252" s="32">
        <v>12</v>
      </c>
      <c r="L252" s="1" t="s">
        <v>8302</v>
      </c>
      <c r="M252" s="32">
        <v>2017</v>
      </c>
      <c r="N252" s="1" t="s">
        <v>1540</v>
      </c>
    </row>
    <row r="253" spans="1:14" x14ac:dyDescent="0.25">
      <c r="A253" s="1" t="s">
        <v>7650</v>
      </c>
      <c r="B253" s="1" t="s">
        <v>7651</v>
      </c>
      <c r="C253" s="1" t="s">
        <v>7652</v>
      </c>
      <c r="D253" s="1" t="s">
        <v>7653</v>
      </c>
      <c r="E253" s="1" t="s">
        <v>5900</v>
      </c>
      <c r="F253" s="1" t="s">
        <v>5900</v>
      </c>
      <c r="G253" s="1" t="s">
        <v>5900</v>
      </c>
      <c r="H253" s="1" t="b">
        <v>1</v>
      </c>
      <c r="L253" s="1" t="s">
        <v>7654</v>
      </c>
      <c r="M253" s="32">
        <v>2020</v>
      </c>
      <c r="N253" s="1" t="s">
        <v>1540</v>
      </c>
    </row>
    <row r="254" spans="1:14" x14ac:dyDescent="0.25">
      <c r="A254" s="1" t="s">
        <v>7796</v>
      </c>
      <c r="B254" s="1" t="s">
        <v>7797</v>
      </c>
      <c r="C254" s="1" t="s">
        <v>7798</v>
      </c>
      <c r="D254" s="1" t="s">
        <v>7799</v>
      </c>
      <c r="E254" s="1" t="s">
        <v>5900</v>
      </c>
      <c r="F254" s="1" t="s">
        <v>5900</v>
      </c>
      <c r="G254" s="1" t="s">
        <v>5900</v>
      </c>
      <c r="H254" s="1" t="b">
        <v>1</v>
      </c>
      <c r="L254" s="1" t="s">
        <v>7800</v>
      </c>
      <c r="M254" s="32">
        <v>2019</v>
      </c>
      <c r="N254" s="1" t="s">
        <v>1540</v>
      </c>
    </row>
    <row r="255" spans="1:14" x14ac:dyDescent="0.25">
      <c r="A255" s="1" t="s">
        <v>8515</v>
      </c>
      <c r="B255" s="1" t="s">
        <v>8516</v>
      </c>
      <c r="C255" s="1" t="s">
        <v>8517</v>
      </c>
      <c r="D255" s="1" t="s">
        <v>8518</v>
      </c>
      <c r="E255" s="1" t="s">
        <v>5900</v>
      </c>
      <c r="F255" s="1" t="s">
        <v>5900</v>
      </c>
      <c r="G255" s="1" t="s">
        <v>5900</v>
      </c>
      <c r="H255" s="1" t="b">
        <v>1</v>
      </c>
      <c r="L255" s="1" t="s">
        <v>8519</v>
      </c>
      <c r="M255" s="32">
        <v>2016</v>
      </c>
      <c r="N255" s="1" t="s">
        <v>1540</v>
      </c>
    </row>
    <row r="256" spans="1:14" ht="15.6" x14ac:dyDescent="0.3">
      <c r="A256" s="4" t="s">
        <v>5529</v>
      </c>
      <c r="B256" s="4" t="s">
        <v>2522</v>
      </c>
      <c r="C256" s="4" t="s">
        <v>2523</v>
      </c>
      <c r="D256" s="4" t="s">
        <v>5530</v>
      </c>
      <c r="E256" s="31" t="s">
        <v>5900</v>
      </c>
      <c r="F256" s="31" t="s">
        <v>5900</v>
      </c>
      <c r="G256" s="31" t="s">
        <v>5900</v>
      </c>
      <c r="H256" s="31" t="b">
        <v>1</v>
      </c>
      <c r="K256" s="5">
        <v>14</v>
      </c>
      <c r="L256" s="4" t="s">
        <v>2525</v>
      </c>
      <c r="M256" s="5">
        <v>2023</v>
      </c>
      <c r="N256" s="4" t="s">
        <v>1540</v>
      </c>
    </row>
    <row r="257" spans="1:14" x14ac:dyDescent="0.25">
      <c r="A257" s="1" t="s">
        <v>7680</v>
      </c>
      <c r="B257" s="33" t="s">
        <v>7681</v>
      </c>
      <c r="C257" s="1" t="s">
        <v>7682</v>
      </c>
      <c r="D257" s="1" t="s">
        <v>7683</v>
      </c>
      <c r="E257" s="1" t="s">
        <v>5900</v>
      </c>
      <c r="F257" s="1" t="s">
        <v>5900</v>
      </c>
      <c r="G257" s="1" t="s">
        <v>5900</v>
      </c>
      <c r="H257" s="1" t="b">
        <v>1</v>
      </c>
      <c r="I257" s="1" t="s">
        <v>8544</v>
      </c>
      <c r="J257" s="1" t="s">
        <v>8544</v>
      </c>
      <c r="K257" s="32">
        <v>13</v>
      </c>
      <c r="L257" s="1" t="s">
        <v>7684</v>
      </c>
      <c r="M257" s="32">
        <v>2020</v>
      </c>
      <c r="N257" s="1" t="s">
        <v>1540</v>
      </c>
    </row>
    <row r="258" spans="1:14" x14ac:dyDescent="0.25">
      <c r="A258" s="1" t="s">
        <v>6603</v>
      </c>
      <c r="B258" s="1" t="s">
        <v>6604</v>
      </c>
      <c r="C258" s="1" t="s">
        <v>6605</v>
      </c>
      <c r="D258" s="1" t="s">
        <v>6606</v>
      </c>
      <c r="E258" s="1" t="s">
        <v>5900</v>
      </c>
      <c r="F258" s="1" t="s">
        <v>5900</v>
      </c>
      <c r="G258" s="1" t="s">
        <v>5900</v>
      </c>
      <c r="H258" s="1" t="b">
        <v>1</v>
      </c>
      <c r="K258" s="32">
        <v>10</v>
      </c>
      <c r="L258" s="1" t="s">
        <v>6607</v>
      </c>
      <c r="M258" s="32">
        <v>2022</v>
      </c>
      <c r="N258" s="1" t="s">
        <v>1540</v>
      </c>
    </row>
    <row r="259" spans="1:14" x14ac:dyDescent="0.25">
      <c r="A259" s="1" t="s">
        <v>7717</v>
      </c>
      <c r="B259" s="1" t="s">
        <v>7718</v>
      </c>
      <c r="C259" s="1" t="s">
        <v>7719</v>
      </c>
      <c r="D259" s="1" t="s">
        <v>7720</v>
      </c>
      <c r="E259" s="1" t="s">
        <v>5900</v>
      </c>
      <c r="F259" s="1" t="s">
        <v>5900</v>
      </c>
      <c r="G259" s="1" t="s">
        <v>5900</v>
      </c>
      <c r="H259" s="1" t="b">
        <v>1</v>
      </c>
      <c r="K259" s="32">
        <v>19</v>
      </c>
      <c r="L259" s="1" t="s">
        <v>7721</v>
      </c>
      <c r="M259" s="32">
        <v>2019</v>
      </c>
      <c r="N259" s="1" t="s">
        <v>1540</v>
      </c>
    </row>
    <row r="260" spans="1:14" x14ac:dyDescent="0.25">
      <c r="A260" s="1" t="s">
        <v>8200</v>
      </c>
      <c r="B260" s="1" t="s">
        <v>8201</v>
      </c>
      <c r="C260" s="1" t="s">
        <v>8202</v>
      </c>
      <c r="D260" s="1" t="s">
        <v>8203</v>
      </c>
      <c r="E260" s="1" t="s">
        <v>5900</v>
      </c>
      <c r="F260" s="1" t="s">
        <v>5900</v>
      </c>
      <c r="G260" s="1" t="s">
        <v>5900</v>
      </c>
      <c r="H260" s="1" t="b">
        <v>1</v>
      </c>
      <c r="K260" s="32">
        <v>12</v>
      </c>
      <c r="L260" s="1" t="s">
        <v>8204</v>
      </c>
      <c r="M260" s="32">
        <v>2017</v>
      </c>
      <c r="N260" s="1" t="s">
        <v>1540</v>
      </c>
    </row>
    <row r="261" spans="1:14" x14ac:dyDescent="0.25">
      <c r="A261" s="1" t="s">
        <v>6694</v>
      </c>
      <c r="B261" s="1" t="s">
        <v>6695</v>
      </c>
      <c r="C261" s="1" t="s">
        <v>6696</v>
      </c>
      <c r="D261" s="1" t="s">
        <v>6697</v>
      </c>
      <c r="E261" s="1" t="s">
        <v>5900</v>
      </c>
      <c r="F261" s="1" t="s">
        <v>5900</v>
      </c>
      <c r="G261" s="1" t="s">
        <v>5900</v>
      </c>
      <c r="H261" s="1" t="b">
        <v>1</v>
      </c>
      <c r="L261" s="1" t="s">
        <v>6698</v>
      </c>
      <c r="M261" s="32">
        <v>2022</v>
      </c>
      <c r="N261" s="1" t="s">
        <v>1540</v>
      </c>
    </row>
    <row r="262" spans="1:14" ht="15.6" x14ac:dyDescent="0.3">
      <c r="A262" s="4" t="s">
        <v>5722</v>
      </c>
      <c r="B262" s="17" t="s">
        <v>3295</v>
      </c>
      <c r="C262" s="4" t="s">
        <v>3296</v>
      </c>
      <c r="D262" s="4" t="s">
        <v>5723</v>
      </c>
      <c r="E262" s="31" t="s">
        <v>5900</v>
      </c>
      <c r="F262" s="31" t="s">
        <v>5900</v>
      </c>
      <c r="G262" s="31" t="s">
        <v>5900</v>
      </c>
      <c r="H262" s="31" t="b">
        <v>1</v>
      </c>
      <c r="I262" s="1" t="s">
        <v>5915</v>
      </c>
      <c r="J262" s="1" t="s">
        <v>5915</v>
      </c>
      <c r="K262" s="5">
        <v>18</v>
      </c>
      <c r="L262" s="4" t="s">
        <v>3298</v>
      </c>
      <c r="M262" s="5">
        <v>2020</v>
      </c>
      <c r="N262" s="4" t="s">
        <v>1540</v>
      </c>
    </row>
    <row r="263" spans="1:14" x14ac:dyDescent="0.25">
      <c r="A263" s="1" t="s">
        <v>6938</v>
      </c>
      <c r="B263" s="1" t="s">
        <v>6939</v>
      </c>
      <c r="C263" s="1" t="s">
        <v>6940</v>
      </c>
      <c r="D263" s="1" t="s">
        <v>6941</v>
      </c>
      <c r="E263" s="1" t="s">
        <v>5900</v>
      </c>
      <c r="F263" s="1" t="s">
        <v>5900</v>
      </c>
      <c r="G263" s="1" t="s">
        <v>5900</v>
      </c>
      <c r="H263" s="1" t="b">
        <v>1</v>
      </c>
      <c r="K263" s="32">
        <v>22</v>
      </c>
      <c r="L263" s="1" t="s">
        <v>6942</v>
      </c>
      <c r="M263" s="32">
        <v>2022</v>
      </c>
      <c r="N263" s="1" t="s">
        <v>1540</v>
      </c>
    </row>
    <row r="264" spans="1:14" x14ac:dyDescent="0.25">
      <c r="A264" s="1" t="s">
        <v>6771</v>
      </c>
      <c r="B264" s="1" t="s">
        <v>6772</v>
      </c>
      <c r="C264" s="1" t="s">
        <v>6773</v>
      </c>
      <c r="D264" s="1" t="s">
        <v>6774</v>
      </c>
      <c r="E264" s="1" t="s">
        <v>5900</v>
      </c>
      <c r="F264" s="1" t="s">
        <v>5900</v>
      </c>
      <c r="G264" s="1" t="s">
        <v>5900</v>
      </c>
      <c r="H264" s="1" t="b">
        <v>1</v>
      </c>
      <c r="L264" s="1" t="s">
        <v>6775</v>
      </c>
      <c r="M264" s="32">
        <v>2022</v>
      </c>
      <c r="N264" s="1" t="s">
        <v>1540</v>
      </c>
    </row>
    <row r="265" spans="1:14" ht="15.6" x14ac:dyDescent="0.3">
      <c r="A265" s="4" t="s">
        <v>5440</v>
      </c>
      <c r="B265" s="4" t="s">
        <v>2174</v>
      </c>
      <c r="C265" s="4" t="s">
        <v>2175</v>
      </c>
      <c r="D265" s="4" t="s">
        <v>5441</v>
      </c>
      <c r="E265" s="31" t="s">
        <v>5900</v>
      </c>
      <c r="F265" s="31" t="s">
        <v>5900</v>
      </c>
      <c r="G265" s="31" t="s">
        <v>5900</v>
      </c>
      <c r="H265" s="31" t="b">
        <v>1</v>
      </c>
      <c r="K265" s="5">
        <v>15</v>
      </c>
      <c r="L265" s="4" t="s">
        <v>2177</v>
      </c>
      <c r="M265" s="5">
        <v>2021</v>
      </c>
      <c r="N265" s="4" t="s">
        <v>1540</v>
      </c>
    </row>
    <row r="266" spans="1:14" ht="15.6" x14ac:dyDescent="0.3">
      <c r="A266" s="4" t="s">
        <v>4847</v>
      </c>
      <c r="B266" s="4" t="s">
        <v>4848</v>
      </c>
      <c r="C266" s="4" t="s">
        <v>4852</v>
      </c>
      <c r="D266" s="4" t="s">
        <v>5324</v>
      </c>
      <c r="E266" s="31" t="s">
        <v>5900</v>
      </c>
      <c r="F266" s="31" t="s">
        <v>5900</v>
      </c>
      <c r="G266" s="31" t="s">
        <v>5900</v>
      </c>
      <c r="H266" s="31" t="b">
        <v>1</v>
      </c>
      <c r="K266" s="5">
        <v>16</v>
      </c>
      <c r="L266" s="4" t="s">
        <v>5876</v>
      </c>
      <c r="M266" s="5">
        <v>2015</v>
      </c>
      <c r="N266" s="4" t="s">
        <v>1540</v>
      </c>
    </row>
    <row r="267" spans="1:14" ht="15.6" x14ac:dyDescent="0.3">
      <c r="A267" s="4" t="s">
        <v>4726</v>
      </c>
      <c r="B267" s="4" t="s">
        <v>4727</v>
      </c>
      <c r="C267" s="4" t="s">
        <v>4730</v>
      </c>
      <c r="D267" s="4" t="s">
        <v>5302</v>
      </c>
      <c r="E267" s="31" t="s">
        <v>5900</v>
      </c>
      <c r="F267" s="31" t="s">
        <v>5900</v>
      </c>
      <c r="G267" s="31" t="s">
        <v>5900</v>
      </c>
      <c r="H267" s="31" t="b">
        <v>1</v>
      </c>
      <c r="K267" s="5">
        <v>13</v>
      </c>
      <c r="L267" s="4" t="s">
        <v>5866</v>
      </c>
      <c r="M267" s="5">
        <v>2019</v>
      </c>
      <c r="N267" s="4" t="s">
        <v>1540</v>
      </c>
    </row>
    <row r="268" spans="1:14" x14ac:dyDescent="0.25">
      <c r="A268" s="1" t="s">
        <v>7705</v>
      </c>
      <c r="B268" s="1" t="s">
        <v>7706</v>
      </c>
      <c r="C268" s="1" t="s">
        <v>7707</v>
      </c>
      <c r="D268" s="1" t="s">
        <v>7708</v>
      </c>
      <c r="E268" s="1" t="s">
        <v>5900</v>
      </c>
      <c r="F268" s="1" t="s">
        <v>5900</v>
      </c>
      <c r="G268" s="1" t="s">
        <v>5900</v>
      </c>
      <c r="H268" s="1" t="b">
        <v>1</v>
      </c>
      <c r="K268" s="32">
        <v>9</v>
      </c>
      <c r="L268" s="1" t="s">
        <v>7709</v>
      </c>
      <c r="M268" s="32">
        <v>2019</v>
      </c>
      <c r="N268" s="1" t="s">
        <v>1540</v>
      </c>
    </row>
    <row r="269" spans="1:14" x14ac:dyDescent="0.25">
      <c r="A269" s="1" t="s">
        <v>7626</v>
      </c>
      <c r="B269" s="1" t="s">
        <v>7627</v>
      </c>
      <c r="C269" s="1" t="s">
        <v>7628</v>
      </c>
      <c r="D269" s="1" t="s">
        <v>7629</v>
      </c>
      <c r="E269" s="1" t="s">
        <v>5900</v>
      </c>
      <c r="F269" s="1" t="s">
        <v>5900</v>
      </c>
      <c r="G269" s="1" t="s">
        <v>5900</v>
      </c>
      <c r="H269" s="1" t="b">
        <v>1</v>
      </c>
      <c r="L269" s="1" t="s">
        <v>7630</v>
      </c>
      <c r="M269" s="32">
        <v>2019</v>
      </c>
      <c r="N269" s="1" t="s">
        <v>1540</v>
      </c>
    </row>
    <row r="270" spans="1:14" ht="15.6" x14ac:dyDescent="0.3">
      <c r="A270" s="4" t="s">
        <v>4854</v>
      </c>
      <c r="B270" s="4" t="s">
        <v>4855</v>
      </c>
      <c r="C270" s="4" t="s">
        <v>4858</v>
      </c>
      <c r="D270" s="4" t="s">
        <v>5325</v>
      </c>
      <c r="E270" s="31" t="s">
        <v>5900</v>
      </c>
      <c r="F270" s="31" t="s">
        <v>5900</v>
      </c>
      <c r="G270" s="31" t="s">
        <v>5900</v>
      </c>
      <c r="H270" s="31" t="b">
        <v>1</v>
      </c>
      <c r="K270" s="5">
        <v>12</v>
      </c>
      <c r="L270" s="4" t="s">
        <v>5877</v>
      </c>
      <c r="M270" s="5">
        <v>2017</v>
      </c>
      <c r="N270" s="4" t="s">
        <v>1540</v>
      </c>
    </row>
    <row r="271" spans="1:14" x14ac:dyDescent="0.25">
      <c r="A271" s="1" t="s">
        <v>6253</v>
      </c>
      <c r="B271" s="1" t="s">
        <v>6254</v>
      </c>
      <c r="C271" s="1" t="s">
        <v>6255</v>
      </c>
      <c r="D271" s="1" t="s">
        <v>6256</v>
      </c>
      <c r="E271" s="1" t="s">
        <v>5900</v>
      </c>
      <c r="F271" s="1" t="s">
        <v>5900</v>
      </c>
      <c r="G271" s="1" t="s">
        <v>5900</v>
      </c>
      <c r="H271" s="1" t="b">
        <v>1</v>
      </c>
      <c r="L271" s="1" t="s">
        <v>6257</v>
      </c>
      <c r="M271" s="32">
        <v>2023</v>
      </c>
      <c r="N271" s="1" t="s">
        <v>1540</v>
      </c>
    </row>
    <row r="272" spans="1:14" x14ac:dyDescent="0.25">
      <c r="A272" s="1" t="s">
        <v>7621</v>
      </c>
      <c r="B272" s="1" t="s">
        <v>7622</v>
      </c>
      <c r="C272" s="1" t="s">
        <v>7623</v>
      </c>
      <c r="D272" s="1" t="s">
        <v>7624</v>
      </c>
      <c r="E272" s="1" t="s">
        <v>5900</v>
      </c>
      <c r="F272" s="1" t="s">
        <v>5900</v>
      </c>
      <c r="G272" s="1" t="s">
        <v>5900</v>
      </c>
      <c r="H272" s="1" t="b">
        <v>1</v>
      </c>
      <c r="L272" s="1" t="s">
        <v>7625</v>
      </c>
      <c r="M272" s="32">
        <v>2020</v>
      </c>
      <c r="N272" s="1" t="s">
        <v>1540</v>
      </c>
    </row>
    <row r="273" spans="1:14" ht="15.6" x14ac:dyDescent="0.3">
      <c r="A273" s="4" t="s">
        <v>5531</v>
      </c>
      <c r="B273" s="4" t="s">
        <v>2528</v>
      </c>
      <c r="C273" s="4" t="s">
        <v>2529</v>
      </c>
      <c r="D273" s="4" t="s">
        <v>5532</v>
      </c>
      <c r="E273" s="31" t="s">
        <v>5900</v>
      </c>
      <c r="F273" s="31" t="s">
        <v>5900</v>
      </c>
      <c r="G273" s="31" t="s">
        <v>5900</v>
      </c>
      <c r="H273" s="31" t="b">
        <v>1</v>
      </c>
      <c r="K273" s="5">
        <v>13</v>
      </c>
      <c r="L273" s="4" t="s">
        <v>2531</v>
      </c>
      <c r="M273" s="5">
        <v>2015</v>
      </c>
      <c r="N273" s="4" t="s">
        <v>1540</v>
      </c>
    </row>
    <row r="274" spans="1:14" ht="15.6" x14ac:dyDescent="0.3">
      <c r="A274" s="4" t="s">
        <v>227</v>
      </c>
      <c r="B274" s="4" t="s">
        <v>228</v>
      </c>
      <c r="C274" s="4" t="s">
        <v>232</v>
      </c>
      <c r="D274" s="4" t="s">
        <v>233</v>
      </c>
      <c r="E274" s="31" t="s">
        <v>5900</v>
      </c>
      <c r="F274" s="31" t="s">
        <v>5900</v>
      </c>
      <c r="G274" s="31" t="s">
        <v>5900</v>
      </c>
      <c r="H274" s="31" t="b">
        <v>1</v>
      </c>
      <c r="K274" s="5">
        <v>13</v>
      </c>
      <c r="L274" s="4" t="s">
        <v>231</v>
      </c>
      <c r="M274" s="5" t="s">
        <v>35</v>
      </c>
      <c r="N274" s="4" t="s">
        <v>1519</v>
      </c>
    </row>
    <row r="275" spans="1:14" x14ac:dyDescent="0.25">
      <c r="A275" s="1" t="s">
        <v>8130</v>
      </c>
      <c r="B275" s="1" t="s">
        <v>8131</v>
      </c>
      <c r="C275" s="1" t="s">
        <v>8132</v>
      </c>
      <c r="D275" s="1" t="s">
        <v>8133</v>
      </c>
      <c r="E275" s="1" t="s">
        <v>5900</v>
      </c>
      <c r="F275" s="1" t="s">
        <v>5900</v>
      </c>
      <c r="G275" s="1" t="s">
        <v>5900</v>
      </c>
      <c r="H275" s="1" t="b">
        <v>1</v>
      </c>
      <c r="K275" s="32">
        <v>14</v>
      </c>
      <c r="L275" s="1" t="s">
        <v>8134</v>
      </c>
      <c r="M275" s="32">
        <v>2018</v>
      </c>
      <c r="N275" s="1" t="s">
        <v>1540</v>
      </c>
    </row>
    <row r="276" spans="1:14" ht="15.6" x14ac:dyDescent="0.3">
      <c r="A276" s="4" t="s">
        <v>4995</v>
      </c>
      <c r="B276" s="4" t="s">
        <v>4996</v>
      </c>
      <c r="C276" s="4" t="s">
        <v>4999</v>
      </c>
      <c r="D276" s="4" t="s">
        <v>5351</v>
      </c>
      <c r="E276" s="31" t="s">
        <v>5900</v>
      </c>
      <c r="F276" s="31" t="s">
        <v>5900</v>
      </c>
      <c r="G276" s="31" t="s">
        <v>5900</v>
      </c>
      <c r="H276" s="31" t="b">
        <v>1</v>
      </c>
      <c r="K276" s="5">
        <v>10</v>
      </c>
      <c r="L276" s="4" t="s">
        <v>5890</v>
      </c>
      <c r="M276" s="5">
        <v>2016</v>
      </c>
      <c r="N276" s="4" t="s">
        <v>1540</v>
      </c>
    </row>
    <row r="277" spans="1:14" x14ac:dyDescent="0.25">
      <c r="A277" s="1" t="s">
        <v>8337</v>
      </c>
      <c r="B277" s="1" t="s">
        <v>8338</v>
      </c>
      <c r="C277" s="1" t="s">
        <v>8339</v>
      </c>
      <c r="D277" s="1" t="s">
        <v>8340</v>
      </c>
      <c r="E277" s="1" t="s">
        <v>5900</v>
      </c>
      <c r="F277" s="1" t="s">
        <v>5900</v>
      </c>
      <c r="G277" s="1" t="s">
        <v>5900</v>
      </c>
      <c r="H277" s="1" t="b">
        <v>1</v>
      </c>
      <c r="K277" s="32">
        <v>12</v>
      </c>
      <c r="L277" s="1" t="s">
        <v>8341</v>
      </c>
      <c r="M277" s="32">
        <v>2016</v>
      </c>
      <c r="N277" s="1" t="s">
        <v>1540</v>
      </c>
    </row>
    <row r="278" spans="1:14" ht="15.6" x14ac:dyDescent="0.3">
      <c r="A278" s="4" t="s">
        <v>17</v>
      </c>
      <c r="B278" s="17" t="s">
        <v>18</v>
      </c>
      <c r="C278" s="4" t="s">
        <v>23</v>
      </c>
      <c r="D278" s="4" t="s">
        <v>24</v>
      </c>
      <c r="E278" s="31" t="s">
        <v>5900</v>
      </c>
      <c r="F278" s="31" t="s">
        <v>5900</v>
      </c>
      <c r="G278" s="31" t="s">
        <v>5900</v>
      </c>
      <c r="H278" s="31" t="b">
        <v>1</v>
      </c>
      <c r="I278" s="1" t="s">
        <v>5917</v>
      </c>
      <c r="J278" s="1" t="s">
        <v>5917</v>
      </c>
      <c r="K278" s="5">
        <v>10</v>
      </c>
      <c r="L278" s="4" t="s">
        <v>22</v>
      </c>
      <c r="M278" s="5" t="s">
        <v>19</v>
      </c>
      <c r="N278" s="4" t="s">
        <v>1519</v>
      </c>
    </row>
    <row r="279" spans="1:14" ht="15.6" x14ac:dyDescent="0.3">
      <c r="A279" s="4" t="s">
        <v>4697</v>
      </c>
      <c r="B279" s="4" t="s">
        <v>4698</v>
      </c>
      <c r="C279" s="4" t="s">
        <v>4701</v>
      </c>
      <c r="D279" s="4" t="s">
        <v>5297</v>
      </c>
      <c r="E279" s="31" t="s">
        <v>5900</v>
      </c>
      <c r="F279" s="31" t="s">
        <v>5900</v>
      </c>
      <c r="G279" s="31" t="s">
        <v>5900</v>
      </c>
      <c r="H279" s="31" t="b">
        <v>1</v>
      </c>
      <c r="K279" s="5">
        <v>9</v>
      </c>
      <c r="L279" s="4" t="s">
        <v>5864</v>
      </c>
      <c r="M279" s="5">
        <v>2016</v>
      </c>
      <c r="N279" s="4" t="s">
        <v>1540</v>
      </c>
    </row>
    <row r="280" spans="1:14" x14ac:dyDescent="0.25">
      <c r="A280" s="1" t="s">
        <v>6308</v>
      </c>
      <c r="B280" s="1" t="s">
        <v>6309</v>
      </c>
      <c r="C280" s="1" t="s">
        <v>6310</v>
      </c>
      <c r="D280" s="1" t="s">
        <v>6311</v>
      </c>
      <c r="E280" s="1" t="s">
        <v>5900</v>
      </c>
      <c r="F280" s="1" t="s">
        <v>5900</v>
      </c>
      <c r="G280" s="1" t="s">
        <v>5900</v>
      </c>
      <c r="H280" s="1" t="b">
        <v>1</v>
      </c>
      <c r="K280" s="32">
        <v>18</v>
      </c>
      <c r="L280" s="1" t="s">
        <v>6312</v>
      </c>
      <c r="M280" s="32">
        <v>2022</v>
      </c>
      <c r="N280" s="1" t="s">
        <v>1540</v>
      </c>
    </row>
    <row r="281" spans="1:14" ht="15.6" x14ac:dyDescent="0.3">
      <c r="A281" s="4" t="s">
        <v>5638</v>
      </c>
      <c r="B281" s="4" t="s">
        <v>2962</v>
      </c>
      <c r="C281" s="4" t="s">
        <v>2963</v>
      </c>
      <c r="D281" s="4" t="s">
        <v>5639</v>
      </c>
      <c r="E281" s="31" t="s">
        <v>5900</v>
      </c>
      <c r="F281" s="31" t="s">
        <v>5900</v>
      </c>
      <c r="G281" s="31" t="s">
        <v>5900</v>
      </c>
      <c r="H281" s="31" t="b">
        <v>1</v>
      </c>
      <c r="K281" s="5">
        <v>14</v>
      </c>
      <c r="L281" s="4" t="s">
        <v>2965</v>
      </c>
      <c r="M281" s="5">
        <v>2020</v>
      </c>
      <c r="N281" s="4" t="s">
        <v>1540</v>
      </c>
    </row>
    <row r="282" spans="1:14" x14ac:dyDescent="0.25">
      <c r="A282" s="1" t="s">
        <v>7238</v>
      </c>
      <c r="B282" s="1" t="s">
        <v>7239</v>
      </c>
      <c r="C282" s="1" t="s">
        <v>7240</v>
      </c>
      <c r="D282" s="1" t="s">
        <v>7241</v>
      </c>
      <c r="E282" s="1" t="s">
        <v>5900</v>
      </c>
      <c r="F282" s="1" t="s">
        <v>5900</v>
      </c>
      <c r="G282" s="1" t="s">
        <v>5900</v>
      </c>
      <c r="H282" s="1" t="b">
        <v>1</v>
      </c>
      <c r="K282" s="32">
        <v>25</v>
      </c>
      <c r="L282" s="1" t="s">
        <v>7242</v>
      </c>
      <c r="M282" s="32">
        <v>2021</v>
      </c>
      <c r="N282" s="1" t="s">
        <v>1540</v>
      </c>
    </row>
    <row r="283" spans="1:14" x14ac:dyDescent="0.25">
      <c r="A283" s="1" t="s">
        <v>8232</v>
      </c>
      <c r="B283" s="1" t="s">
        <v>8233</v>
      </c>
      <c r="C283" s="1" t="s">
        <v>8234</v>
      </c>
      <c r="D283" s="1" t="s">
        <v>8235</v>
      </c>
      <c r="E283" s="1" t="s">
        <v>5900</v>
      </c>
      <c r="F283" s="1" t="s">
        <v>5900</v>
      </c>
      <c r="G283" s="1" t="s">
        <v>5900</v>
      </c>
      <c r="H283" s="1" t="b">
        <v>1</v>
      </c>
      <c r="K283" s="32">
        <v>15</v>
      </c>
      <c r="L283" s="1" t="s">
        <v>8236</v>
      </c>
      <c r="M283" s="32">
        <v>2018</v>
      </c>
      <c r="N283" s="1" t="s">
        <v>1540</v>
      </c>
    </row>
    <row r="284" spans="1:14" ht="15.6" x14ac:dyDescent="0.3">
      <c r="A284" s="4" t="s">
        <v>747</v>
      </c>
      <c r="B284" s="4" t="s">
        <v>748</v>
      </c>
      <c r="C284" s="4" t="s">
        <v>752</v>
      </c>
      <c r="D284" s="4" t="s">
        <v>753</v>
      </c>
      <c r="E284" s="31" t="s">
        <v>5900</v>
      </c>
      <c r="F284" s="31" t="s">
        <v>5900</v>
      </c>
      <c r="G284" s="31" t="s">
        <v>5900</v>
      </c>
      <c r="H284" s="31" t="b">
        <v>1</v>
      </c>
      <c r="K284" s="5">
        <v>9</v>
      </c>
      <c r="L284" s="4" t="s">
        <v>751</v>
      </c>
      <c r="M284" s="5" t="s">
        <v>395</v>
      </c>
      <c r="N284" s="4" t="s">
        <v>1519</v>
      </c>
    </row>
    <row r="285" spans="1:14" ht="15.6" x14ac:dyDescent="0.3">
      <c r="A285" s="4" t="s">
        <v>4620</v>
      </c>
      <c r="B285" s="4" t="s">
        <v>4621</v>
      </c>
      <c r="C285" s="4" t="s">
        <v>4624</v>
      </c>
      <c r="D285" s="4" t="s">
        <v>5285</v>
      </c>
      <c r="E285" s="31" t="s">
        <v>5900</v>
      </c>
      <c r="F285" s="31" t="s">
        <v>5900</v>
      </c>
      <c r="G285" s="31" t="s">
        <v>5900</v>
      </c>
      <c r="H285" s="31" t="b">
        <v>1</v>
      </c>
      <c r="K285" s="5">
        <v>8</v>
      </c>
      <c r="L285" s="4" t="s">
        <v>5857</v>
      </c>
      <c r="M285" s="5">
        <v>2015</v>
      </c>
      <c r="N285" s="4" t="s">
        <v>1540</v>
      </c>
    </row>
    <row r="286" spans="1:14" ht="15.6" x14ac:dyDescent="0.3">
      <c r="A286" s="4" t="s">
        <v>5609</v>
      </c>
      <c r="B286" s="4" t="s">
        <v>2842</v>
      </c>
      <c r="C286" s="4" t="s">
        <v>2843</v>
      </c>
      <c r="D286" s="4" t="s">
        <v>5610</v>
      </c>
      <c r="E286" s="31" t="s">
        <v>5900</v>
      </c>
      <c r="F286" s="31" t="s">
        <v>5900</v>
      </c>
      <c r="G286" s="31" t="s">
        <v>5900</v>
      </c>
      <c r="H286" s="31" t="b">
        <v>1</v>
      </c>
      <c r="K286" s="5">
        <v>9</v>
      </c>
      <c r="L286" s="4" t="s">
        <v>2845</v>
      </c>
      <c r="M286" s="5">
        <v>2019</v>
      </c>
      <c r="N286" s="4" t="s">
        <v>1540</v>
      </c>
    </row>
    <row r="287" spans="1:14" x14ac:dyDescent="0.25">
      <c r="A287" s="1" t="s">
        <v>7611</v>
      </c>
      <c r="B287" s="1" t="s">
        <v>7612</v>
      </c>
      <c r="C287" s="1" t="s">
        <v>7613</v>
      </c>
      <c r="D287" s="1" t="s">
        <v>7614</v>
      </c>
      <c r="E287" s="1" t="s">
        <v>5900</v>
      </c>
      <c r="F287" s="1" t="s">
        <v>5900</v>
      </c>
      <c r="G287" s="1" t="s">
        <v>5900</v>
      </c>
      <c r="H287" s="1" t="b">
        <v>1</v>
      </c>
      <c r="K287" s="32">
        <v>16</v>
      </c>
      <c r="L287" s="1" t="s">
        <v>7615</v>
      </c>
      <c r="M287" s="32">
        <v>2020</v>
      </c>
      <c r="N287" s="1" t="s">
        <v>1540</v>
      </c>
    </row>
    <row r="288" spans="1:14" ht="15.6" x14ac:dyDescent="0.3">
      <c r="A288" s="4" t="s">
        <v>322</v>
      </c>
      <c r="B288" s="4" t="s">
        <v>323</v>
      </c>
      <c r="C288" s="4" t="s">
        <v>327</v>
      </c>
      <c r="D288" s="4" t="s">
        <v>328</v>
      </c>
      <c r="E288" s="31" t="s">
        <v>5900</v>
      </c>
      <c r="F288" s="31" t="s">
        <v>5900</v>
      </c>
      <c r="G288" s="31" t="s">
        <v>5900</v>
      </c>
      <c r="H288" s="31" t="b">
        <v>1</v>
      </c>
      <c r="K288" s="5">
        <v>16</v>
      </c>
      <c r="L288" s="4" t="s">
        <v>326</v>
      </c>
      <c r="M288" s="5" t="s">
        <v>27</v>
      </c>
      <c r="N288" s="4" t="s">
        <v>1519</v>
      </c>
    </row>
    <row r="289" spans="1:14" x14ac:dyDescent="0.25">
      <c r="A289" s="1" t="s">
        <v>6442</v>
      </c>
      <c r="B289" s="1" t="s">
        <v>1573</v>
      </c>
      <c r="C289" s="1" t="s">
        <v>1576</v>
      </c>
      <c r="D289" s="1" t="s">
        <v>1577</v>
      </c>
      <c r="E289" s="1" t="s">
        <v>5900</v>
      </c>
      <c r="F289" s="1" t="s">
        <v>5900</v>
      </c>
      <c r="G289" s="1" t="s">
        <v>5900</v>
      </c>
      <c r="H289" s="1" t="b">
        <v>1</v>
      </c>
      <c r="L289" s="1" t="s">
        <v>6443</v>
      </c>
      <c r="M289" s="32">
        <v>2022</v>
      </c>
      <c r="N289" s="1" t="s">
        <v>1540</v>
      </c>
    </row>
    <row r="290" spans="1:14" ht="15.6" x14ac:dyDescent="0.3">
      <c r="A290" s="4" t="s">
        <v>1534</v>
      </c>
      <c r="B290" s="17" t="s">
        <v>1535</v>
      </c>
      <c r="C290" s="4" t="s">
        <v>1538</v>
      </c>
      <c r="D290" s="4" t="s">
        <v>1539</v>
      </c>
      <c r="E290" s="31" t="s">
        <v>5900</v>
      </c>
      <c r="F290" s="31" t="s">
        <v>5900</v>
      </c>
      <c r="G290" s="31" t="s">
        <v>5900</v>
      </c>
      <c r="H290" s="31" t="b">
        <v>1</v>
      </c>
      <c r="I290" s="1" t="s">
        <v>5915</v>
      </c>
      <c r="J290" s="1" t="s">
        <v>5915</v>
      </c>
      <c r="K290" s="5">
        <v>30</v>
      </c>
      <c r="L290" s="4" t="s">
        <v>1537</v>
      </c>
      <c r="M290" s="5">
        <v>2023</v>
      </c>
      <c r="N290" s="4" t="s">
        <v>1540</v>
      </c>
    </row>
    <row r="291" spans="1:14" ht="15.6" x14ac:dyDescent="0.3">
      <c r="A291" s="4" t="s">
        <v>5575</v>
      </c>
      <c r="B291" s="4" t="s">
        <v>2707</v>
      </c>
      <c r="C291" s="4" t="s">
        <v>2708</v>
      </c>
      <c r="D291" s="4" t="s">
        <v>5576</v>
      </c>
      <c r="E291" s="31" t="s">
        <v>5900</v>
      </c>
      <c r="F291" s="31" t="s">
        <v>5900</v>
      </c>
      <c r="G291" s="31" t="s">
        <v>5900</v>
      </c>
      <c r="H291" s="31" t="b">
        <v>1</v>
      </c>
      <c r="K291" s="5">
        <v>9</v>
      </c>
      <c r="L291" s="4" t="s">
        <v>2710</v>
      </c>
      <c r="M291" s="5">
        <v>2023</v>
      </c>
      <c r="N291" s="4" t="s">
        <v>1540</v>
      </c>
    </row>
    <row r="292" spans="1:14" ht="15.6" x14ac:dyDescent="0.3">
      <c r="A292" s="4" t="s">
        <v>4318</v>
      </c>
      <c r="B292" s="4" t="s">
        <v>4319</v>
      </c>
      <c r="C292" s="4" t="s">
        <v>4323</v>
      </c>
      <c r="D292" s="4" t="s">
        <v>5232</v>
      </c>
      <c r="E292" s="31" t="s">
        <v>5900</v>
      </c>
      <c r="F292" s="31" t="s">
        <v>5900</v>
      </c>
      <c r="G292" s="31" t="s">
        <v>5900</v>
      </c>
      <c r="H292" s="31" t="b">
        <v>1</v>
      </c>
      <c r="K292" s="5">
        <v>21</v>
      </c>
      <c r="L292" s="4" t="s">
        <v>5835</v>
      </c>
      <c r="M292" s="5">
        <v>2021</v>
      </c>
      <c r="N292" s="4" t="s">
        <v>1540</v>
      </c>
    </row>
    <row r="293" spans="1:14" x14ac:dyDescent="0.25">
      <c r="A293" s="1" t="s">
        <v>7988</v>
      </c>
      <c r="B293" s="1" t="s">
        <v>7989</v>
      </c>
      <c r="C293" s="1" t="s">
        <v>7990</v>
      </c>
      <c r="D293" s="1" t="s">
        <v>7991</v>
      </c>
      <c r="E293" s="1" t="s">
        <v>5900</v>
      </c>
      <c r="F293" s="1" t="s">
        <v>5900</v>
      </c>
      <c r="G293" s="1" t="s">
        <v>5900</v>
      </c>
      <c r="H293" s="1" t="b">
        <v>1</v>
      </c>
      <c r="K293" s="32">
        <v>11</v>
      </c>
      <c r="L293" s="1" t="s">
        <v>7992</v>
      </c>
      <c r="M293" s="32">
        <v>2017</v>
      </c>
      <c r="N293" s="1" t="s">
        <v>1540</v>
      </c>
    </row>
    <row r="294" spans="1:14" ht="15.6" x14ac:dyDescent="0.3">
      <c r="A294" s="4" t="s">
        <v>719</v>
      </c>
      <c r="B294" s="4" t="s">
        <v>1100</v>
      </c>
      <c r="C294" s="4" t="s">
        <v>1104</v>
      </c>
      <c r="D294" s="4" t="s">
        <v>1105</v>
      </c>
      <c r="E294" s="31" t="s">
        <v>5900</v>
      </c>
      <c r="F294" s="31" t="s">
        <v>5900</v>
      </c>
      <c r="G294" s="31" t="s">
        <v>5900</v>
      </c>
      <c r="H294" s="31" t="b">
        <v>1</v>
      </c>
      <c r="K294" s="5">
        <v>7</v>
      </c>
      <c r="L294" s="4" t="s">
        <v>1103</v>
      </c>
      <c r="M294" s="5" t="s">
        <v>35</v>
      </c>
      <c r="N294" s="4" t="s">
        <v>1519</v>
      </c>
    </row>
    <row r="295" spans="1:14" x14ac:dyDescent="0.25">
      <c r="A295" s="1" t="s">
        <v>7228</v>
      </c>
      <c r="B295" s="1" t="s">
        <v>7229</v>
      </c>
      <c r="C295" s="1" t="s">
        <v>7230</v>
      </c>
      <c r="D295" s="1" t="s">
        <v>7231</v>
      </c>
      <c r="E295" s="1" t="s">
        <v>5900</v>
      </c>
      <c r="F295" s="1" t="s">
        <v>5900</v>
      </c>
      <c r="G295" s="1" t="s">
        <v>5900</v>
      </c>
      <c r="H295" s="1" t="b">
        <v>1</v>
      </c>
      <c r="L295" s="1" t="s">
        <v>7232</v>
      </c>
      <c r="M295" s="32">
        <v>2021</v>
      </c>
      <c r="N295" s="1" t="s">
        <v>1540</v>
      </c>
    </row>
    <row r="296" spans="1:14" ht="15.6" x14ac:dyDescent="0.3">
      <c r="A296" s="4" t="s">
        <v>4425</v>
      </c>
      <c r="B296" s="4" t="s">
        <v>4426</v>
      </c>
      <c r="C296" s="4" t="s">
        <v>4429</v>
      </c>
      <c r="D296" s="4" t="s">
        <v>5251</v>
      </c>
      <c r="E296" s="31" t="s">
        <v>5900</v>
      </c>
      <c r="F296" s="31" t="s">
        <v>5900</v>
      </c>
      <c r="G296" s="31" t="s">
        <v>5900</v>
      </c>
      <c r="H296" s="31" t="b">
        <v>1</v>
      </c>
      <c r="K296" s="5">
        <v>10</v>
      </c>
      <c r="L296" s="4" t="s">
        <v>5843</v>
      </c>
      <c r="M296" s="5">
        <v>2022</v>
      </c>
      <c r="N296" s="4" t="s">
        <v>1540</v>
      </c>
    </row>
    <row r="297" spans="1:14" ht="15.6" x14ac:dyDescent="0.3">
      <c r="A297" s="4" t="s">
        <v>4212</v>
      </c>
      <c r="B297" s="4" t="s">
        <v>4213</v>
      </c>
      <c r="C297" s="4" t="s">
        <v>4216</v>
      </c>
      <c r="D297" s="4" t="s">
        <v>5213</v>
      </c>
      <c r="E297" s="31" t="s">
        <v>5900</v>
      </c>
      <c r="F297" s="31" t="s">
        <v>5900</v>
      </c>
      <c r="G297" s="31" t="s">
        <v>5900</v>
      </c>
      <c r="H297" s="31" t="b">
        <v>1</v>
      </c>
      <c r="K297" s="5">
        <v>18</v>
      </c>
      <c r="L297" s="4" t="s">
        <v>5825</v>
      </c>
      <c r="M297" s="5">
        <v>2018</v>
      </c>
      <c r="N297" s="4" t="s">
        <v>1540</v>
      </c>
    </row>
    <row r="298" spans="1:14" ht="15.6" x14ac:dyDescent="0.3">
      <c r="A298" s="4" t="s">
        <v>5432</v>
      </c>
      <c r="B298" s="4" t="s">
        <v>2142</v>
      </c>
      <c r="C298" s="4" t="s">
        <v>2143</v>
      </c>
      <c r="D298" s="4" t="s">
        <v>5433</v>
      </c>
      <c r="E298" s="31" t="s">
        <v>5900</v>
      </c>
      <c r="F298" s="31" t="s">
        <v>5900</v>
      </c>
      <c r="G298" s="31" t="s">
        <v>5900</v>
      </c>
      <c r="H298" s="31" t="b">
        <v>1</v>
      </c>
      <c r="K298" s="5">
        <v>11</v>
      </c>
      <c r="L298" s="4" t="s">
        <v>2145</v>
      </c>
      <c r="M298" s="5">
        <v>2020</v>
      </c>
      <c r="N298" s="4" t="s">
        <v>1540</v>
      </c>
    </row>
    <row r="299" spans="1:14" ht="15.6" x14ac:dyDescent="0.3">
      <c r="A299" s="4" t="s">
        <v>3908</v>
      </c>
      <c r="B299" s="4" t="s">
        <v>3909</v>
      </c>
      <c r="C299" s="4" t="s">
        <v>3913</v>
      </c>
      <c r="D299" s="4" t="s">
        <v>5160</v>
      </c>
      <c r="E299" s="31" t="s">
        <v>5900</v>
      </c>
      <c r="F299" s="31" t="s">
        <v>5900</v>
      </c>
      <c r="G299" s="31" t="s">
        <v>5900</v>
      </c>
      <c r="H299" s="31" t="b">
        <v>1</v>
      </c>
      <c r="K299" s="5">
        <v>15</v>
      </c>
      <c r="L299" s="4" t="s">
        <v>5805</v>
      </c>
      <c r="M299" s="5">
        <v>2019</v>
      </c>
      <c r="N299" s="4" t="s">
        <v>1540</v>
      </c>
    </row>
    <row r="300" spans="1:14" x14ac:dyDescent="0.25">
      <c r="A300" s="1" t="s">
        <v>7252</v>
      </c>
      <c r="B300" s="1" t="s">
        <v>7253</v>
      </c>
      <c r="C300" s="1" t="s">
        <v>7254</v>
      </c>
      <c r="D300" s="1" t="s">
        <v>7255</v>
      </c>
      <c r="E300" s="1" t="s">
        <v>5900</v>
      </c>
      <c r="F300" s="1" t="s">
        <v>5900</v>
      </c>
      <c r="G300" s="1" t="s">
        <v>5900</v>
      </c>
      <c r="H300" s="1" t="b">
        <v>1</v>
      </c>
      <c r="L300" s="1" t="s">
        <v>7256</v>
      </c>
      <c r="M300" s="32">
        <v>2021</v>
      </c>
      <c r="N300" s="1" t="s">
        <v>1540</v>
      </c>
    </row>
    <row r="301" spans="1:14" ht="15.6" x14ac:dyDescent="0.3">
      <c r="A301" s="4" t="s">
        <v>5434</v>
      </c>
      <c r="B301" s="4" t="s">
        <v>2150</v>
      </c>
      <c r="C301" s="4" t="s">
        <v>2151</v>
      </c>
      <c r="D301" s="4" t="s">
        <v>5435</v>
      </c>
      <c r="E301" s="31" t="s">
        <v>5900</v>
      </c>
      <c r="F301" s="31" t="s">
        <v>5900</v>
      </c>
      <c r="G301" s="31" t="s">
        <v>5900</v>
      </c>
      <c r="H301" s="31" t="b">
        <v>1</v>
      </c>
      <c r="K301" s="5">
        <v>14</v>
      </c>
      <c r="L301" s="4" t="s">
        <v>2153</v>
      </c>
      <c r="M301" s="5">
        <v>2020</v>
      </c>
      <c r="N301" s="4" t="s">
        <v>1540</v>
      </c>
    </row>
    <row r="302" spans="1:14" x14ac:dyDescent="0.25">
      <c r="A302" s="1" t="s">
        <v>6527</v>
      </c>
      <c r="B302" s="1" t="s">
        <v>6528</v>
      </c>
      <c r="C302" s="1" t="s">
        <v>6529</v>
      </c>
      <c r="D302" s="1" t="s">
        <v>6530</v>
      </c>
      <c r="E302" s="1" t="s">
        <v>5900</v>
      </c>
      <c r="F302" s="1" t="s">
        <v>5900</v>
      </c>
      <c r="G302" s="1" t="s">
        <v>5900</v>
      </c>
      <c r="H302" s="1" t="b">
        <v>1</v>
      </c>
      <c r="L302" s="1" t="s">
        <v>6531</v>
      </c>
      <c r="M302" s="32">
        <v>2022</v>
      </c>
      <c r="N302" s="1" t="s">
        <v>1540</v>
      </c>
    </row>
    <row r="303" spans="1:14" ht="15.6" x14ac:dyDescent="0.3">
      <c r="A303" s="4" t="s">
        <v>169</v>
      </c>
      <c r="B303" s="17" t="s">
        <v>170</v>
      </c>
      <c r="C303" s="4" t="s">
        <v>174</v>
      </c>
      <c r="D303" s="4" t="s">
        <v>175</v>
      </c>
      <c r="E303" s="31" t="s">
        <v>5900</v>
      </c>
      <c r="F303" s="31" t="s">
        <v>5900</v>
      </c>
      <c r="G303" s="31" t="s">
        <v>5900</v>
      </c>
      <c r="H303" s="31" t="b">
        <v>1</v>
      </c>
      <c r="I303" s="1" t="s">
        <v>5922</v>
      </c>
      <c r="J303" s="1" t="s">
        <v>5917</v>
      </c>
      <c r="K303" s="5">
        <v>11</v>
      </c>
      <c r="L303" s="4" t="s">
        <v>173</v>
      </c>
      <c r="M303" s="5" t="s">
        <v>35</v>
      </c>
      <c r="N303" s="4" t="s">
        <v>1519</v>
      </c>
    </row>
    <row r="304" spans="1:14" ht="15.6" x14ac:dyDescent="0.3">
      <c r="A304" s="4" t="s">
        <v>477</v>
      </c>
      <c r="B304" s="4" t="s">
        <v>478</v>
      </c>
      <c r="C304" s="4" t="s">
        <v>482</v>
      </c>
      <c r="D304" s="4" t="s">
        <v>483</v>
      </c>
      <c r="E304" s="31" t="s">
        <v>5900</v>
      </c>
      <c r="F304" s="31" t="s">
        <v>5900</v>
      </c>
      <c r="G304" s="31" t="s">
        <v>5900</v>
      </c>
      <c r="H304" s="31" t="b">
        <v>1</v>
      </c>
      <c r="K304" s="5">
        <v>8</v>
      </c>
      <c r="L304" s="4" t="s">
        <v>481</v>
      </c>
      <c r="M304" s="5" t="s">
        <v>27</v>
      </c>
      <c r="N304" s="4" t="s">
        <v>1519</v>
      </c>
    </row>
    <row r="305" spans="1:14" ht="15.6" x14ac:dyDescent="0.3">
      <c r="A305" s="4" t="s">
        <v>3973</v>
      </c>
      <c r="B305" s="4" t="s">
        <v>3974</v>
      </c>
      <c r="C305" s="4" t="s">
        <v>3978</v>
      </c>
      <c r="D305" s="4" t="s">
        <v>5171</v>
      </c>
      <c r="E305" s="31" t="s">
        <v>5900</v>
      </c>
      <c r="F305" s="31" t="s">
        <v>5900</v>
      </c>
      <c r="G305" s="31" t="s">
        <v>5900</v>
      </c>
      <c r="H305" s="31" t="b">
        <v>1</v>
      </c>
      <c r="K305" s="5">
        <v>34</v>
      </c>
      <c r="L305" s="4" t="s">
        <v>5808</v>
      </c>
      <c r="M305" s="5">
        <v>2021</v>
      </c>
      <c r="N305" s="4" t="s">
        <v>1540</v>
      </c>
    </row>
    <row r="306" spans="1:14" ht="15.6" x14ac:dyDescent="0.3">
      <c r="A306" s="4" t="s">
        <v>4648</v>
      </c>
      <c r="B306" s="4" t="s">
        <v>4649</v>
      </c>
      <c r="C306" s="4" t="s">
        <v>4653</v>
      </c>
      <c r="D306" s="4" t="s">
        <v>5290</v>
      </c>
      <c r="E306" s="31" t="s">
        <v>5900</v>
      </c>
      <c r="F306" s="31" t="s">
        <v>5900</v>
      </c>
      <c r="G306" s="31" t="s">
        <v>5900</v>
      </c>
      <c r="H306" s="31" t="b">
        <v>1</v>
      </c>
      <c r="K306" s="5">
        <v>10</v>
      </c>
      <c r="L306" s="4" t="s">
        <v>5860</v>
      </c>
      <c r="M306" s="5">
        <v>2019</v>
      </c>
      <c r="N306" s="4" t="s">
        <v>1540</v>
      </c>
    </row>
    <row r="307" spans="1:14" ht="15.6" x14ac:dyDescent="0.3">
      <c r="A307" s="4" t="s">
        <v>5571</v>
      </c>
      <c r="B307" s="4" t="s">
        <v>2691</v>
      </c>
      <c r="C307" s="4" t="s">
        <v>2692</v>
      </c>
      <c r="D307" s="4" t="s">
        <v>5572</v>
      </c>
      <c r="E307" s="31" t="s">
        <v>5900</v>
      </c>
      <c r="F307" s="31" t="s">
        <v>5900</v>
      </c>
      <c r="G307" s="31" t="s">
        <v>5900</v>
      </c>
      <c r="H307" s="31" t="b">
        <v>1</v>
      </c>
      <c r="K307" s="5">
        <v>11</v>
      </c>
      <c r="L307" s="4" t="s">
        <v>2694</v>
      </c>
      <c r="M307" s="5">
        <v>2020</v>
      </c>
      <c r="N307" s="4" t="s">
        <v>1540</v>
      </c>
    </row>
    <row r="308" spans="1:14" x14ac:dyDescent="0.25">
      <c r="A308" s="1" t="s">
        <v>6066</v>
      </c>
      <c r="B308" s="1" t="s">
        <v>6067</v>
      </c>
      <c r="C308" s="1" t="s">
        <v>6068</v>
      </c>
      <c r="D308" s="1" t="s">
        <v>6069</v>
      </c>
      <c r="E308" s="1" t="s">
        <v>5900</v>
      </c>
      <c r="F308" s="1" t="s">
        <v>5900</v>
      </c>
      <c r="G308" s="1" t="s">
        <v>5900</v>
      </c>
      <c r="H308" s="1" t="b">
        <v>1</v>
      </c>
      <c r="K308" s="32">
        <v>12</v>
      </c>
      <c r="L308" s="1" t="s">
        <v>6070</v>
      </c>
      <c r="M308" s="32">
        <v>2023</v>
      </c>
      <c r="N308" s="1" t="s">
        <v>1540</v>
      </c>
    </row>
    <row r="309" spans="1:14" ht="15.6" x14ac:dyDescent="0.3">
      <c r="A309" s="4" t="s">
        <v>5380</v>
      </c>
      <c r="B309" s="4" t="s">
        <v>1937</v>
      </c>
      <c r="C309" s="4" t="s">
        <v>1938</v>
      </c>
      <c r="D309" s="4" t="s">
        <v>5381</v>
      </c>
      <c r="E309" s="31" t="s">
        <v>5900</v>
      </c>
      <c r="F309" s="31" t="s">
        <v>5900</v>
      </c>
      <c r="G309" s="31" t="s">
        <v>5900</v>
      </c>
      <c r="H309" s="31" t="b">
        <v>1</v>
      </c>
      <c r="K309" s="5">
        <v>28</v>
      </c>
      <c r="L309" s="4" t="s">
        <v>1940</v>
      </c>
      <c r="M309" s="5">
        <v>2023</v>
      </c>
      <c r="N309" s="4" t="s">
        <v>1540</v>
      </c>
    </row>
    <row r="310" spans="1:14" ht="15.6" x14ac:dyDescent="0.3">
      <c r="A310" s="4" t="s">
        <v>5478</v>
      </c>
      <c r="B310" s="4" t="s">
        <v>2322</v>
      </c>
      <c r="C310" s="4" t="s">
        <v>2323</v>
      </c>
      <c r="D310" s="4" t="s">
        <v>5479</v>
      </c>
      <c r="E310" s="31" t="s">
        <v>5900</v>
      </c>
      <c r="F310" s="31" t="s">
        <v>5900</v>
      </c>
      <c r="G310" s="31" t="s">
        <v>5900</v>
      </c>
      <c r="H310" s="31" t="b">
        <v>1</v>
      </c>
      <c r="K310" s="5">
        <v>9</v>
      </c>
      <c r="L310" s="4" t="s">
        <v>2325</v>
      </c>
      <c r="M310" s="5">
        <v>2021</v>
      </c>
      <c r="N310" s="4" t="s">
        <v>1540</v>
      </c>
    </row>
    <row r="311" spans="1:14" x14ac:dyDescent="0.25">
      <c r="A311" s="1" t="s">
        <v>6106</v>
      </c>
      <c r="B311" s="1" t="s">
        <v>6107</v>
      </c>
      <c r="C311" s="1" t="s">
        <v>6108</v>
      </c>
      <c r="D311" s="1" t="s">
        <v>6109</v>
      </c>
      <c r="E311" s="1" t="s">
        <v>5900</v>
      </c>
      <c r="F311" s="1" t="s">
        <v>5900</v>
      </c>
      <c r="G311" s="1" t="s">
        <v>5900</v>
      </c>
      <c r="H311" s="1" t="b">
        <v>1</v>
      </c>
      <c r="K311" s="32">
        <v>12</v>
      </c>
      <c r="L311" s="1" t="s">
        <v>6110</v>
      </c>
      <c r="M311" s="32">
        <v>2023</v>
      </c>
      <c r="N311" s="1" t="s">
        <v>1540</v>
      </c>
    </row>
    <row r="312" spans="1:14" ht="15.6" x14ac:dyDescent="0.3">
      <c r="A312" s="4" t="s">
        <v>3597</v>
      </c>
      <c r="B312" s="4" t="s">
        <v>3598</v>
      </c>
      <c r="C312" s="4" t="s">
        <v>3602</v>
      </c>
      <c r="D312" s="4" t="s">
        <v>5104</v>
      </c>
      <c r="E312" s="31" t="s">
        <v>5900</v>
      </c>
      <c r="F312" s="31" t="s">
        <v>5900</v>
      </c>
      <c r="G312" s="31" t="s">
        <v>5900</v>
      </c>
      <c r="H312" s="31" t="b">
        <v>1</v>
      </c>
      <c r="K312" s="5">
        <v>9</v>
      </c>
      <c r="L312" s="4" t="s">
        <v>5787</v>
      </c>
      <c r="M312" s="5">
        <v>2021</v>
      </c>
      <c r="N312" s="4" t="s">
        <v>1540</v>
      </c>
    </row>
    <row r="313" spans="1:14" ht="15.6" x14ac:dyDescent="0.3">
      <c r="A313" s="4" t="s">
        <v>1282</v>
      </c>
      <c r="B313" s="4" t="s">
        <v>1283</v>
      </c>
      <c r="C313" s="4" t="s">
        <v>1287</v>
      </c>
      <c r="D313" s="4" t="s">
        <v>1288</v>
      </c>
      <c r="E313" s="31" t="s">
        <v>5900</v>
      </c>
      <c r="F313" s="31" t="s">
        <v>5900</v>
      </c>
      <c r="G313" s="31" t="s">
        <v>5900</v>
      </c>
      <c r="H313" s="31" t="b">
        <v>1</v>
      </c>
      <c r="K313" s="5">
        <v>16</v>
      </c>
      <c r="L313" s="4" t="s">
        <v>1286</v>
      </c>
      <c r="M313" s="5" t="s">
        <v>35</v>
      </c>
      <c r="N313" s="4" t="s">
        <v>1519</v>
      </c>
    </row>
    <row r="314" spans="1:14" ht="15.6" x14ac:dyDescent="0.3">
      <c r="A314" s="4" t="s">
        <v>1453</v>
      </c>
      <c r="B314" s="4" t="s">
        <v>1454</v>
      </c>
      <c r="C314" s="4" t="s">
        <v>1458</v>
      </c>
      <c r="D314" s="4" t="s">
        <v>1459</v>
      </c>
      <c r="E314" s="31" t="s">
        <v>5900</v>
      </c>
      <c r="F314" s="31" t="s">
        <v>5900</v>
      </c>
      <c r="G314" s="31" t="s">
        <v>5900</v>
      </c>
      <c r="H314" s="31" t="b">
        <v>1</v>
      </c>
      <c r="K314" s="5">
        <v>9</v>
      </c>
      <c r="L314" s="4" t="s">
        <v>1457</v>
      </c>
      <c r="M314" s="5" t="s">
        <v>395</v>
      </c>
      <c r="N314" s="4" t="s">
        <v>1519</v>
      </c>
    </row>
    <row r="315" spans="1:14" x14ac:dyDescent="0.25">
      <c r="A315" s="1" t="s">
        <v>6703</v>
      </c>
      <c r="B315" s="1" t="s">
        <v>6704</v>
      </c>
      <c r="C315" s="1" t="s">
        <v>6705</v>
      </c>
      <c r="D315" s="1" t="s">
        <v>6706</v>
      </c>
      <c r="E315" s="1" t="s">
        <v>5900</v>
      </c>
      <c r="F315" s="1" t="s">
        <v>5900</v>
      </c>
      <c r="G315" s="1" t="s">
        <v>5900</v>
      </c>
      <c r="H315" s="1" t="b">
        <v>1</v>
      </c>
      <c r="L315" s="1" t="s">
        <v>6707</v>
      </c>
      <c r="M315" s="32">
        <v>2022</v>
      </c>
      <c r="N315" s="1" t="s">
        <v>1540</v>
      </c>
    </row>
    <row r="316" spans="1:14" ht="15.6" x14ac:dyDescent="0.3">
      <c r="A316" s="4" t="s">
        <v>5466</v>
      </c>
      <c r="B316" s="4" t="s">
        <v>2276</v>
      </c>
      <c r="C316" s="4" t="s">
        <v>2277</v>
      </c>
      <c r="D316" s="4" t="s">
        <v>5467</v>
      </c>
      <c r="E316" s="31" t="s">
        <v>5900</v>
      </c>
      <c r="F316" s="31" t="s">
        <v>5900</v>
      </c>
      <c r="G316" s="31" t="s">
        <v>5900</v>
      </c>
      <c r="H316" s="31" t="b">
        <v>1</v>
      </c>
      <c r="K316" s="5">
        <v>8</v>
      </c>
      <c r="L316" s="4" t="s">
        <v>2279</v>
      </c>
      <c r="M316" s="5">
        <v>2019</v>
      </c>
      <c r="N316" s="4" t="s">
        <v>1540</v>
      </c>
    </row>
    <row r="317" spans="1:14" ht="15.6" x14ac:dyDescent="0.3">
      <c r="A317" s="4" t="s">
        <v>5756</v>
      </c>
      <c r="B317" s="4" t="s">
        <v>3432</v>
      </c>
      <c r="C317" s="4" t="s">
        <v>3433</v>
      </c>
      <c r="D317" s="4" t="s">
        <v>5757</v>
      </c>
      <c r="E317" s="31" t="s">
        <v>5900</v>
      </c>
      <c r="F317" s="31" t="s">
        <v>5900</v>
      </c>
      <c r="G317" s="31" t="s">
        <v>5900</v>
      </c>
      <c r="H317" s="31" t="b">
        <v>1</v>
      </c>
      <c r="K317" s="5">
        <v>20</v>
      </c>
      <c r="L317" s="4" t="s">
        <v>3435</v>
      </c>
      <c r="M317" s="5">
        <v>2021</v>
      </c>
      <c r="N317" s="4" t="s">
        <v>1540</v>
      </c>
    </row>
    <row r="318" spans="1:14" x14ac:dyDescent="0.25">
      <c r="A318" s="1" t="s">
        <v>6043</v>
      </c>
      <c r="B318" s="1" t="s">
        <v>6044</v>
      </c>
      <c r="C318" s="1" t="s">
        <v>6045</v>
      </c>
      <c r="D318" s="1" t="s">
        <v>6046</v>
      </c>
      <c r="E318" s="1" t="s">
        <v>5900</v>
      </c>
      <c r="F318" s="1" t="s">
        <v>5900</v>
      </c>
      <c r="G318" s="1" t="s">
        <v>5900</v>
      </c>
      <c r="H318" s="1" t="b">
        <v>1</v>
      </c>
      <c r="K318" s="32">
        <v>30</v>
      </c>
      <c r="L318" s="1" t="s">
        <v>8541</v>
      </c>
      <c r="M318" s="32">
        <v>2021</v>
      </c>
      <c r="N318" s="1" t="s">
        <v>1540</v>
      </c>
    </row>
    <row r="319" spans="1:14" ht="15.6" x14ac:dyDescent="0.3">
      <c r="A319" s="4" t="s">
        <v>48</v>
      </c>
      <c r="B319" s="4" t="s">
        <v>49</v>
      </c>
      <c r="C319" s="4" t="s">
        <v>54</v>
      </c>
      <c r="D319" s="4" t="s">
        <v>55</v>
      </c>
      <c r="E319" s="31" t="s">
        <v>5900</v>
      </c>
      <c r="F319" s="31" t="s">
        <v>5900</v>
      </c>
      <c r="G319" s="31" t="s">
        <v>5900</v>
      </c>
      <c r="H319" s="31" t="b">
        <v>1</v>
      </c>
      <c r="K319" s="5">
        <v>10</v>
      </c>
      <c r="L319" s="4" t="s">
        <v>53</v>
      </c>
      <c r="M319" s="5" t="s">
        <v>50</v>
      </c>
      <c r="N319" s="4" t="s">
        <v>1519</v>
      </c>
    </row>
    <row r="320" spans="1:14" ht="15.6" x14ac:dyDescent="0.3">
      <c r="A320" s="4" t="s">
        <v>4792</v>
      </c>
      <c r="B320" s="4" t="s">
        <v>4793</v>
      </c>
      <c r="C320" s="4" t="s">
        <v>4797</v>
      </c>
      <c r="D320" s="4" t="s">
        <v>5314</v>
      </c>
      <c r="E320" s="31" t="s">
        <v>5900</v>
      </c>
      <c r="F320" s="31" t="s">
        <v>5900</v>
      </c>
      <c r="G320" s="31" t="s">
        <v>5900</v>
      </c>
      <c r="H320" s="31" t="b">
        <v>1</v>
      </c>
      <c r="K320" s="5">
        <v>11</v>
      </c>
      <c r="L320" s="4" t="s">
        <v>5870</v>
      </c>
      <c r="M320" s="5">
        <v>2017</v>
      </c>
      <c r="N320" s="4" t="s">
        <v>1540</v>
      </c>
    </row>
    <row r="321" spans="1:14" x14ac:dyDescent="0.25">
      <c r="A321" s="1" t="s">
        <v>6968</v>
      </c>
      <c r="B321" s="1" t="s">
        <v>6969</v>
      </c>
      <c r="C321" s="1" t="s">
        <v>6970</v>
      </c>
      <c r="D321" s="1" t="s">
        <v>6971</v>
      </c>
      <c r="E321" s="1" t="s">
        <v>5900</v>
      </c>
      <c r="F321" s="1" t="s">
        <v>5900</v>
      </c>
      <c r="G321" s="1" t="s">
        <v>5900</v>
      </c>
      <c r="H321" s="1" t="b">
        <v>1</v>
      </c>
      <c r="K321" s="32">
        <v>8</v>
      </c>
      <c r="L321" s="1" t="s">
        <v>6972</v>
      </c>
      <c r="M321" s="32">
        <v>2022</v>
      </c>
      <c r="N321" s="1" t="s">
        <v>1540</v>
      </c>
    </row>
    <row r="322" spans="1:14" x14ac:dyDescent="0.25">
      <c r="A322" s="1" t="s">
        <v>6116</v>
      </c>
      <c r="B322" s="1" t="s">
        <v>6117</v>
      </c>
      <c r="C322" s="1" t="s">
        <v>6118</v>
      </c>
      <c r="D322" s="1" t="s">
        <v>6119</v>
      </c>
      <c r="E322" s="1" t="s">
        <v>5900</v>
      </c>
      <c r="F322" s="1" t="s">
        <v>5900</v>
      </c>
      <c r="G322" s="1" t="s">
        <v>5900</v>
      </c>
      <c r="H322" s="1" t="b">
        <v>1</v>
      </c>
      <c r="L322" s="1" t="s">
        <v>6120</v>
      </c>
      <c r="M322" s="32">
        <v>2023</v>
      </c>
      <c r="N322" s="1" t="s">
        <v>1540</v>
      </c>
    </row>
    <row r="323" spans="1:14" ht="15.6" x14ac:dyDescent="0.3">
      <c r="A323" s="4" t="s">
        <v>5382</v>
      </c>
      <c r="B323" s="4" t="s">
        <v>1943</v>
      </c>
      <c r="C323" s="4" t="s">
        <v>1944</v>
      </c>
      <c r="D323" s="4" t="s">
        <v>5383</v>
      </c>
      <c r="E323" s="31" t="s">
        <v>5900</v>
      </c>
      <c r="F323" s="31" t="s">
        <v>5900</v>
      </c>
      <c r="G323" s="31" t="s">
        <v>5900</v>
      </c>
      <c r="H323" s="31" t="b">
        <v>1</v>
      </c>
      <c r="K323" s="5">
        <v>15</v>
      </c>
      <c r="L323" s="4" t="s">
        <v>1946</v>
      </c>
      <c r="M323" s="5">
        <v>2020</v>
      </c>
      <c r="N323" s="4" t="s">
        <v>1540</v>
      </c>
    </row>
    <row r="324" spans="1:14" ht="15.6" x14ac:dyDescent="0.3">
      <c r="A324" s="4" t="s">
        <v>5402</v>
      </c>
      <c r="B324" s="4" t="s">
        <v>2023</v>
      </c>
      <c r="C324" s="4" t="s">
        <v>2024</v>
      </c>
      <c r="D324" s="4" t="s">
        <v>5403</v>
      </c>
      <c r="E324" s="31" t="s">
        <v>5900</v>
      </c>
      <c r="F324" s="31" t="s">
        <v>5900</v>
      </c>
      <c r="G324" s="31" t="s">
        <v>5900</v>
      </c>
      <c r="H324" s="31" t="b">
        <v>1</v>
      </c>
      <c r="K324" s="5">
        <v>7</v>
      </c>
      <c r="L324" s="4" t="s">
        <v>2026</v>
      </c>
      <c r="M324" s="5">
        <v>2020</v>
      </c>
      <c r="N324" s="4" t="s">
        <v>1540</v>
      </c>
    </row>
    <row r="325" spans="1:14" x14ac:dyDescent="0.25">
      <c r="A325" s="1" t="s">
        <v>7081</v>
      </c>
      <c r="B325" s="1" t="s">
        <v>7082</v>
      </c>
      <c r="C325" s="1" t="s">
        <v>7083</v>
      </c>
      <c r="D325" s="1" t="s">
        <v>7084</v>
      </c>
      <c r="E325" s="1" t="s">
        <v>5900</v>
      </c>
      <c r="F325" s="1" t="s">
        <v>5900</v>
      </c>
      <c r="G325" s="1" t="s">
        <v>5900</v>
      </c>
      <c r="H325" s="1" t="b">
        <v>1</v>
      </c>
      <c r="L325" s="1" t="s">
        <v>7085</v>
      </c>
      <c r="M325" s="32">
        <v>2021</v>
      </c>
      <c r="N325" s="1" t="s">
        <v>1540</v>
      </c>
    </row>
    <row r="326" spans="1:14" ht="15.6" x14ac:dyDescent="0.3">
      <c r="A326" s="4" t="s">
        <v>5396</v>
      </c>
      <c r="B326" s="4" t="s">
        <v>2002</v>
      </c>
      <c r="C326" s="4" t="s">
        <v>2003</v>
      </c>
      <c r="D326" s="4" t="s">
        <v>5397</v>
      </c>
      <c r="E326" s="31" t="s">
        <v>5900</v>
      </c>
      <c r="F326" s="31" t="s">
        <v>5900</v>
      </c>
      <c r="G326" s="31" t="s">
        <v>5900</v>
      </c>
      <c r="H326" s="31" t="b">
        <v>1</v>
      </c>
      <c r="K326" s="5">
        <v>11</v>
      </c>
      <c r="L326" s="4" t="s">
        <v>2005</v>
      </c>
      <c r="M326" s="5">
        <v>2022</v>
      </c>
      <c r="N326" s="4" t="s">
        <v>1540</v>
      </c>
    </row>
    <row r="327" spans="1:14" x14ac:dyDescent="0.25">
      <c r="A327" s="1" t="s">
        <v>8160</v>
      </c>
      <c r="B327" s="1" t="s">
        <v>8161</v>
      </c>
      <c r="C327" s="1" t="s">
        <v>8162</v>
      </c>
      <c r="D327" s="1" t="s">
        <v>8163</v>
      </c>
      <c r="E327" s="1" t="s">
        <v>5900</v>
      </c>
      <c r="F327" s="1" t="s">
        <v>5900</v>
      </c>
      <c r="G327" s="1" t="s">
        <v>5900</v>
      </c>
      <c r="H327" s="1" t="b">
        <v>1</v>
      </c>
      <c r="K327" s="32">
        <v>10</v>
      </c>
      <c r="L327" s="1" t="s">
        <v>8164</v>
      </c>
      <c r="M327" s="32">
        <v>2016</v>
      </c>
      <c r="N327" s="1" t="s">
        <v>1540</v>
      </c>
    </row>
    <row r="328" spans="1:14" ht="15.6" x14ac:dyDescent="0.3">
      <c r="A328" s="4" t="s">
        <v>4828</v>
      </c>
      <c r="B328" s="4" t="s">
        <v>4829</v>
      </c>
      <c r="C328" s="4" t="s">
        <v>4833</v>
      </c>
      <c r="D328" s="4" t="s">
        <v>5321</v>
      </c>
      <c r="E328" s="31" t="s">
        <v>5900</v>
      </c>
      <c r="F328" s="31" t="s">
        <v>5900</v>
      </c>
      <c r="G328" s="31" t="s">
        <v>5900</v>
      </c>
      <c r="H328" s="31" t="b">
        <v>1</v>
      </c>
      <c r="K328" s="5">
        <v>23</v>
      </c>
      <c r="L328" s="4" t="s">
        <v>5873</v>
      </c>
      <c r="M328" s="5">
        <v>2016</v>
      </c>
      <c r="N328" s="4" t="s">
        <v>1540</v>
      </c>
    </row>
    <row r="329" spans="1:14" ht="15.6" x14ac:dyDescent="0.3">
      <c r="A329" s="4" t="s">
        <v>5517</v>
      </c>
      <c r="B329" s="4" t="s">
        <v>2475</v>
      </c>
      <c r="C329" s="4" t="s">
        <v>2476</v>
      </c>
      <c r="D329" s="4" t="s">
        <v>5518</v>
      </c>
      <c r="E329" s="31" t="s">
        <v>5900</v>
      </c>
      <c r="F329" s="31" t="s">
        <v>5900</v>
      </c>
      <c r="G329" s="31" t="s">
        <v>5900</v>
      </c>
      <c r="H329" s="31" t="b">
        <v>1</v>
      </c>
      <c r="K329" s="5">
        <v>12</v>
      </c>
      <c r="L329" s="4" t="s">
        <v>2478</v>
      </c>
      <c r="M329" s="5">
        <v>2020</v>
      </c>
      <c r="N329" s="4" t="s">
        <v>1540</v>
      </c>
    </row>
    <row r="330" spans="1:14" x14ac:dyDescent="0.25">
      <c r="A330" s="1" t="s">
        <v>6534</v>
      </c>
      <c r="B330" s="1" t="s">
        <v>6535</v>
      </c>
      <c r="C330" s="1" t="s">
        <v>6536</v>
      </c>
      <c r="D330" s="1" t="s">
        <v>6537</v>
      </c>
      <c r="E330" s="1" t="s">
        <v>5900</v>
      </c>
      <c r="F330" s="1" t="s">
        <v>5900</v>
      </c>
      <c r="G330" s="1" t="s">
        <v>5900</v>
      </c>
      <c r="H330" s="1" t="b">
        <v>1</v>
      </c>
      <c r="K330" s="32">
        <v>48</v>
      </c>
      <c r="L330" s="1" t="s">
        <v>6538</v>
      </c>
      <c r="M330" s="32">
        <v>2022</v>
      </c>
      <c r="N330" s="1" t="s">
        <v>1540</v>
      </c>
    </row>
    <row r="331" spans="1:14" x14ac:dyDescent="0.25">
      <c r="A331" s="1" t="s">
        <v>6163</v>
      </c>
      <c r="B331" s="1" t="s">
        <v>6164</v>
      </c>
      <c r="C331" s="1" t="s">
        <v>6165</v>
      </c>
      <c r="D331" s="1" t="s">
        <v>6166</v>
      </c>
      <c r="E331" s="1" t="s">
        <v>5900</v>
      </c>
      <c r="F331" s="1" t="s">
        <v>5900</v>
      </c>
      <c r="G331" s="1" t="s">
        <v>5900</v>
      </c>
      <c r="H331" s="1" t="b">
        <v>1</v>
      </c>
      <c r="L331" s="1" t="s">
        <v>6167</v>
      </c>
      <c r="M331" s="32">
        <v>2023</v>
      </c>
      <c r="N331" s="1" t="s">
        <v>1540</v>
      </c>
    </row>
    <row r="332" spans="1:14" ht="15.6" x14ac:dyDescent="0.3">
      <c r="A332" s="4" t="s">
        <v>5742</v>
      </c>
      <c r="B332" s="4" t="s">
        <v>3376</v>
      </c>
      <c r="C332" s="4" t="s">
        <v>3377</v>
      </c>
      <c r="D332" s="4" t="s">
        <v>5743</v>
      </c>
      <c r="E332" s="31" t="s">
        <v>5900</v>
      </c>
      <c r="F332" s="31" t="s">
        <v>5900</v>
      </c>
      <c r="G332" s="31" t="s">
        <v>5900</v>
      </c>
      <c r="H332" s="31" t="b">
        <v>1</v>
      </c>
      <c r="K332" s="5">
        <v>14</v>
      </c>
      <c r="L332" s="4" t="s">
        <v>3379</v>
      </c>
      <c r="M332" s="5">
        <v>2020</v>
      </c>
      <c r="N332" s="4" t="s">
        <v>1540</v>
      </c>
    </row>
    <row r="333" spans="1:14" x14ac:dyDescent="0.25">
      <c r="A333" s="1" t="s">
        <v>8165</v>
      </c>
      <c r="B333" s="1" t="s">
        <v>8166</v>
      </c>
      <c r="C333" s="1" t="s">
        <v>8167</v>
      </c>
      <c r="D333" s="1" t="s">
        <v>8168</v>
      </c>
      <c r="E333" s="1" t="s">
        <v>5900</v>
      </c>
      <c r="F333" s="1" t="s">
        <v>5900</v>
      </c>
      <c r="G333" s="1" t="s">
        <v>5900</v>
      </c>
      <c r="H333" s="1" t="b">
        <v>1</v>
      </c>
      <c r="K333" s="32">
        <v>19</v>
      </c>
      <c r="L333" s="1" t="s">
        <v>8169</v>
      </c>
      <c r="M333" s="32">
        <v>2019</v>
      </c>
      <c r="N333" s="1" t="s">
        <v>1540</v>
      </c>
    </row>
    <row r="334" spans="1:14" ht="15.6" x14ac:dyDescent="0.3">
      <c r="A334" s="4" t="s">
        <v>1316</v>
      </c>
      <c r="B334" s="4" t="s">
        <v>1317</v>
      </c>
      <c r="C334" s="4" t="s">
        <v>1321</v>
      </c>
      <c r="D334" s="4" t="s">
        <v>1322</v>
      </c>
      <c r="E334" s="31" t="s">
        <v>5900</v>
      </c>
      <c r="F334" s="31" t="s">
        <v>5900</v>
      </c>
      <c r="G334" s="31" t="s">
        <v>5900</v>
      </c>
      <c r="H334" s="31" t="b">
        <v>1</v>
      </c>
      <c r="K334" s="5">
        <v>9</v>
      </c>
      <c r="L334" s="4" t="s">
        <v>1320</v>
      </c>
      <c r="M334" s="5" t="s">
        <v>395</v>
      </c>
      <c r="N334" s="4" t="s">
        <v>1519</v>
      </c>
    </row>
    <row r="335" spans="1:14" x14ac:dyDescent="0.25">
      <c r="A335" s="1" t="s">
        <v>6792</v>
      </c>
      <c r="B335" s="1" t="s">
        <v>6793</v>
      </c>
      <c r="C335" s="1" t="s">
        <v>6794</v>
      </c>
      <c r="D335" s="1" t="s">
        <v>6795</v>
      </c>
      <c r="E335" s="1" t="s">
        <v>5900</v>
      </c>
      <c r="F335" s="1" t="s">
        <v>5900</v>
      </c>
      <c r="G335" s="1" t="s">
        <v>5900</v>
      </c>
      <c r="H335" s="1" t="b">
        <v>1</v>
      </c>
      <c r="L335" s="1" t="s">
        <v>6796</v>
      </c>
      <c r="M335" s="32">
        <v>2022</v>
      </c>
      <c r="N335" s="1" t="s">
        <v>1540</v>
      </c>
    </row>
    <row r="336" spans="1:14" x14ac:dyDescent="0.25">
      <c r="A336" s="1" t="s">
        <v>7935</v>
      </c>
      <c r="B336" s="1" t="s">
        <v>7936</v>
      </c>
      <c r="C336" s="1" t="s">
        <v>7937</v>
      </c>
      <c r="D336" s="1" t="s">
        <v>7938</v>
      </c>
      <c r="E336" s="1" t="s">
        <v>5900</v>
      </c>
      <c r="F336" s="1" t="s">
        <v>5900</v>
      </c>
      <c r="G336" s="1" t="s">
        <v>5900</v>
      </c>
      <c r="H336" s="1" t="b">
        <v>1</v>
      </c>
      <c r="K336" s="32">
        <v>7</v>
      </c>
      <c r="L336" s="1" t="s">
        <v>7939</v>
      </c>
      <c r="M336" s="32">
        <v>2018</v>
      </c>
      <c r="N336" s="1" t="s">
        <v>1540</v>
      </c>
    </row>
    <row r="337" spans="1:14" ht="15.6" x14ac:dyDescent="0.3">
      <c r="A337" s="4" t="s">
        <v>315</v>
      </c>
      <c r="B337" s="4" t="s">
        <v>316</v>
      </c>
      <c r="C337" s="4" t="s">
        <v>320</v>
      </c>
      <c r="D337" s="4" t="s">
        <v>321</v>
      </c>
      <c r="E337" s="31" t="s">
        <v>5900</v>
      </c>
      <c r="F337" s="31" t="s">
        <v>5900</v>
      </c>
      <c r="G337" s="31" t="s">
        <v>5900</v>
      </c>
      <c r="H337" s="31" t="b">
        <v>1</v>
      </c>
      <c r="K337" s="5">
        <v>8</v>
      </c>
      <c r="L337" s="4" t="s">
        <v>319</v>
      </c>
      <c r="M337" s="5" t="s">
        <v>35</v>
      </c>
      <c r="N337" s="4" t="s">
        <v>1519</v>
      </c>
    </row>
    <row r="338" spans="1:14" ht="15.6" x14ac:dyDescent="0.3">
      <c r="A338" s="4" t="s">
        <v>5420</v>
      </c>
      <c r="B338" s="4" t="s">
        <v>2096</v>
      </c>
      <c r="C338" s="4" t="s">
        <v>2097</v>
      </c>
      <c r="D338" s="4" t="s">
        <v>5421</v>
      </c>
      <c r="E338" s="31" t="s">
        <v>5900</v>
      </c>
      <c r="F338" s="31" t="s">
        <v>5900</v>
      </c>
      <c r="G338" s="31" t="s">
        <v>5900</v>
      </c>
      <c r="H338" s="31" t="b">
        <v>1</v>
      </c>
      <c r="K338" s="5">
        <v>9</v>
      </c>
      <c r="L338" s="4" t="s">
        <v>2099</v>
      </c>
      <c r="M338" s="5">
        <v>2023</v>
      </c>
      <c r="N338" s="4" t="s">
        <v>1540</v>
      </c>
    </row>
    <row r="339" spans="1:14" x14ac:dyDescent="0.25">
      <c r="A339" s="1" t="s">
        <v>8108</v>
      </c>
      <c r="B339" s="1" t="s">
        <v>8109</v>
      </c>
      <c r="C339" s="1" t="s">
        <v>8110</v>
      </c>
      <c r="D339" s="1" t="s">
        <v>8111</v>
      </c>
      <c r="E339" s="1" t="s">
        <v>5900</v>
      </c>
      <c r="F339" s="1" t="s">
        <v>5900</v>
      </c>
      <c r="G339" s="1" t="s">
        <v>5900</v>
      </c>
      <c r="H339" s="1" t="b">
        <v>1</v>
      </c>
      <c r="L339" s="1" t="s">
        <v>8112</v>
      </c>
      <c r="M339" s="32">
        <v>2017</v>
      </c>
      <c r="N339" s="1" t="s">
        <v>1540</v>
      </c>
    </row>
    <row r="340" spans="1:14" ht="15.6" x14ac:dyDescent="0.3">
      <c r="A340" s="4" t="s">
        <v>308</v>
      </c>
      <c r="B340" s="4" t="s">
        <v>309</v>
      </c>
      <c r="C340" s="4" t="s">
        <v>313</v>
      </c>
      <c r="D340" s="4" t="s">
        <v>314</v>
      </c>
      <c r="E340" s="31" t="s">
        <v>5900</v>
      </c>
      <c r="F340" s="31" t="s">
        <v>5900</v>
      </c>
      <c r="G340" s="31" t="s">
        <v>5900</v>
      </c>
      <c r="H340" s="31" t="b">
        <v>1</v>
      </c>
      <c r="K340" s="5">
        <v>8</v>
      </c>
      <c r="L340" s="4" t="s">
        <v>312</v>
      </c>
      <c r="M340" s="5" t="s">
        <v>11</v>
      </c>
      <c r="N340" s="4" t="s">
        <v>1519</v>
      </c>
    </row>
    <row r="341" spans="1:14" ht="15.6" x14ac:dyDescent="0.3">
      <c r="A341" s="4" t="s">
        <v>4881</v>
      </c>
      <c r="B341" s="4" t="s">
        <v>4882</v>
      </c>
      <c r="C341" s="4" t="s">
        <v>4885</v>
      </c>
      <c r="D341" s="4" t="s">
        <v>5331</v>
      </c>
      <c r="E341" s="31" t="s">
        <v>5900</v>
      </c>
      <c r="F341" s="31" t="s">
        <v>5900</v>
      </c>
      <c r="G341" s="31" t="s">
        <v>5900</v>
      </c>
      <c r="H341" s="31" t="b">
        <v>1</v>
      </c>
      <c r="K341" s="5">
        <v>22</v>
      </c>
      <c r="L341" s="4" t="s">
        <v>5878</v>
      </c>
      <c r="M341" s="5">
        <v>2018</v>
      </c>
      <c r="N341" s="4" t="s">
        <v>1540</v>
      </c>
    </row>
    <row r="342" spans="1:14" ht="15.6" x14ac:dyDescent="0.3">
      <c r="A342" s="4" t="s">
        <v>5605</v>
      </c>
      <c r="B342" s="4" t="s">
        <v>2826</v>
      </c>
      <c r="C342" s="4" t="s">
        <v>2827</v>
      </c>
      <c r="D342" s="4" t="s">
        <v>5606</v>
      </c>
      <c r="E342" s="31" t="s">
        <v>5900</v>
      </c>
      <c r="F342" s="31" t="s">
        <v>5900</v>
      </c>
      <c r="G342" s="31" t="s">
        <v>5900</v>
      </c>
      <c r="H342" s="31" t="b">
        <v>1</v>
      </c>
      <c r="K342" s="5">
        <v>7</v>
      </c>
      <c r="L342" s="4" t="s">
        <v>2829</v>
      </c>
      <c r="M342" s="5">
        <v>2020</v>
      </c>
      <c r="N342" s="4" t="s">
        <v>1540</v>
      </c>
    </row>
    <row r="343" spans="1:14" ht="15.6" x14ac:dyDescent="0.3">
      <c r="A343" s="4" t="s">
        <v>3575</v>
      </c>
      <c r="B343" s="4" t="s">
        <v>3576</v>
      </c>
      <c r="C343" s="4" t="s">
        <v>3580</v>
      </c>
      <c r="D343" s="4" t="s">
        <v>5100</v>
      </c>
      <c r="E343" s="31" t="s">
        <v>5900</v>
      </c>
      <c r="F343" s="31" t="s">
        <v>5900</v>
      </c>
      <c r="G343" s="31" t="s">
        <v>5900</v>
      </c>
      <c r="H343" s="31" t="b">
        <v>1</v>
      </c>
      <c r="K343" s="5">
        <v>7</v>
      </c>
      <c r="L343" s="4" t="s">
        <v>5784</v>
      </c>
      <c r="M343" s="5">
        <v>2015</v>
      </c>
      <c r="N343" s="4" t="s">
        <v>1540</v>
      </c>
    </row>
    <row r="344" spans="1:14" x14ac:dyDescent="0.25">
      <c r="A344" s="1" t="s">
        <v>7064</v>
      </c>
      <c r="B344" s="1" t="s">
        <v>7065</v>
      </c>
      <c r="C344" s="1" t="s">
        <v>7066</v>
      </c>
      <c r="D344" s="1" t="s">
        <v>7067</v>
      </c>
      <c r="E344" s="1" t="s">
        <v>5900</v>
      </c>
      <c r="F344" s="1" t="s">
        <v>5900</v>
      </c>
      <c r="G344" s="1" t="s">
        <v>5900</v>
      </c>
      <c r="H344" s="1" t="b">
        <v>1</v>
      </c>
      <c r="L344" s="1" t="s">
        <v>7068</v>
      </c>
      <c r="M344" s="32">
        <v>2021</v>
      </c>
      <c r="N344" s="1" t="s">
        <v>1540</v>
      </c>
    </row>
    <row r="345" spans="1:14" x14ac:dyDescent="0.25">
      <c r="A345" s="1" t="s">
        <v>7616</v>
      </c>
      <c r="B345" s="1" t="s">
        <v>7617</v>
      </c>
      <c r="C345" s="1" t="s">
        <v>7618</v>
      </c>
      <c r="D345" s="1" t="s">
        <v>7619</v>
      </c>
      <c r="E345" s="1" t="s">
        <v>5900</v>
      </c>
      <c r="F345" s="1" t="s">
        <v>5900</v>
      </c>
      <c r="G345" s="1" t="s">
        <v>5900</v>
      </c>
      <c r="H345" s="1" t="b">
        <v>1</v>
      </c>
      <c r="K345" s="32">
        <v>10</v>
      </c>
      <c r="L345" s="1" t="s">
        <v>7620</v>
      </c>
      <c r="M345" s="32">
        <v>2019</v>
      </c>
      <c r="N345" s="1" t="s">
        <v>1540</v>
      </c>
    </row>
    <row r="346" spans="1:14" ht="15.6" x14ac:dyDescent="0.3">
      <c r="A346" s="4" t="s">
        <v>5501</v>
      </c>
      <c r="B346" s="4" t="s">
        <v>2408</v>
      </c>
      <c r="C346" s="4" t="s">
        <v>2409</v>
      </c>
      <c r="D346" s="4" t="s">
        <v>5502</v>
      </c>
      <c r="E346" s="31" t="s">
        <v>5900</v>
      </c>
      <c r="F346" s="31" t="s">
        <v>5900</v>
      </c>
      <c r="G346" s="31" t="s">
        <v>5900</v>
      </c>
      <c r="H346" s="31" t="b">
        <v>1</v>
      </c>
      <c r="K346" s="5">
        <v>11</v>
      </c>
      <c r="L346" s="4" t="s">
        <v>2411</v>
      </c>
      <c r="M346" s="5">
        <v>2021</v>
      </c>
      <c r="N346" s="4" t="s">
        <v>1540</v>
      </c>
    </row>
    <row r="347" spans="1:14" ht="15.6" x14ac:dyDescent="0.3">
      <c r="A347" s="4" t="s">
        <v>3819</v>
      </c>
      <c r="B347" s="4" t="s">
        <v>3820</v>
      </c>
      <c r="C347" s="4" t="s">
        <v>3823</v>
      </c>
      <c r="D347" s="4" t="s">
        <v>5144</v>
      </c>
      <c r="E347" s="31" t="s">
        <v>5900</v>
      </c>
      <c r="F347" s="31" t="s">
        <v>5900</v>
      </c>
      <c r="G347" s="31" t="s">
        <v>5900</v>
      </c>
      <c r="H347" s="31" t="b">
        <v>1</v>
      </c>
      <c r="K347" s="5">
        <v>7</v>
      </c>
      <c r="L347" s="4" t="s">
        <v>5801</v>
      </c>
      <c r="M347" s="5">
        <v>2022</v>
      </c>
      <c r="N347" s="4" t="s">
        <v>1540</v>
      </c>
    </row>
    <row r="348" spans="1:14" x14ac:dyDescent="0.25">
      <c r="A348" s="1" t="s">
        <v>6135</v>
      </c>
      <c r="B348" s="1" t="s">
        <v>6136</v>
      </c>
      <c r="C348" s="1" t="s">
        <v>6137</v>
      </c>
      <c r="D348" s="1" t="s">
        <v>6138</v>
      </c>
      <c r="E348" s="1" t="s">
        <v>5900</v>
      </c>
      <c r="F348" s="1" t="s">
        <v>5900</v>
      </c>
      <c r="G348" s="1" t="s">
        <v>5900</v>
      </c>
      <c r="H348" s="1" t="b">
        <v>1</v>
      </c>
      <c r="L348" s="1" t="s">
        <v>6139</v>
      </c>
      <c r="M348" s="32">
        <v>2023</v>
      </c>
      <c r="N348" s="1" t="s">
        <v>1540</v>
      </c>
    </row>
    <row r="349" spans="1:14" ht="15.6" x14ac:dyDescent="0.3">
      <c r="A349" s="4" t="s">
        <v>5488</v>
      </c>
      <c r="B349" s="17" t="s">
        <v>2400</v>
      </c>
      <c r="C349" s="4" t="s">
        <v>2401</v>
      </c>
      <c r="D349" s="4" t="s">
        <v>5500</v>
      </c>
      <c r="E349" s="31" t="s">
        <v>5900</v>
      </c>
      <c r="F349" s="31" t="s">
        <v>5900</v>
      </c>
      <c r="G349" s="31" t="s">
        <v>5900</v>
      </c>
      <c r="H349" s="31" t="b">
        <v>1</v>
      </c>
      <c r="I349" s="1" t="s">
        <v>5915</v>
      </c>
      <c r="J349" s="1" t="s">
        <v>5915</v>
      </c>
      <c r="K349" s="5">
        <v>9</v>
      </c>
      <c r="L349" s="4" t="s">
        <v>2403</v>
      </c>
      <c r="M349" s="5">
        <v>2022</v>
      </c>
      <c r="N349" s="4" t="s">
        <v>1540</v>
      </c>
    </row>
    <row r="350" spans="1:14" ht="15.6" x14ac:dyDescent="0.3">
      <c r="A350" s="4" t="s">
        <v>215</v>
      </c>
      <c r="B350" s="17" t="s">
        <v>216</v>
      </c>
      <c r="C350" s="4" t="s">
        <v>220</v>
      </c>
      <c r="D350" s="4" t="s">
        <v>221</v>
      </c>
      <c r="E350" s="31" t="s">
        <v>5900</v>
      </c>
      <c r="F350" s="31" t="s">
        <v>5900</v>
      </c>
      <c r="G350" s="31" t="s">
        <v>5900</v>
      </c>
      <c r="H350" s="31" t="b">
        <v>1</v>
      </c>
      <c r="I350" s="1" t="s">
        <v>5923</v>
      </c>
      <c r="J350" s="1" t="s">
        <v>5915</v>
      </c>
      <c r="K350" s="5">
        <v>9</v>
      </c>
      <c r="L350" s="4" t="s">
        <v>219</v>
      </c>
      <c r="M350" s="5" t="s">
        <v>19</v>
      </c>
      <c r="N350" s="4" t="s">
        <v>1519</v>
      </c>
    </row>
    <row r="351" spans="1:14" x14ac:dyDescent="0.25">
      <c r="A351" s="1" t="s">
        <v>7421</v>
      </c>
      <c r="B351" s="1" t="s">
        <v>7422</v>
      </c>
      <c r="C351" s="1" t="s">
        <v>7423</v>
      </c>
      <c r="D351" s="1" t="s">
        <v>7424</v>
      </c>
      <c r="E351" s="1" t="s">
        <v>5900</v>
      </c>
      <c r="F351" s="1" t="s">
        <v>5900</v>
      </c>
      <c r="G351" s="1" t="s">
        <v>5900</v>
      </c>
      <c r="H351" s="1" t="b">
        <v>1</v>
      </c>
      <c r="L351" s="1" t="s">
        <v>7425</v>
      </c>
      <c r="M351" s="32">
        <v>2019</v>
      </c>
      <c r="N351" s="1" t="s">
        <v>1540</v>
      </c>
    </row>
    <row r="352" spans="1:14" ht="15.6" x14ac:dyDescent="0.3">
      <c r="A352" s="4" t="s">
        <v>3882</v>
      </c>
      <c r="B352" s="4" t="s">
        <v>3883</v>
      </c>
      <c r="C352" s="4" t="s">
        <v>3886</v>
      </c>
      <c r="D352" s="4" t="s">
        <v>5156</v>
      </c>
      <c r="E352" s="31" t="s">
        <v>5900</v>
      </c>
      <c r="F352" s="31" t="s">
        <v>5900</v>
      </c>
      <c r="G352" s="31" t="s">
        <v>5900</v>
      </c>
      <c r="H352" s="31" t="b">
        <v>1</v>
      </c>
      <c r="K352" s="5">
        <v>14</v>
      </c>
      <c r="L352" s="4" t="s">
        <v>5802</v>
      </c>
      <c r="M352" s="5">
        <v>2015</v>
      </c>
      <c r="N352" s="4" t="s">
        <v>1540</v>
      </c>
    </row>
    <row r="353" spans="1:14" ht="15.6" x14ac:dyDescent="0.3">
      <c r="A353" s="4" t="s">
        <v>3898</v>
      </c>
      <c r="B353" s="4" t="s">
        <v>3899</v>
      </c>
      <c r="C353" s="4" t="s">
        <v>3901</v>
      </c>
      <c r="D353" s="4" t="s">
        <v>5159</v>
      </c>
      <c r="E353" s="31" t="s">
        <v>5900</v>
      </c>
      <c r="F353" s="31" t="s">
        <v>5900</v>
      </c>
      <c r="G353" s="31" t="s">
        <v>5900</v>
      </c>
      <c r="H353" s="31" t="b">
        <v>1</v>
      </c>
      <c r="K353" s="5">
        <v>10</v>
      </c>
      <c r="L353" s="4" t="s">
        <v>5804</v>
      </c>
      <c r="M353" s="5">
        <v>2022</v>
      </c>
      <c r="N353" s="4" t="s">
        <v>1540</v>
      </c>
    </row>
    <row r="354" spans="1:14" x14ac:dyDescent="0.25">
      <c r="A354" s="1" t="s">
        <v>6943</v>
      </c>
      <c r="B354" s="1" t="s">
        <v>6944</v>
      </c>
      <c r="C354" s="1" t="s">
        <v>6945</v>
      </c>
      <c r="D354" s="1" t="s">
        <v>6946</v>
      </c>
      <c r="E354" s="1" t="s">
        <v>5900</v>
      </c>
      <c r="F354" s="1" t="s">
        <v>5900</v>
      </c>
      <c r="G354" s="1" t="s">
        <v>5900</v>
      </c>
      <c r="H354" s="1" t="b">
        <v>1</v>
      </c>
      <c r="L354" s="1" t="s">
        <v>6947</v>
      </c>
      <c r="M354" s="32">
        <v>2022</v>
      </c>
      <c r="N354" s="1" t="s">
        <v>1540</v>
      </c>
    </row>
    <row r="355" spans="1:14" x14ac:dyDescent="0.25">
      <c r="A355" s="1" t="s">
        <v>7233</v>
      </c>
      <c r="B355" s="1" t="s">
        <v>7234</v>
      </c>
      <c r="C355" s="1" t="s">
        <v>7235</v>
      </c>
      <c r="D355" s="1" t="s">
        <v>7236</v>
      </c>
      <c r="E355" s="1" t="s">
        <v>5900</v>
      </c>
      <c r="F355" s="1" t="s">
        <v>5900</v>
      </c>
      <c r="G355" s="1" t="s">
        <v>5900</v>
      </c>
      <c r="H355" s="1" t="b">
        <v>1</v>
      </c>
      <c r="L355" s="1" t="s">
        <v>7237</v>
      </c>
      <c r="M355" s="32">
        <v>2021</v>
      </c>
      <c r="N355" s="1" t="s">
        <v>1540</v>
      </c>
    </row>
    <row r="356" spans="1:14" x14ac:dyDescent="0.25">
      <c r="A356" s="1" t="s">
        <v>8251</v>
      </c>
      <c r="B356" s="1" t="s">
        <v>8252</v>
      </c>
      <c r="C356" s="1" t="s">
        <v>8253</v>
      </c>
      <c r="D356" s="1" t="s">
        <v>8254</v>
      </c>
      <c r="E356" s="1" t="s">
        <v>5900</v>
      </c>
      <c r="F356" s="1" t="s">
        <v>5900</v>
      </c>
      <c r="G356" s="1" t="s">
        <v>5900</v>
      </c>
      <c r="H356" s="1" t="b">
        <v>1</v>
      </c>
      <c r="L356" s="1" t="s">
        <v>8255</v>
      </c>
      <c r="M356" s="32">
        <v>2018</v>
      </c>
      <c r="N356" s="1" t="s">
        <v>1540</v>
      </c>
    </row>
    <row r="357" spans="1:14" ht="15.6" x14ac:dyDescent="0.3">
      <c r="A357" s="4" t="s">
        <v>802</v>
      </c>
      <c r="B357" s="4" t="s">
        <v>803</v>
      </c>
      <c r="C357" s="4" t="s">
        <v>807</v>
      </c>
      <c r="D357" s="4" t="s">
        <v>808</v>
      </c>
      <c r="E357" s="31" t="s">
        <v>5900</v>
      </c>
      <c r="F357" s="31" t="s">
        <v>5900</v>
      </c>
      <c r="G357" s="31" t="s">
        <v>5900</v>
      </c>
      <c r="H357" s="31" t="b">
        <v>1</v>
      </c>
      <c r="K357" s="5">
        <v>11</v>
      </c>
      <c r="L357" s="4" t="s">
        <v>806</v>
      </c>
      <c r="M357" s="5" t="s">
        <v>19</v>
      </c>
      <c r="N357" s="4" t="s">
        <v>1519</v>
      </c>
    </row>
    <row r="358" spans="1:14" ht="15.6" x14ac:dyDescent="0.3">
      <c r="A358" s="4" t="s">
        <v>5484</v>
      </c>
      <c r="B358" s="4" t="s">
        <v>2344</v>
      </c>
      <c r="C358" s="4" t="s">
        <v>2345</v>
      </c>
      <c r="D358" s="4" t="s">
        <v>5485</v>
      </c>
      <c r="E358" s="31" t="s">
        <v>5900</v>
      </c>
      <c r="F358" s="31" t="s">
        <v>5900</v>
      </c>
      <c r="G358" s="31" t="s">
        <v>5900</v>
      </c>
      <c r="H358" s="31" t="b">
        <v>1</v>
      </c>
      <c r="K358" s="5">
        <v>12</v>
      </c>
      <c r="L358" s="4" t="s">
        <v>2347</v>
      </c>
      <c r="M358" s="5">
        <v>2022</v>
      </c>
      <c r="N358" s="4" t="s">
        <v>1540</v>
      </c>
    </row>
    <row r="359" spans="1:14" ht="15.6" x14ac:dyDescent="0.3">
      <c r="A359" s="4" t="s">
        <v>5474</v>
      </c>
      <c r="B359" s="4" t="s">
        <v>2308</v>
      </c>
      <c r="C359" s="4" t="s">
        <v>2309</v>
      </c>
      <c r="D359" s="4" t="s">
        <v>5475</v>
      </c>
      <c r="E359" s="31" t="s">
        <v>5900</v>
      </c>
      <c r="F359" s="31" t="s">
        <v>5900</v>
      </c>
      <c r="G359" s="31" t="s">
        <v>5900</v>
      </c>
      <c r="H359" s="31" t="b">
        <v>1</v>
      </c>
      <c r="K359" s="5">
        <v>7</v>
      </c>
      <c r="L359" s="4" t="s">
        <v>2311</v>
      </c>
      <c r="M359" s="5">
        <v>2021</v>
      </c>
      <c r="N359" s="4" t="s">
        <v>1540</v>
      </c>
    </row>
    <row r="360" spans="1:14" ht="15.6" x14ac:dyDescent="0.3">
      <c r="A360" s="4" t="s">
        <v>5492</v>
      </c>
      <c r="B360" s="4" t="s">
        <v>2374</v>
      </c>
      <c r="C360" s="4" t="s">
        <v>2375</v>
      </c>
      <c r="D360" s="4" t="s">
        <v>5493</v>
      </c>
      <c r="E360" s="31" t="s">
        <v>5900</v>
      </c>
      <c r="F360" s="31" t="s">
        <v>5900</v>
      </c>
      <c r="G360" s="31" t="s">
        <v>5900</v>
      </c>
      <c r="H360" s="31" t="b">
        <v>1</v>
      </c>
      <c r="K360" s="5">
        <v>14</v>
      </c>
      <c r="L360" s="4" t="s">
        <v>2377</v>
      </c>
      <c r="M360" s="5">
        <v>2023</v>
      </c>
      <c r="N360" s="4" t="s">
        <v>1540</v>
      </c>
    </row>
    <row r="361" spans="1:14" ht="15.6" x14ac:dyDescent="0.3">
      <c r="A361" s="4" t="s">
        <v>347</v>
      </c>
      <c r="B361" s="4" t="s">
        <v>348</v>
      </c>
      <c r="C361" s="4" t="s">
        <v>351</v>
      </c>
      <c r="D361" s="4" t="s">
        <v>352</v>
      </c>
      <c r="E361" s="31" t="s">
        <v>5900</v>
      </c>
      <c r="F361" s="31" t="s">
        <v>5900</v>
      </c>
      <c r="G361" s="31" t="s">
        <v>5900</v>
      </c>
      <c r="H361" s="31" t="b">
        <v>1</v>
      </c>
      <c r="K361" s="5">
        <v>9</v>
      </c>
      <c r="L361" s="4" t="s">
        <v>350</v>
      </c>
      <c r="M361" s="5" t="s">
        <v>11</v>
      </c>
      <c r="N361" s="4" t="s">
        <v>1519</v>
      </c>
    </row>
    <row r="362" spans="1:14" ht="15.6" x14ac:dyDescent="0.3">
      <c r="A362" s="4" t="s">
        <v>5545</v>
      </c>
      <c r="B362" s="4" t="s">
        <v>2587</v>
      </c>
      <c r="C362" s="4" t="s">
        <v>2588</v>
      </c>
      <c r="D362" s="4" t="s">
        <v>5546</v>
      </c>
      <c r="E362" s="31" t="s">
        <v>5900</v>
      </c>
      <c r="F362" s="31" t="s">
        <v>5900</v>
      </c>
      <c r="G362" s="31" t="s">
        <v>5900</v>
      </c>
      <c r="H362" s="31" t="b">
        <v>1</v>
      </c>
      <c r="K362" s="5">
        <v>10</v>
      </c>
      <c r="L362" s="4" t="s">
        <v>2590</v>
      </c>
      <c r="M362" s="5">
        <v>2021</v>
      </c>
      <c r="N362" s="4" t="s">
        <v>1540</v>
      </c>
    </row>
    <row r="363" spans="1:14" ht="15.6" x14ac:dyDescent="0.3">
      <c r="A363" s="4" t="s">
        <v>5410</v>
      </c>
      <c r="B363" s="17" t="s">
        <v>2055</v>
      </c>
      <c r="C363" s="4" t="s">
        <v>2056</v>
      </c>
      <c r="D363" s="4" t="s">
        <v>5411</v>
      </c>
      <c r="E363" s="31" t="s">
        <v>5900</v>
      </c>
      <c r="F363" s="31" t="s">
        <v>5900</v>
      </c>
      <c r="G363" s="31" t="s">
        <v>5900</v>
      </c>
      <c r="H363" s="31" t="b">
        <v>1</v>
      </c>
      <c r="I363" s="1" t="s">
        <v>5915</v>
      </c>
      <c r="J363" s="1" t="s">
        <v>5915</v>
      </c>
      <c r="K363" s="5">
        <v>8</v>
      </c>
      <c r="L363" s="4" t="s">
        <v>2058</v>
      </c>
      <c r="M363" s="5">
        <v>2021</v>
      </c>
      <c r="N363" s="4" t="s">
        <v>1540</v>
      </c>
    </row>
    <row r="364" spans="1:14" ht="15.6" x14ac:dyDescent="0.3">
      <c r="A364" s="4" t="s">
        <v>546</v>
      </c>
      <c r="B364" s="4" t="s">
        <v>547</v>
      </c>
      <c r="C364" s="4" t="s">
        <v>551</v>
      </c>
      <c r="D364" s="4" t="s">
        <v>552</v>
      </c>
      <c r="E364" s="31" t="s">
        <v>5900</v>
      </c>
      <c r="F364" s="31" t="s">
        <v>5900</v>
      </c>
      <c r="G364" s="31" t="s">
        <v>5900</v>
      </c>
      <c r="H364" s="31" t="b">
        <v>1</v>
      </c>
      <c r="K364" s="5">
        <v>7</v>
      </c>
      <c r="L364" s="4" t="s">
        <v>550</v>
      </c>
      <c r="M364" s="5" t="s">
        <v>11</v>
      </c>
      <c r="N364" s="4" t="s">
        <v>1519</v>
      </c>
    </row>
    <row r="365" spans="1:14" x14ac:dyDescent="0.25">
      <c r="A365" s="1" t="s">
        <v>8431</v>
      </c>
      <c r="B365" s="1" t="s">
        <v>8432</v>
      </c>
      <c r="C365" s="1" t="s">
        <v>8433</v>
      </c>
      <c r="D365" s="1" t="s">
        <v>8434</v>
      </c>
      <c r="E365" s="1" t="s">
        <v>5900</v>
      </c>
      <c r="F365" s="1" t="s">
        <v>5900</v>
      </c>
      <c r="G365" s="1" t="s">
        <v>5900</v>
      </c>
      <c r="H365" s="1" t="b">
        <v>1</v>
      </c>
      <c r="K365" s="32">
        <v>44</v>
      </c>
      <c r="L365" s="1" t="s">
        <v>8435</v>
      </c>
      <c r="M365" s="32">
        <v>2016</v>
      </c>
      <c r="N365" s="1" t="s">
        <v>1540</v>
      </c>
    </row>
    <row r="366" spans="1:14" ht="15.6" x14ac:dyDescent="0.3">
      <c r="A366" s="4" t="s">
        <v>3630</v>
      </c>
      <c r="B366" s="17" t="s">
        <v>3631</v>
      </c>
      <c r="C366" s="4" t="s">
        <v>3635</v>
      </c>
      <c r="D366" s="4" t="s">
        <v>5111</v>
      </c>
      <c r="E366" s="31" t="s">
        <v>5900</v>
      </c>
      <c r="F366" s="31" t="s">
        <v>5900</v>
      </c>
      <c r="G366" s="31" t="s">
        <v>5900</v>
      </c>
      <c r="H366" s="31" t="b">
        <v>1</v>
      </c>
      <c r="I366" s="1" t="s">
        <v>5915</v>
      </c>
      <c r="J366" s="1" t="s">
        <v>5915</v>
      </c>
      <c r="K366" s="5">
        <v>51</v>
      </c>
      <c r="L366" s="4" t="s">
        <v>5788</v>
      </c>
      <c r="M366" s="5">
        <v>2015</v>
      </c>
      <c r="N366" s="4" t="s">
        <v>1540</v>
      </c>
    </row>
    <row r="367" spans="1:14" x14ac:dyDescent="0.25">
      <c r="A367" s="1" t="s">
        <v>6385</v>
      </c>
      <c r="B367" s="1" t="s">
        <v>6386</v>
      </c>
      <c r="C367" s="1" t="s">
        <v>6387</v>
      </c>
      <c r="D367" s="1" t="s">
        <v>6388</v>
      </c>
      <c r="E367" s="1" t="s">
        <v>5900</v>
      </c>
      <c r="F367" s="1" t="s">
        <v>5900</v>
      </c>
      <c r="G367" s="1" t="s">
        <v>5900</v>
      </c>
      <c r="H367" s="1" t="b">
        <v>1</v>
      </c>
      <c r="L367" s="1" t="s">
        <v>6389</v>
      </c>
      <c r="M367" s="32">
        <v>2023</v>
      </c>
      <c r="N367" s="1" t="s">
        <v>1540</v>
      </c>
    </row>
    <row r="368" spans="1:14" x14ac:dyDescent="0.25">
      <c r="A368" s="1" t="s">
        <v>6009</v>
      </c>
      <c r="B368" s="1" t="s">
        <v>6010</v>
      </c>
      <c r="C368" s="1" t="s">
        <v>6011</v>
      </c>
      <c r="D368" s="1" t="s">
        <v>6012</v>
      </c>
      <c r="E368" s="1" t="s">
        <v>5900</v>
      </c>
      <c r="F368" s="1" t="s">
        <v>5900</v>
      </c>
      <c r="G368" s="1" t="s">
        <v>5900</v>
      </c>
      <c r="H368" s="1" t="b">
        <v>1</v>
      </c>
      <c r="K368" s="32">
        <v>34</v>
      </c>
      <c r="L368" s="1" t="s">
        <v>8539</v>
      </c>
      <c r="M368" s="32">
        <v>2022</v>
      </c>
      <c r="N368" s="1" t="s">
        <v>1540</v>
      </c>
    </row>
    <row r="369" spans="1:14" ht="15.6" x14ac:dyDescent="0.3">
      <c r="A369" s="4" t="s">
        <v>4112</v>
      </c>
      <c r="B369" s="4" t="s">
        <v>4113</v>
      </c>
      <c r="C369" s="4" t="s">
        <v>4117</v>
      </c>
      <c r="D369" s="4" t="s">
        <v>5196</v>
      </c>
      <c r="E369" s="31" t="s">
        <v>5900</v>
      </c>
      <c r="F369" s="31" t="s">
        <v>5900</v>
      </c>
      <c r="G369" s="31" t="s">
        <v>5900</v>
      </c>
      <c r="H369" s="31" t="b">
        <v>1</v>
      </c>
      <c r="K369" s="5">
        <v>8</v>
      </c>
      <c r="L369" s="4" t="s">
        <v>5818</v>
      </c>
      <c r="M369" s="5">
        <v>2020</v>
      </c>
      <c r="N369" s="4" t="s">
        <v>1540</v>
      </c>
    </row>
    <row r="370" spans="1:14" x14ac:dyDescent="0.25">
      <c r="A370" s="1" t="s">
        <v>8003</v>
      </c>
      <c r="B370" s="1" t="s">
        <v>8004</v>
      </c>
      <c r="C370" s="1" t="s">
        <v>8005</v>
      </c>
      <c r="D370" s="1" t="s">
        <v>8006</v>
      </c>
      <c r="E370" s="1" t="s">
        <v>5900</v>
      </c>
      <c r="F370" s="1" t="s">
        <v>5900</v>
      </c>
      <c r="G370" s="1" t="s">
        <v>5900</v>
      </c>
      <c r="H370" s="1" t="b">
        <v>1</v>
      </c>
      <c r="K370" s="32">
        <v>9</v>
      </c>
      <c r="L370" s="1" t="s">
        <v>8007</v>
      </c>
      <c r="M370" s="32">
        <v>2017</v>
      </c>
      <c r="N370" s="1" t="s">
        <v>1540</v>
      </c>
    </row>
    <row r="371" spans="1:14" ht="15.6" x14ac:dyDescent="0.3">
      <c r="A371" s="4" t="s">
        <v>655</v>
      </c>
      <c r="B371" s="4" t="s">
        <v>656</v>
      </c>
      <c r="C371" s="4" t="s">
        <v>660</v>
      </c>
      <c r="D371" s="4" t="s">
        <v>661</v>
      </c>
      <c r="E371" s="31" t="s">
        <v>5900</v>
      </c>
      <c r="F371" s="31" t="s">
        <v>5900</v>
      </c>
      <c r="G371" s="31" t="s">
        <v>5900</v>
      </c>
      <c r="H371" s="31" t="b">
        <v>1</v>
      </c>
      <c r="K371" s="5">
        <v>7</v>
      </c>
      <c r="L371" s="4" t="s">
        <v>659</v>
      </c>
      <c r="M371" s="5" t="s">
        <v>35</v>
      </c>
      <c r="N371" s="4" t="s">
        <v>1519</v>
      </c>
    </row>
    <row r="372" spans="1:14" ht="15.6" x14ac:dyDescent="0.3">
      <c r="A372" s="4" t="s">
        <v>5406</v>
      </c>
      <c r="B372" s="4" t="s">
        <v>2039</v>
      </c>
      <c r="C372" s="4" t="s">
        <v>2040</v>
      </c>
      <c r="D372" s="4" t="s">
        <v>5407</v>
      </c>
      <c r="E372" s="31" t="s">
        <v>5900</v>
      </c>
      <c r="F372" s="31" t="s">
        <v>5900</v>
      </c>
      <c r="G372" s="31" t="s">
        <v>5900</v>
      </c>
      <c r="H372" s="31" t="b">
        <v>1</v>
      </c>
      <c r="K372" s="5">
        <v>10</v>
      </c>
      <c r="L372" s="4" t="s">
        <v>2042</v>
      </c>
      <c r="M372" s="5">
        <v>2022</v>
      </c>
      <c r="N372" s="4" t="s">
        <v>1540</v>
      </c>
    </row>
    <row r="373" spans="1:14" x14ac:dyDescent="0.25">
      <c r="A373" s="1" t="s">
        <v>7843</v>
      </c>
      <c r="B373" s="1" t="s">
        <v>7844</v>
      </c>
      <c r="C373" s="1" t="s">
        <v>7845</v>
      </c>
      <c r="D373" s="1" t="s">
        <v>7846</v>
      </c>
      <c r="E373" s="1" t="s">
        <v>5900</v>
      </c>
      <c r="F373" s="1" t="s">
        <v>5900</v>
      </c>
      <c r="G373" s="1" t="s">
        <v>5900</v>
      </c>
      <c r="H373" s="1" t="b">
        <v>1</v>
      </c>
      <c r="K373" s="32">
        <v>11</v>
      </c>
      <c r="L373" s="1" t="s">
        <v>7847</v>
      </c>
      <c r="M373" s="32">
        <v>2019</v>
      </c>
      <c r="N373" s="1" t="s">
        <v>1540</v>
      </c>
    </row>
    <row r="374" spans="1:14" ht="15.6" x14ac:dyDescent="0.3">
      <c r="A374" s="4" t="s">
        <v>4297</v>
      </c>
      <c r="B374" s="4" t="s">
        <v>4298</v>
      </c>
      <c r="C374" s="4" t="s">
        <v>4302</v>
      </c>
      <c r="D374" s="4" t="s">
        <v>5229</v>
      </c>
      <c r="E374" s="31" t="s">
        <v>5900</v>
      </c>
      <c r="F374" s="31" t="s">
        <v>5900</v>
      </c>
      <c r="G374" s="31" t="s">
        <v>5900</v>
      </c>
      <c r="H374" s="31" t="b">
        <v>1</v>
      </c>
      <c r="K374" s="5">
        <v>11</v>
      </c>
      <c r="L374" s="4" t="s">
        <v>5833</v>
      </c>
      <c r="M374" s="5">
        <v>2020</v>
      </c>
      <c r="N374" s="4" t="s">
        <v>1540</v>
      </c>
    </row>
    <row r="375" spans="1:14" x14ac:dyDescent="0.25">
      <c r="A375" s="1" t="s">
        <v>7262</v>
      </c>
      <c r="B375" s="1" t="s">
        <v>7263</v>
      </c>
      <c r="C375" s="1" t="s">
        <v>7264</v>
      </c>
      <c r="D375" s="1" t="s">
        <v>7265</v>
      </c>
      <c r="E375" s="1" t="s">
        <v>5900</v>
      </c>
      <c r="F375" s="1" t="s">
        <v>5900</v>
      </c>
      <c r="G375" s="1" t="s">
        <v>5900</v>
      </c>
      <c r="H375" s="1" t="b">
        <v>1</v>
      </c>
      <c r="L375" s="1" t="s">
        <v>7266</v>
      </c>
      <c r="M375" s="32">
        <v>2021</v>
      </c>
      <c r="N375" s="1" t="s">
        <v>1540</v>
      </c>
    </row>
    <row r="376" spans="1:14" ht="15.6" x14ac:dyDescent="0.3">
      <c r="A376" s="4" t="s">
        <v>5549</v>
      </c>
      <c r="B376" s="4" t="s">
        <v>2603</v>
      </c>
      <c r="C376" s="4" t="s">
        <v>2604</v>
      </c>
      <c r="D376" s="4" t="s">
        <v>5550</v>
      </c>
      <c r="E376" s="31" t="s">
        <v>5900</v>
      </c>
      <c r="F376" s="31" t="s">
        <v>5900</v>
      </c>
      <c r="G376" s="31" t="s">
        <v>5900</v>
      </c>
      <c r="H376" s="31" t="b">
        <v>1</v>
      </c>
      <c r="K376" s="5">
        <v>15</v>
      </c>
      <c r="L376" s="4" t="s">
        <v>2606</v>
      </c>
      <c r="M376" s="5">
        <v>2022</v>
      </c>
      <c r="N376" s="4" t="s">
        <v>1540</v>
      </c>
    </row>
    <row r="377" spans="1:14" x14ac:dyDescent="0.25">
      <c r="A377" s="1" t="s">
        <v>6821</v>
      </c>
      <c r="B377" s="1" t="s">
        <v>6822</v>
      </c>
      <c r="C377" s="1" t="s">
        <v>6823</v>
      </c>
      <c r="D377" s="1" t="s">
        <v>6824</v>
      </c>
      <c r="E377" s="1" t="s">
        <v>5900</v>
      </c>
      <c r="F377" s="1" t="s">
        <v>5900</v>
      </c>
      <c r="G377" s="1" t="s">
        <v>5900</v>
      </c>
      <c r="H377" s="1" t="b">
        <v>1</v>
      </c>
      <c r="L377" s="1" t="s">
        <v>6825</v>
      </c>
      <c r="M377" s="32">
        <v>2022</v>
      </c>
      <c r="N377" s="1" t="s">
        <v>1540</v>
      </c>
    </row>
    <row r="378" spans="1:14" ht="15.6" x14ac:dyDescent="0.3">
      <c r="A378" s="4" t="s">
        <v>5710</v>
      </c>
      <c r="B378" s="4" t="s">
        <v>3247</v>
      </c>
      <c r="C378" s="4" t="s">
        <v>3248</v>
      </c>
      <c r="D378" s="4" t="s">
        <v>5711</v>
      </c>
      <c r="E378" s="31" t="s">
        <v>5900</v>
      </c>
      <c r="F378" s="31" t="s">
        <v>5900</v>
      </c>
      <c r="G378" s="31" t="s">
        <v>5900</v>
      </c>
      <c r="H378" s="31" t="b">
        <v>1</v>
      </c>
      <c r="K378" s="5">
        <v>9</v>
      </c>
      <c r="L378" s="4" t="s">
        <v>3250</v>
      </c>
      <c r="M378" s="5">
        <v>2020</v>
      </c>
      <c r="N378" s="4" t="s">
        <v>1540</v>
      </c>
    </row>
    <row r="379" spans="1:14" x14ac:dyDescent="0.25">
      <c r="A379" s="1" t="s">
        <v>6200</v>
      </c>
      <c r="B379" s="1" t="s">
        <v>6201</v>
      </c>
      <c r="C379" s="1" t="s">
        <v>6202</v>
      </c>
      <c r="D379" s="1" t="s">
        <v>6203</v>
      </c>
      <c r="E379" s="1" t="s">
        <v>5900</v>
      </c>
      <c r="F379" s="1" t="s">
        <v>5900</v>
      </c>
      <c r="G379" s="1" t="s">
        <v>5900</v>
      </c>
      <c r="H379" s="1" t="b">
        <v>1</v>
      </c>
      <c r="K379" s="32">
        <v>9</v>
      </c>
      <c r="L379" s="1" t="s">
        <v>6204</v>
      </c>
      <c r="M379" s="32">
        <v>2023</v>
      </c>
      <c r="N379" s="1" t="s">
        <v>1540</v>
      </c>
    </row>
    <row r="380" spans="1:14" ht="15.6" x14ac:dyDescent="0.3">
      <c r="A380" s="4" t="s">
        <v>5452</v>
      </c>
      <c r="B380" s="4" t="s">
        <v>2222</v>
      </c>
      <c r="C380" s="4" t="s">
        <v>2223</v>
      </c>
      <c r="D380" s="4" t="s">
        <v>5453</v>
      </c>
      <c r="E380" s="31" t="s">
        <v>5900</v>
      </c>
      <c r="F380" s="31" t="s">
        <v>5900</v>
      </c>
      <c r="G380" s="31" t="s">
        <v>5900</v>
      </c>
      <c r="H380" s="31" t="b">
        <v>1</v>
      </c>
      <c r="K380" s="5">
        <v>13</v>
      </c>
      <c r="L380" s="4" t="s">
        <v>2225</v>
      </c>
      <c r="M380" s="5">
        <v>2020</v>
      </c>
      <c r="N380" s="4" t="s">
        <v>1540</v>
      </c>
    </row>
    <row r="381" spans="1:14" x14ac:dyDescent="0.25">
      <c r="A381" s="1" t="s">
        <v>6580</v>
      </c>
      <c r="B381" s="1" t="s">
        <v>6581</v>
      </c>
      <c r="C381" s="1" t="s">
        <v>6582</v>
      </c>
      <c r="D381" s="1" t="s">
        <v>6583</v>
      </c>
      <c r="E381" s="1" t="s">
        <v>5900</v>
      </c>
      <c r="F381" s="1" t="s">
        <v>5900</v>
      </c>
      <c r="G381" s="1" t="s">
        <v>5900</v>
      </c>
      <c r="H381" s="1" t="b">
        <v>1</v>
      </c>
      <c r="L381" s="1" t="s">
        <v>6584</v>
      </c>
      <c r="M381" s="32">
        <v>2022</v>
      </c>
      <c r="N381" s="1" t="s">
        <v>1540</v>
      </c>
    </row>
    <row r="382" spans="1:14" x14ac:dyDescent="0.25">
      <c r="A382" s="1" t="s">
        <v>8455</v>
      </c>
      <c r="B382" s="1" t="s">
        <v>8456</v>
      </c>
      <c r="C382" s="1" t="s">
        <v>8457</v>
      </c>
      <c r="D382" s="1" t="s">
        <v>8458</v>
      </c>
      <c r="E382" s="1" t="s">
        <v>5900</v>
      </c>
      <c r="F382" s="1" t="s">
        <v>5900</v>
      </c>
      <c r="G382" s="1" t="s">
        <v>5900</v>
      </c>
      <c r="H382" s="1" t="b">
        <v>1</v>
      </c>
      <c r="K382" s="32">
        <v>11</v>
      </c>
      <c r="L382" s="1" t="s">
        <v>8459</v>
      </c>
      <c r="M382" s="32">
        <v>2016</v>
      </c>
      <c r="N382" s="1" t="s">
        <v>1540</v>
      </c>
    </row>
    <row r="383" spans="1:14" x14ac:dyDescent="0.25">
      <c r="A383" s="1" t="s">
        <v>7198</v>
      </c>
      <c r="B383" s="1" t="s">
        <v>7199</v>
      </c>
      <c r="C383" s="1" t="s">
        <v>7200</v>
      </c>
      <c r="D383" s="1" t="s">
        <v>7201</v>
      </c>
      <c r="E383" s="1" t="s">
        <v>5900</v>
      </c>
      <c r="F383" s="1" t="s">
        <v>5900</v>
      </c>
      <c r="G383" s="1" t="s">
        <v>5900</v>
      </c>
      <c r="H383" s="1" t="b">
        <v>1</v>
      </c>
      <c r="L383" s="1" t="s">
        <v>7202</v>
      </c>
      <c r="M383" s="32">
        <v>2021</v>
      </c>
      <c r="N383" s="1" t="s">
        <v>1540</v>
      </c>
    </row>
    <row r="384" spans="1:14" x14ac:dyDescent="0.25">
      <c r="A384" s="1" t="s">
        <v>6276</v>
      </c>
      <c r="B384" s="1" t="s">
        <v>6277</v>
      </c>
      <c r="C384" s="1" t="s">
        <v>6278</v>
      </c>
      <c r="D384" s="1" t="s">
        <v>6279</v>
      </c>
      <c r="E384" s="1" t="s">
        <v>5900</v>
      </c>
      <c r="F384" s="1" t="s">
        <v>5900</v>
      </c>
      <c r="G384" s="1" t="s">
        <v>5900</v>
      </c>
      <c r="H384" s="1" t="b">
        <v>1</v>
      </c>
      <c r="K384" s="32">
        <v>15</v>
      </c>
      <c r="L384" s="1" t="s">
        <v>6280</v>
      </c>
      <c r="M384" s="32">
        <v>2023</v>
      </c>
      <c r="N384" s="1" t="s">
        <v>1540</v>
      </c>
    </row>
    <row r="385" spans="1:14" ht="15.6" x14ac:dyDescent="0.3">
      <c r="A385" s="4" t="s">
        <v>5748</v>
      </c>
      <c r="B385" s="4" t="s">
        <v>3400</v>
      </c>
      <c r="C385" s="4" t="s">
        <v>3401</v>
      </c>
      <c r="D385" s="4" t="s">
        <v>5749</v>
      </c>
      <c r="E385" s="31" t="s">
        <v>5900</v>
      </c>
      <c r="F385" s="31" t="s">
        <v>5900</v>
      </c>
      <c r="G385" s="31" t="s">
        <v>5900</v>
      </c>
      <c r="H385" s="31" t="b">
        <v>1</v>
      </c>
      <c r="K385" s="5">
        <v>8</v>
      </c>
      <c r="L385" s="4" t="s">
        <v>3403</v>
      </c>
      <c r="M385" s="5">
        <v>2018</v>
      </c>
      <c r="N385" s="4" t="s">
        <v>1540</v>
      </c>
    </row>
    <row r="386" spans="1:14" ht="15.6" x14ac:dyDescent="0.3">
      <c r="A386" s="4" t="s">
        <v>569</v>
      </c>
      <c r="B386" s="4" t="s">
        <v>570</v>
      </c>
      <c r="C386" s="4" t="s">
        <v>574</v>
      </c>
      <c r="D386" s="4" t="s">
        <v>575</v>
      </c>
      <c r="E386" s="31" t="s">
        <v>5900</v>
      </c>
      <c r="F386" s="31" t="s">
        <v>5900</v>
      </c>
      <c r="G386" s="31" t="s">
        <v>5900</v>
      </c>
      <c r="H386" s="31" t="b">
        <v>1</v>
      </c>
      <c r="K386" s="5">
        <v>9</v>
      </c>
      <c r="L386" s="4" t="s">
        <v>573</v>
      </c>
      <c r="M386" s="5" t="s">
        <v>124</v>
      </c>
      <c r="N386" s="4" t="s">
        <v>1519</v>
      </c>
    </row>
    <row r="387" spans="1:14" ht="15.6" x14ac:dyDescent="0.3">
      <c r="A387" s="4" t="s">
        <v>705</v>
      </c>
      <c r="B387" s="4" t="s">
        <v>706</v>
      </c>
      <c r="C387" s="4" t="s">
        <v>710</v>
      </c>
      <c r="D387" s="4" t="s">
        <v>711</v>
      </c>
      <c r="E387" s="31" t="s">
        <v>5900</v>
      </c>
      <c r="F387" s="31" t="s">
        <v>5900</v>
      </c>
      <c r="G387" s="31" t="s">
        <v>5900</v>
      </c>
      <c r="H387" s="31" t="b">
        <v>1</v>
      </c>
      <c r="K387" s="5">
        <v>10</v>
      </c>
      <c r="L387" s="4" t="s">
        <v>709</v>
      </c>
      <c r="M387" s="5" t="s">
        <v>11</v>
      </c>
      <c r="N387" s="4" t="s">
        <v>1519</v>
      </c>
    </row>
    <row r="388" spans="1:14" ht="15.6" x14ac:dyDescent="0.3">
      <c r="A388" s="4" t="s">
        <v>5690</v>
      </c>
      <c r="B388" s="4" t="s">
        <v>3169</v>
      </c>
      <c r="C388" s="4" t="s">
        <v>3170</v>
      </c>
      <c r="D388" s="4" t="s">
        <v>5691</v>
      </c>
      <c r="E388" s="31" t="s">
        <v>5900</v>
      </c>
      <c r="F388" s="31" t="s">
        <v>5900</v>
      </c>
      <c r="G388" s="31" t="s">
        <v>5900</v>
      </c>
      <c r="H388" s="31" t="b">
        <v>1</v>
      </c>
      <c r="K388" s="5">
        <v>13</v>
      </c>
      <c r="L388" s="4" t="s">
        <v>3172</v>
      </c>
      <c r="M388" s="5">
        <v>2020</v>
      </c>
      <c r="N388" s="4" t="s">
        <v>1540</v>
      </c>
    </row>
    <row r="389" spans="1:14" ht="15.6" x14ac:dyDescent="0.3">
      <c r="A389" s="4" t="s">
        <v>4228</v>
      </c>
      <c r="B389" s="4" t="s">
        <v>4229</v>
      </c>
      <c r="C389" s="4" t="s">
        <v>4232</v>
      </c>
      <c r="D389" s="4" t="s">
        <v>5216</v>
      </c>
      <c r="E389" s="31" t="s">
        <v>5900</v>
      </c>
      <c r="F389" s="31" t="s">
        <v>5900</v>
      </c>
      <c r="G389" s="31" t="s">
        <v>5900</v>
      </c>
      <c r="H389" s="31" t="b">
        <v>1</v>
      </c>
      <c r="K389" s="5">
        <v>10</v>
      </c>
      <c r="L389" s="4" t="s">
        <v>5827</v>
      </c>
      <c r="M389" s="5">
        <v>2021</v>
      </c>
      <c r="N389" s="4" t="s">
        <v>1540</v>
      </c>
    </row>
    <row r="390" spans="1:14" ht="15.6" x14ac:dyDescent="0.3">
      <c r="A390" s="4" t="s">
        <v>5662</v>
      </c>
      <c r="B390" s="17" t="s">
        <v>3057</v>
      </c>
      <c r="C390" s="4" t="s">
        <v>3058</v>
      </c>
      <c r="D390" s="4" t="s">
        <v>5663</v>
      </c>
      <c r="E390" s="31" t="s">
        <v>5900</v>
      </c>
      <c r="F390" s="31" t="s">
        <v>5900</v>
      </c>
      <c r="G390" s="31" t="s">
        <v>5900</v>
      </c>
      <c r="H390" s="31" t="b">
        <v>1</v>
      </c>
      <c r="I390" s="1" t="s">
        <v>5915</v>
      </c>
      <c r="J390" s="1" t="s">
        <v>5915</v>
      </c>
      <c r="K390" s="5">
        <v>12</v>
      </c>
      <c r="L390" s="4" t="s">
        <v>3060</v>
      </c>
      <c r="M390" s="5">
        <v>2023</v>
      </c>
      <c r="N390" s="4" t="s">
        <v>1540</v>
      </c>
    </row>
    <row r="391" spans="1:14" ht="15.6" x14ac:dyDescent="0.3">
      <c r="A391" s="4" t="s">
        <v>5652</v>
      </c>
      <c r="B391" s="4" t="s">
        <v>3017</v>
      </c>
      <c r="C391" s="4" t="s">
        <v>3018</v>
      </c>
      <c r="D391" s="4" t="s">
        <v>5653</v>
      </c>
      <c r="E391" s="31" t="s">
        <v>5900</v>
      </c>
      <c r="F391" s="31" t="s">
        <v>5900</v>
      </c>
      <c r="G391" s="31" t="s">
        <v>5900</v>
      </c>
      <c r="H391" s="31" t="b">
        <v>1</v>
      </c>
      <c r="K391" s="5">
        <v>13</v>
      </c>
      <c r="L391" s="4" t="s">
        <v>3020</v>
      </c>
      <c r="M391" s="5">
        <v>2020</v>
      </c>
      <c r="N391" s="4" t="s">
        <v>1540</v>
      </c>
    </row>
    <row r="392" spans="1:14" ht="15.6" x14ac:dyDescent="0.3">
      <c r="A392" s="4" t="s">
        <v>4942</v>
      </c>
      <c r="B392" s="4" t="s">
        <v>4943</v>
      </c>
      <c r="C392" s="4" t="s">
        <v>4946</v>
      </c>
      <c r="D392" s="4" t="s">
        <v>5342</v>
      </c>
      <c r="E392" s="31" t="s">
        <v>5900</v>
      </c>
      <c r="F392" s="31" t="s">
        <v>5900</v>
      </c>
      <c r="G392" s="31" t="s">
        <v>5900</v>
      </c>
      <c r="H392" s="31" t="b">
        <v>1</v>
      </c>
      <c r="K392" s="5">
        <v>30</v>
      </c>
      <c r="L392" s="4" t="s">
        <v>5886</v>
      </c>
      <c r="M392" s="5">
        <v>2019</v>
      </c>
      <c r="N392" s="4" t="s">
        <v>1540</v>
      </c>
    </row>
    <row r="393" spans="1:14" ht="15.6" x14ac:dyDescent="0.3">
      <c r="A393" s="4" t="s">
        <v>501</v>
      </c>
      <c r="B393" s="4" t="s">
        <v>502</v>
      </c>
      <c r="C393" s="4" t="s">
        <v>506</v>
      </c>
      <c r="D393" s="4" t="s">
        <v>507</v>
      </c>
      <c r="E393" s="31" t="s">
        <v>5900</v>
      </c>
      <c r="F393" s="31" t="s">
        <v>5900</v>
      </c>
      <c r="G393" s="31" t="s">
        <v>5900</v>
      </c>
      <c r="H393" s="31" t="b">
        <v>1</v>
      </c>
      <c r="K393" s="5">
        <v>9</v>
      </c>
      <c r="L393" s="4" t="s">
        <v>505</v>
      </c>
      <c r="M393" s="5" t="s">
        <v>395</v>
      </c>
      <c r="N393" s="4" t="s">
        <v>1519</v>
      </c>
    </row>
    <row r="394" spans="1:14" x14ac:dyDescent="0.25">
      <c r="A394" s="1" t="s">
        <v>8175</v>
      </c>
      <c r="B394" s="1" t="s">
        <v>8176</v>
      </c>
      <c r="C394" s="1" t="s">
        <v>8177</v>
      </c>
      <c r="D394" s="1" t="s">
        <v>8178</v>
      </c>
      <c r="E394" s="1" t="s">
        <v>5900</v>
      </c>
      <c r="F394" s="1" t="s">
        <v>5900</v>
      </c>
      <c r="G394" s="1" t="s">
        <v>5900</v>
      </c>
      <c r="H394" s="1" t="b">
        <v>1</v>
      </c>
      <c r="K394" s="32">
        <v>9</v>
      </c>
      <c r="L394" s="1" t="s">
        <v>8179</v>
      </c>
      <c r="M394" s="32">
        <v>2018</v>
      </c>
      <c r="N394" s="1" t="s">
        <v>1540</v>
      </c>
    </row>
    <row r="395" spans="1:14" ht="15.6" x14ac:dyDescent="0.3">
      <c r="A395" s="4" t="s">
        <v>4804</v>
      </c>
      <c r="B395" s="4" t="s">
        <v>4805</v>
      </c>
      <c r="C395" s="4" t="s">
        <v>4808</v>
      </c>
      <c r="D395" s="4" t="s">
        <v>5316</v>
      </c>
      <c r="E395" s="31" t="s">
        <v>5900</v>
      </c>
      <c r="F395" s="31" t="s">
        <v>5900</v>
      </c>
      <c r="G395" s="31" t="s">
        <v>5900</v>
      </c>
      <c r="H395" s="31" t="b">
        <v>1</v>
      </c>
      <c r="K395" s="5">
        <v>11</v>
      </c>
      <c r="L395" s="4" t="s">
        <v>5871</v>
      </c>
      <c r="M395" s="5">
        <v>2016</v>
      </c>
      <c r="N395" s="4" t="s">
        <v>1540</v>
      </c>
    </row>
    <row r="396" spans="1:14" x14ac:dyDescent="0.25">
      <c r="A396" s="1" t="s">
        <v>6373</v>
      </c>
      <c r="B396" s="1" t="s">
        <v>3766</v>
      </c>
      <c r="C396" s="1" t="s">
        <v>6374</v>
      </c>
      <c r="D396" s="1" t="s">
        <v>6375</v>
      </c>
      <c r="E396" s="1" t="s">
        <v>5900</v>
      </c>
      <c r="F396" s="1" t="s">
        <v>5900</v>
      </c>
      <c r="G396" s="1" t="s">
        <v>5900</v>
      </c>
      <c r="H396" s="1" t="b">
        <v>1</v>
      </c>
      <c r="L396" s="1" t="s">
        <v>3769</v>
      </c>
      <c r="M396" s="32">
        <v>2022</v>
      </c>
      <c r="N396" s="1" t="s">
        <v>1540</v>
      </c>
    </row>
    <row r="397" spans="1:14" x14ac:dyDescent="0.25">
      <c r="A397" s="1" t="s">
        <v>7774</v>
      </c>
      <c r="B397" s="1" t="s">
        <v>7775</v>
      </c>
      <c r="C397" s="1" t="s">
        <v>7776</v>
      </c>
      <c r="D397" s="1" t="s">
        <v>7777</v>
      </c>
      <c r="E397" s="1" t="s">
        <v>5900</v>
      </c>
      <c r="F397" s="1" t="s">
        <v>5900</v>
      </c>
      <c r="G397" s="1" t="s">
        <v>5900</v>
      </c>
      <c r="H397" s="1" t="b">
        <v>1</v>
      </c>
      <c r="L397" s="1" t="s">
        <v>7778</v>
      </c>
      <c r="M397" s="32">
        <v>2020</v>
      </c>
      <c r="N397" s="1" t="s">
        <v>1540</v>
      </c>
    </row>
    <row r="398" spans="1:14" ht="15.6" x14ac:dyDescent="0.3">
      <c r="A398" s="4" t="s">
        <v>4150</v>
      </c>
      <c r="B398" s="4" t="s">
        <v>4151</v>
      </c>
      <c r="C398" s="4" t="s">
        <v>4155</v>
      </c>
      <c r="D398" s="4" t="s">
        <v>5202</v>
      </c>
      <c r="E398" s="31" t="s">
        <v>5900</v>
      </c>
      <c r="F398" s="31" t="s">
        <v>5900</v>
      </c>
      <c r="G398" s="31" t="s">
        <v>5900</v>
      </c>
      <c r="H398" s="31" t="b">
        <v>1</v>
      </c>
      <c r="K398" s="5">
        <v>15</v>
      </c>
      <c r="L398" s="4" t="s">
        <v>5820</v>
      </c>
      <c r="M398" s="5">
        <v>2019</v>
      </c>
      <c r="N398" s="4" t="s">
        <v>1540</v>
      </c>
    </row>
    <row r="399" spans="1:14" x14ac:dyDescent="0.25">
      <c r="A399" s="1" t="s">
        <v>7754</v>
      </c>
      <c r="B399" s="1" t="s">
        <v>7755</v>
      </c>
      <c r="C399" s="1" t="s">
        <v>7756</v>
      </c>
      <c r="D399" s="1" t="s">
        <v>7757</v>
      </c>
      <c r="E399" s="1" t="s">
        <v>5900</v>
      </c>
      <c r="F399" s="1" t="s">
        <v>5900</v>
      </c>
      <c r="G399" s="1" t="s">
        <v>5900</v>
      </c>
      <c r="H399" s="1" t="b">
        <v>1</v>
      </c>
      <c r="K399" s="32">
        <v>7</v>
      </c>
      <c r="L399" s="1" t="s">
        <v>7758</v>
      </c>
      <c r="M399" s="32">
        <v>2020</v>
      </c>
      <c r="N399" s="1" t="s">
        <v>1540</v>
      </c>
    </row>
    <row r="400" spans="1:14" x14ac:dyDescent="0.25">
      <c r="A400" s="1" t="s">
        <v>7443</v>
      </c>
      <c r="B400" s="1" t="s">
        <v>7444</v>
      </c>
      <c r="C400" s="1" t="s">
        <v>7445</v>
      </c>
      <c r="D400" s="1" t="s">
        <v>7446</v>
      </c>
      <c r="E400" s="1" t="s">
        <v>5900</v>
      </c>
      <c r="F400" s="1" t="s">
        <v>5900</v>
      </c>
      <c r="G400" s="1" t="s">
        <v>5900</v>
      </c>
      <c r="H400" s="1" t="b">
        <v>1</v>
      </c>
      <c r="K400" s="32">
        <v>16</v>
      </c>
      <c r="L400" s="1" t="s">
        <v>7447</v>
      </c>
      <c r="M400" s="32">
        <v>2019</v>
      </c>
      <c r="N400" s="1" t="s">
        <v>1540</v>
      </c>
    </row>
    <row r="401" spans="1:14" x14ac:dyDescent="0.25">
      <c r="A401" s="1" t="s">
        <v>8170</v>
      </c>
      <c r="B401" s="1" t="s">
        <v>8171</v>
      </c>
      <c r="C401" s="1" t="s">
        <v>8172</v>
      </c>
      <c r="D401" s="1" t="s">
        <v>8173</v>
      </c>
      <c r="E401" s="1" t="s">
        <v>5900</v>
      </c>
      <c r="F401" s="1" t="s">
        <v>5900</v>
      </c>
      <c r="G401" s="1" t="s">
        <v>5900</v>
      </c>
      <c r="H401" s="1" t="b">
        <v>1</v>
      </c>
      <c r="L401" s="1" t="s">
        <v>8174</v>
      </c>
      <c r="M401" s="32">
        <v>2018</v>
      </c>
      <c r="N401" s="1" t="s">
        <v>1540</v>
      </c>
    </row>
    <row r="402" spans="1:14" ht="15.6" x14ac:dyDescent="0.3">
      <c r="A402" s="4" t="s">
        <v>3637</v>
      </c>
      <c r="B402" s="4" t="s">
        <v>3638</v>
      </c>
      <c r="C402" s="4" t="s">
        <v>3642</v>
      </c>
      <c r="D402" s="4" t="s">
        <v>5112</v>
      </c>
      <c r="E402" s="31" t="s">
        <v>5900</v>
      </c>
      <c r="F402" s="31" t="s">
        <v>5900</v>
      </c>
      <c r="G402" s="31" t="s">
        <v>5900</v>
      </c>
      <c r="H402" s="31" t="b">
        <v>1</v>
      </c>
      <c r="K402" s="5">
        <v>7</v>
      </c>
      <c r="L402" s="4" t="s">
        <v>5789</v>
      </c>
      <c r="M402" s="5">
        <v>2022</v>
      </c>
      <c r="N402" s="4" t="s">
        <v>1540</v>
      </c>
    </row>
    <row r="403" spans="1:14" ht="15.6" x14ac:dyDescent="0.3">
      <c r="A403" s="4" t="s">
        <v>1151</v>
      </c>
      <c r="B403" s="4" t="s">
        <v>1152</v>
      </c>
      <c r="C403" s="4" t="s">
        <v>1155</v>
      </c>
      <c r="D403" s="4" t="s">
        <v>1156</v>
      </c>
      <c r="E403" s="31" t="s">
        <v>5900</v>
      </c>
      <c r="F403" s="31" t="s">
        <v>5900</v>
      </c>
      <c r="G403" s="31" t="s">
        <v>5900</v>
      </c>
      <c r="H403" s="31" t="b">
        <v>1</v>
      </c>
      <c r="K403" s="5">
        <v>13</v>
      </c>
      <c r="L403" s="4" t="s">
        <v>1154</v>
      </c>
      <c r="M403" s="5" t="s">
        <v>82</v>
      </c>
      <c r="N403" s="4" t="s">
        <v>1519</v>
      </c>
    </row>
    <row r="404" spans="1:14" ht="15.6" x14ac:dyDescent="0.3">
      <c r="A404" s="4" t="s">
        <v>470</v>
      </c>
      <c r="B404" s="4" t="s">
        <v>471</v>
      </c>
      <c r="C404" s="4" t="s">
        <v>475</v>
      </c>
      <c r="D404" s="4" t="s">
        <v>476</v>
      </c>
      <c r="E404" s="31" t="s">
        <v>5900</v>
      </c>
      <c r="F404" s="31" t="s">
        <v>5900</v>
      </c>
      <c r="G404" s="31" t="s">
        <v>5900</v>
      </c>
      <c r="H404" s="31" t="b">
        <v>1</v>
      </c>
      <c r="K404" s="5">
        <v>8</v>
      </c>
      <c r="L404" s="4" t="s">
        <v>474</v>
      </c>
      <c r="M404" s="5" t="s">
        <v>19</v>
      </c>
      <c r="N404" s="4" t="s">
        <v>1519</v>
      </c>
    </row>
    <row r="405" spans="1:14" ht="15.6" x14ac:dyDescent="0.3">
      <c r="A405" s="4" t="s">
        <v>601</v>
      </c>
      <c r="B405" s="4" t="s">
        <v>602</v>
      </c>
      <c r="C405" s="4" t="s">
        <v>606</v>
      </c>
      <c r="D405" s="4" t="s">
        <v>607</v>
      </c>
      <c r="E405" s="31" t="s">
        <v>5900</v>
      </c>
      <c r="F405" s="31" t="s">
        <v>5900</v>
      </c>
      <c r="G405" s="31" t="s">
        <v>5900</v>
      </c>
      <c r="H405" s="31" t="b">
        <v>1</v>
      </c>
      <c r="K405" s="5">
        <v>14</v>
      </c>
      <c r="L405" s="4" t="s">
        <v>605</v>
      </c>
      <c r="M405" s="5" t="s">
        <v>124</v>
      </c>
      <c r="N405" s="4" t="s">
        <v>1519</v>
      </c>
    </row>
    <row r="406" spans="1:14" ht="15.6" x14ac:dyDescent="0.3">
      <c r="A406" s="4" t="s">
        <v>1632</v>
      </c>
      <c r="B406" s="4" t="s">
        <v>1633</v>
      </c>
      <c r="C406" s="4" t="s">
        <v>1636</v>
      </c>
      <c r="D406" s="4" t="s">
        <v>1637</v>
      </c>
      <c r="E406" s="31" t="s">
        <v>5900</v>
      </c>
      <c r="F406" s="31" t="s">
        <v>5900</v>
      </c>
      <c r="G406" s="31" t="s">
        <v>5900</v>
      </c>
      <c r="H406" s="31" t="b">
        <v>1</v>
      </c>
      <c r="K406" s="5">
        <v>12</v>
      </c>
      <c r="L406" s="4" t="s">
        <v>1635</v>
      </c>
      <c r="M406" s="5">
        <v>2022</v>
      </c>
      <c r="N406" s="4" t="s">
        <v>1540</v>
      </c>
    </row>
    <row r="407" spans="1:14" x14ac:dyDescent="0.25">
      <c r="A407" s="1" t="s">
        <v>7351</v>
      </c>
      <c r="B407" s="33" t="s">
        <v>7352</v>
      </c>
      <c r="C407" s="1" t="s">
        <v>7353</v>
      </c>
      <c r="D407" s="1" t="s">
        <v>7354</v>
      </c>
      <c r="E407" s="1" t="s">
        <v>5900</v>
      </c>
      <c r="F407" s="1" t="s">
        <v>5900</v>
      </c>
      <c r="G407" s="1" t="s">
        <v>5900</v>
      </c>
      <c r="H407" s="1" t="b">
        <v>1</v>
      </c>
      <c r="I407" s="1" t="s">
        <v>8544</v>
      </c>
      <c r="J407" s="1" t="s">
        <v>8544</v>
      </c>
      <c r="K407" s="32">
        <v>15</v>
      </c>
      <c r="L407" s="1" t="s">
        <v>7355</v>
      </c>
      <c r="M407" s="32">
        <v>2022</v>
      </c>
      <c r="N407" s="1" t="s">
        <v>1540</v>
      </c>
    </row>
    <row r="408" spans="1:14" ht="15.6" x14ac:dyDescent="0.3">
      <c r="A408" s="4" t="s">
        <v>3517</v>
      </c>
      <c r="B408" s="17" t="s">
        <v>3518</v>
      </c>
      <c r="C408" s="4" t="s">
        <v>3522</v>
      </c>
      <c r="D408" s="4" t="s">
        <v>5088</v>
      </c>
      <c r="E408" s="31" t="s">
        <v>5900</v>
      </c>
      <c r="F408" s="31" t="s">
        <v>5900</v>
      </c>
      <c r="G408" s="31" t="s">
        <v>5900</v>
      </c>
      <c r="H408" s="31" t="b">
        <v>1</v>
      </c>
      <c r="I408" s="1" t="s">
        <v>5917</v>
      </c>
      <c r="J408" s="1" t="s">
        <v>5917</v>
      </c>
      <c r="K408" s="5">
        <v>37</v>
      </c>
      <c r="L408" s="4" t="s">
        <v>5782</v>
      </c>
      <c r="M408" s="5">
        <v>2020</v>
      </c>
      <c r="N408" s="4" t="s">
        <v>1540</v>
      </c>
    </row>
    <row r="409" spans="1:14" ht="15.6" x14ac:dyDescent="0.3">
      <c r="A409" s="4" t="s">
        <v>3531</v>
      </c>
      <c r="B409" s="17" t="s">
        <v>1975</v>
      </c>
      <c r="C409" s="4" t="s">
        <v>1976</v>
      </c>
      <c r="D409" s="4" t="s">
        <v>5091</v>
      </c>
      <c r="E409" s="31" t="s">
        <v>5900</v>
      </c>
      <c r="F409" s="31" t="s">
        <v>5900</v>
      </c>
      <c r="G409" s="31" t="s">
        <v>5900</v>
      </c>
      <c r="H409" s="31" t="b">
        <v>1</v>
      </c>
      <c r="I409" s="1" t="s">
        <v>5924</v>
      </c>
      <c r="J409" s="1" t="s">
        <v>5915</v>
      </c>
      <c r="K409" s="5">
        <v>13</v>
      </c>
      <c r="L409" s="4" t="s">
        <v>5783</v>
      </c>
      <c r="M409" s="5">
        <v>2023</v>
      </c>
      <c r="N409" s="4" t="s">
        <v>1540</v>
      </c>
    </row>
    <row r="410" spans="1:14" ht="15.6" x14ac:dyDescent="0.3">
      <c r="A410" s="4" t="s">
        <v>5503</v>
      </c>
      <c r="B410" s="17" t="s">
        <v>2416</v>
      </c>
      <c r="C410" s="4" t="s">
        <v>2417</v>
      </c>
      <c r="D410" s="4" t="s">
        <v>5504</v>
      </c>
      <c r="E410" s="31" t="s">
        <v>5900</v>
      </c>
      <c r="F410" s="31" t="s">
        <v>5900</v>
      </c>
      <c r="G410" s="31" t="s">
        <v>5900</v>
      </c>
      <c r="H410" s="31" t="b">
        <v>1</v>
      </c>
      <c r="I410" s="1" t="s">
        <v>5915</v>
      </c>
      <c r="J410" s="1" t="s">
        <v>5915</v>
      </c>
      <c r="K410" s="5">
        <v>11</v>
      </c>
      <c r="L410" s="4" t="s">
        <v>2419</v>
      </c>
      <c r="M410" s="5">
        <v>2019</v>
      </c>
      <c r="N410" s="4" t="s">
        <v>1540</v>
      </c>
    </row>
    <row r="411" spans="1:14" x14ac:dyDescent="0.25">
      <c r="A411" s="1" t="s">
        <v>6542</v>
      </c>
      <c r="B411" s="1" t="s">
        <v>6543</v>
      </c>
      <c r="C411" s="1" t="s">
        <v>6544</v>
      </c>
      <c r="D411" s="1" t="s">
        <v>6545</v>
      </c>
      <c r="E411" s="1" t="s">
        <v>5900</v>
      </c>
      <c r="F411" s="1" t="s">
        <v>5900</v>
      </c>
      <c r="G411" s="1" t="s">
        <v>5900</v>
      </c>
      <c r="H411" s="1" t="b">
        <v>1</v>
      </c>
      <c r="K411" s="32">
        <v>8</v>
      </c>
      <c r="L411" s="1" t="s">
        <v>6546</v>
      </c>
      <c r="M411" s="32">
        <v>2022</v>
      </c>
      <c r="N411" s="1" t="s">
        <v>1540</v>
      </c>
    </row>
    <row r="412" spans="1:14" ht="15.6" x14ac:dyDescent="0.3">
      <c r="A412" s="4" t="s">
        <v>5430</v>
      </c>
      <c r="B412" s="4" t="s">
        <v>2134</v>
      </c>
      <c r="C412" s="4" t="s">
        <v>2135</v>
      </c>
      <c r="D412" s="4" t="s">
        <v>5431</v>
      </c>
      <c r="E412" s="31" t="s">
        <v>5900</v>
      </c>
      <c r="F412" s="31" t="s">
        <v>5900</v>
      </c>
      <c r="G412" s="31" t="s">
        <v>5900</v>
      </c>
      <c r="H412" s="31" t="b">
        <v>1</v>
      </c>
      <c r="K412" s="5">
        <v>23</v>
      </c>
      <c r="L412" s="4" t="s">
        <v>2137</v>
      </c>
      <c r="M412" s="5">
        <v>2021</v>
      </c>
      <c r="N412" s="4" t="s">
        <v>1540</v>
      </c>
    </row>
    <row r="413" spans="1:14" x14ac:dyDescent="0.25">
      <c r="A413" s="1" t="s">
        <v>6608</v>
      </c>
      <c r="B413" s="1" t="s">
        <v>6609</v>
      </c>
      <c r="C413" s="1" t="s">
        <v>6610</v>
      </c>
      <c r="D413" s="1" t="s">
        <v>6611</v>
      </c>
      <c r="E413" s="1" t="s">
        <v>5900</v>
      </c>
      <c r="F413" s="1" t="s">
        <v>5900</v>
      </c>
      <c r="G413" s="1" t="s">
        <v>5900</v>
      </c>
      <c r="H413" s="1" t="b">
        <v>1</v>
      </c>
      <c r="L413" s="1" t="s">
        <v>6612</v>
      </c>
      <c r="M413" s="32">
        <v>2022</v>
      </c>
      <c r="N413" s="1" t="s">
        <v>1540</v>
      </c>
    </row>
    <row r="414" spans="1:14" ht="15.6" x14ac:dyDescent="0.3">
      <c r="A414" s="4" t="s">
        <v>148</v>
      </c>
      <c r="B414" s="4" t="s">
        <v>149</v>
      </c>
      <c r="C414" s="4" t="s">
        <v>153</v>
      </c>
      <c r="D414" s="4" t="s">
        <v>154</v>
      </c>
      <c r="E414" s="31" t="s">
        <v>5900</v>
      </c>
      <c r="F414" s="31" t="s">
        <v>5900</v>
      </c>
      <c r="G414" s="31" t="s">
        <v>5900</v>
      </c>
      <c r="H414" s="31" t="b">
        <v>1</v>
      </c>
      <c r="K414" s="5">
        <v>9</v>
      </c>
      <c r="L414" s="4" t="s">
        <v>152</v>
      </c>
      <c r="M414" s="5" t="s">
        <v>35</v>
      </c>
      <c r="N414" s="4" t="s">
        <v>1519</v>
      </c>
    </row>
    <row r="415" spans="1:14" x14ac:dyDescent="0.25">
      <c r="A415" s="1" t="s">
        <v>6130</v>
      </c>
      <c r="B415" s="1" t="s">
        <v>6131</v>
      </c>
      <c r="C415" s="1" t="s">
        <v>6132</v>
      </c>
      <c r="D415" s="1" t="s">
        <v>6133</v>
      </c>
      <c r="E415" s="1" t="s">
        <v>5900</v>
      </c>
      <c r="F415" s="1" t="s">
        <v>5900</v>
      </c>
      <c r="G415" s="1" t="s">
        <v>5900</v>
      </c>
      <c r="H415" s="1" t="b">
        <v>1</v>
      </c>
      <c r="K415" s="32">
        <v>13</v>
      </c>
      <c r="L415" s="1" t="s">
        <v>6134</v>
      </c>
      <c r="M415" s="32">
        <v>2023</v>
      </c>
      <c r="N415" s="1" t="s">
        <v>1540</v>
      </c>
    </row>
    <row r="416" spans="1:14" ht="15.6" x14ac:dyDescent="0.3">
      <c r="A416" s="4" t="s">
        <v>4247</v>
      </c>
      <c r="B416" s="4" t="s">
        <v>4248</v>
      </c>
      <c r="C416" s="4" t="s">
        <v>4250</v>
      </c>
      <c r="D416" s="4" t="s">
        <v>5219</v>
      </c>
      <c r="E416" s="31" t="s">
        <v>5900</v>
      </c>
      <c r="F416" s="31" t="s">
        <v>5900</v>
      </c>
      <c r="G416" s="31" t="s">
        <v>5900</v>
      </c>
      <c r="H416" s="31" t="b">
        <v>1</v>
      </c>
      <c r="K416" s="5">
        <v>15</v>
      </c>
      <c r="L416" s="4" t="s">
        <v>5829</v>
      </c>
      <c r="M416" s="5">
        <v>2021</v>
      </c>
      <c r="N416" s="4" t="s">
        <v>1540</v>
      </c>
    </row>
    <row r="417" spans="1:14" ht="15.6" x14ac:dyDescent="0.3">
      <c r="A417" s="4" t="s">
        <v>5547</v>
      </c>
      <c r="B417" s="4" t="s">
        <v>2595</v>
      </c>
      <c r="C417" s="4" t="s">
        <v>2596</v>
      </c>
      <c r="D417" s="4" t="s">
        <v>5548</v>
      </c>
      <c r="E417" s="31" t="s">
        <v>5900</v>
      </c>
      <c r="F417" s="31" t="s">
        <v>5900</v>
      </c>
      <c r="G417" s="31" t="s">
        <v>5900</v>
      </c>
      <c r="H417" s="31" t="b">
        <v>1</v>
      </c>
      <c r="K417" s="5">
        <v>8</v>
      </c>
      <c r="L417" s="4" t="s">
        <v>2598</v>
      </c>
      <c r="M417" s="5">
        <v>2021</v>
      </c>
      <c r="N417" s="4" t="s">
        <v>1540</v>
      </c>
    </row>
    <row r="418" spans="1:14" x14ac:dyDescent="0.25">
      <c r="A418" s="1" t="s">
        <v>6512</v>
      </c>
      <c r="B418" s="1" t="s">
        <v>6513</v>
      </c>
      <c r="C418" s="1" t="s">
        <v>6514</v>
      </c>
      <c r="D418" s="1" t="s">
        <v>6515</v>
      </c>
      <c r="E418" s="1" t="s">
        <v>5900</v>
      </c>
      <c r="F418" s="1" t="s">
        <v>5900</v>
      </c>
      <c r="G418" s="1" t="s">
        <v>5900</v>
      </c>
      <c r="H418" s="1" t="b">
        <v>1</v>
      </c>
      <c r="L418" s="1" t="s">
        <v>6516</v>
      </c>
      <c r="M418" s="32">
        <v>2022</v>
      </c>
      <c r="N418" s="1" t="s">
        <v>1540</v>
      </c>
    </row>
    <row r="419" spans="1:14" ht="15.6" x14ac:dyDescent="0.3">
      <c r="A419" s="4" t="s">
        <v>4672</v>
      </c>
      <c r="B419" s="4" t="s">
        <v>4673</v>
      </c>
      <c r="C419" s="4" t="s">
        <v>4677</v>
      </c>
      <c r="D419" s="4" t="s">
        <v>5293</v>
      </c>
      <c r="E419" s="31" t="s">
        <v>5900</v>
      </c>
      <c r="F419" s="31" t="s">
        <v>5900</v>
      </c>
      <c r="G419" s="31" t="s">
        <v>5900</v>
      </c>
      <c r="H419" s="31" t="b">
        <v>1</v>
      </c>
      <c r="K419" s="5">
        <v>12</v>
      </c>
      <c r="L419" s="4" t="s">
        <v>5863</v>
      </c>
      <c r="M419" s="5">
        <v>2016</v>
      </c>
      <c r="N419" s="4" t="s">
        <v>1540</v>
      </c>
    </row>
    <row r="420" spans="1:14" x14ac:dyDescent="0.25">
      <c r="A420" s="1" t="s">
        <v>6102</v>
      </c>
      <c r="B420" s="1" t="s">
        <v>6103</v>
      </c>
      <c r="C420" s="1" t="s">
        <v>6104</v>
      </c>
      <c r="D420" s="1" t="s">
        <v>6105</v>
      </c>
      <c r="E420" s="1" t="s">
        <v>5900</v>
      </c>
      <c r="F420" s="1" t="s">
        <v>5900</v>
      </c>
      <c r="G420" s="1" t="s">
        <v>5900</v>
      </c>
      <c r="H420" s="1" t="b">
        <v>1</v>
      </c>
      <c r="K420" s="32">
        <v>12</v>
      </c>
      <c r="L420" s="1" t="s">
        <v>4444</v>
      </c>
      <c r="M420" s="32">
        <v>2023</v>
      </c>
      <c r="N420" s="1" t="s">
        <v>1540</v>
      </c>
    </row>
    <row r="421" spans="1:14" x14ac:dyDescent="0.25">
      <c r="A421" s="1" t="s">
        <v>7838</v>
      </c>
      <c r="B421" s="1" t="s">
        <v>7839</v>
      </c>
      <c r="C421" s="1" t="s">
        <v>7840</v>
      </c>
      <c r="D421" s="1" t="s">
        <v>7841</v>
      </c>
      <c r="E421" s="1" t="s">
        <v>5900</v>
      </c>
      <c r="F421" s="1" t="s">
        <v>5900</v>
      </c>
      <c r="G421" s="1" t="s">
        <v>5900</v>
      </c>
      <c r="H421" s="1" t="b">
        <v>1</v>
      </c>
      <c r="L421" s="1" t="s">
        <v>7842</v>
      </c>
      <c r="M421" s="32">
        <v>2019</v>
      </c>
      <c r="N421" s="1" t="s">
        <v>1540</v>
      </c>
    </row>
    <row r="422" spans="1:14" x14ac:dyDescent="0.25">
      <c r="A422" s="1" t="s">
        <v>7406</v>
      </c>
      <c r="B422" s="1" t="s">
        <v>7407</v>
      </c>
      <c r="C422" s="1" t="s">
        <v>7408</v>
      </c>
      <c r="D422" s="1" t="s">
        <v>7409</v>
      </c>
      <c r="E422" s="1" t="s">
        <v>5900</v>
      </c>
      <c r="F422" s="1" t="s">
        <v>5900</v>
      </c>
      <c r="G422" s="1" t="s">
        <v>5900</v>
      </c>
      <c r="H422" s="1" t="b">
        <v>1</v>
      </c>
      <c r="K422" s="32">
        <v>20</v>
      </c>
      <c r="L422" s="1" t="s">
        <v>7410</v>
      </c>
      <c r="M422" s="32">
        <v>2019</v>
      </c>
      <c r="N422" s="1" t="s">
        <v>1540</v>
      </c>
    </row>
    <row r="423" spans="1:14" x14ac:dyDescent="0.25">
      <c r="A423" s="1" t="s">
        <v>8460</v>
      </c>
      <c r="B423" s="1" t="s">
        <v>8461</v>
      </c>
      <c r="C423" s="1" t="s">
        <v>8462</v>
      </c>
      <c r="D423" s="1" t="s">
        <v>8463</v>
      </c>
      <c r="E423" s="1" t="s">
        <v>5900</v>
      </c>
      <c r="F423" s="1" t="s">
        <v>5900</v>
      </c>
      <c r="G423" s="1" t="s">
        <v>5900</v>
      </c>
      <c r="H423" s="1" t="b">
        <v>1</v>
      </c>
      <c r="K423" s="32">
        <v>62</v>
      </c>
      <c r="L423" s="1" t="s">
        <v>8464</v>
      </c>
      <c r="M423" s="32">
        <v>2015</v>
      </c>
      <c r="N423" s="1" t="s">
        <v>1540</v>
      </c>
    </row>
    <row r="424" spans="1:14" x14ac:dyDescent="0.25">
      <c r="A424" s="1" t="s">
        <v>7507</v>
      </c>
      <c r="B424" s="1" t="s">
        <v>7508</v>
      </c>
      <c r="C424" s="1" t="s">
        <v>7509</v>
      </c>
      <c r="D424" s="1" t="s">
        <v>7510</v>
      </c>
      <c r="E424" s="1" t="s">
        <v>5900</v>
      </c>
      <c r="F424" s="1" t="s">
        <v>5900</v>
      </c>
      <c r="G424" s="1" t="s">
        <v>5900</v>
      </c>
      <c r="H424" s="1" t="b">
        <v>1</v>
      </c>
      <c r="L424" s="1" t="s">
        <v>7511</v>
      </c>
      <c r="M424" s="32">
        <v>2020</v>
      </c>
      <c r="N424" s="1" t="s">
        <v>1540</v>
      </c>
    </row>
    <row r="425" spans="1:14" x14ac:dyDescent="0.25">
      <c r="A425" s="1" t="s">
        <v>7186</v>
      </c>
      <c r="B425" s="1" t="s">
        <v>7187</v>
      </c>
      <c r="C425" s="1" t="s">
        <v>7188</v>
      </c>
      <c r="D425" s="1" t="s">
        <v>7189</v>
      </c>
      <c r="E425" s="1" t="s">
        <v>5900</v>
      </c>
      <c r="F425" s="1" t="s">
        <v>5900</v>
      </c>
      <c r="G425" s="1" t="s">
        <v>5900</v>
      </c>
      <c r="H425" s="1" t="b">
        <v>1</v>
      </c>
      <c r="K425" s="32">
        <v>17</v>
      </c>
      <c r="L425" s="1" t="s">
        <v>7190</v>
      </c>
      <c r="M425" s="32">
        <v>2022</v>
      </c>
      <c r="N425" s="1" t="s">
        <v>1540</v>
      </c>
    </row>
    <row r="426" spans="1:14" ht="15.6" x14ac:dyDescent="0.3">
      <c r="A426" s="4" t="s">
        <v>870</v>
      </c>
      <c r="B426" s="4" t="s">
        <v>871</v>
      </c>
      <c r="C426" s="4" t="s">
        <v>875</v>
      </c>
      <c r="D426" s="4" t="s">
        <v>876</v>
      </c>
      <c r="E426" s="31" t="s">
        <v>5900</v>
      </c>
      <c r="F426" s="31" t="s">
        <v>5900</v>
      </c>
      <c r="G426" s="31" t="s">
        <v>5900</v>
      </c>
      <c r="H426" s="31" t="b">
        <v>1</v>
      </c>
      <c r="K426" s="5">
        <v>14</v>
      </c>
      <c r="L426" s="4" t="s">
        <v>874</v>
      </c>
      <c r="M426" s="5" t="s">
        <v>35</v>
      </c>
      <c r="N426" s="4" t="s">
        <v>1519</v>
      </c>
    </row>
    <row r="427" spans="1:14" ht="15.6" x14ac:dyDescent="0.3">
      <c r="A427" s="4" t="s">
        <v>5658</v>
      </c>
      <c r="B427" s="4" t="s">
        <v>3041</v>
      </c>
      <c r="C427" s="4" t="s">
        <v>3042</v>
      </c>
      <c r="D427" s="4" t="s">
        <v>5659</v>
      </c>
      <c r="E427" s="31" t="s">
        <v>5900</v>
      </c>
      <c r="F427" s="31" t="s">
        <v>5900</v>
      </c>
      <c r="G427" s="31" t="s">
        <v>5900</v>
      </c>
      <c r="H427" s="31" t="b">
        <v>1</v>
      </c>
      <c r="K427" s="5">
        <v>10</v>
      </c>
      <c r="L427" s="4" t="s">
        <v>3044</v>
      </c>
      <c r="M427" s="5">
        <v>2021</v>
      </c>
      <c r="N427" s="4" t="s">
        <v>1540</v>
      </c>
    </row>
    <row r="428" spans="1:14" ht="15.6" x14ac:dyDescent="0.3">
      <c r="A428" s="4" t="s">
        <v>5555</v>
      </c>
      <c r="B428" s="4" t="s">
        <v>2627</v>
      </c>
      <c r="C428" s="4" t="s">
        <v>2628</v>
      </c>
      <c r="D428" s="4" t="s">
        <v>5556</v>
      </c>
      <c r="E428" s="31" t="s">
        <v>5900</v>
      </c>
      <c r="F428" s="31" t="s">
        <v>5900</v>
      </c>
      <c r="G428" s="31" t="s">
        <v>5900</v>
      </c>
      <c r="H428" s="31" t="b">
        <v>1</v>
      </c>
      <c r="K428" s="5">
        <v>12</v>
      </c>
      <c r="L428" s="4" t="s">
        <v>2630</v>
      </c>
      <c r="M428" s="5">
        <v>2023</v>
      </c>
      <c r="N428" s="4" t="s">
        <v>1540</v>
      </c>
    </row>
    <row r="429" spans="1:14" ht="15.6" x14ac:dyDescent="0.3">
      <c r="A429" s="4" t="s">
        <v>5583</v>
      </c>
      <c r="B429" s="4" t="s">
        <v>2737</v>
      </c>
      <c r="C429" s="4" t="s">
        <v>2738</v>
      </c>
      <c r="D429" s="4" t="s">
        <v>5584</v>
      </c>
      <c r="E429" s="31" t="s">
        <v>5900</v>
      </c>
      <c r="F429" s="31" t="s">
        <v>5900</v>
      </c>
      <c r="G429" s="31" t="s">
        <v>5900</v>
      </c>
      <c r="H429" s="31" t="b">
        <v>1</v>
      </c>
      <c r="K429" s="5">
        <v>14</v>
      </c>
      <c r="L429" s="4" t="s">
        <v>2740</v>
      </c>
      <c r="M429" s="5">
        <v>2022</v>
      </c>
      <c r="N429" s="4" t="s">
        <v>1540</v>
      </c>
    </row>
    <row r="430" spans="1:14" ht="15.6" x14ac:dyDescent="0.3">
      <c r="A430" s="4" t="s">
        <v>5672</v>
      </c>
      <c r="B430" s="4" t="s">
        <v>3095</v>
      </c>
      <c r="C430" s="4" t="s">
        <v>3096</v>
      </c>
      <c r="D430" s="4" t="s">
        <v>5673</v>
      </c>
      <c r="E430" s="31" t="s">
        <v>5900</v>
      </c>
      <c r="F430" s="31" t="s">
        <v>5900</v>
      </c>
      <c r="G430" s="31" t="s">
        <v>5900</v>
      </c>
      <c r="H430" s="31" t="b">
        <v>1</v>
      </c>
      <c r="K430" s="5">
        <v>13</v>
      </c>
      <c r="L430" s="4" t="s">
        <v>3098</v>
      </c>
      <c r="M430" s="5">
        <v>2022</v>
      </c>
      <c r="N430" s="4" t="s">
        <v>1540</v>
      </c>
    </row>
    <row r="431" spans="1:14" ht="15.6" x14ac:dyDescent="0.3">
      <c r="A431" s="4" t="s">
        <v>648</v>
      </c>
      <c r="B431" s="4" t="s">
        <v>649</v>
      </c>
      <c r="C431" s="4" t="s">
        <v>653</v>
      </c>
      <c r="D431" s="4" t="s">
        <v>654</v>
      </c>
      <c r="E431" s="31" t="s">
        <v>5900</v>
      </c>
      <c r="F431" s="31" t="s">
        <v>5900</v>
      </c>
      <c r="G431" s="31" t="s">
        <v>5900</v>
      </c>
      <c r="H431" s="31" t="b">
        <v>1</v>
      </c>
      <c r="K431" s="5">
        <v>7</v>
      </c>
      <c r="L431" s="4" t="s">
        <v>652</v>
      </c>
      <c r="M431" s="5" t="s">
        <v>19</v>
      </c>
      <c r="N431" s="4" t="s">
        <v>1519</v>
      </c>
    </row>
    <row r="432" spans="1:14" ht="15.6" x14ac:dyDescent="0.3">
      <c r="A432" s="4" t="s">
        <v>5551</v>
      </c>
      <c r="B432" s="4" t="s">
        <v>2611</v>
      </c>
      <c r="C432" s="4" t="s">
        <v>2612</v>
      </c>
      <c r="D432" s="4" t="s">
        <v>5552</v>
      </c>
      <c r="E432" s="31" t="s">
        <v>5900</v>
      </c>
      <c r="F432" s="31" t="s">
        <v>5900</v>
      </c>
      <c r="G432" s="31" t="s">
        <v>5900</v>
      </c>
      <c r="H432" s="31" t="b">
        <v>1</v>
      </c>
      <c r="K432" s="5">
        <v>9</v>
      </c>
      <c r="L432" s="4" t="s">
        <v>2614</v>
      </c>
      <c r="M432" s="5">
        <v>2015</v>
      </c>
      <c r="N432" s="4" t="s">
        <v>1540</v>
      </c>
    </row>
    <row r="433" spans="1:14" x14ac:dyDescent="0.25">
      <c r="A433" s="1" t="s">
        <v>6547</v>
      </c>
      <c r="B433" s="1" t="s">
        <v>4549</v>
      </c>
      <c r="C433" s="1" t="s">
        <v>6548</v>
      </c>
      <c r="D433" s="1" t="s">
        <v>6549</v>
      </c>
      <c r="E433" s="1" t="s">
        <v>5900</v>
      </c>
      <c r="F433" s="1" t="s">
        <v>5900</v>
      </c>
      <c r="G433" s="1" t="s">
        <v>5900</v>
      </c>
      <c r="H433" s="1" t="b">
        <v>1</v>
      </c>
      <c r="L433" s="1" t="s">
        <v>4551</v>
      </c>
      <c r="M433" s="32">
        <v>2022</v>
      </c>
      <c r="N433" s="1" t="s">
        <v>1540</v>
      </c>
    </row>
    <row r="434" spans="1:14" ht="15.6" x14ac:dyDescent="0.3">
      <c r="A434" s="4" t="s">
        <v>1120</v>
      </c>
      <c r="B434" s="4" t="s">
        <v>1121</v>
      </c>
      <c r="C434" s="4" t="s">
        <v>1125</v>
      </c>
      <c r="D434" s="4" t="s">
        <v>1128</v>
      </c>
      <c r="E434" s="31" t="s">
        <v>5900</v>
      </c>
      <c r="F434" s="31" t="s">
        <v>5900</v>
      </c>
      <c r="G434" s="31" t="s">
        <v>5900</v>
      </c>
      <c r="H434" s="31" t="b">
        <v>1</v>
      </c>
      <c r="K434" s="5">
        <v>15</v>
      </c>
      <c r="L434" s="4" t="s">
        <v>1127</v>
      </c>
      <c r="M434" s="5" t="s">
        <v>124</v>
      </c>
      <c r="N434" s="4" t="s">
        <v>1519</v>
      </c>
    </row>
    <row r="435" spans="1:14" x14ac:dyDescent="0.25">
      <c r="A435" s="1" t="s">
        <v>7411</v>
      </c>
      <c r="B435" s="1" t="s">
        <v>7412</v>
      </c>
      <c r="C435" s="1" t="s">
        <v>7413</v>
      </c>
      <c r="D435" s="1" t="s">
        <v>7414</v>
      </c>
      <c r="E435" s="1" t="s">
        <v>5900</v>
      </c>
      <c r="F435" s="1" t="s">
        <v>5900</v>
      </c>
      <c r="G435" s="1" t="s">
        <v>5900</v>
      </c>
      <c r="H435" s="1" t="b">
        <v>1</v>
      </c>
      <c r="K435" s="32">
        <v>11</v>
      </c>
      <c r="L435" s="1" t="s">
        <v>7415</v>
      </c>
      <c r="M435" s="32">
        <v>2020</v>
      </c>
      <c r="N435" s="1" t="s">
        <v>1540</v>
      </c>
    </row>
    <row r="436" spans="1:14" x14ac:dyDescent="0.25">
      <c r="A436" s="1" t="s">
        <v>6840</v>
      </c>
      <c r="B436" s="1" t="s">
        <v>6841</v>
      </c>
      <c r="C436" s="1" t="s">
        <v>6842</v>
      </c>
      <c r="D436" s="1" t="s">
        <v>6843</v>
      </c>
      <c r="E436" s="1" t="s">
        <v>5900</v>
      </c>
      <c r="F436" s="1" t="s">
        <v>5900</v>
      </c>
      <c r="G436" s="1" t="s">
        <v>5900</v>
      </c>
      <c r="H436" s="1" t="b">
        <v>1</v>
      </c>
      <c r="K436" s="32">
        <v>16</v>
      </c>
      <c r="L436" s="1" t="s">
        <v>4280</v>
      </c>
      <c r="M436" s="32">
        <v>2022</v>
      </c>
      <c r="N436" s="1" t="s">
        <v>1540</v>
      </c>
    </row>
    <row r="437" spans="1:14" x14ac:dyDescent="0.25">
      <c r="A437" s="1" t="s">
        <v>7636</v>
      </c>
      <c r="B437" s="1" t="s">
        <v>7637</v>
      </c>
      <c r="C437" s="1" t="s">
        <v>7638</v>
      </c>
      <c r="D437" s="1" t="s">
        <v>7639</v>
      </c>
      <c r="E437" s="1" t="s">
        <v>5900</v>
      </c>
      <c r="F437" s="1" t="s">
        <v>5900</v>
      </c>
      <c r="G437" s="1" t="s">
        <v>5900</v>
      </c>
      <c r="H437" s="1" t="b">
        <v>1</v>
      </c>
      <c r="L437" s="1" t="s">
        <v>7640</v>
      </c>
      <c r="M437" s="32">
        <v>2020</v>
      </c>
      <c r="N437" s="1" t="s">
        <v>1540</v>
      </c>
    </row>
    <row r="438" spans="1:14" ht="15.6" x14ac:dyDescent="0.3">
      <c r="A438" s="4" t="s">
        <v>5688</v>
      </c>
      <c r="B438" s="4" t="s">
        <v>3161</v>
      </c>
      <c r="C438" s="4" t="s">
        <v>3162</v>
      </c>
      <c r="D438" s="4" t="s">
        <v>5689</v>
      </c>
      <c r="E438" s="31" t="s">
        <v>5900</v>
      </c>
      <c r="F438" s="31" t="s">
        <v>5900</v>
      </c>
      <c r="G438" s="31" t="s">
        <v>5900</v>
      </c>
      <c r="H438" s="31" t="b">
        <v>1</v>
      </c>
      <c r="K438" s="5">
        <v>12</v>
      </c>
      <c r="L438" s="4" t="s">
        <v>3164</v>
      </c>
      <c r="M438" s="5">
        <v>2022</v>
      </c>
      <c r="N438" s="4" t="s">
        <v>1540</v>
      </c>
    </row>
    <row r="439" spans="1:14" ht="15.6" x14ac:dyDescent="0.3">
      <c r="A439" s="4" t="s">
        <v>25</v>
      </c>
      <c r="B439" s="4" t="s">
        <v>26</v>
      </c>
      <c r="C439" s="4" t="s">
        <v>31</v>
      </c>
      <c r="D439" s="4" t="s">
        <v>32</v>
      </c>
      <c r="E439" s="31" t="s">
        <v>5900</v>
      </c>
      <c r="F439" s="31" t="s">
        <v>5900</v>
      </c>
      <c r="G439" s="31" t="s">
        <v>5900</v>
      </c>
      <c r="H439" s="31" t="b">
        <v>1</v>
      </c>
      <c r="K439" s="5">
        <v>11</v>
      </c>
      <c r="L439" s="4" t="s">
        <v>30</v>
      </c>
      <c r="M439" s="5" t="s">
        <v>27</v>
      </c>
      <c r="N439" s="4" t="s">
        <v>1519</v>
      </c>
    </row>
    <row r="440" spans="1:14" ht="15.6" x14ac:dyDescent="0.3">
      <c r="A440" s="4" t="s">
        <v>796</v>
      </c>
      <c r="B440" s="4" t="s">
        <v>797</v>
      </c>
      <c r="C440" s="4" t="s">
        <v>800</v>
      </c>
      <c r="D440" s="4" t="s">
        <v>801</v>
      </c>
      <c r="E440" s="31" t="s">
        <v>5900</v>
      </c>
      <c r="F440" s="31" t="s">
        <v>5900</v>
      </c>
      <c r="G440" s="31" t="s">
        <v>5900</v>
      </c>
      <c r="H440" s="31" t="b">
        <v>1</v>
      </c>
      <c r="K440" s="5">
        <v>9</v>
      </c>
      <c r="L440" s="4" t="s">
        <v>799</v>
      </c>
      <c r="M440" s="5" t="s">
        <v>395</v>
      </c>
      <c r="N440" s="4" t="s">
        <v>1519</v>
      </c>
    </row>
    <row r="441" spans="1:14" x14ac:dyDescent="0.25">
      <c r="A441" s="1" t="s">
        <v>6892</v>
      </c>
      <c r="B441" s="1" t="s">
        <v>6893</v>
      </c>
      <c r="C441" s="1" t="s">
        <v>6894</v>
      </c>
      <c r="D441" s="1" t="s">
        <v>6895</v>
      </c>
      <c r="E441" s="1" t="s">
        <v>5900</v>
      </c>
      <c r="F441" s="1" t="s">
        <v>5900</v>
      </c>
      <c r="G441" s="1" t="s">
        <v>5900</v>
      </c>
      <c r="H441" s="1" t="b">
        <v>1</v>
      </c>
      <c r="K441" s="32">
        <v>11</v>
      </c>
      <c r="L441" s="1" t="s">
        <v>6896</v>
      </c>
      <c r="M441" s="32">
        <v>2022</v>
      </c>
      <c r="N441" s="1" t="s">
        <v>1540</v>
      </c>
    </row>
    <row r="442" spans="1:14" x14ac:dyDescent="0.25">
      <c r="A442" s="1" t="s">
        <v>8008</v>
      </c>
      <c r="B442" s="1" t="s">
        <v>8009</v>
      </c>
      <c r="C442" s="1" t="s">
        <v>8010</v>
      </c>
      <c r="D442" s="1" t="s">
        <v>8011</v>
      </c>
      <c r="E442" s="1" t="s">
        <v>5900</v>
      </c>
      <c r="F442" s="1" t="s">
        <v>5900</v>
      </c>
      <c r="G442" s="1" t="s">
        <v>5900</v>
      </c>
      <c r="H442" s="1" t="b">
        <v>1</v>
      </c>
      <c r="K442" s="32">
        <v>10</v>
      </c>
      <c r="L442" s="1" t="s">
        <v>8012</v>
      </c>
      <c r="M442" s="32">
        <v>2019</v>
      </c>
      <c r="N442" s="1" t="s">
        <v>1540</v>
      </c>
    </row>
    <row r="443" spans="1:14" ht="15.6" x14ac:dyDescent="0.3">
      <c r="A443" s="4" t="s">
        <v>3588</v>
      </c>
      <c r="B443" s="4" t="s">
        <v>3589</v>
      </c>
      <c r="C443" s="4" t="s">
        <v>3592</v>
      </c>
      <c r="D443" s="4" t="s">
        <v>5102</v>
      </c>
      <c r="E443" s="31" t="s">
        <v>5900</v>
      </c>
      <c r="F443" s="31" t="s">
        <v>5900</v>
      </c>
      <c r="G443" s="31" t="s">
        <v>5900</v>
      </c>
      <c r="H443" s="31" t="b">
        <v>1</v>
      </c>
      <c r="K443" s="5">
        <v>13</v>
      </c>
      <c r="L443" s="4" t="s">
        <v>5786</v>
      </c>
      <c r="M443" s="5">
        <v>2019</v>
      </c>
      <c r="N443" s="4" t="s">
        <v>1540</v>
      </c>
    </row>
    <row r="444" spans="1:14" x14ac:dyDescent="0.25">
      <c r="A444" s="1" t="s">
        <v>6095</v>
      </c>
      <c r="B444" s="1" t="s">
        <v>6096</v>
      </c>
      <c r="C444" s="1" t="s">
        <v>6097</v>
      </c>
      <c r="D444" s="1" t="s">
        <v>6098</v>
      </c>
      <c r="E444" s="1" t="s">
        <v>5900</v>
      </c>
      <c r="F444" s="1" t="s">
        <v>5900</v>
      </c>
      <c r="G444" s="1" t="s">
        <v>5900</v>
      </c>
      <c r="H444" s="1" t="b">
        <v>1</v>
      </c>
      <c r="K444" s="32">
        <v>14</v>
      </c>
      <c r="L444" s="1" t="s">
        <v>6099</v>
      </c>
      <c r="M444" s="32">
        <v>2023</v>
      </c>
      <c r="N444" s="1" t="s">
        <v>1540</v>
      </c>
    </row>
    <row r="445" spans="1:14" x14ac:dyDescent="0.25">
      <c r="A445" s="1" t="s">
        <v>6826</v>
      </c>
      <c r="B445" s="1" t="s">
        <v>6827</v>
      </c>
      <c r="C445" s="1" t="s">
        <v>6828</v>
      </c>
      <c r="D445" s="1" t="s">
        <v>6829</v>
      </c>
      <c r="E445" s="1" t="s">
        <v>5900</v>
      </c>
      <c r="F445" s="1" t="s">
        <v>5900</v>
      </c>
      <c r="G445" s="1" t="s">
        <v>5900</v>
      </c>
      <c r="H445" s="1" t="b">
        <v>1</v>
      </c>
      <c r="K445" s="32">
        <v>10</v>
      </c>
      <c r="L445" s="1" t="s">
        <v>6830</v>
      </c>
      <c r="M445" s="32">
        <v>2022</v>
      </c>
      <c r="N445" s="1" t="s">
        <v>1540</v>
      </c>
    </row>
    <row r="446" spans="1:14" x14ac:dyDescent="0.25">
      <c r="A446" s="1" t="s">
        <v>6071</v>
      </c>
      <c r="B446" s="1" t="s">
        <v>6072</v>
      </c>
      <c r="C446" s="1" t="s">
        <v>6073</v>
      </c>
      <c r="D446" s="1" t="s">
        <v>6074</v>
      </c>
      <c r="E446" s="1" t="s">
        <v>5900</v>
      </c>
      <c r="F446" s="1" t="s">
        <v>5900</v>
      </c>
      <c r="G446" s="1" t="s">
        <v>5900</v>
      </c>
      <c r="H446" s="1" t="b">
        <v>1</v>
      </c>
      <c r="L446" s="1" t="s">
        <v>6075</v>
      </c>
      <c r="M446" s="32">
        <v>2023</v>
      </c>
      <c r="N446" s="1" t="s">
        <v>1540</v>
      </c>
    </row>
    <row r="447" spans="1:14" ht="15.6" x14ac:dyDescent="0.3">
      <c r="A447" s="4" t="s">
        <v>4105</v>
      </c>
      <c r="B447" s="4" t="s">
        <v>4106</v>
      </c>
      <c r="C447" s="4" t="s">
        <v>4110</v>
      </c>
      <c r="D447" s="4" t="s">
        <v>5195</v>
      </c>
      <c r="E447" s="31" t="s">
        <v>5900</v>
      </c>
      <c r="F447" s="31" t="s">
        <v>5900</v>
      </c>
      <c r="G447" s="31" t="s">
        <v>5900</v>
      </c>
      <c r="H447" s="31" t="b">
        <v>1</v>
      </c>
      <c r="K447" s="5">
        <v>14</v>
      </c>
      <c r="L447" s="4" t="s">
        <v>5817</v>
      </c>
      <c r="M447" s="5">
        <v>2021</v>
      </c>
      <c r="N447" s="4" t="s">
        <v>1540</v>
      </c>
    </row>
    <row r="448" spans="1:14" x14ac:dyDescent="0.25">
      <c r="A448" s="1" t="s">
        <v>6907</v>
      </c>
      <c r="B448" s="1" t="s">
        <v>1619</v>
      </c>
      <c r="C448" s="1" t="s">
        <v>6908</v>
      </c>
      <c r="D448" s="1" t="s">
        <v>1623</v>
      </c>
      <c r="E448" s="1" t="s">
        <v>5900</v>
      </c>
      <c r="F448" s="1" t="s">
        <v>5900</v>
      </c>
      <c r="G448" s="1" t="s">
        <v>5900</v>
      </c>
      <c r="H448" s="1" t="b">
        <v>1</v>
      </c>
      <c r="L448" s="1" t="s">
        <v>3788</v>
      </c>
      <c r="M448" s="32">
        <v>2022</v>
      </c>
      <c r="N448" s="1" t="s">
        <v>1540</v>
      </c>
    </row>
    <row r="449" spans="1:14" x14ac:dyDescent="0.25">
      <c r="A449" s="1" t="s">
        <v>6298</v>
      </c>
      <c r="B449" s="1" t="s">
        <v>6299</v>
      </c>
      <c r="C449" s="1" t="s">
        <v>6300</v>
      </c>
      <c r="D449" s="1" t="s">
        <v>6301</v>
      </c>
      <c r="E449" s="1" t="s">
        <v>5900</v>
      </c>
      <c r="F449" s="1" t="s">
        <v>5900</v>
      </c>
      <c r="G449" s="1" t="s">
        <v>5900</v>
      </c>
      <c r="H449" s="1" t="b">
        <v>1</v>
      </c>
      <c r="K449" s="32">
        <v>10</v>
      </c>
      <c r="L449" s="1" t="s">
        <v>6302</v>
      </c>
      <c r="M449" s="32">
        <v>2023</v>
      </c>
      <c r="N449" s="1" t="s">
        <v>1540</v>
      </c>
    </row>
    <row r="450" spans="1:14" ht="15.6" x14ac:dyDescent="0.3">
      <c r="A450" s="4" t="s">
        <v>4183</v>
      </c>
      <c r="B450" s="4" t="s">
        <v>4184</v>
      </c>
      <c r="C450" s="4" t="s">
        <v>4187</v>
      </c>
      <c r="D450" s="4" t="s">
        <v>5207</v>
      </c>
      <c r="E450" s="31" t="s">
        <v>5900</v>
      </c>
      <c r="F450" s="31" t="s">
        <v>5900</v>
      </c>
      <c r="G450" s="31" t="s">
        <v>5900</v>
      </c>
      <c r="H450" s="31" t="b">
        <v>1</v>
      </c>
      <c r="K450" s="5">
        <v>10</v>
      </c>
      <c r="L450" s="4" t="s">
        <v>5823</v>
      </c>
      <c r="M450" s="5">
        <v>2020</v>
      </c>
      <c r="N450" s="4" t="s">
        <v>1540</v>
      </c>
    </row>
    <row r="451" spans="1:14" x14ac:dyDescent="0.25">
      <c r="A451" s="1" t="s">
        <v>8322</v>
      </c>
      <c r="B451" s="1" t="s">
        <v>8323</v>
      </c>
      <c r="C451" s="1" t="s">
        <v>8324</v>
      </c>
      <c r="D451" s="1" t="s">
        <v>8325</v>
      </c>
      <c r="E451" s="1" t="s">
        <v>5900</v>
      </c>
      <c r="F451" s="1" t="s">
        <v>5900</v>
      </c>
      <c r="G451" s="1" t="s">
        <v>5900</v>
      </c>
      <c r="H451" s="1" t="b">
        <v>1</v>
      </c>
      <c r="K451" s="32">
        <v>11</v>
      </c>
      <c r="L451" s="1" t="s">
        <v>8326</v>
      </c>
      <c r="M451" s="32">
        <v>2018</v>
      </c>
      <c r="N451" s="1" t="s">
        <v>1540</v>
      </c>
    </row>
    <row r="452" spans="1:14" x14ac:dyDescent="0.25">
      <c r="A452" s="1" t="s">
        <v>7602</v>
      </c>
      <c r="B452" s="1" t="s">
        <v>7603</v>
      </c>
      <c r="C452" s="1" t="s">
        <v>7604</v>
      </c>
      <c r="D452" s="1" t="s">
        <v>7605</v>
      </c>
      <c r="E452" s="1" t="s">
        <v>5900</v>
      </c>
      <c r="F452" s="1" t="s">
        <v>5900</v>
      </c>
      <c r="G452" s="1" t="s">
        <v>5900</v>
      </c>
      <c r="H452" s="1" t="b">
        <v>1</v>
      </c>
      <c r="L452" s="1" t="s">
        <v>7606</v>
      </c>
      <c r="M452" s="32">
        <v>2020</v>
      </c>
      <c r="N452" s="1" t="s">
        <v>1540</v>
      </c>
    </row>
    <row r="453" spans="1:14" x14ac:dyDescent="0.25">
      <c r="A453" s="1" t="s">
        <v>8411</v>
      </c>
      <c r="B453" s="1" t="s">
        <v>8412</v>
      </c>
      <c r="C453" s="1" t="s">
        <v>8413</v>
      </c>
      <c r="D453" s="1" t="s">
        <v>8414</v>
      </c>
      <c r="E453" s="1" t="s">
        <v>5900</v>
      </c>
      <c r="F453" s="1" t="s">
        <v>5900</v>
      </c>
      <c r="G453" s="1" t="s">
        <v>5900</v>
      </c>
      <c r="H453" s="1" t="b">
        <v>1</v>
      </c>
      <c r="K453" s="32">
        <v>7</v>
      </c>
      <c r="L453" s="1" t="s">
        <v>8415</v>
      </c>
      <c r="M453" s="32">
        <v>2015</v>
      </c>
      <c r="N453" s="1" t="s">
        <v>1540</v>
      </c>
    </row>
    <row r="454" spans="1:14" x14ac:dyDescent="0.25">
      <c r="A454" s="1" t="s">
        <v>7572</v>
      </c>
      <c r="B454" s="1" t="s">
        <v>7573</v>
      </c>
      <c r="C454" s="1" t="s">
        <v>7574</v>
      </c>
      <c r="D454" s="1" t="s">
        <v>7575</v>
      </c>
      <c r="E454" s="1" t="s">
        <v>5900</v>
      </c>
      <c r="F454" s="1" t="s">
        <v>5900</v>
      </c>
      <c r="G454" s="1" t="s">
        <v>5900</v>
      </c>
      <c r="H454" s="1" t="b">
        <v>1</v>
      </c>
      <c r="K454" s="32">
        <v>10</v>
      </c>
      <c r="L454" s="1" t="s">
        <v>7576</v>
      </c>
      <c r="M454" s="32">
        <v>2020</v>
      </c>
      <c r="N454" s="1" t="s">
        <v>1540</v>
      </c>
    </row>
    <row r="455" spans="1:14" x14ac:dyDescent="0.25">
      <c r="A455" s="1" t="s">
        <v>7137</v>
      </c>
      <c r="B455" s="1" t="s">
        <v>7138</v>
      </c>
      <c r="C455" s="1" t="s">
        <v>7139</v>
      </c>
      <c r="D455" s="1" t="s">
        <v>7140</v>
      </c>
      <c r="E455" s="1" t="s">
        <v>5900</v>
      </c>
      <c r="F455" s="1" t="s">
        <v>5900</v>
      </c>
      <c r="G455" s="1" t="s">
        <v>5900</v>
      </c>
      <c r="H455" s="1" t="b">
        <v>1</v>
      </c>
      <c r="K455" s="32">
        <v>8</v>
      </c>
      <c r="L455" s="1" t="s">
        <v>7141</v>
      </c>
      <c r="M455" s="32">
        <v>2020</v>
      </c>
      <c r="N455" s="1" t="s">
        <v>1540</v>
      </c>
    </row>
    <row r="456" spans="1:14" x14ac:dyDescent="0.25">
      <c r="A456" s="1" t="s">
        <v>8386</v>
      </c>
      <c r="B456" s="1" t="s">
        <v>8387</v>
      </c>
      <c r="C456" s="1" t="s">
        <v>8388</v>
      </c>
      <c r="D456" s="1" t="s">
        <v>8389</v>
      </c>
      <c r="E456" s="1" t="s">
        <v>5900</v>
      </c>
      <c r="F456" s="1" t="s">
        <v>5900</v>
      </c>
      <c r="G456" s="1" t="s">
        <v>5900</v>
      </c>
      <c r="H456" s="1" t="b">
        <v>1</v>
      </c>
      <c r="L456" s="1" t="s">
        <v>8390</v>
      </c>
      <c r="M456" s="32">
        <v>2015</v>
      </c>
      <c r="N456" s="1" t="s">
        <v>1540</v>
      </c>
    </row>
    <row r="457" spans="1:14" ht="15.6" x14ac:dyDescent="0.3">
      <c r="A457" s="4" t="s">
        <v>5509</v>
      </c>
      <c r="B457" s="4" t="s">
        <v>2442</v>
      </c>
      <c r="C457" s="4" t="s">
        <v>2443</v>
      </c>
      <c r="D457" s="4" t="s">
        <v>5510</v>
      </c>
      <c r="E457" s="31" t="s">
        <v>5900</v>
      </c>
      <c r="F457" s="31" t="s">
        <v>5900</v>
      </c>
      <c r="G457" s="31" t="s">
        <v>5900</v>
      </c>
      <c r="H457" s="31" t="b">
        <v>1</v>
      </c>
      <c r="K457" s="5">
        <v>10</v>
      </c>
      <c r="L457" s="4" t="s">
        <v>2445</v>
      </c>
      <c r="M457" s="5">
        <v>2019</v>
      </c>
      <c r="N457" s="4" t="s">
        <v>1540</v>
      </c>
    </row>
    <row r="458" spans="1:14" ht="15.6" x14ac:dyDescent="0.3">
      <c r="A458" s="4" t="s">
        <v>329</v>
      </c>
      <c r="B458" s="4" t="s">
        <v>330</v>
      </c>
      <c r="C458" s="4" t="s">
        <v>333</v>
      </c>
      <c r="D458" s="4" t="s">
        <v>334</v>
      </c>
      <c r="E458" s="31" t="s">
        <v>5900</v>
      </c>
      <c r="F458" s="31" t="s">
        <v>5900</v>
      </c>
      <c r="G458" s="31" t="s">
        <v>5900</v>
      </c>
      <c r="H458" s="31" t="b">
        <v>1</v>
      </c>
      <c r="K458" s="5">
        <v>8</v>
      </c>
      <c r="L458" s="4" t="s">
        <v>332</v>
      </c>
      <c r="M458" s="5" t="s">
        <v>35</v>
      </c>
      <c r="N458" s="4" t="s">
        <v>1519</v>
      </c>
    </row>
    <row r="459" spans="1:14" ht="15.6" x14ac:dyDescent="0.3">
      <c r="A459" s="4" t="s">
        <v>1383</v>
      </c>
      <c r="B459" s="4" t="s">
        <v>1384</v>
      </c>
      <c r="C459" s="4" t="s">
        <v>1388</v>
      </c>
      <c r="D459" s="4" t="s">
        <v>1389</v>
      </c>
      <c r="E459" s="31" t="s">
        <v>5900</v>
      </c>
      <c r="F459" s="31" t="s">
        <v>5900</v>
      </c>
      <c r="G459" s="31" t="s">
        <v>5900</v>
      </c>
      <c r="H459" s="31" t="b">
        <v>1</v>
      </c>
      <c r="K459" s="5">
        <v>12</v>
      </c>
      <c r="L459" s="4" t="s">
        <v>1387</v>
      </c>
      <c r="M459" s="5" t="s">
        <v>50</v>
      </c>
      <c r="N459" s="4" t="s">
        <v>1519</v>
      </c>
    </row>
    <row r="460" spans="1:14" x14ac:dyDescent="0.25">
      <c r="A460" s="1" t="s">
        <v>7257</v>
      </c>
      <c r="B460" s="1" t="s">
        <v>7258</v>
      </c>
      <c r="C460" s="1" t="s">
        <v>7259</v>
      </c>
      <c r="D460" s="1" t="s">
        <v>7260</v>
      </c>
      <c r="E460" s="1" t="s">
        <v>5900</v>
      </c>
      <c r="F460" s="1" t="s">
        <v>5900</v>
      </c>
      <c r="G460" s="1" t="s">
        <v>5900</v>
      </c>
      <c r="H460" s="1" t="b">
        <v>1</v>
      </c>
      <c r="L460" s="1" t="s">
        <v>7261</v>
      </c>
      <c r="M460" s="32">
        <v>2021</v>
      </c>
      <c r="N460" s="1" t="s">
        <v>1540</v>
      </c>
    </row>
    <row r="461" spans="1:14" ht="15.6" x14ac:dyDescent="0.3">
      <c r="A461" s="4" t="s">
        <v>5384</v>
      </c>
      <c r="B461" s="4" t="s">
        <v>1951</v>
      </c>
      <c r="C461" s="4" t="s">
        <v>1952</v>
      </c>
      <c r="D461" s="4" t="s">
        <v>5385</v>
      </c>
      <c r="E461" s="31" t="s">
        <v>5900</v>
      </c>
      <c r="F461" s="31" t="s">
        <v>5900</v>
      </c>
      <c r="G461" s="31" t="s">
        <v>5900</v>
      </c>
      <c r="H461" s="31" t="b">
        <v>1</v>
      </c>
      <c r="K461" s="5">
        <v>43</v>
      </c>
      <c r="L461" s="4" t="s">
        <v>1954</v>
      </c>
      <c r="M461" s="5">
        <v>2020</v>
      </c>
      <c r="N461" s="4" t="s">
        <v>1540</v>
      </c>
    </row>
    <row r="462" spans="1:14" x14ac:dyDescent="0.25">
      <c r="A462" s="1" t="s">
        <v>7853</v>
      </c>
      <c r="B462" s="1" t="s">
        <v>7854</v>
      </c>
      <c r="C462" s="1" t="s">
        <v>7855</v>
      </c>
      <c r="D462" s="1" t="s">
        <v>7856</v>
      </c>
      <c r="E462" s="1" t="s">
        <v>5900</v>
      </c>
      <c r="F462" s="1" t="s">
        <v>5900</v>
      </c>
      <c r="G462" s="1" t="s">
        <v>5900</v>
      </c>
      <c r="H462" s="1" t="b">
        <v>1</v>
      </c>
      <c r="K462" s="32">
        <v>8</v>
      </c>
      <c r="L462" s="1" t="s">
        <v>7857</v>
      </c>
      <c r="M462" s="32">
        <v>2017</v>
      </c>
      <c r="N462" s="1" t="s">
        <v>1540</v>
      </c>
    </row>
    <row r="463" spans="1:14" x14ac:dyDescent="0.25">
      <c r="A463" s="1" t="s">
        <v>7695</v>
      </c>
      <c r="B463" s="1" t="s">
        <v>7696</v>
      </c>
      <c r="C463" s="1" t="s">
        <v>7697</v>
      </c>
      <c r="D463" s="1" t="s">
        <v>7698</v>
      </c>
      <c r="E463" s="1" t="s">
        <v>5900</v>
      </c>
      <c r="F463" s="1" t="s">
        <v>5900</v>
      </c>
      <c r="G463" s="1" t="s">
        <v>5900</v>
      </c>
      <c r="H463" s="1" t="b">
        <v>1</v>
      </c>
      <c r="K463" s="32">
        <v>7</v>
      </c>
      <c r="L463" s="1" t="s">
        <v>7699</v>
      </c>
      <c r="M463" s="32">
        <v>2020</v>
      </c>
      <c r="N463" s="1" t="s">
        <v>1540</v>
      </c>
    </row>
    <row r="464" spans="1:14" x14ac:dyDescent="0.25">
      <c r="A464" s="1" t="s">
        <v>6920</v>
      </c>
      <c r="B464" s="1" t="s">
        <v>6921</v>
      </c>
      <c r="C464" s="1" t="s">
        <v>6922</v>
      </c>
      <c r="D464" s="1" t="s">
        <v>6923</v>
      </c>
      <c r="E464" s="1" t="s">
        <v>5900</v>
      </c>
      <c r="F464" s="1" t="s">
        <v>5900</v>
      </c>
      <c r="G464" s="1" t="s">
        <v>5900</v>
      </c>
      <c r="H464" s="1" t="b">
        <v>1</v>
      </c>
      <c r="L464" s="1" t="s">
        <v>6924</v>
      </c>
      <c r="M464" s="32">
        <v>2022</v>
      </c>
      <c r="N464" s="1" t="s">
        <v>1540</v>
      </c>
    </row>
    <row r="465" spans="1:14" ht="15.6" x14ac:dyDescent="0.3">
      <c r="A465" s="4" t="s">
        <v>5414</v>
      </c>
      <c r="B465" s="4" t="s">
        <v>2071</v>
      </c>
      <c r="C465" s="4" t="s">
        <v>2072</v>
      </c>
      <c r="D465" s="4" t="s">
        <v>5415</v>
      </c>
      <c r="E465" s="31" t="s">
        <v>5900</v>
      </c>
      <c r="F465" s="31" t="s">
        <v>5900</v>
      </c>
      <c r="G465" s="31" t="s">
        <v>5900</v>
      </c>
      <c r="H465" s="31" t="b">
        <v>1</v>
      </c>
      <c r="K465" s="5">
        <v>17</v>
      </c>
      <c r="L465" s="4" t="s">
        <v>2074</v>
      </c>
      <c r="M465" s="5">
        <v>2016</v>
      </c>
      <c r="N465" s="4" t="s">
        <v>1540</v>
      </c>
    </row>
    <row r="466" spans="1:14" x14ac:dyDescent="0.25">
      <c r="A466" s="1" t="s">
        <v>4014</v>
      </c>
      <c r="B466" s="1" t="s">
        <v>4015</v>
      </c>
      <c r="C466" s="1" t="s">
        <v>4019</v>
      </c>
      <c r="D466" s="1" t="s">
        <v>4018</v>
      </c>
      <c r="E466" s="1" t="s">
        <v>5900</v>
      </c>
      <c r="F466" s="1" t="s">
        <v>5900</v>
      </c>
      <c r="G466" s="1" t="s">
        <v>5900</v>
      </c>
      <c r="H466" s="1" t="b">
        <v>1</v>
      </c>
      <c r="K466" s="32">
        <v>26</v>
      </c>
      <c r="L466" s="1" t="s">
        <v>8537</v>
      </c>
      <c r="M466" s="32">
        <v>2023</v>
      </c>
      <c r="N466" s="1" t="s">
        <v>1540</v>
      </c>
    </row>
    <row r="467" spans="1:14" x14ac:dyDescent="0.25">
      <c r="A467" s="1" t="s">
        <v>7833</v>
      </c>
      <c r="B467" s="1" t="s">
        <v>7834</v>
      </c>
      <c r="C467" s="1" t="s">
        <v>7835</v>
      </c>
      <c r="D467" s="1" t="s">
        <v>7836</v>
      </c>
      <c r="E467" s="1" t="s">
        <v>5900</v>
      </c>
      <c r="F467" s="1" t="s">
        <v>5900</v>
      </c>
      <c r="G467" s="1" t="s">
        <v>5900</v>
      </c>
      <c r="H467" s="1" t="b">
        <v>1</v>
      </c>
      <c r="K467" s="32">
        <v>8</v>
      </c>
      <c r="L467" s="1" t="s">
        <v>7837</v>
      </c>
      <c r="M467" s="32">
        <v>2019</v>
      </c>
      <c r="N467" s="1" t="s">
        <v>1540</v>
      </c>
    </row>
    <row r="468" spans="1:14" x14ac:dyDescent="0.25">
      <c r="A468" s="1" t="s">
        <v>6879</v>
      </c>
      <c r="B468" s="1" t="s">
        <v>6880</v>
      </c>
      <c r="C468" s="1" t="s">
        <v>6881</v>
      </c>
      <c r="D468" s="1" t="s">
        <v>6882</v>
      </c>
      <c r="E468" s="1" t="s">
        <v>5900</v>
      </c>
      <c r="F468" s="1" t="s">
        <v>5900</v>
      </c>
      <c r="G468" s="1" t="s">
        <v>5900</v>
      </c>
      <c r="H468" s="1" t="b">
        <v>1</v>
      </c>
      <c r="K468" s="32">
        <v>13</v>
      </c>
      <c r="L468" s="1" t="s">
        <v>6883</v>
      </c>
      <c r="M468" s="32">
        <v>2022</v>
      </c>
      <c r="N468" s="1" t="s">
        <v>1540</v>
      </c>
    </row>
    <row r="469" spans="1:14" x14ac:dyDescent="0.25">
      <c r="A469" s="1" t="s">
        <v>6865</v>
      </c>
      <c r="B469" s="1" t="s">
        <v>6866</v>
      </c>
      <c r="C469" s="1" t="s">
        <v>6867</v>
      </c>
      <c r="D469" s="1" t="s">
        <v>6868</v>
      </c>
      <c r="E469" s="1" t="s">
        <v>5900</v>
      </c>
      <c r="F469" s="1" t="s">
        <v>5900</v>
      </c>
      <c r="G469" s="1" t="s">
        <v>5900</v>
      </c>
      <c r="H469" s="1" t="b">
        <v>1</v>
      </c>
      <c r="L469" s="1" t="s">
        <v>6869</v>
      </c>
      <c r="M469" s="32">
        <v>2022</v>
      </c>
      <c r="N469" s="1" t="s">
        <v>1540</v>
      </c>
    </row>
    <row r="470" spans="1:14" x14ac:dyDescent="0.25">
      <c r="A470" s="1" t="s">
        <v>8261</v>
      </c>
      <c r="B470" s="1" t="s">
        <v>8262</v>
      </c>
      <c r="C470" s="1" t="s">
        <v>8263</v>
      </c>
      <c r="D470" s="1" t="s">
        <v>8264</v>
      </c>
      <c r="E470" s="1" t="s">
        <v>5900</v>
      </c>
      <c r="F470" s="1" t="s">
        <v>5900</v>
      </c>
      <c r="G470" s="1" t="s">
        <v>5900</v>
      </c>
      <c r="H470" s="1" t="b">
        <v>1</v>
      </c>
      <c r="L470" s="1" t="s">
        <v>8265</v>
      </c>
      <c r="M470" s="32">
        <v>2019</v>
      </c>
      <c r="N470" s="1" t="s">
        <v>1540</v>
      </c>
    </row>
    <row r="471" spans="1:14" x14ac:dyDescent="0.25">
      <c r="A471" s="1" t="s">
        <v>7532</v>
      </c>
      <c r="B471" s="1" t="s">
        <v>7533</v>
      </c>
      <c r="C471" s="1" t="s">
        <v>7534</v>
      </c>
      <c r="D471" s="1" t="s">
        <v>7535</v>
      </c>
      <c r="E471" s="1" t="s">
        <v>5900</v>
      </c>
      <c r="F471" s="1" t="s">
        <v>5900</v>
      </c>
      <c r="G471" s="1" t="s">
        <v>5900</v>
      </c>
      <c r="H471" s="1" t="b">
        <v>1</v>
      </c>
      <c r="K471" s="32">
        <v>13</v>
      </c>
      <c r="L471" s="1" t="s">
        <v>7536</v>
      </c>
      <c r="M471" s="32">
        <v>2019</v>
      </c>
      <c r="N471" s="1" t="s">
        <v>1540</v>
      </c>
    </row>
    <row r="472" spans="1:14" ht="15.6" x14ac:dyDescent="0.3">
      <c r="A472" s="4" t="s">
        <v>5752</v>
      </c>
      <c r="B472" s="4" t="s">
        <v>3416</v>
      </c>
      <c r="C472" s="4" t="s">
        <v>3417</v>
      </c>
      <c r="D472" s="4" t="s">
        <v>5753</v>
      </c>
      <c r="E472" s="31" t="s">
        <v>5900</v>
      </c>
      <c r="F472" s="31" t="s">
        <v>5900</v>
      </c>
      <c r="G472" s="31" t="s">
        <v>5900</v>
      </c>
      <c r="H472" s="31" t="b">
        <v>1</v>
      </c>
      <c r="K472" s="5">
        <v>17</v>
      </c>
      <c r="L472" s="4" t="s">
        <v>3419</v>
      </c>
      <c r="M472" s="5">
        <v>2021</v>
      </c>
      <c r="N472" s="4" t="s">
        <v>1540</v>
      </c>
    </row>
    <row r="473" spans="1:14" x14ac:dyDescent="0.25">
      <c r="A473" s="1" t="s">
        <v>8205</v>
      </c>
      <c r="B473" s="1" t="s">
        <v>8206</v>
      </c>
      <c r="C473" s="1" t="s">
        <v>8207</v>
      </c>
      <c r="D473" s="1" t="s">
        <v>8208</v>
      </c>
      <c r="E473" s="1" t="s">
        <v>5900</v>
      </c>
      <c r="F473" s="1" t="s">
        <v>5900</v>
      </c>
      <c r="G473" s="1" t="s">
        <v>5900</v>
      </c>
      <c r="H473" s="1" t="b">
        <v>1</v>
      </c>
      <c r="K473" s="32">
        <v>16</v>
      </c>
      <c r="L473" s="1" t="s">
        <v>8209</v>
      </c>
      <c r="M473" s="32">
        <v>2018</v>
      </c>
      <c r="N473" s="1" t="s">
        <v>1540</v>
      </c>
    </row>
    <row r="474" spans="1:14" ht="15.6" x14ac:dyDescent="0.3">
      <c r="A474" s="4" t="s">
        <v>3770</v>
      </c>
      <c r="B474" s="4" t="s">
        <v>3771</v>
      </c>
      <c r="C474" s="4" t="s">
        <v>3774</v>
      </c>
      <c r="D474" s="4" t="s">
        <v>5135</v>
      </c>
      <c r="E474" s="31" t="s">
        <v>5900</v>
      </c>
      <c r="F474" s="31" t="s">
        <v>5900</v>
      </c>
      <c r="G474" s="31" t="s">
        <v>5900</v>
      </c>
      <c r="H474" s="31" t="b">
        <v>1</v>
      </c>
      <c r="K474" s="5">
        <v>11</v>
      </c>
      <c r="L474" s="4" t="s">
        <v>5799</v>
      </c>
      <c r="M474" s="5">
        <v>2021</v>
      </c>
      <c r="N474" s="4" t="s">
        <v>1540</v>
      </c>
    </row>
    <row r="475" spans="1:14" ht="15.6" x14ac:dyDescent="0.3">
      <c r="A475" s="4" t="s">
        <v>196</v>
      </c>
      <c r="B475" s="17" t="s">
        <v>197</v>
      </c>
      <c r="C475" s="4" t="s">
        <v>201</v>
      </c>
      <c r="D475" s="4" t="s">
        <v>202</v>
      </c>
      <c r="E475" s="31" t="s">
        <v>5900</v>
      </c>
      <c r="F475" s="31" t="s">
        <v>5900</v>
      </c>
      <c r="G475" s="31" t="s">
        <v>5900</v>
      </c>
      <c r="H475" s="31" t="b">
        <v>1</v>
      </c>
      <c r="I475" s="1" t="s">
        <v>5917</v>
      </c>
      <c r="J475" s="1" t="s">
        <v>5917</v>
      </c>
      <c r="K475" s="5">
        <v>7</v>
      </c>
      <c r="L475" s="4" t="s">
        <v>200</v>
      </c>
      <c r="M475" s="5" t="s">
        <v>124</v>
      </c>
      <c r="N475" s="4" t="s">
        <v>1519</v>
      </c>
    </row>
    <row r="476" spans="1:14" x14ac:dyDescent="0.25">
      <c r="A476" s="1" t="s">
        <v>6404</v>
      </c>
      <c r="B476" s="1" t="s">
        <v>6405</v>
      </c>
      <c r="C476" s="1" t="s">
        <v>6406</v>
      </c>
      <c r="D476" s="1" t="s">
        <v>6407</v>
      </c>
      <c r="E476" s="1" t="s">
        <v>5900</v>
      </c>
      <c r="F476" s="1" t="s">
        <v>5900</v>
      </c>
      <c r="G476" s="1" t="s">
        <v>5900</v>
      </c>
      <c r="H476" s="1" t="b">
        <v>1</v>
      </c>
      <c r="L476" s="1" t="s">
        <v>6408</v>
      </c>
      <c r="M476" s="32">
        <v>2022</v>
      </c>
      <c r="N476" s="1" t="s">
        <v>1540</v>
      </c>
    </row>
    <row r="477" spans="1:14" ht="15.6" x14ac:dyDescent="0.3">
      <c r="A477" s="4" t="s">
        <v>4099</v>
      </c>
      <c r="B477" s="4" t="s">
        <v>4100</v>
      </c>
      <c r="C477" s="4" t="s">
        <v>4103</v>
      </c>
      <c r="D477" s="4" t="s">
        <v>5194</v>
      </c>
      <c r="E477" s="31" t="s">
        <v>5900</v>
      </c>
      <c r="F477" s="31" t="s">
        <v>5900</v>
      </c>
      <c r="G477" s="31" t="s">
        <v>5900</v>
      </c>
      <c r="H477" s="31" t="b">
        <v>1</v>
      </c>
      <c r="K477" s="5">
        <v>13</v>
      </c>
      <c r="L477" s="4" t="s">
        <v>5816</v>
      </c>
      <c r="M477" s="5">
        <v>2017</v>
      </c>
      <c r="N477" s="4" t="s">
        <v>1540</v>
      </c>
    </row>
    <row r="478" spans="1:14" ht="15.6" x14ac:dyDescent="0.3">
      <c r="A478" s="4" t="s">
        <v>971</v>
      </c>
      <c r="B478" s="4" t="s">
        <v>972</v>
      </c>
      <c r="C478" s="4" t="s">
        <v>976</v>
      </c>
      <c r="D478" s="4" t="s">
        <v>977</v>
      </c>
      <c r="E478" s="31" t="s">
        <v>5900</v>
      </c>
      <c r="F478" s="31" t="s">
        <v>5900</v>
      </c>
      <c r="G478" s="31" t="s">
        <v>5900</v>
      </c>
      <c r="H478" s="31" t="b">
        <v>1</v>
      </c>
      <c r="K478" s="5">
        <v>13</v>
      </c>
      <c r="L478" s="4" t="s">
        <v>975</v>
      </c>
      <c r="M478" s="5" t="s">
        <v>395</v>
      </c>
      <c r="N478" s="4" t="s">
        <v>1519</v>
      </c>
    </row>
    <row r="479" spans="1:14" x14ac:dyDescent="0.25">
      <c r="A479" s="1" t="s">
        <v>7342</v>
      </c>
      <c r="B479" s="1" t="s">
        <v>7343</v>
      </c>
      <c r="C479" s="1" t="s">
        <v>7344</v>
      </c>
      <c r="D479" s="1" t="s">
        <v>7345</v>
      </c>
      <c r="E479" s="1" t="s">
        <v>5900</v>
      </c>
      <c r="F479" s="1" t="s">
        <v>5900</v>
      </c>
      <c r="G479" s="1" t="s">
        <v>5900</v>
      </c>
      <c r="H479" s="1" t="b">
        <v>1</v>
      </c>
      <c r="L479" s="1" t="s">
        <v>7346</v>
      </c>
      <c r="M479" s="32">
        <v>2021</v>
      </c>
      <c r="N479" s="1" t="s">
        <v>1540</v>
      </c>
    </row>
    <row r="480" spans="1:14" ht="15.6" x14ac:dyDescent="0.3">
      <c r="A480" s="4" t="s">
        <v>5448</v>
      </c>
      <c r="B480" s="4" t="s">
        <v>2206</v>
      </c>
      <c r="C480" s="4" t="s">
        <v>2207</v>
      </c>
      <c r="D480" s="4" t="s">
        <v>5449</v>
      </c>
      <c r="E480" s="31" t="s">
        <v>5900</v>
      </c>
      <c r="F480" s="31" t="s">
        <v>5900</v>
      </c>
      <c r="G480" s="31" t="s">
        <v>5900</v>
      </c>
      <c r="H480" s="31" t="b">
        <v>1</v>
      </c>
      <c r="K480" s="5">
        <v>13</v>
      </c>
      <c r="L480" s="4" t="s">
        <v>2209</v>
      </c>
      <c r="M480" s="5">
        <v>2020</v>
      </c>
      <c r="N480" s="4" t="s">
        <v>1540</v>
      </c>
    </row>
    <row r="481" spans="1:14" x14ac:dyDescent="0.25">
      <c r="A481" s="1" t="s">
        <v>7376</v>
      </c>
      <c r="B481" s="1" t="s">
        <v>7377</v>
      </c>
      <c r="C481" s="1" t="s">
        <v>7378</v>
      </c>
      <c r="D481" s="1" t="s">
        <v>7379</v>
      </c>
      <c r="E481" s="1" t="s">
        <v>5900</v>
      </c>
      <c r="F481" s="1" t="s">
        <v>5900</v>
      </c>
      <c r="G481" s="1" t="s">
        <v>5900</v>
      </c>
      <c r="H481" s="1" t="b">
        <v>1</v>
      </c>
      <c r="L481" s="1" t="s">
        <v>7380</v>
      </c>
      <c r="M481" s="32">
        <v>2021</v>
      </c>
      <c r="N481" s="1" t="s">
        <v>1540</v>
      </c>
    </row>
    <row r="482" spans="1:14" ht="15.6" x14ac:dyDescent="0.3">
      <c r="A482" s="4" t="s">
        <v>5537</v>
      </c>
      <c r="B482" s="4" t="s">
        <v>2554</v>
      </c>
      <c r="C482" s="4" t="s">
        <v>2555</v>
      </c>
      <c r="D482" s="4" t="s">
        <v>5538</v>
      </c>
      <c r="E482" s="31" t="s">
        <v>5900</v>
      </c>
      <c r="F482" s="31" t="s">
        <v>5900</v>
      </c>
      <c r="G482" s="31" t="s">
        <v>5900</v>
      </c>
      <c r="H482" s="31" t="b">
        <v>1</v>
      </c>
      <c r="K482" s="5">
        <v>8</v>
      </c>
      <c r="L482" s="4" t="s">
        <v>2557</v>
      </c>
      <c r="M482" s="5">
        <v>2021</v>
      </c>
      <c r="N482" s="4" t="s">
        <v>1540</v>
      </c>
    </row>
    <row r="483" spans="1:14" x14ac:dyDescent="0.25">
      <c r="A483" s="1" t="s">
        <v>8195</v>
      </c>
      <c r="B483" s="1" t="s">
        <v>8196</v>
      </c>
      <c r="C483" s="1" t="s">
        <v>8197</v>
      </c>
      <c r="D483" s="1" t="s">
        <v>8198</v>
      </c>
      <c r="E483" s="1" t="s">
        <v>5900</v>
      </c>
      <c r="F483" s="1" t="s">
        <v>5900</v>
      </c>
      <c r="G483" s="1" t="s">
        <v>5900</v>
      </c>
      <c r="H483" s="1" t="b">
        <v>1</v>
      </c>
      <c r="K483" s="32">
        <v>14</v>
      </c>
      <c r="L483" s="1" t="s">
        <v>8199</v>
      </c>
      <c r="M483" s="32">
        <v>2018</v>
      </c>
      <c r="N483" s="1" t="s">
        <v>1540</v>
      </c>
    </row>
    <row r="484" spans="1:14" x14ac:dyDescent="0.25">
      <c r="A484" s="1" t="s">
        <v>6320</v>
      </c>
      <c r="B484" s="1" t="s">
        <v>6321</v>
      </c>
      <c r="C484" s="1" t="s">
        <v>6322</v>
      </c>
      <c r="D484" s="1" t="s">
        <v>6323</v>
      </c>
      <c r="E484" s="1" t="s">
        <v>5900</v>
      </c>
      <c r="F484" s="1" t="s">
        <v>5900</v>
      </c>
      <c r="G484" s="1" t="s">
        <v>5900</v>
      </c>
      <c r="H484" s="1" t="b">
        <v>1</v>
      </c>
      <c r="K484" s="32">
        <v>22</v>
      </c>
      <c r="L484" s="1" t="s">
        <v>6324</v>
      </c>
      <c r="M484" s="32">
        <v>2023</v>
      </c>
      <c r="N484" s="1" t="s">
        <v>1540</v>
      </c>
    </row>
    <row r="485" spans="1:14" x14ac:dyDescent="0.25">
      <c r="A485" s="1" t="s">
        <v>7863</v>
      </c>
      <c r="B485" s="1" t="s">
        <v>7864</v>
      </c>
      <c r="C485" s="1" t="s">
        <v>7865</v>
      </c>
      <c r="D485" s="1" t="s">
        <v>7866</v>
      </c>
      <c r="E485" s="1" t="s">
        <v>5900</v>
      </c>
      <c r="F485" s="1" t="s">
        <v>5900</v>
      </c>
      <c r="G485" s="1" t="s">
        <v>5900</v>
      </c>
      <c r="H485" s="1" t="b">
        <v>1</v>
      </c>
      <c r="K485" s="32">
        <v>13</v>
      </c>
      <c r="L485" s="1" t="s">
        <v>7867</v>
      </c>
      <c r="M485" s="32">
        <v>2019</v>
      </c>
      <c r="N485" s="1" t="s">
        <v>1540</v>
      </c>
    </row>
    <row r="486" spans="1:14" ht="15.6" x14ac:dyDescent="0.3">
      <c r="A486" s="4" t="s">
        <v>4406</v>
      </c>
      <c r="B486" s="4" t="s">
        <v>4407</v>
      </c>
      <c r="C486" s="4" t="s">
        <v>4411</v>
      </c>
      <c r="D486" s="4" t="s">
        <v>5247</v>
      </c>
      <c r="E486" s="31" t="s">
        <v>5900</v>
      </c>
      <c r="F486" s="31" t="s">
        <v>5900</v>
      </c>
      <c r="G486" s="31" t="s">
        <v>5900</v>
      </c>
      <c r="H486" s="31" t="b">
        <v>1</v>
      </c>
      <c r="K486" s="5">
        <v>14</v>
      </c>
      <c r="L486" s="4" t="s">
        <v>5842</v>
      </c>
      <c r="M486" s="5">
        <v>2017</v>
      </c>
      <c r="N486" s="4" t="s">
        <v>1540</v>
      </c>
    </row>
    <row r="487" spans="1:14" x14ac:dyDescent="0.25">
      <c r="A487" s="1" t="s">
        <v>8495</v>
      </c>
      <c r="B487" s="1" t="s">
        <v>8496</v>
      </c>
      <c r="C487" s="1" t="s">
        <v>8497</v>
      </c>
      <c r="D487" s="1" t="s">
        <v>8498</v>
      </c>
      <c r="E487" s="1" t="s">
        <v>5900</v>
      </c>
      <c r="F487" s="1" t="s">
        <v>5900</v>
      </c>
      <c r="G487" s="1" t="s">
        <v>5900</v>
      </c>
      <c r="H487" s="1" t="b">
        <v>1</v>
      </c>
      <c r="K487" s="32">
        <v>21</v>
      </c>
      <c r="L487" s="1" t="s">
        <v>8499</v>
      </c>
      <c r="M487" s="32">
        <v>2016</v>
      </c>
      <c r="N487" s="1" t="s">
        <v>1540</v>
      </c>
    </row>
    <row r="488" spans="1:14" x14ac:dyDescent="0.25">
      <c r="A488" s="1" t="s">
        <v>8406</v>
      </c>
      <c r="B488" s="1" t="s">
        <v>8407</v>
      </c>
      <c r="C488" s="1" t="s">
        <v>8408</v>
      </c>
      <c r="D488" s="1" t="s">
        <v>8409</v>
      </c>
      <c r="E488" s="1" t="s">
        <v>5900</v>
      </c>
      <c r="F488" s="1" t="s">
        <v>5900</v>
      </c>
      <c r="G488" s="1" t="s">
        <v>5900</v>
      </c>
      <c r="H488" s="1" t="b">
        <v>1</v>
      </c>
      <c r="K488" s="32">
        <v>19</v>
      </c>
      <c r="L488" s="1" t="s">
        <v>8410</v>
      </c>
      <c r="M488" s="32">
        <v>2015</v>
      </c>
      <c r="N488" s="1" t="s">
        <v>1540</v>
      </c>
    </row>
    <row r="489" spans="1:14" x14ac:dyDescent="0.25">
      <c r="A489" s="1" t="s">
        <v>7552</v>
      </c>
      <c r="B489" s="1" t="s">
        <v>7553</v>
      </c>
      <c r="C489" s="1" t="s">
        <v>7554</v>
      </c>
      <c r="D489" s="1" t="s">
        <v>7555</v>
      </c>
      <c r="E489" s="1" t="s">
        <v>5900</v>
      </c>
      <c r="F489" s="1" t="s">
        <v>5900</v>
      </c>
      <c r="G489" s="1" t="s">
        <v>5900</v>
      </c>
      <c r="H489" s="1" t="b">
        <v>1</v>
      </c>
      <c r="K489" s="32">
        <v>9</v>
      </c>
      <c r="L489" s="1" t="s">
        <v>7556</v>
      </c>
      <c r="M489" s="32">
        <v>2020</v>
      </c>
      <c r="N489" s="1" t="s">
        <v>1540</v>
      </c>
    </row>
    <row r="490" spans="1:14" x14ac:dyDescent="0.25">
      <c r="A490" s="1" t="s">
        <v>6589</v>
      </c>
      <c r="B490" s="1" t="s">
        <v>6590</v>
      </c>
      <c r="C490" s="1" t="s">
        <v>6591</v>
      </c>
      <c r="D490" s="1" t="s">
        <v>6592</v>
      </c>
      <c r="E490" s="1" t="s">
        <v>5900</v>
      </c>
      <c r="F490" s="1" t="s">
        <v>5900</v>
      </c>
      <c r="G490" s="1" t="s">
        <v>5900</v>
      </c>
      <c r="H490" s="1" t="b">
        <v>1</v>
      </c>
      <c r="L490" s="1" t="s">
        <v>6593</v>
      </c>
      <c r="M490" s="32">
        <v>2022</v>
      </c>
      <c r="N490" s="1" t="s">
        <v>1540</v>
      </c>
    </row>
    <row r="491" spans="1:14" x14ac:dyDescent="0.25">
      <c r="A491" s="1" t="s">
        <v>6897</v>
      </c>
      <c r="B491" s="33" t="s">
        <v>6898</v>
      </c>
      <c r="C491" s="1" t="s">
        <v>6899</v>
      </c>
      <c r="D491" s="1" t="s">
        <v>6900</v>
      </c>
      <c r="E491" s="1" t="s">
        <v>5900</v>
      </c>
      <c r="F491" s="1" t="s">
        <v>5900</v>
      </c>
      <c r="G491" s="1" t="s">
        <v>5900</v>
      </c>
      <c r="H491" s="1" t="b">
        <v>1</v>
      </c>
      <c r="I491" s="1" t="s">
        <v>8544</v>
      </c>
      <c r="J491" s="1" t="s">
        <v>8544</v>
      </c>
      <c r="K491" s="32">
        <v>12</v>
      </c>
      <c r="L491" s="1" t="s">
        <v>6901</v>
      </c>
      <c r="M491" s="32">
        <v>2022</v>
      </c>
      <c r="N491" s="1" t="s">
        <v>1540</v>
      </c>
    </row>
    <row r="492" spans="1:14" x14ac:dyDescent="0.25">
      <c r="A492" s="1" t="s">
        <v>7054</v>
      </c>
      <c r="B492" s="33" t="s">
        <v>7055</v>
      </c>
      <c r="C492" s="1" t="s">
        <v>7056</v>
      </c>
      <c r="D492" s="1" t="s">
        <v>7057</v>
      </c>
      <c r="E492" s="1" t="s">
        <v>5900</v>
      </c>
      <c r="F492" s="1" t="s">
        <v>5900</v>
      </c>
      <c r="G492" s="1" t="s">
        <v>5900</v>
      </c>
      <c r="H492" s="1" t="b">
        <v>1</v>
      </c>
      <c r="I492" s="1" t="s">
        <v>8544</v>
      </c>
      <c r="J492" s="1" t="s">
        <v>8544</v>
      </c>
      <c r="K492" s="32">
        <v>16</v>
      </c>
      <c r="L492" s="1" t="s">
        <v>7058</v>
      </c>
      <c r="M492" s="32">
        <v>2021</v>
      </c>
      <c r="N492" s="1" t="s">
        <v>1540</v>
      </c>
    </row>
    <row r="493" spans="1:14" x14ac:dyDescent="0.25">
      <c r="A493" s="1" t="s">
        <v>7732</v>
      </c>
      <c r="B493" s="1" t="s">
        <v>7733</v>
      </c>
      <c r="C493" s="1" t="s">
        <v>7734</v>
      </c>
      <c r="D493" s="1" t="s">
        <v>7735</v>
      </c>
      <c r="E493" s="1" t="s">
        <v>5900</v>
      </c>
      <c r="F493" s="1" t="s">
        <v>5900</v>
      </c>
      <c r="G493" s="1" t="s">
        <v>5900</v>
      </c>
      <c r="H493" s="1" t="b">
        <v>1</v>
      </c>
      <c r="L493" s="1" t="s">
        <v>7736</v>
      </c>
      <c r="M493" s="32">
        <v>2019</v>
      </c>
      <c r="N493" s="1" t="s">
        <v>1540</v>
      </c>
    </row>
    <row r="494" spans="1:14" x14ac:dyDescent="0.25">
      <c r="A494" s="1" t="s">
        <v>8053</v>
      </c>
      <c r="B494" s="1" t="s">
        <v>8054</v>
      </c>
      <c r="C494" s="1" t="s">
        <v>8055</v>
      </c>
      <c r="D494" s="1" t="s">
        <v>8056</v>
      </c>
      <c r="E494" s="1" t="s">
        <v>5900</v>
      </c>
      <c r="F494" s="1" t="s">
        <v>5900</v>
      </c>
      <c r="G494" s="1" t="s">
        <v>5900</v>
      </c>
      <c r="H494" s="1" t="b">
        <v>1</v>
      </c>
      <c r="K494" s="32">
        <v>15</v>
      </c>
      <c r="L494" s="1" t="s">
        <v>8057</v>
      </c>
      <c r="M494" s="32">
        <v>2018</v>
      </c>
      <c r="N494" s="1" t="s">
        <v>1540</v>
      </c>
    </row>
    <row r="495" spans="1:14" x14ac:dyDescent="0.25">
      <c r="A495" s="1" t="s">
        <v>8288</v>
      </c>
      <c r="B495" s="1" t="s">
        <v>8289</v>
      </c>
      <c r="C495" s="1" t="s">
        <v>8290</v>
      </c>
      <c r="D495" s="1" t="s">
        <v>8291</v>
      </c>
      <c r="E495" s="1" t="s">
        <v>5900</v>
      </c>
      <c r="F495" s="1" t="s">
        <v>5900</v>
      </c>
      <c r="G495" s="1" t="s">
        <v>5900</v>
      </c>
      <c r="H495" s="1" t="b">
        <v>1</v>
      </c>
      <c r="K495" s="32">
        <v>15</v>
      </c>
      <c r="L495" s="1" t="s">
        <v>8292</v>
      </c>
      <c r="M495" s="32">
        <v>2017</v>
      </c>
      <c r="N495" s="1" t="s">
        <v>1540</v>
      </c>
    </row>
    <row r="496" spans="1:14" x14ac:dyDescent="0.25">
      <c r="A496" s="1" t="s">
        <v>8520</v>
      </c>
      <c r="B496" s="1" t="s">
        <v>8521</v>
      </c>
      <c r="C496" s="1" t="s">
        <v>8522</v>
      </c>
      <c r="D496" s="1" t="s">
        <v>8523</v>
      </c>
      <c r="E496" s="1" t="s">
        <v>5900</v>
      </c>
      <c r="F496" s="1" t="s">
        <v>5900</v>
      </c>
      <c r="G496" s="1" t="s">
        <v>5900</v>
      </c>
      <c r="H496" s="1" t="b">
        <v>1</v>
      </c>
      <c r="K496" s="32">
        <v>10</v>
      </c>
      <c r="L496" s="1" t="s">
        <v>8524</v>
      </c>
      <c r="M496" s="32">
        <v>2015</v>
      </c>
      <c r="N496" s="1" t="s">
        <v>1540</v>
      </c>
    </row>
    <row r="497" spans="1:14" x14ac:dyDescent="0.25">
      <c r="A497" s="1" t="s">
        <v>7029</v>
      </c>
      <c r="B497" s="1" t="s">
        <v>7030</v>
      </c>
      <c r="C497" s="1" t="s">
        <v>7031</v>
      </c>
      <c r="D497" s="1" t="s">
        <v>7032</v>
      </c>
      <c r="E497" s="1" t="s">
        <v>5900</v>
      </c>
      <c r="F497" s="1" t="s">
        <v>5900</v>
      </c>
      <c r="G497" s="1" t="s">
        <v>5900</v>
      </c>
      <c r="H497" s="1" t="b">
        <v>1</v>
      </c>
      <c r="L497" s="1" t="s">
        <v>7033</v>
      </c>
      <c r="M497" s="32">
        <v>2021</v>
      </c>
      <c r="N497" s="1" t="s">
        <v>1540</v>
      </c>
    </row>
    <row r="498" spans="1:14" x14ac:dyDescent="0.25">
      <c r="A498" s="1" t="s">
        <v>7787</v>
      </c>
      <c r="B498" s="1" t="s">
        <v>7788</v>
      </c>
      <c r="C498" s="1" t="s">
        <v>7789</v>
      </c>
      <c r="D498" s="1" t="s">
        <v>7790</v>
      </c>
      <c r="E498" s="1" t="s">
        <v>5900</v>
      </c>
      <c r="F498" s="1" t="s">
        <v>5900</v>
      </c>
      <c r="G498" s="1" t="s">
        <v>5900</v>
      </c>
      <c r="H498" s="1" t="b">
        <v>1</v>
      </c>
      <c r="L498" s="1" t="s">
        <v>7791</v>
      </c>
      <c r="M498" s="32">
        <v>2019</v>
      </c>
      <c r="N498" s="1" t="s">
        <v>1540</v>
      </c>
    </row>
    <row r="499" spans="1:14" x14ac:dyDescent="0.25">
      <c r="A499" s="1" t="s">
        <v>8525</v>
      </c>
      <c r="B499" s="1" t="s">
        <v>8526</v>
      </c>
      <c r="C499" s="1" t="s">
        <v>8527</v>
      </c>
      <c r="D499" s="1" t="s">
        <v>8528</v>
      </c>
      <c r="E499" s="1" t="s">
        <v>5900</v>
      </c>
      <c r="F499" s="1" t="s">
        <v>5900</v>
      </c>
      <c r="G499" s="1" t="s">
        <v>5900</v>
      </c>
      <c r="H499" s="1" t="b">
        <v>1</v>
      </c>
      <c r="K499" s="32">
        <v>8</v>
      </c>
      <c r="L499" s="1" t="s">
        <v>8529</v>
      </c>
      <c r="M499" s="32">
        <v>2015</v>
      </c>
      <c r="N499" s="1" t="s">
        <v>1540</v>
      </c>
    </row>
    <row r="500" spans="1:14" ht="15.6" x14ac:dyDescent="0.3">
      <c r="A500" s="4" t="s">
        <v>5462</v>
      </c>
      <c r="B500" s="4" t="s">
        <v>2260</v>
      </c>
      <c r="C500" s="4" t="s">
        <v>2261</v>
      </c>
      <c r="D500" s="4" t="s">
        <v>5463</v>
      </c>
      <c r="E500" s="31" t="s">
        <v>5900</v>
      </c>
      <c r="F500" s="31" t="s">
        <v>5900</v>
      </c>
      <c r="G500" s="31" t="s">
        <v>5900</v>
      </c>
      <c r="H500" s="31" t="b">
        <v>1</v>
      </c>
      <c r="K500" s="5">
        <v>8</v>
      </c>
      <c r="L500" s="4" t="s">
        <v>2263</v>
      </c>
      <c r="M500" s="5">
        <v>2020</v>
      </c>
      <c r="N500" s="4" t="s">
        <v>1540</v>
      </c>
    </row>
    <row r="501" spans="1:14" ht="15.6" x14ac:dyDescent="0.3">
      <c r="A501" s="4" t="s">
        <v>5482</v>
      </c>
      <c r="B501" s="4" t="s">
        <v>2338</v>
      </c>
      <c r="C501" s="4" t="s">
        <v>2339</v>
      </c>
      <c r="D501" s="4" t="s">
        <v>5483</v>
      </c>
      <c r="E501" s="31" t="s">
        <v>5900</v>
      </c>
      <c r="F501" s="31" t="s">
        <v>5900</v>
      </c>
      <c r="G501" s="31" t="s">
        <v>5900</v>
      </c>
      <c r="H501" s="31" t="b">
        <v>1</v>
      </c>
      <c r="K501" s="5">
        <v>14</v>
      </c>
      <c r="L501" s="4" t="s">
        <v>2341</v>
      </c>
      <c r="M501" s="5">
        <v>2023</v>
      </c>
      <c r="N501" s="4" t="s">
        <v>1540</v>
      </c>
    </row>
    <row r="502" spans="1:14" x14ac:dyDescent="0.25">
      <c r="A502" s="1" t="s">
        <v>7109</v>
      </c>
      <c r="B502" s="33" t="s">
        <v>7110</v>
      </c>
      <c r="C502" s="1" t="s">
        <v>7111</v>
      </c>
      <c r="D502" s="1" t="s">
        <v>7112</v>
      </c>
      <c r="E502" s="1" t="s">
        <v>5900</v>
      </c>
      <c r="F502" s="1" t="s">
        <v>5900</v>
      </c>
      <c r="G502" s="1" t="s">
        <v>5900</v>
      </c>
      <c r="H502" s="1" t="b">
        <v>1</v>
      </c>
      <c r="I502" s="1" t="s">
        <v>8544</v>
      </c>
      <c r="J502" s="1" t="s">
        <v>8544</v>
      </c>
      <c r="K502" s="32">
        <v>15</v>
      </c>
      <c r="L502" s="1" t="s">
        <v>7113</v>
      </c>
      <c r="M502" s="32">
        <v>2021</v>
      </c>
      <c r="N502" s="1" t="s">
        <v>1540</v>
      </c>
    </row>
    <row r="503" spans="1:14" x14ac:dyDescent="0.25">
      <c r="A503" s="1" t="s">
        <v>8246</v>
      </c>
      <c r="B503" s="1" t="s">
        <v>8247</v>
      </c>
      <c r="C503" s="1" t="s">
        <v>8248</v>
      </c>
      <c r="D503" s="1" t="s">
        <v>8249</v>
      </c>
      <c r="E503" s="1" t="s">
        <v>5900</v>
      </c>
      <c r="F503" s="1" t="s">
        <v>5900</v>
      </c>
      <c r="G503" s="1" t="s">
        <v>5900</v>
      </c>
      <c r="H503" s="1" t="b">
        <v>1</v>
      </c>
      <c r="K503" s="32">
        <v>14</v>
      </c>
      <c r="L503" s="1" t="s">
        <v>8250</v>
      </c>
      <c r="M503" s="32">
        <v>2017</v>
      </c>
      <c r="N503" s="1" t="s">
        <v>1540</v>
      </c>
    </row>
    <row r="504" spans="1:14" x14ac:dyDescent="0.25">
      <c r="A504" s="1" t="s">
        <v>8505</v>
      </c>
      <c r="B504" s="1" t="s">
        <v>8506</v>
      </c>
      <c r="C504" s="1" t="s">
        <v>8507</v>
      </c>
      <c r="D504" s="1" t="s">
        <v>8508</v>
      </c>
      <c r="E504" s="1" t="s">
        <v>5900</v>
      </c>
      <c r="F504" s="1" t="s">
        <v>5900</v>
      </c>
      <c r="G504" s="1" t="s">
        <v>5900</v>
      </c>
      <c r="H504" s="1" t="b">
        <v>1</v>
      </c>
      <c r="K504" s="32">
        <v>31</v>
      </c>
      <c r="L504" s="1" t="s">
        <v>8509</v>
      </c>
      <c r="M504" s="32">
        <v>2016</v>
      </c>
      <c r="N504" s="1" t="s">
        <v>1540</v>
      </c>
    </row>
    <row r="505" spans="1:14" x14ac:dyDescent="0.25">
      <c r="A505" s="1" t="s">
        <v>8421</v>
      </c>
      <c r="B505" s="1" t="s">
        <v>8422</v>
      </c>
      <c r="C505" s="1" t="s">
        <v>8423</v>
      </c>
      <c r="D505" s="1" t="s">
        <v>8424</v>
      </c>
      <c r="E505" s="1" t="s">
        <v>5900</v>
      </c>
      <c r="F505" s="1" t="s">
        <v>5900</v>
      </c>
      <c r="G505" s="1" t="s">
        <v>5900</v>
      </c>
      <c r="H505" s="1" t="b">
        <v>1</v>
      </c>
      <c r="K505" s="32">
        <v>12</v>
      </c>
      <c r="L505" s="1" t="s">
        <v>8425</v>
      </c>
      <c r="M505" s="32">
        <v>2016</v>
      </c>
      <c r="N505" s="1" t="s">
        <v>1540</v>
      </c>
    </row>
    <row r="506" spans="1:14" ht="15.6" x14ac:dyDescent="0.3">
      <c r="A506" s="4" t="s">
        <v>5464</v>
      </c>
      <c r="B506" s="4" t="s">
        <v>2268</v>
      </c>
      <c r="C506" s="4" t="s">
        <v>2269</v>
      </c>
      <c r="D506" s="4" t="s">
        <v>5465</v>
      </c>
      <c r="E506" s="31" t="s">
        <v>5900</v>
      </c>
      <c r="F506" s="31" t="s">
        <v>5900</v>
      </c>
      <c r="G506" s="31" t="s">
        <v>5900</v>
      </c>
      <c r="H506" s="31" t="b">
        <v>1</v>
      </c>
      <c r="K506" s="5">
        <v>12</v>
      </c>
      <c r="L506" s="4" t="s">
        <v>2271</v>
      </c>
      <c r="M506" s="5">
        <v>2019</v>
      </c>
      <c r="N506" s="4" t="s">
        <v>1540</v>
      </c>
    </row>
    <row r="507" spans="1:14" ht="15.6" x14ac:dyDescent="0.3">
      <c r="A507" s="4" t="s">
        <v>406</v>
      </c>
      <c r="B507" s="4" t="s">
        <v>407</v>
      </c>
      <c r="C507" s="4" t="s">
        <v>410</v>
      </c>
      <c r="D507" s="4" t="s">
        <v>411</v>
      </c>
      <c r="E507" s="31" t="s">
        <v>5900</v>
      </c>
      <c r="F507" s="31" t="s">
        <v>5900</v>
      </c>
      <c r="G507" s="31" t="s">
        <v>5900</v>
      </c>
      <c r="H507" s="31" t="b">
        <v>1</v>
      </c>
      <c r="K507" s="5">
        <v>8</v>
      </c>
      <c r="L507" s="4" t="s">
        <v>409</v>
      </c>
      <c r="M507" s="5" t="s">
        <v>35</v>
      </c>
      <c r="N507" s="4" t="s">
        <v>1519</v>
      </c>
    </row>
    <row r="508" spans="1:14" x14ac:dyDescent="0.25">
      <c r="A508" s="1" t="s">
        <v>7641</v>
      </c>
      <c r="B508" s="1" t="s">
        <v>7642</v>
      </c>
      <c r="C508" s="1" t="s">
        <v>7643</v>
      </c>
      <c r="D508" s="1" t="s">
        <v>7644</v>
      </c>
      <c r="E508" s="1" t="s">
        <v>5900</v>
      </c>
      <c r="F508" s="1" t="s">
        <v>5900</v>
      </c>
      <c r="G508" s="1" t="s">
        <v>5900</v>
      </c>
      <c r="H508" s="1" t="b">
        <v>1</v>
      </c>
      <c r="L508" s="1" t="s">
        <v>7645</v>
      </c>
      <c r="M508" s="32">
        <v>2019</v>
      </c>
      <c r="N508" s="1" t="s">
        <v>1540</v>
      </c>
    </row>
    <row r="509" spans="1:14" x14ac:dyDescent="0.25">
      <c r="A509" s="1" t="s">
        <v>8490</v>
      </c>
      <c r="B509" s="1" t="s">
        <v>8491</v>
      </c>
      <c r="C509" s="1" t="s">
        <v>8492</v>
      </c>
      <c r="D509" s="1" t="s">
        <v>8493</v>
      </c>
      <c r="E509" s="1" t="s">
        <v>5900</v>
      </c>
      <c r="F509" s="1" t="s">
        <v>5900</v>
      </c>
      <c r="G509" s="1" t="s">
        <v>5900</v>
      </c>
      <c r="H509" s="1" t="b">
        <v>1</v>
      </c>
      <c r="K509" s="32">
        <v>12</v>
      </c>
      <c r="L509" s="1" t="s">
        <v>8494</v>
      </c>
      <c r="M509" s="32">
        <v>2015</v>
      </c>
      <c r="N509" s="1" t="s">
        <v>1540</v>
      </c>
    </row>
    <row r="510" spans="1:14" x14ac:dyDescent="0.25">
      <c r="A510" s="1" t="s">
        <v>5940</v>
      </c>
      <c r="B510" s="33" t="s">
        <v>5941</v>
      </c>
      <c r="C510" s="1" t="s">
        <v>5942</v>
      </c>
      <c r="D510" s="1" t="s">
        <v>5943</v>
      </c>
      <c r="E510" s="1" t="s">
        <v>5900</v>
      </c>
      <c r="F510" s="1" t="s">
        <v>5900</v>
      </c>
      <c r="G510" s="1" t="s">
        <v>5900</v>
      </c>
      <c r="H510" s="1" t="b">
        <v>1</v>
      </c>
      <c r="I510" s="1" t="s">
        <v>5917</v>
      </c>
      <c r="J510" s="1" t="s">
        <v>5917</v>
      </c>
      <c r="K510" s="32">
        <v>25</v>
      </c>
      <c r="L510" s="1" t="s">
        <v>8536</v>
      </c>
      <c r="M510" s="32">
        <v>2023</v>
      </c>
      <c r="N510" s="1" t="s">
        <v>1540</v>
      </c>
    </row>
    <row r="511" spans="1:14" ht="15.6" x14ac:dyDescent="0.3">
      <c r="A511" s="4" t="s">
        <v>399</v>
      </c>
      <c r="B511" s="4" t="s">
        <v>400</v>
      </c>
      <c r="C511" s="4" t="s">
        <v>404</v>
      </c>
      <c r="D511" s="4" t="s">
        <v>405</v>
      </c>
      <c r="E511" s="31" t="s">
        <v>5900</v>
      </c>
      <c r="F511" s="31" t="s">
        <v>5900</v>
      </c>
      <c r="G511" s="31" t="s">
        <v>5900</v>
      </c>
      <c r="H511" s="31" t="b">
        <v>1</v>
      </c>
      <c r="K511" s="5">
        <v>9</v>
      </c>
      <c r="L511" s="4" t="s">
        <v>403</v>
      </c>
      <c r="M511" s="5" t="s">
        <v>35</v>
      </c>
      <c r="N511" s="4" t="s">
        <v>1519</v>
      </c>
    </row>
    <row r="512" spans="1:14" ht="15.6" x14ac:dyDescent="0.3">
      <c r="A512" s="4" t="s">
        <v>5700</v>
      </c>
      <c r="B512" s="4" t="s">
        <v>3207</v>
      </c>
      <c r="C512" s="4" t="s">
        <v>3208</v>
      </c>
      <c r="D512" s="4" t="s">
        <v>5701</v>
      </c>
      <c r="E512" s="31" t="s">
        <v>5900</v>
      </c>
      <c r="F512" s="31" t="s">
        <v>5900</v>
      </c>
      <c r="G512" s="31" t="s">
        <v>5900</v>
      </c>
      <c r="H512" s="31" t="b">
        <v>1</v>
      </c>
      <c r="K512" s="5">
        <v>10</v>
      </c>
      <c r="L512" s="4" t="s">
        <v>3210</v>
      </c>
      <c r="M512" s="5">
        <v>2020</v>
      </c>
      <c r="N512" s="4" t="s">
        <v>1540</v>
      </c>
    </row>
    <row r="513" spans="1:14" ht="15.6" x14ac:dyDescent="0.3">
      <c r="A513" s="4" t="s">
        <v>1544</v>
      </c>
      <c r="B513" s="17" t="s">
        <v>1545</v>
      </c>
      <c r="C513" s="4" t="s">
        <v>1547</v>
      </c>
      <c r="D513" s="4" t="s">
        <v>1548</v>
      </c>
      <c r="E513" s="31" t="s">
        <v>5900</v>
      </c>
      <c r="F513" s="31" t="s">
        <v>5900</v>
      </c>
      <c r="G513" s="31" t="s">
        <v>5900</v>
      </c>
      <c r="H513" s="31" t="b">
        <v>1</v>
      </c>
      <c r="I513" s="1" t="s">
        <v>5915</v>
      </c>
      <c r="J513" s="1" t="s">
        <v>5915</v>
      </c>
      <c r="K513" s="5">
        <v>16</v>
      </c>
      <c r="L513" s="4" t="s">
        <v>1546</v>
      </c>
      <c r="M513" s="5">
        <v>2023</v>
      </c>
      <c r="N513" s="4" t="s">
        <v>1540</v>
      </c>
    </row>
  </sheetData>
  <conditionalFormatting sqref="B1:B1048576">
    <cfRule type="duplicateValues" dxfId="3" priority="2"/>
  </conditionalFormatting>
  <conditionalFormatting sqref="L1:L1048576">
    <cfRule type="duplicateValues" dxfId="2"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AC309-CC05-427D-9339-855F51904818}">
  <dimension ref="A1:N623"/>
  <sheetViews>
    <sheetView workbookViewId="0">
      <selection activeCell="M1" sqref="M1:M1048576"/>
    </sheetView>
  </sheetViews>
  <sheetFormatPr defaultRowHeight="14.4" x14ac:dyDescent="0.3"/>
  <cols>
    <col min="4" max="4" width="30.77734375" customWidth="1"/>
  </cols>
  <sheetData>
    <row r="1" spans="1:14" x14ac:dyDescent="0.3">
      <c r="A1" t="s">
        <v>0</v>
      </c>
      <c r="B1" t="s">
        <v>3512</v>
      </c>
      <c r="C1" t="s">
        <v>7</v>
      </c>
      <c r="D1" t="s">
        <v>3514</v>
      </c>
      <c r="E1" t="s">
        <v>5925</v>
      </c>
      <c r="F1" t="s">
        <v>5926</v>
      </c>
      <c r="G1" t="s">
        <v>5927</v>
      </c>
      <c r="H1" t="s">
        <v>5928</v>
      </c>
      <c r="I1" s="30" t="s">
        <v>5929</v>
      </c>
      <c r="J1" s="30" t="s">
        <v>5930</v>
      </c>
      <c r="K1" t="s">
        <v>3515</v>
      </c>
      <c r="L1" t="s">
        <v>3516</v>
      </c>
      <c r="M1" t="s">
        <v>1873</v>
      </c>
      <c r="N1" t="s">
        <v>1500</v>
      </c>
    </row>
    <row r="2" spans="1:14" x14ac:dyDescent="0.3">
      <c r="A2" t="s">
        <v>3524</v>
      </c>
      <c r="B2" t="s">
        <v>1782</v>
      </c>
      <c r="C2" t="s">
        <v>1893</v>
      </c>
      <c r="D2" t="s">
        <v>3527</v>
      </c>
      <c r="E2" t="str">
        <f>IF(OR(ISNUMBER(SEARCH("Virtual Reality",B2)),ISNUMBER(SEARCH("Augmented Reality",B2)),ISNUMBER(SEARCH("Mixed Reality",B2)),ISNUMBER(SEARCH("Metaverse",B2)),ISNUMBER(SEARCH("vr",B2)),ISNUMBER(SEARCH("AR",B2)),ISNUMBER(SEARCH("MR",B2)),ISNUMBER(SEARCH("security",B2)),ISNUMBER(SEARCH("privacy",B2)),ISNUMBER(SEARCH("identification",B2)),ISNUMBER(SEARCH("authentication",B2)),ISNUMBER(SEARCH("risks",B2)),ISNUMBER(SEARCH("risk",B2))),"YES","NO")</f>
        <v>YES</v>
      </c>
      <c r="F2" t="str">
        <f>IF(OR(ISNUMBER(SEARCH("Virtual Reality",C2)),ISNUMBER(SEARCH("Augmented Reality",C2)),ISNUMBER(SEARCH("Mixed Reality",C2)),ISNUMBER(SEARCH("Metaverse",C2)),ISNUMBER(SEARCH("vr",C2)),ISNUMBER(SEARCH("AR",C2)),ISNUMBER(SEARCH("MR",C2)),ISNUMBER(SEARCH("security",C2)),ISNUMBER(SEARCH("privacy",C2)),ISNUMBER(SEARCH("identification",C2)),ISNUMBER(SEARCH("authentication",C2)),ISNUMBER(SEARCH("risks",C2)),ISNUMBER(SEARCH("risk",C2))),"YES","NO")</f>
        <v>YES</v>
      </c>
      <c r="G2" t="str">
        <f>IF(OR(ISNUMBER(SEARCH("Virtual Reality",D2)),ISNUMBER(SEARCH("Augmented Reality",D2)),ISNUMBER(SEARCH("Mixed Reality",D2)),ISNUMBER(SEARCH("Metaverse",D2)),ISNUMBER(SEARCH("vr",D2)),ISNUMBER(SEARCH("AR",D2)),ISNUMBER(SEARCH("MR",D2)),ISNUMBER(SEARCH("security",D2)),ISNUMBER(SEARCH("privacy",D2)),ISNUMBER(SEARCH("identification",D2)),ISNUMBER(SEARCH("authentication",D2)),ISNUMBER(SEARCH("risks",D2)),ISNUMBER(SEARCH("risk",D2))),"YES","NO")</f>
        <v>YES</v>
      </c>
      <c r="H2" t="b">
        <f>IF(AND(E2="YES",F2="YES",G2="YES"),TRUE,FALSE)</f>
        <v>1</v>
      </c>
      <c r="K2">
        <v>12</v>
      </c>
      <c r="L2" t="str">
        <f>HYPERLINK("http://dx.doi.org/10.1109/ACCESS.2019.2963543","http://dx.doi.org/10.1109/ACCESS.2019.2963543")</f>
        <v>http://dx.doi.org/10.1109/ACCESS.2019.2963543</v>
      </c>
      <c r="M2">
        <v>2020</v>
      </c>
      <c r="N2" t="s">
        <v>1540</v>
      </c>
    </row>
    <row r="3" spans="1:14" x14ac:dyDescent="0.3">
      <c r="A3" t="s">
        <v>3622</v>
      </c>
      <c r="B3" t="s">
        <v>1545</v>
      </c>
      <c r="C3" t="s">
        <v>3624</v>
      </c>
      <c r="D3" t="s">
        <v>16</v>
      </c>
      <c r="E3" t="str">
        <f t="shared" ref="E3:E66" si="0">IF(OR(ISNUMBER(SEARCH("Virtual Reality",B3)),ISNUMBER(SEARCH("Augmented Reality",B3)),ISNUMBER(SEARCH("Mixed Reality",B3)),ISNUMBER(SEARCH("Metaverse",B3)),ISNUMBER(SEARCH("vr",B3)),ISNUMBER(SEARCH("AR",B3)),ISNUMBER(SEARCH("MR",B3)),ISNUMBER(SEARCH("security",B3)),ISNUMBER(SEARCH("privacy",B3)),ISNUMBER(SEARCH("identification",B3)),ISNUMBER(SEARCH("authentication",B3)),ISNUMBER(SEARCH("risks",B3)),ISNUMBER(SEARCH("risk",B3))),"YES","NO")</f>
        <v>YES</v>
      </c>
      <c r="F3" t="str">
        <f t="shared" ref="F3:F66" si="1">IF(OR(ISNUMBER(SEARCH("Virtual Reality",C3)),ISNUMBER(SEARCH("Augmented Reality",C3)),ISNUMBER(SEARCH("Mixed Reality",C3)),ISNUMBER(SEARCH("Metaverse",C3)),ISNUMBER(SEARCH("vr",C3)),ISNUMBER(SEARCH("AR",C3)),ISNUMBER(SEARCH("MR",C3)),ISNUMBER(SEARCH("security",C3)),ISNUMBER(SEARCH("privacy",C3)),ISNUMBER(SEARCH("identification",C3)),ISNUMBER(SEARCH("authentication",C3)),ISNUMBER(SEARCH("risks",C3)),ISNUMBER(SEARCH("risk",C3))),"YES","NO")</f>
        <v>YES</v>
      </c>
      <c r="G3" t="str">
        <f t="shared" ref="G3:G66" si="2">IF(OR(ISNUMBER(SEARCH("Virtual Reality",D3)),ISNUMBER(SEARCH("Augmented Reality",D3)),ISNUMBER(SEARCH("Mixed Reality",D3)),ISNUMBER(SEARCH("Metaverse",D3)),ISNUMBER(SEARCH("vr",D3)),ISNUMBER(SEARCH("AR",D3)),ISNUMBER(SEARCH("MR",D3)),ISNUMBER(SEARCH("security",D3)),ISNUMBER(SEARCH("privacy",D3)),ISNUMBER(SEARCH("identification",D3)),ISNUMBER(SEARCH("authentication",D3)),ISNUMBER(SEARCH("risks",D3)),ISNUMBER(SEARCH("risk",D3))),"YES","NO")</f>
        <v>NO</v>
      </c>
      <c r="H3" t="b">
        <f t="shared" ref="H3:H66" si="3">IF(AND(E3="YES",F3="YES",G3="YES"),TRUE,FALSE)</f>
        <v>0</v>
      </c>
      <c r="K3">
        <v>16</v>
      </c>
      <c r="L3" t="str">
        <f>HYPERLINK("http://dx.doi.org/10.1109/ACCESS.2023.3240071","http://dx.doi.org/10.1109/ACCESS.2023.3240071")</f>
        <v>http://dx.doi.org/10.1109/ACCESS.2023.3240071</v>
      </c>
      <c r="M3">
        <v>2023</v>
      </c>
      <c r="N3" t="s">
        <v>1540</v>
      </c>
    </row>
    <row r="4" spans="1:14" x14ac:dyDescent="0.3">
      <c r="A4" t="s">
        <v>3545</v>
      </c>
      <c r="B4" t="s">
        <v>112</v>
      </c>
      <c r="C4" t="s">
        <v>115</v>
      </c>
      <c r="D4" t="s">
        <v>3548</v>
      </c>
      <c r="E4" t="str">
        <f t="shared" si="0"/>
        <v>YES</v>
      </c>
      <c r="F4" t="str">
        <f t="shared" si="1"/>
        <v>YES</v>
      </c>
      <c r="G4" t="str">
        <f t="shared" si="2"/>
        <v>YES</v>
      </c>
      <c r="H4" t="b">
        <f t="shared" si="3"/>
        <v>1</v>
      </c>
      <c r="K4">
        <v>0</v>
      </c>
      <c r="L4" t="str">
        <f>HYPERLINK("http://dx.doi.org/10.1145/3569501","http://dx.doi.org/10.1145/3569501")</f>
        <v>http://dx.doi.org/10.1145/3569501</v>
      </c>
      <c r="M4">
        <v>2022</v>
      </c>
      <c r="N4" t="s">
        <v>1540</v>
      </c>
    </row>
    <row r="5" spans="1:14" x14ac:dyDescent="0.3">
      <c r="A5" t="s">
        <v>3671</v>
      </c>
      <c r="B5" t="s">
        <v>1914</v>
      </c>
      <c r="C5" t="s">
        <v>1915</v>
      </c>
      <c r="D5" t="s">
        <v>3674</v>
      </c>
      <c r="E5" t="str">
        <f t="shared" si="0"/>
        <v>YES</v>
      </c>
      <c r="F5" t="str">
        <f t="shared" si="1"/>
        <v>YES</v>
      </c>
      <c r="G5" t="str">
        <f t="shared" si="2"/>
        <v>YES</v>
      </c>
      <c r="H5" t="b">
        <f t="shared" si="3"/>
        <v>1</v>
      </c>
      <c r="K5">
        <v>32</v>
      </c>
      <c r="L5" t="str">
        <f>HYPERLINK("http://dx.doi.org/10.1109/COMST.2021.3061981","http://dx.doi.org/10.1109/COMST.2021.3061981")</f>
        <v>http://dx.doi.org/10.1109/COMST.2021.3061981</v>
      </c>
      <c r="M5">
        <v>2021</v>
      </c>
      <c r="N5" t="s">
        <v>1540</v>
      </c>
    </row>
    <row r="6" spans="1:14" x14ac:dyDescent="0.3">
      <c r="A6" t="s">
        <v>3550</v>
      </c>
      <c r="B6" t="s">
        <v>187</v>
      </c>
      <c r="C6" t="s">
        <v>3554</v>
      </c>
      <c r="D6" t="s">
        <v>3553</v>
      </c>
      <c r="E6" t="str">
        <f t="shared" si="0"/>
        <v>YES</v>
      </c>
      <c r="F6" t="str">
        <f t="shared" si="1"/>
        <v>YES</v>
      </c>
      <c r="G6" t="str">
        <f t="shared" si="2"/>
        <v>YES</v>
      </c>
      <c r="H6" t="b">
        <f t="shared" si="3"/>
        <v>1</v>
      </c>
      <c r="K6">
        <v>0</v>
      </c>
      <c r="L6" t="str">
        <f>HYPERLINK("http://dx.doi.org/10.1145/3428121","http://dx.doi.org/10.1145/3428121")</f>
        <v>http://dx.doi.org/10.1145/3428121</v>
      </c>
      <c r="M6">
        <v>2021</v>
      </c>
      <c r="N6" t="s">
        <v>1540</v>
      </c>
    </row>
    <row r="7" spans="1:14" x14ac:dyDescent="0.3">
      <c r="A7" t="s">
        <v>4041</v>
      </c>
      <c r="B7" t="s">
        <v>1959</v>
      </c>
      <c r="C7" t="s">
        <v>1960</v>
      </c>
      <c r="D7" t="s">
        <v>4043</v>
      </c>
      <c r="E7" t="str">
        <f t="shared" si="0"/>
        <v>YES</v>
      </c>
      <c r="F7" t="str">
        <f t="shared" si="1"/>
        <v>YES</v>
      </c>
      <c r="G7" t="str">
        <f t="shared" si="2"/>
        <v>NO</v>
      </c>
      <c r="H7" t="b">
        <f t="shared" si="3"/>
        <v>0</v>
      </c>
      <c r="K7">
        <v>16</v>
      </c>
      <c r="M7">
        <v>2019</v>
      </c>
      <c r="N7" t="s">
        <v>1540</v>
      </c>
    </row>
    <row r="8" spans="1:14" x14ac:dyDescent="0.3">
      <c r="A8" t="s">
        <v>5931</v>
      </c>
      <c r="B8" t="s">
        <v>5932</v>
      </c>
      <c r="C8" t="s">
        <v>5933</v>
      </c>
      <c r="D8" t="s">
        <v>5934</v>
      </c>
      <c r="E8" t="str">
        <f t="shared" si="0"/>
        <v>YES</v>
      </c>
      <c r="F8" t="str">
        <f t="shared" si="1"/>
        <v>YES</v>
      </c>
      <c r="G8" t="str">
        <f t="shared" si="2"/>
        <v>YES</v>
      </c>
      <c r="H8" t="b">
        <f t="shared" si="3"/>
        <v>1</v>
      </c>
      <c r="K8">
        <v>33</v>
      </c>
      <c r="L8" t="str">
        <f>HYPERLINK("http://dx.doi.org/10.1109/COMST.2022.3202047","http://dx.doi.org/10.1109/COMST.2022.3202047")</f>
        <v>http://dx.doi.org/10.1109/COMST.2022.3202047</v>
      </c>
      <c r="M8">
        <v>2023</v>
      </c>
      <c r="N8" t="s">
        <v>1540</v>
      </c>
    </row>
    <row r="9" spans="1:14" x14ac:dyDescent="0.3">
      <c r="A9" t="s">
        <v>4552</v>
      </c>
      <c r="B9" t="s">
        <v>2206</v>
      </c>
      <c r="C9" t="s">
        <v>2207</v>
      </c>
      <c r="D9" t="s">
        <v>4554</v>
      </c>
      <c r="E9" t="str">
        <f t="shared" si="0"/>
        <v>YES</v>
      </c>
      <c r="F9" t="str">
        <f t="shared" si="1"/>
        <v>YES</v>
      </c>
      <c r="G9" t="str">
        <f t="shared" si="2"/>
        <v>YES</v>
      </c>
      <c r="H9" t="b">
        <f t="shared" si="3"/>
        <v>1</v>
      </c>
      <c r="K9">
        <v>13</v>
      </c>
      <c r="L9" t="str">
        <f>HYPERLINK("http://dx.doi.org/10.1109/ACCESS.2020.3019836","http://dx.doi.org/10.1109/ACCESS.2020.3019836")</f>
        <v>http://dx.doi.org/10.1109/ACCESS.2020.3019836</v>
      </c>
      <c r="M9">
        <v>2020</v>
      </c>
      <c r="N9" t="s">
        <v>1540</v>
      </c>
    </row>
    <row r="10" spans="1:14" x14ac:dyDescent="0.3">
      <c r="A10" t="s">
        <v>3582</v>
      </c>
      <c r="B10" t="s">
        <v>3583</v>
      </c>
      <c r="C10" t="s">
        <v>3586</v>
      </c>
      <c r="D10" t="s">
        <v>16</v>
      </c>
      <c r="E10" t="str">
        <f t="shared" si="0"/>
        <v>YES</v>
      </c>
      <c r="F10" t="str">
        <f t="shared" si="1"/>
        <v>YES</v>
      </c>
      <c r="G10" t="str">
        <f t="shared" si="2"/>
        <v>NO</v>
      </c>
      <c r="H10" t="b">
        <f t="shared" si="3"/>
        <v>0</v>
      </c>
      <c r="K10">
        <v>12</v>
      </c>
      <c r="L10" t="str">
        <f>HYPERLINK("http://dx.doi.org/10.1109/TDSC.2019.2907942","http://dx.doi.org/10.1109/TDSC.2019.2907942")</f>
        <v>http://dx.doi.org/10.1109/TDSC.2019.2907942</v>
      </c>
      <c r="M10">
        <v>2021</v>
      </c>
      <c r="N10" t="s">
        <v>1540</v>
      </c>
    </row>
    <row r="11" spans="1:14" x14ac:dyDescent="0.3">
      <c r="A11" t="s">
        <v>5935</v>
      </c>
      <c r="B11" t="s">
        <v>5936</v>
      </c>
      <c r="C11" t="s">
        <v>16</v>
      </c>
      <c r="D11" t="s">
        <v>16</v>
      </c>
      <c r="E11" t="str">
        <f t="shared" si="0"/>
        <v>YES</v>
      </c>
      <c r="F11" t="str">
        <f t="shared" si="1"/>
        <v>NO</v>
      </c>
      <c r="G11" t="str">
        <f t="shared" si="2"/>
        <v>NO</v>
      </c>
      <c r="H11" t="b">
        <f t="shared" si="3"/>
        <v>0</v>
      </c>
      <c r="K11">
        <v>17</v>
      </c>
      <c r="L11" t="str">
        <f>HYPERLINK("http://dx.doi.org/10.1007/978-3-030-29926-2_4","http://dx.doi.org/10.1007/978-3-030-29926-2_4")</f>
        <v>http://dx.doi.org/10.1007/978-3-030-29926-2_4</v>
      </c>
      <c r="M11">
        <v>2019</v>
      </c>
      <c r="N11" t="s">
        <v>1540</v>
      </c>
    </row>
    <row r="12" spans="1:14" x14ac:dyDescent="0.3">
      <c r="A12" t="s">
        <v>3561</v>
      </c>
      <c r="B12" t="s">
        <v>294</v>
      </c>
      <c r="C12" t="s">
        <v>3563</v>
      </c>
      <c r="D12" t="s">
        <v>16</v>
      </c>
      <c r="E12" t="str">
        <f t="shared" si="0"/>
        <v>YES</v>
      </c>
      <c r="F12" t="str">
        <f t="shared" si="1"/>
        <v>YES</v>
      </c>
      <c r="G12" t="str">
        <f t="shared" si="2"/>
        <v>NO</v>
      </c>
      <c r="H12" t="b">
        <f t="shared" si="3"/>
        <v>0</v>
      </c>
      <c r="K12">
        <v>0</v>
      </c>
      <c r="L12" t="str">
        <f>HYPERLINK("http://dx.doi.org/10.1145/3432217","http://dx.doi.org/10.1145/3432217")</f>
        <v>http://dx.doi.org/10.1145/3432217</v>
      </c>
      <c r="M12">
        <v>2020</v>
      </c>
      <c r="N12" t="s">
        <v>1540</v>
      </c>
    </row>
    <row r="13" spans="1:14" x14ac:dyDescent="0.3">
      <c r="A13" t="s">
        <v>3944</v>
      </c>
      <c r="B13" t="s">
        <v>2031</v>
      </c>
      <c r="C13" t="s">
        <v>3947</v>
      </c>
      <c r="D13" t="s">
        <v>3946</v>
      </c>
      <c r="E13" t="str">
        <f t="shared" si="0"/>
        <v>YES</v>
      </c>
      <c r="F13" t="str">
        <f t="shared" si="1"/>
        <v>YES</v>
      </c>
      <c r="G13" t="str">
        <f t="shared" si="2"/>
        <v>NO</v>
      </c>
      <c r="H13" t="b">
        <f t="shared" si="3"/>
        <v>0</v>
      </c>
      <c r="K13">
        <v>10</v>
      </c>
      <c r="L13" t="str">
        <f>HYPERLINK("http://dx.doi.org/10.1109/ACCESS.2019.2945819","http://dx.doi.org/10.1109/ACCESS.2019.2945819")</f>
        <v>http://dx.doi.org/10.1109/ACCESS.2019.2945819</v>
      </c>
      <c r="M13">
        <v>2019</v>
      </c>
      <c r="N13" t="s">
        <v>1540</v>
      </c>
    </row>
    <row r="14" spans="1:14" x14ac:dyDescent="0.3">
      <c r="A14" t="s">
        <v>5937</v>
      </c>
      <c r="B14" t="s">
        <v>5938</v>
      </c>
      <c r="C14" t="s">
        <v>16</v>
      </c>
      <c r="D14" t="s">
        <v>5939</v>
      </c>
      <c r="E14" t="str">
        <f t="shared" si="0"/>
        <v>YES</v>
      </c>
      <c r="F14" t="str">
        <f t="shared" si="1"/>
        <v>NO</v>
      </c>
      <c r="G14" t="str">
        <f t="shared" si="2"/>
        <v>NO</v>
      </c>
      <c r="H14" t="b">
        <f t="shared" si="3"/>
        <v>0</v>
      </c>
      <c r="K14">
        <v>20</v>
      </c>
      <c r="L14" t="str">
        <f>HYPERLINK("http://dx.doi.org/10.1007/978-3-030-29926-2_3","http://dx.doi.org/10.1007/978-3-030-29926-2_3")</f>
        <v>http://dx.doi.org/10.1007/978-3-030-29926-2_3</v>
      </c>
      <c r="M14">
        <v>2019</v>
      </c>
      <c r="N14" t="s">
        <v>1540</v>
      </c>
    </row>
    <row r="15" spans="1:14" x14ac:dyDescent="0.3">
      <c r="A15" t="s">
        <v>3819</v>
      </c>
      <c r="B15" t="s">
        <v>3820</v>
      </c>
      <c r="C15" t="s">
        <v>3823</v>
      </c>
      <c r="D15" t="s">
        <v>16</v>
      </c>
      <c r="E15" t="str">
        <f t="shared" si="0"/>
        <v>YES</v>
      </c>
      <c r="F15" t="str">
        <f t="shared" si="1"/>
        <v>YES</v>
      </c>
      <c r="G15" t="str">
        <f t="shared" si="2"/>
        <v>NO</v>
      </c>
      <c r="H15" t="b">
        <f t="shared" si="3"/>
        <v>0</v>
      </c>
      <c r="K15">
        <v>7</v>
      </c>
      <c r="L15" t="str">
        <f>HYPERLINK("http://dx.doi.org/10.1109/MPRV.2022.3152993","http://dx.doi.org/10.1109/MPRV.2022.3152993")</f>
        <v>http://dx.doi.org/10.1109/MPRV.2022.3152993</v>
      </c>
      <c r="M15">
        <v>2022</v>
      </c>
      <c r="N15" t="s">
        <v>1540</v>
      </c>
    </row>
    <row r="16" spans="1:14" x14ac:dyDescent="0.3">
      <c r="A16" t="s">
        <v>3607</v>
      </c>
      <c r="B16" t="s">
        <v>2023</v>
      </c>
      <c r="C16" t="s">
        <v>2024</v>
      </c>
      <c r="D16" t="s">
        <v>16</v>
      </c>
      <c r="E16" t="str">
        <f t="shared" si="0"/>
        <v>YES</v>
      </c>
      <c r="F16" t="str">
        <f t="shared" si="1"/>
        <v>YES</v>
      </c>
      <c r="G16" t="str">
        <f t="shared" si="2"/>
        <v>NO</v>
      </c>
      <c r="H16" t="b">
        <f t="shared" si="3"/>
        <v>0</v>
      </c>
      <c r="K16">
        <v>7</v>
      </c>
      <c r="L16" t="str">
        <f>HYPERLINK("http://dx.doi.org/10.1109/ACCESS.2020.3005641","http://dx.doi.org/10.1109/ACCESS.2020.3005641")</f>
        <v>http://dx.doi.org/10.1109/ACCESS.2020.3005641</v>
      </c>
      <c r="M16">
        <v>2020</v>
      </c>
      <c r="N16" t="s">
        <v>1540</v>
      </c>
    </row>
    <row r="17" spans="1:14" x14ac:dyDescent="0.3">
      <c r="A17" t="s">
        <v>3615</v>
      </c>
      <c r="B17" t="s">
        <v>3616</v>
      </c>
      <c r="C17" t="s">
        <v>3620</v>
      </c>
      <c r="D17" t="s">
        <v>3619</v>
      </c>
      <c r="E17" t="str">
        <f t="shared" si="0"/>
        <v>YES</v>
      </c>
      <c r="F17" t="str">
        <f t="shared" si="1"/>
        <v>YES</v>
      </c>
      <c r="G17" t="str">
        <f t="shared" si="2"/>
        <v>NO</v>
      </c>
      <c r="H17" t="b">
        <f t="shared" si="3"/>
        <v>0</v>
      </c>
      <c r="K17">
        <v>4</v>
      </c>
      <c r="L17" t="str">
        <f>HYPERLINK("http://dx.doi.org/10.1109/LWC.2022.3159696","http://dx.doi.org/10.1109/LWC.2022.3159696")</f>
        <v>http://dx.doi.org/10.1109/LWC.2022.3159696</v>
      </c>
      <c r="M17">
        <v>2022</v>
      </c>
      <c r="N17" t="s">
        <v>1540</v>
      </c>
    </row>
    <row r="18" spans="1:14" x14ac:dyDescent="0.3">
      <c r="A18" t="s">
        <v>3689</v>
      </c>
      <c r="B18" t="s">
        <v>2079</v>
      </c>
      <c r="C18" t="s">
        <v>2080</v>
      </c>
      <c r="D18" t="s">
        <v>3691</v>
      </c>
      <c r="E18" t="str">
        <f t="shared" si="0"/>
        <v>NO</v>
      </c>
      <c r="F18" t="str">
        <f t="shared" si="1"/>
        <v>YES</v>
      </c>
      <c r="G18" t="str">
        <f t="shared" si="2"/>
        <v>YES</v>
      </c>
      <c r="H18" t="b">
        <f t="shared" si="3"/>
        <v>0</v>
      </c>
      <c r="K18">
        <v>13</v>
      </c>
      <c r="L18" t="str">
        <f>HYPERLINK("http://dx.doi.org/10.1109/ACCESS.2020.3013005","http://dx.doi.org/10.1109/ACCESS.2020.3013005")</f>
        <v>http://dx.doi.org/10.1109/ACCESS.2020.3013005</v>
      </c>
      <c r="M18">
        <v>2020</v>
      </c>
      <c r="N18" t="s">
        <v>1540</v>
      </c>
    </row>
    <row r="19" spans="1:14" x14ac:dyDescent="0.3">
      <c r="A19" t="s">
        <v>3588</v>
      </c>
      <c r="B19" t="s">
        <v>3589</v>
      </c>
      <c r="C19" t="s">
        <v>3592</v>
      </c>
      <c r="D19" t="s">
        <v>16</v>
      </c>
      <c r="E19" t="str">
        <f t="shared" si="0"/>
        <v>YES</v>
      </c>
      <c r="F19" t="str">
        <f t="shared" si="1"/>
        <v>YES</v>
      </c>
      <c r="G19" t="str">
        <f t="shared" si="2"/>
        <v>NO</v>
      </c>
      <c r="H19" t="b">
        <f t="shared" si="3"/>
        <v>0</v>
      </c>
      <c r="K19">
        <v>13</v>
      </c>
      <c r="L19" t="str">
        <f>HYPERLINK("http://dx.doi.org/10.1007/978-3-030-13417-4_24","http://dx.doi.org/10.1007/978-3-030-13417-4_24")</f>
        <v>http://dx.doi.org/10.1007/978-3-030-13417-4_24</v>
      </c>
      <c r="M19">
        <v>2019</v>
      </c>
      <c r="N19" t="s">
        <v>1540</v>
      </c>
    </row>
    <row r="20" spans="1:14" x14ac:dyDescent="0.3">
      <c r="A20" t="s">
        <v>3597</v>
      </c>
      <c r="B20" t="s">
        <v>3598</v>
      </c>
      <c r="C20" t="s">
        <v>3602</v>
      </c>
      <c r="D20" t="s">
        <v>3601</v>
      </c>
      <c r="E20" t="str">
        <f t="shared" si="0"/>
        <v>YES</v>
      </c>
      <c r="F20" t="str">
        <f t="shared" si="1"/>
        <v>YES</v>
      </c>
      <c r="G20" t="str">
        <f t="shared" si="2"/>
        <v>NO</v>
      </c>
      <c r="H20" t="b">
        <f t="shared" si="3"/>
        <v>0</v>
      </c>
      <c r="K20">
        <v>9</v>
      </c>
      <c r="L20" t="str">
        <f>HYPERLINK("http://dx.doi.org/10.1109/JIOT.2020.3044726","http://dx.doi.org/10.1109/JIOT.2020.3044726")</f>
        <v>http://dx.doi.org/10.1109/JIOT.2020.3044726</v>
      </c>
      <c r="M20">
        <v>2021</v>
      </c>
      <c r="N20" t="s">
        <v>1540</v>
      </c>
    </row>
    <row r="21" spans="1:14" x14ac:dyDescent="0.3">
      <c r="A21" t="s">
        <v>3594</v>
      </c>
      <c r="B21" t="s">
        <v>1691</v>
      </c>
      <c r="C21" t="s">
        <v>1922</v>
      </c>
      <c r="D21" t="s">
        <v>3596</v>
      </c>
      <c r="E21" t="str">
        <f t="shared" si="0"/>
        <v>YES</v>
      </c>
      <c r="F21" t="str">
        <f t="shared" si="1"/>
        <v>YES</v>
      </c>
      <c r="G21" t="str">
        <f t="shared" si="2"/>
        <v>YES</v>
      </c>
      <c r="H21" t="b">
        <f t="shared" si="3"/>
        <v>1</v>
      </c>
      <c r="K21">
        <v>29</v>
      </c>
      <c r="L21" t="str">
        <f>HYPERLINK("http://dx.doi.org/10.1109/ACCESS.2021.3136860","http://dx.doi.org/10.1109/ACCESS.2021.3136860")</f>
        <v>http://dx.doi.org/10.1109/ACCESS.2021.3136860</v>
      </c>
      <c r="M21">
        <v>2021</v>
      </c>
      <c r="N21" t="s">
        <v>1540</v>
      </c>
    </row>
    <row r="22" spans="1:14" x14ac:dyDescent="0.3">
      <c r="A22" t="s">
        <v>3841</v>
      </c>
      <c r="B22" t="s">
        <v>2134</v>
      </c>
      <c r="C22" t="s">
        <v>2135</v>
      </c>
      <c r="D22" t="s">
        <v>3843</v>
      </c>
      <c r="E22" t="str">
        <f t="shared" si="0"/>
        <v>YES</v>
      </c>
      <c r="F22" t="str">
        <f t="shared" si="1"/>
        <v>YES</v>
      </c>
      <c r="G22" t="str">
        <f t="shared" si="2"/>
        <v>YES</v>
      </c>
      <c r="H22" t="b">
        <f t="shared" si="3"/>
        <v>1</v>
      </c>
      <c r="K22">
        <v>23</v>
      </c>
      <c r="L22" t="str">
        <f>HYPERLINK("http://dx.doi.org/10.1109/ACCESS.2020.3047895","http://dx.doi.org/10.1109/ACCESS.2020.3047895")</f>
        <v>http://dx.doi.org/10.1109/ACCESS.2020.3047895</v>
      </c>
      <c r="M22">
        <v>2021</v>
      </c>
      <c r="N22" t="s">
        <v>1540</v>
      </c>
    </row>
    <row r="23" spans="1:14" x14ac:dyDescent="0.3">
      <c r="A23" t="s">
        <v>3970</v>
      </c>
      <c r="B23" t="s">
        <v>1535</v>
      </c>
      <c r="C23" t="s">
        <v>2016</v>
      </c>
      <c r="D23" t="s">
        <v>3972</v>
      </c>
      <c r="E23" t="str">
        <f t="shared" si="0"/>
        <v>YES</v>
      </c>
      <c r="F23" t="str">
        <f t="shared" si="1"/>
        <v>YES</v>
      </c>
      <c r="G23" t="str">
        <f t="shared" si="2"/>
        <v>NO</v>
      </c>
      <c r="H23" t="b">
        <f t="shared" si="3"/>
        <v>0</v>
      </c>
      <c r="K23">
        <v>30</v>
      </c>
      <c r="L23" t="str">
        <f>HYPERLINK("http://dx.doi.org/10.1109/ACCESS.2023.3241628","http://dx.doi.org/10.1109/ACCESS.2023.3241628")</f>
        <v>http://dx.doi.org/10.1109/ACCESS.2023.3241628</v>
      </c>
      <c r="M23">
        <v>2023</v>
      </c>
      <c r="N23" t="s">
        <v>1540</v>
      </c>
    </row>
    <row r="24" spans="1:14" x14ac:dyDescent="0.3">
      <c r="A24" t="s">
        <v>3770</v>
      </c>
      <c r="B24" t="s">
        <v>3771</v>
      </c>
      <c r="C24" t="s">
        <v>3774</v>
      </c>
      <c r="D24" t="s">
        <v>3773</v>
      </c>
      <c r="E24" t="str">
        <f t="shared" si="0"/>
        <v>YES</v>
      </c>
      <c r="F24" t="str">
        <f t="shared" si="1"/>
        <v>YES</v>
      </c>
      <c r="G24" t="str">
        <f t="shared" si="2"/>
        <v>YES</v>
      </c>
      <c r="H24" t="b">
        <f t="shared" si="3"/>
        <v>1</v>
      </c>
      <c r="K24">
        <v>11</v>
      </c>
      <c r="L24" t="str">
        <f>HYPERLINK("http://dx.doi.org/10.1109/JIOT.2021.3055804","http://dx.doi.org/10.1109/JIOT.2021.3055804")</f>
        <v>http://dx.doi.org/10.1109/JIOT.2021.3055804</v>
      </c>
      <c r="M24">
        <v>2021</v>
      </c>
      <c r="N24" t="s">
        <v>1540</v>
      </c>
    </row>
    <row r="25" spans="1:14" x14ac:dyDescent="0.3">
      <c r="A25" t="s">
        <v>3541</v>
      </c>
      <c r="B25" t="s">
        <v>1929</v>
      </c>
      <c r="C25" t="s">
        <v>3544</v>
      </c>
      <c r="D25" t="s">
        <v>3543</v>
      </c>
      <c r="E25" t="str">
        <f t="shared" si="0"/>
        <v>YES</v>
      </c>
      <c r="F25" t="str">
        <f t="shared" si="1"/>
        <v>YES</v>
      </c>
      <c r="G25" t="str">
        <f t="shared" si="2"/>
        <v>NO</v>
      </c>
      <c r="H25" t="b">
        <f t="shared" si="3"/>
        <v>0</v>
      </c>
      <c r="K25">
        <v>14</v>
      </c>
      <c r="L25" t="str">
        <f>HYPERLINK("http://dx.doi.org/10.1109/ACCESS.2022.3206457","http://dx.doi.org/10.1109/ACCESS.2022.3206457")</f>
        <v>http://dx.doi.org/10.1109/ACCESS.2022.3206457</v>
      </c>
      <c r="M25">
        <v>2022</v>
      </c>
      <c r="N25" t="s">
        <v>1540</v>
      </c>
    </row>
    <row r="26" spans="1:14" x14ac:dyDescent="0.3">
      <c r="A26" t="s">
        <v>3782</v>
      </c>
      <c r="B26" t="s">
        <v>2008</v>
      </c>
      <c r="C26" t="s">
        <v>2009</v>
      </c>
      <c r="D26" t="s">
        <v>16</v>
      </c>
      <c r="E26" t="str">
        <f t="shared" si="0"/>
        <v>YES</v>
      </c>
      <c r="F26" t="str">
        <f t="shared" si="1"/>
        <v>YES</v>
      </c>
      <c r="G26" t="str">
        <f t="shared" si="2"/>
        <v>NO</v>
      </c>
      <c r="H26" t="b">
        <f t="shared" si="3"/>
        <v>0</v>
      </c>
      <c r="K26">
        <v>8</v>
      </c>
      <c r="L26" t="str">
        <f>HYPERLINK("http://dx.doi.org/10.1109/ACCESS.2021.3077069","http://dx.doi.org/10.1109/ACCESS.2021.3077069")</f>
        <v>http://dx.doi.org/10.1109/ACCESS.2021.3077069</v>
      </c>
      <c r="M26">
        <v>2021</v>
      </c>
      <c r="N26" t="s">
        <v>1540</v>
      </c>
    </row>
    <row r="27" spans="1:14" x14ac:dyDescent="0.3">
      <c r="A27" t="s">
        <v>5940</v>
      </c>
      <c r="B27" t="s">
        <v>5941</v>
      </c>
      <c r="C27" t="s">
        <v>5942</v>
      </c>
      <c r="D27" t="s">
        <v>5943</v>
      </c>
      <c r="E27" t="str">
        <f t="shared" si="0"/>
        <v>YES</v>
      </c>
      <c r="F27" t="str">
        <f t="shared" si="1"/>
        <v>YES</v>
      </c>
      <c r="G27" t="str">
        <f t="shared" si="2"/>
        <v>YES</v>
      </c>
      <c r="H27" t="b">
        <f t="shared" si="3"/>
        <v>1</v>
      </c>
      <c r="K27">
        <v>25</v>
      </c>
      <c r="L27" t="str">
        <f>HYPERLINK("http://dx.doi.org/10.1109/JIOT.2022.3232845","http://dx.doi.org/10.1109/JIOT.2022.3232845")</f>
        <v>http://dx.doi.org/10.1109/JIOT.2022.3232845</v>
      </c>
      <c r="M27">
        <v>2023</v>
      </c>
      <c r="N27" t="s">
        <v>1540</v>
      </c>
    </row>
    <row r="28" spans="1:14" x14ac:dyDescent="0.3">
      <c r="A28" t="s">
        <v>3565</v>
      </c>
      <c r="B28" t="s">
        <v>1951</v>
      </c>
      <c r="C28" t="s">
        <v>1952</v>
      </c>
      <c r="D28" t="s">
        <v>3567</v>
      </c>
      <c r="E28" t="str">
        <f t="shared" si="0"/>
        <v>YES</v>
      </c>
      <c r="F28" t="str">
        <f t="shared" si="1"/>
        <v>YES</v>
      </c>
      <c r="G28" t="str">
        <f t="shared" si="2"/>
        <v>NO</v>
      </c>
      <c r="H28" t="b">
        <f t="shared" si="3"/>
        <v>0</v>
      </c>
      <c r="K28">
        <v>43</v>
      </c>
      <c r="L28" t="str">
        <f>HYPERLINK("http://dx.doi.org/10.1109/ACCESS.2020.2980369","http://dx.doi.org/10.1109/ACCESS.2020.2980369")</f>
        <v>http://dx.doi.org/10.1109/ACCESS.2020.2980369</v>
      </c>
      <c r="M28">
        <v>2020</v>
      </c>
      <c r="N28" t="s">
        <v>1540</v>
      </c>
    </row>
    <row r="29" spans="1:14" x14ac:dyDescent="0.3">
      <c r="A29" t="s">
        <v>4274</v>
      </c>
      <c r="B29" t="s">
        <v>4275</v>
      </c>
      <c r="C29" t="s">
        <v>4279</v>
      </c>
      <c r="D29" t="s">
        <v>4278</v>
      </c>
      <c r="E29" t="str">
        <f t="shared" si="0"/>
        <v>YES</v>
      </c>
      <c r="F29" t="str">
        <f t="shared" si="1"/>
        <v>YES</v>
      </c>
      <c r="G29" t="str">
        <f t="shared" si="2"/>
        <v>NO</v>
      </c>
      <c r="H29" t="b">
        <f t="shared" si="3"/>
        <v>0</v>
      </c>
      <c r="K29">
        <v>0</v>
      </c>
      <c r="L29" t="str">
        <f>HYPERLINK("http://dx.doi.org/10.1007/s00779-020-01379-2","http://dx.doi.org/10.1007/s00779-020-01379-2")</f>
        <v>http://dx.doi.org/10.1007/s00779-020-01379-2</v>
      </c>
      <c r="M29">
        <v>2020</v>
      </c>
      <c r="N29" t="s">
        <v>1540</v>
      </c>
    </row>
    <row r="30" spans="1:14" x14ac:dyDescent="0.3">
      <c r="A30" t="s">
        <v>4206</v>
      </c>
      <c r="B30" t="s">
        <v>2150</v>
      </c>
      <c r="C30" t="s">
        <v>2151</v>
      </c>
      <c r="D30" t="s">
        <v>4208</v>
      </c>
      <c r="E30" t="str">
        <f t="shared" si="0"/>
        <v>YES</v>
      </c>
      <c r="F30" t="str">
        <f t="shared" si="1"/>
        <v>YES</v>
      </c>
      <c r="G30" t="str">
        <f t="shared" si="2"/>
        <v>YES</v>
      </c>
      <c r="H30" t="b">
        <f t="shared" si="3"/>
        <v>1</v>
      </c>
      <c r="K30">
        <v>14</v>
      </c>
      <c r="L30" t="str">
        <f>HYPERLINK("http://dx.doi.org/10.1109/ACCESS.2020.3019609","http://dx.doi.org/10.1109/ACCESS.2020.3019609")</f>
        <v>http://dx.doi.org/10.1109/ACCESS.2020.3019609</v>
      </c>
      <c r="M30">
        <v>2020</v>
      </c>
      <c r="N30" t="s">
        <v>1540</v>
      </c>
    </row>
    <row r="31" spans="1:14" x14ac:dyDescent="0.3">
      <c r="A31" t="s">
        <v>4014</v>
      </c>
      <c r="B31" t="s">
        <v>4015</v>
      </c>
      <c r="C31" t="s">
        <v>4019</v>
      </c>
      <c r="D31" t="s">
        <v>4018</v>
      </c>
      <c r="E31" t="str">
        <f t="shared" si="0"/>
        <v>YES</v>
      </c>
      <c r="F31" t="str">
        <f t="shared" si="1"/>
        <v>YES</v>
      </c>
      <c r="G31" t="str">
        <f t="shared" si="2"/>
        <v>YES</v>
      </c>
      <c r="H31" t="b">
        <f t="shared" si="3"/>
        <v>1</v>
      </c>
      <c r="K31">
        <v>26</v>
      </c>
      <c r="L31" t="str">
        <f>HYPERLINK("http://dx.doi.org/10.1007/s11042-022-13803-1","http://dx.doi.org/10.1007/s11042-022-13803-1")</f>
        <v>http://dx.doi.org/10.1007/s11042-022-13803-1</v>
      </c>
      <c r="M31">
        <v>2023</v>
      </c>
      <c r="N31" t="s">
        <v>1540</v>
      </c>
    </row>
    <row r="32" spans="1:14" x14ac:dyDescent="0.3">
      <c r="A32" t="s">
        <v>5944</v>
      </c>
      <c r="B32" t="s">
        <v>5945</v>
      </c>
      <c r="C32" t="s">
        <v>5946</v>
      </c>
      <c r="D32" t="s">
        <v>5947</v>
      </c>
      <c r="E32" t="str">
        <f t="shared" si="0"/>
        <v>YES</v>
      </c>
      <c r="F32" t="str">
        <f t="shared" si="1"/>
        <v>YES</v>
      </c>
      <c r="G32" t="str">
        <f t="shared" si="2"/>
        <v>YES</v>
      </c>
      <c r="H32" t="b">
        <f t="shared" si="3"/>
        <v>1</v>
      </c>
      <c r="K32">
        <v>0</v>
      </c>
      <c r="L32" t="str">
        <f>HYPERLINK("http://dx.doi.org/10.1007/s10796-023-10400-x","http://dx.doi.org/10.1007/s10796-023-10400-x")</f>
        <v>http://dx.doi.org/10.1007/s10796-023-10400-x</v>
      </c>
      <c r="M32">
        <v>2023</v>
      </c>
      <c r="N32" t="s">
        <v>1540</v>
      </c>
    </row>
    <row r="33" spans="1:14" x14ac:dyDescent="0.3">
      <c r="A33" t="s">
        <v>4125</v>
      </c>
      <c r="B33" t="s">
        <v>4126</v>
      </c>
      <c r="C33" t="s">
        <v>4129</v>
      </c>
      <c r="D33" t="s">
        <v>3756</v>
      </c>
      <c r="E33" t="str">
        <f t="shared" si="0"/>
        <v>YES</v>
      </c>
      <c r="F33" t="str">
        <f t="shared" si="1"/>
        <v>YES</v>
      </c>
      <c r="G33" t="str">
        <f t="shared" si="2"/>
        <v>NO</v>
      </c>
      <c r="H33" t="b">
        <f t="shared" si="3"/>
        <v>0</v>
      </c>
      <c r="K33">
        <v>0</v>
      </c>
      <c r="L33" t="str">
        <f>HYPERLINK("http://dx.doi.org/10.1145/3506667","http://dx.doi.org/10.1145/3506667")</f>
        <v>http://dx.doi.org/10.1145/3506667</v>
      </c>
      <c r="M33">
        <v>2022</v>
      </c>
      <c r="N33" t="s">
        <v>1540</v>
      </c>
    </row>
    <row r="34" spans="1:14" x14ac:dyDescent="0.3">
      <c r="A34" t="s">
        <v>5948</v>
      </c>
      <c r="B34" t="s">
        <v>5949</v>
      </c>
      <c r="C34" t="s">
        <v>5950</v>
      </c>
      <c r="D34" t="s">
        <v>5951</v>
      </c>
      <c r="E34" t="str">
        <f t="shared" si="0"/>
        <v>YES</v>
      </c>
      <c r="F34" t="str">
        <f t="shared" si="1"/>
        <v>YES</v>
      </c>
      <c r="G34" t="str">
        <f t="shared" si="2"/>
        <v>YES</v>
      </c>
      <c r="H34" t="b">
        <f t="shared" si="3"/>
        <v>1</v>
      </c>
      <c r="K34">
        <v>30</v>
      </c>
      <c r="L34" t="str">
        <f>HYPERLINK("http://dx.doi.org/10.1109/ACCESS.2023.3257029","http://dx.doi.org/10.1109/ACCESS.2023.3257029")</f>
        <v>http://dx.doi.org/10.1109/ACCESS.2023.3257029</v>
      </c>
      <c r="M34">
        <v>2023</v>
      </c>
      <c r="N34" t="s">
        <v>1540</v>
      </c>
    </row>
    <row r="35" spans="1:14" x14ac:dyDescent="0.3">
      <c r="A35" t="s">
        <v>5952</v>
      </c>
      <c r="B35" t="s">
        <v>1697</v>
      </c>
      <c r="C35" t="s">
        <v>2515</v>
      </c>
      <c r="D35" t="s">
        <v>5953</v>
      </c>
      <c r="E35" t="str">
        <f t="shared" si="0"/>
        <v>NO</v>
      </c>
      <c r="F35" t="str">
        <f t="shared" si="1"/>
        <v>YES</v>
      </c>
      <c r="G35" t="str">
        <f t="shared" si="2"/>
        <v>YES</v>
      </c>
      <c r="H35" t="b">
        <f t="shared" si="3"/>
        <v>0</v>
      </c>
      <c r="K35">
        <v>9</v>
      </c>
      <c r="L35" t="str">
        <f>HYPERLINK("http://dx.doi.org/10.1109/ACCESS.2021.3128786","http://dx.doi.org/10.1109/ACCESS.2021.3128786")</f>
        <v>http://dx.doi.org/10.1109/ACCESS.2021.3128786</v>
      </c>
      <c r="M35">
        <v>2021</v>
      </c>
      <c r="N35" t="s">
        <v>1540</v>
      </c>
    </row>
    <row r="36" spans="1:14" x14ac:dyDescent="0.3">
      <c r="A36" t="s">
        <v>3892</v>
      </c>
      <c r="B36" t="s">
        <v>1750</v>
      </c>
      <c r="C36" t="s">
        <v>3896</v>
      </c>
      <c r="D36" t="s">
        <v>3895</v>
      </c>
      <c r="E36" t="str">
        <f t="shared" si="0"/>
        <v>YES</v>
      </c>
      <c r="F36" t="str">
        <f t="shared" si="1"/>
        <v>YES</v>
      </c>
      <c r="G36" t="str">
        <f t="shared" si="2"/>
        <v>YES</v>
      </c>
      <c r="H36" t="b">
        <f t="shared" si="3"/>
        <v>1</v>
      </c>
      <c r="K36">
        <v>44</v>
      </c>
      <c r="L36" t="str">
        <f>HYPERLINK("http://dx.doi.org/10.1007/s10922-020-09525-0","http://dx.doi.org/10.1007/s10922-020-09525-0")</f>
        <v>http://dx.doi.org/10.1007/s10922-020-09525-0</v>
      </c>
      <c r="M36">
        <v>2020</v>
      </c>
      <c r="N36" t="s">
        <v>1540</v>
      </c>
    </row>
    <row r="37" spans="1:14" x14ac:dyDescent="0.3">
      <c r="A37" t="s">
        <v>5954</v>
      </c>
      <c r="B37" t="s">
        <v>5955</v>
      </c>
      <c r="C37" t="s">
        <v>5956</v>
      </c>
      <c r="D37" t="s">
        <v>5957</v>
      </c>
      <c r="E37" t="str">
        <f t="shared" si="0"/>
        <v>YES</v>
      </c>
      <c r="F37" t="str">
        <f t="shared" si="1"/>
        <v>YES</v>
      </c>
      <c r="G37" t="str">
        <f t="shared" si="2"/>
        <v>YES</v>
      </c>
      <c r="H37" t="b">
        <f t="shared" si="3"/>
        <v>1</v>
      </c>
      <c r="K37">
        <v>28</v>
      </c>
      <c r="L37" t="str">
        <f>HYPERLINK("http://dx.doi.org/10.1109/ACCESS.2023.3255510","http://dx.doi.org/10.1109/ACCESS.2023.3255510")</f>
        <v>http://dx.doi.org/10.1109/ACCESS.2023.3255510</v>
      </c>
      <c r="M37">
        <v>2023</v>
      </c>
      <c r="N37" t="s">
        <v>1540</v>
      </c>
    </row>
    <row r="38" spans="1:14" x14ac:dyDescent="0.3">
      <c r="A38" t="s">
        <v>5958</v>
      </c>
      <c r="B38" t="s">
        <v>2198</v>
      </c>
      <c r="C38" t="s">
        <v>2199</v>
      </c>
      <c r="D38" t="s">
        <v>5959</v>
      </c>
      <c r="E38" t="str">
        <f t="shared" si="0"/>
        <v>NO</v>
      </c>
      <c r="F38" t="str">
        <f t="shared" si="1"/>
        <v>YES</v>
      </c>
      <c r="G38" t="str">
        <f t="shared" si="2"/>
        <v>YES</v>
      </c>
      <c r="H38" t="b">
        <f t="shared" si="3"/>
        <v>0</v>
      </c>
      <c r="K38">
        <v>13</v>
      </c>
      <c r="L38" t="str">
        <f>HYPERLINK("http://dx.doi.org/10.1109/ACCESS.2021.3059072","http://dx.doi.org/10.1109/ACCESS.2021.3059072")</f>
        <v>http://dx.doi.org/10.1109/ACCESS.2021.3059072</v>
      </c>
      <c r="M38">
        <v>2021</v>
      </c>
      <c r="N38" t="s">
        <v>1540</v>
      </c>
    </row>
    <row r="39" spans="1:14" x14ac:dyDescent="0.3">
      <c r="A39" t="s">
        <v>5960</v>
      </c>
      <c r="B39" t="s">
        <v>5961</v>
      </c>
      <c r="C39" t="s">
        <v>5962</v>
      </c>
      <c r="D39" t="s">
        <v>5963</v>
      </c>
      <c r="E39" t="str">
        <f t="shared" si="0"/>
        <v>YES</v>
      </c>
      <c r="F39" t="str">
        <f t="shared" si="1"/>
        <v>YES</v>
      </c>
      <c r="G39" t="str">
        <f t="shared" si="2"/>
        <v>YES</v>
      </c>
      <c r="H39" t="b">
        <f t="shared" si="3"/>
        <v>1</v>
      </c>
      <c r="K39">
        <v>12</v>
      </c>
      <c r="L39" t="str">
        <f>HYPERLINK("http://dx.doi.org/10.1109/ACCESS.2022.3205739","http://dx.doi.org/10.1109/ACCESS.2022.3205739")</f>
        <v>http://dx.doi.org/10.1109/ACCESS.2022.3205739</v>
      </c>
      <c r="M39">
        <v>2022</v>
      </c>
      <c r="N39" t="s">
        <v>1540</v>
      </c>
    </row>
    <row r="40" spans="1:14" x14ac:dyDescent="0.3">
      <c r="A40" t="s">
        <v>3745</v>
      </c>
      <c r="B40" t="s">
        <v>2214</v>
      </c>
      <c r="C40" t="s">
        <v>2215</v>
      </c>
      <c r="D40" t="s">
        <v>16</v>
      </c>
      <c r="E40" t="str">
        <f t="shared" si="0"/>
        <v>NO</v>
      </c>
      <c r="F40" t="str">
        <f t="shared" si="1"/>
        <v>YES</v>
      </c>
      <c r="G40" t="str">
        <f t="shared" si="2"/>
        <v>NO</v>
      </c>
      <c r="H40" t="b">
        <f t="shared" si="3"/>
        <v>0</v>
      </c>
      <c r="K40">
        <v>11</v>
      </c>
      <c r="L40" t="str">
        <f>HYPERLINK("http://dx.doi.org/10.1109/ACCESS.2019.2897018","http://dx.doi.org/10.1109/ACCESS.2019.2897018")</f>
        <v>http://dx.doi.org/10.1109/ACCESS.2019.2897018</v>
      </c>
      <c r="M40">
        <v>2019</v>
      </c>
      <c r="N40" t="s">
        <v>1540</v>
      </c>
    </row>
    <row r="41" spans="1:14" x14ac:dyDescent="0.3">
      <c r="A41" t="s">
        <v>4437</v>
      </c>
      <c r="B41" t="s">
        <v>2426</v>
      </c>
      <c r="C41" t="s">
        <v>2427</v>
      </c>
      <c r="D41" t="s">
        <v>4439</v>
      </c>
      <c r="E41" t="str">
        <f t="shared" si="0"/>
        <v>NO</v>
      </c>
      <c r="F41" t="str">
        <f t="shared" si="1"/>
        <v>YES</v>
      </c>
      <c r="G41" t="str">
        <f t="shared" si="2"/>
        <v>YES</v>
      </c>
      <c r="H41" t="b">
        <f t="shared" si="3"/>
        <v>0</v>
      </c>
      <c r="K41">
        <v>39</v>
      </c>
      <c r="L41" t="str">
        <f>HYPERLINK("http://dx.doi.org/10.1109/ACCESS.2022.3186892","http://dx.doi.org/10.1109/ACCESS.2022.3186892")</f>
        <v>http://dx.doi.org/10.1109/ACCESS.2022.3186892</v>
      </c>
      <c r="M41">
        <v>2022</v>
      </c>
      <c r="N41" t="s">
        <v>1540</v>
      </c>
    </row>
    <row r="42" spans="1:14" x14ac:dyDescent="0.3">
      <c r="A42" t="s">
        <v>3711</v>
      </c>
      <c r="B42" t="s">
        <v>2252</v>
      </c>
      <c r="C42" t="s">
        <v>2253</v>
      </c>
      <c r="D42" t="s">
        <v>3713</v>
      </c>
      <c r="E42" t="str">
        <f t="shared" si="0"/>
        <v>NO</v>
      </c>
      <c r="F42" t="str">
        <f t="shared" si="1"/>
        <v>YES</v>
      </c>
      <c r="G42" t="str">
        <f t="shared" si="2"/>
        <v>NO</v>
      </c>
      <c r="H42" t="b">
        <f t="shared" si="3"/>
        <v>0</v>
      </c>
      <c r="K42">
        <v>12</v>
      </c>
      <c r="L42" t="str">
        <f>HYPERLINK("http://dx.doi.org/10.1109/ACCESS.2020.2979323","http://dx.doi.org/10.1109/ACCESS.2020.2979323")</f>
        <v>http://dx.doi.org/10.1109/ACCESS.2020.2979323</v>
      </c>
      <c r="M42">
        <v>2020</v>
      </c>
      <c r="N42" t="s">
        <v>1540</v>
      </c>
    </row>
    <row r="43" spans="1:14" x14ac:dyDescent="0.3">
      <c r="A43" t="s">
        <v>5964</v>
      </c>
      <c r="B43" t="s">
        <v>5965</v>
      </c>
      <c r="C43" t="s">
        <v>5966</v>
      </c>
      <c r="D43" t="s">
        <v>5967</v>
      </c>
      <c r="E43" t="str">
        <f t="shared" si="0"/>
        <v>NO</v>
      </c>
      <c r="F43" t="str">
        <f t="shared" si="1"/>
        <v>YES</v>
      </c>
      <c r="G43" t="str">
        <f t="shared" si="2"/>
        <v>YES</v>
      </c>
      <c r="H43" t="b">
        <f t="shared" si="3"/>
        <v>0</v>
      </c>
      <c r="K43">
        <v>24</v>
      </c>
      <c r="L43" t="str">
        <f>HYPERLINK("http://dx.doi.org/10.1109/COMST.2022.3198273","http://dx.doi.org/10.1109/COMST.2022.3198273")</f>
        <v>http://dx.doi.org/10.1109/COMST.2022.3198273</v>
      </c>
      <c r="M43">
        <v>2022</v>
      </c>
      <c r="N43" t="s">
        <v>1540</v>
      </c>
    </row>
    <row r="44" spans="1:14" x14ac:dyDescent="0.3">
      <c r="A44" t="s">
        <v>5968</v>
      </c>
      <c r="B44" t="s">
        <v>5969</v>
      </c>
      <c r="C44" t="s">
        <v>5970</v>
      </c>
      <c r="D44" t="s">
        <v>5971</v>
      </c>
      <c r="E44" t="str">
        <f t="shared" si="0"/>
        <v>NO</v>
      </c>
      <c r="F44" t="str">
        <f t="shared" si="1"/>
        <v>YES</v>
      </c>
      <c r="G44" t="str">
        <f t="shared" si="2"/>
        <v>YES</v>
      </c>
      <c r="H44" t="b">
        <f t="shared" si="3"/>
        <v>0</v>
      </c>
      <c r="K44">
        <v>14</v>
      </c>
      <c r="L44" t="str">
        <f>HYPERLINK("http://dx.doi.org/10.1109/ACCESS.2020.3038233","http://dx.doi.org/10.1109/ACCESS.2020.3038233")</f>
        <v>http://dx.doi.org/10.1109/ACCESS.2020.3038233</v>
      </c>
      <c r="M44">
        <v>2020</v>
      </c>
      <c r="N44" t="s">
        <v>1540</v>
      </c>
    </row>
    <row r="45" spans="1:14" x14ac:dyDescent="0.3">
      <c r="A45" t="s">
        <v>4519</v>
      </c>
      <c r="B45" t="s">
        <v>2546</v>
      </c>
      <c r="C45" t="s">
        <v>4522</v>
      </c>
      <c r="D45" t="s">
        <v>4521</v>
      </c>
      <c r="E45" t="str">
        <f t="shared" si="0"/>
        <v>NO</v>
      </c>
      <c r="F45" t="str">
        <f t="shared" si="1"/>
        <v>YES</v>
      </c>
      <c r="G45" t="str">
        <f t="shared" si="2"/>
        <v>YES</v>
      </c>
      <c r="H45" t="b">
        <f t="shared" si="3"/>
        <v>0</v>
      </c>
      <c r="K45">
        <v>17</v>
      </c>
      <c r="L45" t="str">
        <f>HYPERLINK("http://dx.doi.org/10.1109/ACCESS.2020.3014356","http://dx.doi.org/10.1109/ACCESS.2020.3014356")</f>
        <v>http://dx.doi.org/10.1109/ACCESS.2020.3014356</v>
      </c>
      <c r="M45">
        <v>2020</v>
      </c>
      <c r="N45" t="s">
        <v>1540</v>
      </c>
    </row>
    <row r="46" spans="1:14" x14ac:dyDescent="0.3">
      <c r="A46" t="s">
        <v>3990</v>
      </c>
      <c r="B46" t="s">
        <v>3991</v>
      </c>
      <c r="C46" t="s">
        <v>3994</v>
      </c>
      <c r="D46" t="s">
        <v>3993</v>
      </c>
      <c r="E46" t="str">
        <f t="shared" si="0"/>
        <v>NO</v>
      </c>
      <c r="F46" t="str">
        <f t="shared" si="1"/>
        <v>YES</v>
      </c>
      <c r="G46" t="str">
        <f t="shared" si="2"/>
        <v>NO</v>
      </c>
      <c r="H46" t="b">
        <f t="shared" si="3"/>
        <v>0</v>
      </c>
      <c r="K46">
        <v>11</v>
      </c>
      <c r="L46" t="str">
        <f>HYPERLINK("http://dx.doi.org/10.1109/JIOT.2021.3052082","http://dx.doi.org/10.1109/JIOT.2021.3052082")</f>
        <v>http://dx.doi.org/10.1109/JIOT.2021.3052082</v>
      </c>
      <c r="M46">
        <v>2021</v>
      </c>
      <c r="N46" t="s">
        <v>1540</v>
      </c>
    </row>
    <row r="47" spans="1:14" x14ac:dyDescent="0.3">
      <c r="A47" t="s">
        <v>5972</v>
      </c>
      <c r="B47" t="s">
        <v>5973</v>
      </c>
      <c r="C47" t="s">
        <v>5974</v>
      </c>
      <c r="D47" t="s">
        <v>5975</v>
      </c>
      <c r="E47" t="str">
        <f t="shared" si="0"/>
        <v>NO</v>
      </c>
      <c r="F47" t="str">
        <f t="shared" si="1"/>
        <v>YES</v>
      </c>
      <c r="G47" t="str">
        <f t="shared" si="2"/>
        <v>NO</v>
      </c>
      <c r="H47" t="b">
        <f t="shared" si="3"/>
        <v>0</v>
      </c>
      <c r="K47">
        <v>26</v>
      </c>
      <c r="L47" t="str">
        <f>HYPERLINK("http://dx.doi.org/10.1007/s11042-022-12536-5","http://dx.doi.org/10.1007/s11042-022-12536-5")</f>
        <v>http://dx.doi.org/10.1007/s11042-022-12536-5</v>
      </c>
      <c r="M47">
        <v>2022</v>
      </c>
      <c r="N47" t="s">
        <v>1540</v>
      </c>
    </row>
    <row r="48" spans="1:14" x14ac:dyDescent="0.3">
      <c r="A48" t="s">
        <v>5976</v>
      </c>
      <c r="B48" t="s">
        <v>5977</v>
      </c>
      <c r="C48" t="s">
        <v>5978</v>
      </c>
      <c r="D48" t="s">
        <v>5979</v>
      </c>
      <c r="E48" t="str">
        <f t="shared" si="0"/>
        <v>NO</v>
      </c>
      <c r="F48" t="str">
        <f t="shared" si="1"/>
        <v>YES</v>
      </c>
      <c r="G48" t="str">
        <f t="shared" si="2"/>
        <v>NO</v>
      </c>
      <c r="H48" t="b">
        <f t="shared" si="3"/>
        <v>0</v>
      </c>
      <c r="K48">
        <v>9</v>
      </c>
      <c r="L48" t="str">
        <f>HYPERLINK("http://dx.doi.org/10.1109/ACCESS.2023.3244886","http://dx.doi.org/10.1109/ACCESS.2023.3244886")</f>
        <v>http://dx.doi.org/10.1109/ACCESS.2023.3244886</v>
      </c>
      <c r="M48">
        <v>2023</v>
      </c>
      <c r="N48" t="s">
        <v>1540</v>
      </c>
    </row>
    <row r="49" spans="1:14" x14ac:dyDescent="0.3">
      <c r="A49" t="s">
        <v>5980</v>
      </c>
      <c r="B49" t="s">
        <v>5981</v>
      </c>
      <c r="C49" t="s">
        <v>5982</v>
      </c>
      <c r="D49" t="s">
        <v>5983</v>
      </c>
      <c r="E49" t="str">
        <f t="shared" si="0"/>
        <v>YES</v>
      </c>
      <c r="F49" t="str">
        <f t="shared" si="1"/>
        <v>YES</v>
      </c>
      <c r="G49" t="str">
        <f t="shared" si="2"/>
        <v>NO</v>
      </c>
      <c r="H49" t="b">
        <f t="shared" si="3"/>
        <v>0</v>
      </c>
      <c r="K49">
        <v>8</v>
      </c>
      <c r="L49" t="str">
        <f>HYPERLINK("http://dx.doi.org/10.1109/MNET.011.2000195","http://dx.doi.org/10.1109/MNET.011.2000195")</f>
        <v>http://dx.doi.org/10.1109/MNET.011.2000195</v>
      </c>
      <c r="M49">
        <v>2020</v>
      </c>
      <c r="N49" t="s">
        <v>1540</v>
      </c>
    </row>
    <row r="50" spans="1:14" x14ac:dyDescent="0.3">
      <c r="A50" t="s">
        <v>4056</v>
      </c>
      <c r="B50" t="s">
        <v>1684</v>
      </c>
      <c r="C50" t="s">
        <v>4060</v>
      </c>
      <c r="D50" t="s">
        <v>4059</v>
      </c>
      <c r="E50" t="str">
        <f t="shared" si="0"/>
        <v>NO</v>
      </c>
      <c r="F50" t="str">
        <f t="shared" si="1"/>
        <v>YES</v>
      </c>
      <c r="G50" t="str">
        <f t="shared" si="2"/>
        <v>NO</v>
      </c>
      <c r="H50" t="b">
        <f t="shared" si="3"/>
        <v>0</v>
      </c>
      <c r="K50">
        <v>13</v>
      </c>
      <c r="L50" t="str">
        <f>HYPERLINK("http://dx.doi.org/10.1109/JSYST.2020.3023041","http://dx.doi.org/10.1109/JSYST.2020.3023041")</f>
        <v>http://dx.doi.org/10.1109/JSYST.2020.3023041</v>
      </c>
      <c r="M50">
        <v>2021</v>
      </c>
      <c r="N50" t="s">
        <v>1540</v>
      </c>
    </row>
    <row r="51" spans="1:14" x14ac:dyDescent="0.3">
      <c r="A51" t="s">
        <v>5984</v>
      </c>
      <c r="B51" t="s">
        <v>5985</v>
      </c>
      <c r="C51" t="s">
        <v>5986</v>
      </c>
      <c r="D51" t="s">
        <v>16</v>
      </c>
      <c r="E51" t="str">
        <f t="shared" si="0"/>
        <v>YES</v>
      </c>
      <c r="F51" t="str">
        <f t="shared" si="1"/>
        <v>YES</v>
      </c>
      <c r="G51" t="str">
        <f t="shared" si="2"/>
        <v>NO</v>
      </c>
      <c r="H51" t="b">
        <f t="shared" si="3"/>
        <v>0</v>
      </c>
      <c r="K51">
        <v>12</v>
      </c>
      <c r="L51" t="str">
        <f>HYPERLINK("http://dx.doi.org/10.1109/JIOT.2020.3015032","http://dx.doi.org/10.1109/JIOT.2020.3015032")</f>
        <v>http://dx.doi.org/10.1109/JIOT.2020.3015032</v>
      </c>
      <c r="M51">
        <v>2021</v>
      </c>
      <c r="N51" t="s">
        <v>1540</v>
      </c>
    </row>
    <row r="52" spans="1:14" x14ac:dyDescent="0.3">
      <c r="A52" t="s">
        <v>4463</v>
      </c>
      <c r="B52" t="s">
        <v>4464</v>
      </c>
      <c r="C52" t="s">
        <v>4467</v>
      </c>
      <c r="D52" t="s">
        <v>4333</v>
      </c>
      <c r="E52" t="str">
        <f t="shared" si="0"/>
        <v>YES</v>
      </c>
      <c r="F52" t="str">
        <f t="shared" si="1"/>
        <v>YES</v>
      </c>
      <c r="G52" t="str">
        <f t="shared" si="2"/>
        <v>NO</v>
      </c>
      <c r="H52" t="b">
        <f t="shared" si="3"/>
        <v>0</v>
      </c>
      <c r="K52">
        <v>6</v>
      </c>
      <c r="L52" t="str">
        <f>HYPERLINK("http://dx.doi.org/10.1109/MNET.011.2000591","http://dx.doi.org/10.1109/MNET.011.2000591")</f>
        <v>http://dx.doi.org/10.1109/MNET.011.2000591</v>
      </c>
      <c r="M52">
        <v>2021</v>
      </c>
      <c r="N52" t="s">
        <v>1540</v>
      </c>
    </row>
    <row r="53" spans="1:14" x14ac:dyDescent="0.3">
      <c r="A53" t="s">
        <v>4157</v>
      </c>
      <c r="B53" t="s">
        <v>4158</v>
      </c>
      <c r="C53" t="s">
        <v>4162</v>
      </c>
      <c r="D53" t="s">
        <v>4161</v>
      </c>
      <c r="E53" t="str">
        <f t="shared" si="0"/>
        <v>NO</v>
      </c>
      <c r="F53" t="str">
        <f t="shared" si="1"/>
        <v>YES</v>
      </c>
      <c r="G53" t="str">
        <f t="shared" si="2"/>
        <v>NO</v>
      </c>
      <c r="H53" t="b">
        <f t="shared" si="3"/>
        <v>0</v>
      </c>
      <c r="K53">
        <v>29</v>
      </c>
      <c r="L53" t="str">
        <f>HYPERLINK("http://dx.doi.org/10.1007/s41060-020-00207-3","http://dx.doi.org/10.1007/s41060-020-00207-3")</f>
        <v>http://dx.doi.org/10.1007/s41060-020-00207-3</v>
      </c>
      <c r="M53">
        <v>2021</v>
      </c>
      <c r="N53" t="s">
        <v>1540</v>
      </c>
    </row>
    <row r="54" spans="1:14" x14ac:dyDescent="0.3">
      <c r="A54" t="s">
        <v>4131</v>
      </c>
      <c r="B54" t="s">
        <v>4132</v>
      </c>
      <c r="C54" t="s">
        <v>4134</v>
      </c>
      <c r="D54" t="s">
        <v>16</v>
      </c>
      <c r="E54" t="str">
        <f t="shared" si="0"/>
        <v>YES</v>
      </c>
      <c r="F54" t="str">
        <f t="shared" si="1"/>
        <v>YES</v>
      </c>
      <c r="G54" t="str">
        <f t="shared" si="2"/>
        <v>NO</v>
      </c>
      <c r="H54" t="b">
        <f t="shared" si="3"/>
        <v>0</v>
      </c>
      <c r="K54">
        <v>0</v>
      </c>
      <c r="L54" t="str">
        <f>HYPERLINK("http://dx.doi.org/10.1145/3494986","http://dx.doi.org/10.1145/3494986")</f>
        <v>http://dx.doi.org/10.1145/3494986</v>
      </c>
      <c r="M54">
        <v>2021</v>
      </c>
      <c r="N54" t="s">
        <v>1540</v>
      </c>
    </row>
    <row r="55" spans="1:14" x14ac:dyDescent="0.3">
      <c r="A55" t="s">
        <v>5987</v>
      </c>
      <c r="B55" t="s">
        <v>5988</v>
      </c>
      <c r="C55" t="s">
        <v>5989</v>
      </c>
      <c r="D55" t="s">
        <v>4225</v>
      </c>
      <c r="E55" t="str">
        <f t="shared" si="0"/>
        <v>YES</v>
      </c>
      <c r="F55" t="str">
        <f t="shared" si="1"/>
        <v>YES</v>
      </c>
      <c r="G55" t="str">
        <f t="shared" si="2"/>
        <v>NO</v>
      </c>
      <c r="H55" t="b">
        <f t="shared" si="3"/>
        <v>0</v>
      </c>
      <c r="K55">
        <v>12</v>
      </c>
      <c r="L55" t="str">
        <f>HYPERLINK("http://dx.doi.org/10.1109/JIOT.2020.3003449","http://dx.doi.org/10.1109/JIOT.2020.3003449")</f>
        <v>http://dx.doi.org/10.1109/JIOT.2020.3003449</v>
      </c>
      <c r="M55">
        <v>2020</v>
      </c>
      <c r="N55" t="s">
        <v>1540</v>
      </c>
    </row>
    <row r="56" spans="1:14" x14ac:dyDescent="0.3">
      <c r="A56" t="s">
        <v>4095</v>
      </c>
      <c r="B56" t="s">
        <v>2562</v>
      </c>
      <c r="C56" t="s">
        <v>4098</v>
      </c>
      <c r="D56" t="s">
        <v>4097</v>
      </c>
      <c r="E56" t="str">
        <f t="shared" si="0"/>
        <v>YES</v>
      </c>
      <c r="F56" t="str">
        <f t="shared" si="1"/>
        <v>YES</v>
      </c>
      <c r="G56" t="str">
        <f t="shared" si="2"/>
        <v>NO</v>
      </c>
      <c r="H56" t="b">
        <f t="shared" si="3"/>
        <v>0</v>
      </c>
      <c r="K56">
        <v>12</v>
      </c>
      <c r="L56" t="str">
        <f>HYPERLINK("http://dx.doi.org/10.1109/ACCESS.2022.3206385","http://dx.doi.org/10.1109/ACCESS.2022.3206385")</f>
        <v>http://dx.doi.org/10.1109/ACCESS.2022.3206385</v>
      </c>
      <c r="M56">
        <v>2022</v>
      </c>
      <c r="N56" t="s">
        <v>1540</v>
      </c>
    </row>
    <row r="57" spans="1:14" x14ac:dyDescent="0.3">
      <c r="A57" t="s">
        <v>5990</v>
      </c>
      <c r="B57" t="s">
        <v>3009</v>
      </c>
      <c r="C57" t="s">
        <v>3010</v>
      </c>
      <c r="D57" t="s">
        <v>5991</v>
      </c>
      <c r="E57" t="str">
        <f t="shared" si="0"/>
        <v>NO</v>
      </c>
      <c r="F57" t="str">
        <f t="shared" si="1"/>
        <v>YES</v>
      </c>
      <c r="G57" t="str">
        <f t="shared" si="2"/>
        <v>YES</v>
      </c>
      <c r="H57" t="b">
        <f t="shared" si="3"/>
        <v>0</v>
      </c>
      <c r="K57">
        <v>21</v>
      </c>
      <c r="L57" t="str">
        <f>HYPERLINK("http://dx.doi.org/10.1109/ACCESS.2021.3103680","http://dx.doi.org/10.1109/ACCESS.2021.3103680")</f>
        <v>http://dx.doi.org/10.1109/ACCESS.2021.3103680</v>
      </c>
      <c r="M57">
        <v>2021</v>
      </c>
      <c r="N57" t="s">
        <v>1540</v>
      </c>
    </row>
    <row r="58" spans="1:14" x14ac:dyDescent="0.3">
      <c r="A58" t="s">
        <v>4351</v>
      </c>
      <c r="B58" t="s">
        <v>4352</v>
      </c>
      <c r="C58" t="s">
        <v>4355</v>
      </c>
      <c r="D58" t="s">
        <v>4354</v>
      </c>
      <c r="E58" t="str">
        <f t="shared" si="0"/>
        <v>NO</v>
      </c>
      <c r="F58" t="str">
        <f t="shared" si="1"/>
        <v>YES</v>
      </c>
      <c r="G58" t="str">
        <f t="shared" si="2"/>
        <v>NO</v>
      </c>
      <c r="H58" t="b">
        <f t="shared" si="3"/>
        <v>0</v>
      </c>
      <c r="K58">
        <v>46</v>
      </c>
      <c r="L58" t="str">
        <f>HYPERLINK("http://dx.doi.org/10.1007/s11042-020-09004-3","http://dx.doi.org/10.1007/s11042-020-09004-3")</f>
        <v>http://dx.doi.org/10.1007/s11042-020-09004-3</v>
      </c>
      <c r="M58">
        <v>2020</v>
      </c>
      <c r="N58" t="s">
        <v>1540</v>
      </c>
    </row>
    <row r="59" spans="1:14" x14ac:dyDescent="0.3">
      <c r="A59" t="s">
        <v>4413</v>
      </c>
      <c r="B59" t="s">
        <v>2643</v>
      </c>
      <c r="C59" t="s">
        <v>4416</v>
      </c>
      <c r="D59" t="s">
        <v>4415</v>
      </c>
      <c r="E59" t="str">
        <f t="shared" si="0"/>
        <v>NO</v>
      </c>
      <c r="F59" t="str">
        <f t="shared" si="1"/>
        <v>YES</v>
      </c>
      <c r="G59" t="str">
        <f t="shared" si="2"/>
        <v>YES</v>
      </c>
      <c r="H59" t="b">
        <f t="shared" si="3"/>
        <v>0</v>
      </c>
      <c r="K59">
        <v>12</v>
      </c>
      <c r="L59" t="str">
        <f>HYPERLINK("http://dx.doi.org/10.1109/ACCESS.2020.2963912","http://dx.doi.org/10.1109/ACCESS.2020.2963912")</f>
        <v>http://dx.doi.org/10.1109/ACCESS.2020.2963912</v>
      </c>
      <c r="M59">
        <v>2020</v>
      </c>
      <c r="N59" t="s">
        <v>1540</v>
      </c>
    </row>
    <row r="60" spans="1:14" x14ac:dyDescent="0.3">
      <c r="A60" t="s">
        <v>5992</v>
      </c>
      <c r="B60" t="s">
        <v>5993</v>
      </c>
      <c r="C60" t="s">
        <v>5994</v>
      </c>
      <c r="D60" t="s">
        <v>5995</v>
      </c>
      <c r="E60" t="str">
        <f t="shared" si="0"/>
        <v>YES</v>
      </c>
      <c r="F60" t="str">
        <f t="shared" si="1"/>
        <v>YES</v>
      </c>
      <c r="G60" t="str">
        <f t="shared" si="2"/>
        <v>NO</v>
      </c>
      <c r="H60" t="b">
        <f t="shared" si="3"/>
        <v>0</v>
      </c>
      <c r="K60">
        <v>13</v>
      </c>
      <c r="L60" t="str">
        <f>HYPERLINK("http://dx.doi.org/10.1109/ACCESS.2020.3034324","http://dx.doi.org/10.1109/ACCESS.2020.3034324")</f>
        <v>http://dx.doi.org/10.1109/ACCESS.2020.3034324</v>
      </c>
      <c r="M60">
        <v>2020</v>
      </c>
      <c r="N60" t="s">
        <v>1540</v>
      </c>
    </row>
    <row r="61" spans="1:14" x14ac:dyDescent="0.3">
      <c r="A61" t="s">
        <v>5996</v>
      </c>
      <c r="B61" t="s">
        <v>3071</v>
      </c>
      <c r="C61" t="s">
        <v>3072</v>
      </c>
      <c r="D61" t="s">
        <v>5997</v>
      </c>
      <c r="E61" t="str">
        <f t="shared" si="0"/>
        <v>YES</v>
      </c>
      <c r="F61" t="str">
        <f t="shared" si="1"/>
        <v>YES</v>
      </c>
      <c r="G61" t="str">
        <f t="shared" si="2"/>
        <v>NO</v>
      </c>
      <c r="H61" t="b">
        <f t="shared" si="3"/>
        <v>0</v>
      </c>
      <c r="K61">
        <v>9</v>
      </c>
      <c r="L61" t="str">
        <f>HYPERLINK("http://dx.doi.org/10.1109/ACCESS.2019.2957143","http://dx.doi.org/10.1109/ACCESS.2019.2957143")</f>
        <v>http://dx.doi.org/10.1109/ACCESS.2019.2957143</v>
      </c>
      <c r="M61">
        <v>2019</v>
      </c>
      <c r="N61" t="s">
        <v>1540</v>
      </c>
    </row>
    <row r="62" spans="1:14" x14ac:dyDescent="0.3">
      <c r="A62" t="s">
        <v>5998</v>
      </c>
      <c r="B62" t="s">
        <v>3263</v>
      </c>
      <c r="C62" t="s">
        <v>5999</v>
      </c>
      <c r="D62" t="s">
        <v>16</v>
      </c>
      <c r="E62" t="str">
        <f t="shared" si="0"/>
        <v>NO</v>
      </c>
      <c r="F62" t="str">
        <f t="shared" si="1"/>
        <v>YES</v>
      </c>
      <c r="G62" t="str">
        <f t="shared" si="2"/>
        <v>NO</v>
      </c>
      <c r="H62" t="b">
        <f t="shared" si="3"/>
        <v>0</v>
      </c>
      <c r="K62">
        <v>8</v>
      </c>
      <c r="L62" t="str">
        <f>HYPERLINK("http://dx.doi.org/10.1109/ACCESS.2020.2992694","http://dx.doi.org/10.1109/ACCESS.2020.2992694")</f>
        <v>http://dx.doi.org/10.1109/ACCESS.2020.2992694</v>
      </c>
      <c r="M62">
        <v>2020</v>
      </c>
      <c r="N62" t="s">
        <v>1540</v>
      </c>
    </row>
    <row r="63" spans="1:14" x14ac:dyDescent="0.3">
      <c r="A63" t="s">
        <v>6000</v>
      </c>
      <c r="B63" t="s">
        <v>2683</v>
      </c>
      <c r="C63" t="s">
        <v>2684</v>
      </c>
      <c r="D63" t="s">
        <v>16</v>
      </c>
      <c r="E63" t="str">
        <f t="shared" si="0"/>
        <v>YES</v>
      </c>
      <c r="F63" t="str">
        <f t="shared" si="1"/>
        <v>YES</v>
      </c>
      <c r="G63" t="str">
        <f t="shared" si="2"/>
        <v>NO</v>
      </c>
      <c r="H63" t="b">
        <f t="shared" si="3"/>
        <v>0</v>
      </c>
      <c r="K63">
        <v>8</v>
      </c>
      <c r="L63" t="str">
        <f>HYPERLINK("http://dx.doi.org/10.1109/ACCESS.2022.3140663","http://dx.doi.org/10.1109/ACCESS.2022.3140663")</f>
        <v>http://dx.doi.org/10.1109/ACCESS.2022.3140663</v>
      </c>
      <c r="M63">
        <v>2022</v>
      </c>
      <c r="N63" t="s">
        <v>1540</v>
      </c>
    </row>
    <row r="64" spans="1:14" x14ac:dyDescent="0.3">
      <c r="A64" t="s">
        <v>4456</v>
      </c>
      <c r="B64" t="s">
        <v>4457</v>
      </c>
      <c r="C64" t="s">
        <v>4461</v>
      </c>
      <c r="D64" t="s">
        <v>4460</v>
      </c>
      <c r="E64" t="str">
        <f t="shared" si="0"/>
        <v>NO</v>
      </c>
      <c r="F64" t="str">
        <f t="shared" si="1"/>
        <v>YES</v>
      </c>
      <c r="G64" t="str">
        <f t="shared" si="2"/>
        <v>NO</v>
      </c>
      <c r="H64" t="b">
        <f t="shared" si="3"/>
        <v>0</v>
      </c>
      <c r="K64">
        <v>0</v>
      </c>
      <c r="L64" t="str">
        <f>HYPERLINK("http://dx.doi.org/10.1186/s13673-017-0092-7","http://dx.doi.org/10.1186/s13673-017-0092-7")</f>
        <v>http://dx.doi.org/10.1186/s13673-017-0092-7</v>
      </c>
      <c r="M64">
        <v>2017</v>
      </c>
      <c r="N64" t="s">
        <v>1540</v>
      </c>
    </row>
    <row r="65" spans="1:14" x14ac:dyDescent="0.3">
      <c r="A65" t="s">
        <v>6001</v>
      </c>
      <c r="B65" t="s">
        <v>6002</v>
      </c>
      <c r="C65" t="s">
        <v>6003</v>
      </c>
      <c r="D65" t="s">
        <v>3521</v>
      </c>
      <c r="E65" t="str">
        <f t="shared" si="0"/>
        <v>YES</v>
      </c>
      <c r="F65" t="str">
        <f t="shared" si="1"/>
        <v>YES</v>
      </c>
      <c r="G65" t="str">
        <f t="shared" si="2"/>
        <v>YES</v>
      </c>
      <c r="H65" t="b">
        <f t="shared" si="3"/>
        <v>1</v>
      </c>
      <c r="K65">
        <v>0</v>
      </c>
      <c r="L65" t="str">
        <f>HYPERLINK("http://dx.doi.org/10.1145/3569482","http://dx.doi.org/10.1145/3569482")</f>
        <v>http://dx.doi.org/10.1145/3569482</v>
      </c>
      <c r="M65">
        <v>2022</v>
      </c>
      <c r="N65" t="s">
        <v>1540</v>
      </c>
    </row>
    <row r="66" spans="1:14" x14ac:dyDescent="0.3">
      <c r="A66" t="s">
        <v>6004</v>
      </c>
      <c r="B66" t="s">
        <v>2166</v>
      </c>
      <c r="C66" t="s">
        <v>2167</v>
      </c>
      <c r="D66" t="s">
        <v>6005</v>
      </c>
      <c r="E66" t="str">
        <f t="shared" si="0"/>
        <v>YES</v>
      </c>
      <c r="F66" t="str">
        <f t="shared" si="1"/>
        <v>YES</v>
      </c>
      <c r="G66" t="str">
        <f t="shared" si="2"/>
        <v>NO</v>
      </c>
      <c r="H66" t="b">
        <f t="shared" si="3"/>
        <v>0</v>
      </c>
      <c r="K66">
        <v>6</v>
      </c>
      <c r="L66" t="str">
        <f>HYPERLINK("http://dx.doi.org/10.1109/ACCESS.2020.3032581","http://dx.doi.org/10.1109/ACCESS.2020.3032581")</f>
        <v>http://dx.doi.org/10.1109/ACCESS.2020.3032581</v>
      </c>
      <c r="M66">
        <v>2020</v>
      </c>
      <c r="N66" t="s">
        <v>1540</v>
      </c>
    </row>
    <row r="67" spans="1:14" x14ac:dyDescent="0.3">
      <c r="A67" t="s">
        <v>6006</v>
      </c>
      <c r="B67" t="s">
        <v>3344</v>
      </c>
      <c r="C67" t="s">
        <v>6007</v>
      </c>
      <c r="D67" t="s">
        <v>6008</v>
      </c>
      <c r="E67" t="str">
        <f t="shared" ref="E67:E130" si="4">IF(OR(ISNUMBER(SEARCH("Virtual Reality",B67)),ISNUMBER(SEARCH("Augmented Reality",B67)),ISNUMBER(SEARCH("Mixed Reality",B67)),ISNUMBER(SEARCH("Metaverse",B67)),ISNUMBER(SEARCH("vr",B67)),ISNUMBER(SEARCH("AR",B67)),ISNUMBER(SEARCH("MR",B67)),ISNUMBER(SEARCH("security",B67)),ISNUMBER(SEARCH("privacy",B67)),ISNUMBER(SEARCH("identification",B67)),ISNUMBER(SEARCH("authentication",B67)),ISNUMBER(SEARCH("risks",B67)),ISNUMBER(SEARCH("risk",B67))),"YES","NO")</f>
        <v>NO</v>
      </c>
      <c r="F67" t="str">
        <f t="shared" ref="F67:F130" si="5">IF(OR(ISNUMBER(SEARCH("Virtual Reality",C67)),ISNUMBER(SEARCH("Augmented Reality",C67)),ISNUMBER(SEARCH("Mixed Reality",C67)),ISNUMBER(SEARCH("Metaverse",C67)),ISNUMBER(SEARCH("vr",C67)),ISNUMBER(SEARCH("AR",C67)),ISNUMBER(SEARCH("MR",C67)),ISNUMBER(SEARCH("security",C67)),ISNUMBER(SEARCH("privacy",C67)),ISNUMBER(SEARCH("identification",C67)),ISNUMBER(SEARCH("authentication",C67)),ISNUMBER(SEARCH("risks",C67)),ISNUMBER(SEARCH("risk",C67))),"YES","NO")</f>
        <v>YES</v>
      </c>
      <c r="G67" t="str">
        <f t="shared" ref="G67:G130" si="6">IF(OR(ISNUMBER(SEARCH("Virtual Reality",D67)),ISNUMBER(SEARCH("Augmented Reality",D67)),ISNUMBER(SEARCH("Mixed Reality",D67)),ISNUMBER(SEARCH("Metaverse",D67)),ISNUMBER(SEARCH("vr",D67)),ISNUMBER(SEARCH("AR",D67)),ISNUMBER(SEARCH("MR",D67)),ISNUMBER(SEARCH("security",D67)),ISNUMBER(SEARCH("privacy",D67)),ISNUMBER(SEARCH("identification",D67)),ISNUMBER(SEARCH("authentication",D67)),ISNUMBER(SEARCH("risks",D67)),ISNUMBER(SEARCH("risk",D67))),"YES","NO")</f>
        <v>YES</v>
      </c>
      <c r="H67" t="b">
        <f t="shared" ref="H67:H130" si="7">IF(AND(E67="YES",F67="YES",G67="YES"),TRUE,FALSE)</f>
        <v>0</v>
      </c>
      <c r="K67">
        <v>31</v>
      </c>
      <c r="L67" t="str">
        <f>HYPERLINK("http://dx.doi.org/10.1109/ACCESS.2019.2948399","http://dx.doi.org/10.1109/ACCESS.2019.2948399")</f>
        <v>http://dx.doi.org/10.1109/ACCESS.2019.2948399</v>
      </c>
      <c r="M67">
        <v>2019</v>
      </c>
      <c r="N67" t="s">
        <v>1540</v>
      </c>
    </row>
    <row r="68" spans="1:14" x14ac:dyDescent="0.3">
      <c r="A68" t="s">
        <v>4555</v>
      </c>
      <c r="B68" t="s">
        <v>2834</v>
      </c>
      <c r="C68" t="s">
        <v>4558</v>
      </c>
      <c r="D68" t="s">
        <v>4557</v>
      </c>
      <c r="E68" t="str">
        <f t="shared" si="4"/>
        <v>NO</v>
      </c>
      <c r="F68" t="str">
        <f t="shared" si="5"/>
        <v>YES</v>
      </c>
      <c r="G68" t="str">
        <f t="shared" si="6"/>
        <v>NO</v>
      </c>
      <c r="H68" t="b">
        <f t="shared" si="7"/>
        <v>0</v>
      </c>
      <c r="K68">
        <v>18</v>
      </c>
      <c r="L68" t="str">
        <f>HYPERLINK("http://dx.doi.org/10.1109/ACCESS.2022.3158753","http://dx.doi.org/10.1109/ACCESS.2022.3158753")</f>
        <v>http://dx.doi.org/10.1109/ACCESS.2022.3158753</v>
      </c>
      <c r="M68">
        <v>2022</v>
      </c>
      <c r="N68" t="s">
        <v>1540</v>
      </c>
    </row>
    <row r="69" spans="1:14" x14ac:dyDescent="0.3">
      <c r="A69" t="s">
        <v>6009</v>
      </c>
      <c r="B69" t="s">
        <v>6010</v>
      </c>
      <c r="C69" t="s">
        <v>6011</v>
      </c>
      <c r="D69" t="s">
        <v>6012</v>
      </c>
      <c r="E69" t="str">
        <f t="shared" si="4"/>
        <v>YES</v>
      </c>
      <c r="F69" t="str">
        <f t="shared" si="5"/>
        <v>YES</v>
      </c>
      <c r="G69" t="str">
        <f t="shared" si="6"/>
        <v>YES</v>
      </c>
      <c r="H69" t="b">
        <f t="shared" si="7"/>
        <v>1</v>
      </c>
      <c r="K69">
        <v>34</v>
      </c>
      <c r="L69" t="str">
        <f>HYPERLINK("http://dx.doi.org/10.1109/ACCESS.2022.3197900","http://dx.doi.org/10.1109/ACCESS.2022.3197900")</f>
        <v>http://dx.doi.org/10.1109/ACCESS.2022.3197900</v>
      </c>
      <c r="M69">
        <v>2022</v>
      </c>
      <c r="N69" t="s">
        <v>1540</v>
      </c>
    </row>
    <row r="70" spans="1:14" x14ac:dyDescent="0.3">
      <c r="A70" t="s">
        <v>6013</v>
      </c>
      <c r="B70" t="s">
        <v>6014</v>
      </c>
      <c r="C70" t="s">
        <v>6015</v>
      </c>
      <c r="D70" t="s">
        <v>6016</v>
      </c>
      <c r="E70" t="str">
        <f t="shared" si="4"/>
        <v>YES</v>
      </c>
      <c r="F70" t="str">
        <f t="shared" si="5"/>
        <v>YES</v>
      </c>
      <c r="G70" t="str">
        <f t="shared" si="6"/>
        <v>NO</v>
      </c>
      <c r="H70" t="b">
        <f t="shared" si="7"/>
        <v>0</v>
      </c>
      <c r="K70">
        <v>14</v>
      </c>
      <c r="L70" t="str">
        <f>HYPERLINK("http://dx.doi.org/10.1109/ACCESS.2019.2952065","http://dx.doi.org/10.1109/ACCESS.2019.2952065")</f>
        <v>http://dx.doi.org/10.1109/ACCESS.2019.2952065</v>
      </c>
      <c r="M70">
        <v>2019</v>
      </c>
      <c r="N70" t="s">
        <v>1540</v>
      </c>
    </row>
    <row r="71" spans="1:14" x14ac:dyDescent="0.3">
      <c r="A71" t="s">
        <v>6017</v>
      </c>
      <c r="B71" t="s">
        <v>6018</v>
      </c>
      <c r="C71" t="s">
        <v>6019</v>
      </c>
      <c r="D71" t="s">
        <v>6020</v>
      </c>
      <c r="E71" t="str">
        <f t="shared" si="4"/>
        <v>YES</v>
      </c>
      <c r="F71" t="str">
        <f t="shared" si="5"/>
        <v>YES</v>
      </c>
      <c r="G71" t="str">
        <f t="shared" si="6"/>
        <v>YES</v>
      </c>
      <c r="H71" t="b">
        <f t="shared" si="7"/>
        <v>1</v>
      </c>
      <c r="K71">
        <v>10</v>
      </c>
      <c r="L71" t="str">
        <f>HYPERLINK("http://dx.doi.org/10.1109/ACCESS.2021.3070104","http://dx.doi.org/10.1109/ACCESS.2021.3070104")</f>
        <v>http://dx.doi.org/10.1109/ACCESS.2021.3070104</v>
      </c>
      <c r="M71">
        <v>2021</v>
      </c>
      <c r="N71" t="s">
        <v>1540</v>
      </c>
    </row>
    <row r="72" spans="1:14" x14ac:dyDescent="0.3">
      <c r="A72" t="s">
        <v>6021</v>
      </c>
      <c r="B72" t="s">
        <v>6022</v>
      </c>
      <c r="C72" t="s">
        <v>6023</v>
      </c>
      <c r="D72" t="s">
        <v>6024</v>
      </c>
      <c r="E72" t="str">
        <f t="shared" si="4"/>
        <v>NO</v>
      </c>
      <c r="F72" t="str">
        <f t="shared" si="5"/>
        <v>YES</v>
      </c>
      <c r="G72" t="str">
        <f t="shared" si="6"/>
        <v>NO</v>
      </c>
      <c r="H72" t="b">
        <f t="shared" si="7"/>
        <v>0</v>
      </c>
      <c r="K72">
        <v>20</v>
      </c>
      <c r="L72" t="str">
        <f>HYPERLINK("http://dx.doi.org/10.1109/ACCESS.2019.2963113","http://dx.doi.org/10.1109/ACCESS.2019.2963113")</f>
        <v>http://dx.doi.org/10.1109/ACCESS.2019.2963113</v>
      </c>
      <c r="M72">
        <v>2020</v>
      </c>
      <c r="N72" t="s">
        <v>1540</v>
      </c>
    </row>
    <row r="73" spans="1:14" x14ac:dyDescent="0.3">
      <c r="A73" t="s">
        <v>6025</v>
      </c>
      <c r="B73" t="s">
        <v>6026</v>
      </c>
      <c r="C73" t="s">
        <v>16</v>
      </c>
      <c r="D73" t="s">
        <v>6027</v>
      </c>
      <c r="E73" t="str">
        <f t="shared" si="4"/>
        <v>NO</v>
      </c>
      <c r="F73" t="str">
        <f t="shared" si="5"/>
        <v>NO</v>
      </c>
      <c r="G73" t="str">
        <f t="shared" si="6"/>
        <v>YES</v>
      </c>
      <c r="H73" t="b">
        <f t="shared" si="7"/>
        <v>0</v>
      </c>
      <c r="K73">
        <v>16</v>
      </c>
      <c r="L73" t="str">
        <f>HYPERLINK("http://dx.doi.org/10.1007/978-3-030-29926-2_8","http://dx.doi.org/10.1007/978-3-030-29926-2_8")</f>
        <v>http://dx.doi.org/10.1007/978-3-030-29926-2_8</v>
      </c>
      <c r="M73">
        <v>2019</v>
      </c>
      <c r="N73" t="s">
        <v>1540</v>
      </c>
    </row>
    <row r="74" spans="1:14" x14ac:dyDescent="0.3">
      <c r="A74" t="s">
        <v>6028</v>
      </c>
      <c r="B74" t="s">
        <v>6029</v>
      </c>
      <c r="C74" t="s">
        <v>16</v>
      </c>
      <c r="D74" t="s">
        <v>16</v>
      </c>
      <c r="E74" t="str">
        <f t="shared" si="4"/>
        <v>YES</v>
      </c>
      <c r="F74" t="str">
        <f t="shared" si="5"/>
        <v>NO</v>
      </c>
      <c r="G74" t="str">
        <f t="shared" si="6"/>
        <v>NO</v>
      </c>
      <c r="H74" t="b">
        <f t="shared" si="7"/>
        <v>0</v>
      </c>
      <c r="K74">
        <v>15</v>
      </c>
      <c r="L74" t="str">
        <f>HYPERLINK("http://dx.doi.org/10.1007/978-3-030-29926-2_13","http://dx.doi.org/10.1007/978-3-030-29926-2_13")</f>
        <v>http://dx.doi.org/10.1007/978-3-030-29926-2_13</v>
      </c>
      <c r="M74">
        <v>2019</v>
      </c>
      <c r="N74" t="s">
        <v>1540</v>
      </c>
    </row>
    <row r="75" spans="1:14" x14ac:dyDescent="0.3">
      <c r="A75" t="s">
        <v>6030</v>
      </c>
      <c r="B75" t="s">
        <v>6031</v>
      </c>
      <c r="C75" t="s">
        <v>16</v>
      </c>
      <c r="D75" t="s">
        <v>16</v>
      </c>
      <c r="E75" t="str">
        <f t="shared" si="4"/>
        <v>NO</v>
      </c>
      <c r="F75" t="str">
        <f t="shared" si="5"/>
        <v>NO</v>
      </c>
      <c r="G75" t="str">
        <f t="shared" si="6"/>
        <v>NO</v>
      </c>
      <c r="H75" t="b">
        <f t="shared" si="7"/>
        <v>0</v>
      </c>
      <c r="K75">
        <v>14</v>
      </c>
      <c r="L75" t="str">
        <f>HYPERLINK("http://dx.doi.org/10.1007/978-3-030-29926-2_6","http://dx.doi.org/10.1007/978-3-030-29926-2_6")</f>
        <v>http://dx.doi.org/10.1007/978-3-030-29926-2_6</v>
      </c>
      <c r="M75">
        <v>2019</v>
      </c>
      <c r="N75" t="s">
        <v>1540</v>
      </c>
    </row>
    <row r="76" spans="1:14" x14ac:dyDescent="0.3">
      <c r="A76" t="s">
        <v>6032</v>
      </c>
      <c r="B76" t="s">
        <v>6033</v>
      </c>
      <c r="C76" t="s">
        <v>16</v>
      </c>
      <c r="D76" t="s">
        <v>6034</v>
      </c>
      <c r="E76" t="str">
        <f t="shared" si="4"/>
        <v>NO</v>
      </c>
      <c r="F76" t="str">
        <f t="shared" si="5"/>
        <v>NO</v>
      </c>
      <c r="G76" t="str">
        <f t="shared" si="6"/>
        <v>NO</v>
      </c>
      <c r="H76" t="b">
        <f t="shared" si="7"/>
        <v>0</v>
      </c>
      <c r="K76">
        <v>20</v>
      </c>
      <c r="L76" t="str">
        <f>HYPERLINK("http://dx.doi.org/10.1007/978-3-030-29926-2_9","http://dx.doi.org/10.1007/978-3-030-29926-2_9")</f>
        <v>http://dx.doi.org/10.1007/978-3-030-29926-2_9</v>
      </c>
      <c r="M76">
        <v>2019</v>
      </c>
      <c r="N76" t="s">
        <v>1540</v>
      </c>
    </row>
    <row r="77" spans="1:14" x14ac:dyDescent="0.3">
      <c r="A77" t="s">
        <v>6035</v>
      </c>
      <c r="B77" t="s">
        <v>6036</v>
      </c>
      <c r="C77" t="s">
        <v>16</v>
      </c>
      <c r="D77" t="s">
        <v>16</v>
      </c>
      <c r="E77" t="str">
        <f t="shared" si="4"/>
        <v>YES</v>
      </c>
      <c r="F77" t="str">
        <f t="shared" si="5"/>
        <v>NO</v>
      </c>
      <c r="G77" t="str">
        <f t="shared" si="6"/>
        <v>NO</v>
      </c>
      <c r="H77" t="b">
        <f t="shared" si="7"/>
        <v>0</v>
      </c>
      <c r="K77">
        <v>19</v>
      </c>
      <c r="L77" t="str">
        <f>HYPERLINK("http://dx.doi.org/10.1007/978-3-030-29926-2_11","http://dx.doi.org/10.1007/978-3-030-29926-2_11")</f>
        <v>http://dx.doi.org/10.1007/978-3-030-29926-2_11</v>
      </c>
      <c r="M77">
        <v>2019</v>
      </c>
      <c r="N77" t="s">
        <v>1540</v>
      </c>
    </row>
    <row r="78" spans="1:14" x14ac:dyDescent="0.3">
      <c r="A78" t="s">
        <v>6037</v>
      </c>
      <c r="B78" t="s">
        <v>6038</v>
      </c>
      <c r="C78" t="s">
        <v>16</v>
      </c>
      <c r="D78" t="s">
        <v>6039</v>
      </c>
      <c r="E78" t="str">
        <f t="shared" si="4"/>
        <v>NO</v>
      </c>
      <c r="F78" t="str">
        <f t="shared" si="5"/>
        <v>NO</v>
      </c>
      <c r="G78" t="str">
        <f t="shared" si="6"/>
        <v>NO</v>
      </c>
      <c r="H78" t="b">
        <f t="shared" si="7"/>
        <v>0</v>
      </c>
      <c r="K78">
        <v>15</v>
      </c>
      <c r="L78" t="str">
        <f>HYPERLINK("http://dx.doi.org/10.1007/978-3-030-29926-2_5","http://dx.doi.org/10.1007/978-3-030-29926-2_5")</f>
        <v>http://dx.doi.org/10.1007/978-3-030-29926-2_5</v>
      </c>
      <c r="M78">
        <v>2019</v>
      </c>
      <c r="N78" t="s">
        <v>1540</v>
      </c>
    </row>
    <row r="79" spans="1:14" x14ac:dyDescent="0.3">
      <c r="A79" t="s">
        <v>6040</v>
      </c>
      <c r="B79" t="s">
        <v>6041</v>
      </c>
      <c r="C79" t="s">
        <v>16</v>
      </c>
      <c r="D79" t="s">
        <v>6042</v>
      </c>
      <c r="E79" t="str">
        <f t="shared" si="4"/>
        <v>NO</v>
      </c>
      <c r="F79" t="str">
        <f t="shared" si="5"/>
        <v>NO</v>
      </c>
      <c r="G79" t="str">
        <f t="shared" si="6"/>
        <v>NO</v>
      </c>
      <c r="H79" t="b">
        <f t="shared" si="7"/>
        <v>0</v>
      </c>
      <c r="K79">
        <v>15</v>
      </c>
      <c r="L79" t="str">
        <f>HYPERLINK("http://dx.doi.org/10.1007/978-3-030-29926-2_10","http://dx.doi.org/10.1007/978-3-030-29926-2_10")</f>
        <v>http://dx.doi.org/10.1007/978-3-030-29926-2_10</v>
      </c>
      <c r="M79">
        <v>2019</v>
      </c>
      <c r="N79" t="s">
        <v>1540</v>
      </c>
    </row>
    <row r="80" spans="1:14" x14ac:dyDescent="0.3">
      <c r="A80" t="s">
        <v>6043</v>
      </c>
      <c r="B80" t="s">
        <v>6044</v>
      </c>
      <c r="C80" t="s">
        <v>6045</v>
      </c>
      <c r="D80" t="s">
        <v>6046</v>
      </c>
      <c r="E80" t="str">
        <f t="shared" si="4"/>
        <v>YES</v>
      </c>
      <c r="F80" t="str">
        <f t="shared" si="5"/>
        <v>YES</v>
      </c>
      <c r="G80" t="str">
        <f t="shared" si="6"/>
        <v>YES</v>
      </c>
      <c r="H80" t="b">
        <f t="shared" si="7"/>
        <v>1</v>
      </c>
      <c r="K80">
        <v>30</v>
      </c>
      <c r="L80" t="str">
        <f>HYPERLINK("http://dx.doi.org/10.1109/ACCESS.2021.3119775","http://dx.doi.org/10.1109/ACCESS.2021.3119775")</f>
        <v>http://dx.doi.org/10.1109/ACCESS.2021.3119775</v>
      </c>
      <c r="M80">
        <v>2021</v>
      </c>
      <c r="N80" t="s">
        <v>1540</v>
      </c>
    </row>
    <row r="81" spans="1:14" x14ac:dyDescent="0.3">
      <c r="A81" t="s">
        <v>6047</v>
      </c>
      <c r="B81" t="s">
        <v>6048</v>
      </c>
      <c r="C81" t="s">
        <v>16</v>
      </c>
      <c r="D81" t="s">
        <v>16</v>
      </c>
      <c r="E81" t="str">
        <f t="shared" si="4"/>
        <v>NO</v>
      </c>
      <c r="F81" t="str">
        <f t="shared" si="5"/>
        <v>NO</v>
      </c>
      <c r="G81" t="str">
        <f t="shared" si="6"/>
        <v>NO</v>
      </c>
      <c r="H81" t="b">
        <f t="shared" si="7"/>
        <v>0</v>
      </c>
      <c r="K81">
        <v>13</v>
      </c>
      <c r="L81" t="str">
        <f>HYPERLINK("http://dx.doi.org/10.1007/978-3-030-29926-2_7","http://dx.doi.org/10.1007/978-3-030-29926-2_7")</f>
        <v>http://dx.doi.org/10.1007/978-3-030-29926-2_7</v>
      </c>
      <c r="M81">
        <v>2019</v>
      </c>
      <c r="N81" t="s">
        <v>1540</v>
      </c>
    </row>
    <row r="82" spans="1:14" x14ac:dyDescent="0.3">
      <c r="A82" t="s">
        <v>6049</v>
      </c>
      <c r="B82" t="s">
        <v>6050</v>
      </c>
      <c r="C82" t="s">
        <v>16</v>
      </c>
      <c r="D82" t="s">
        <v>6051</v>
      </c>
      <c r="E82" t="str">
        <f t="shared" si="4"/>
        <v>NO</v>
      </c>
      <c r="F82" t="str">
        <f t="shared" si="5"/>
        <v>NO</v>
      </c>
      <c r="G82" t="str">
        <f t="shared" si="6"/>
        <v>NO</v>
      </c>
      <c r="H82" t="b">
        <f t="shared" si="7"/>
        <v>0</v>
      </c>
      <c r="K82">
        <v>26</v>
      </c>
      <c r="L82" t="str">
        <f>HYPERLINK("http://dx.doi.org/10.1007/978-3-030-29926-2_2","http://dx.doi.org/10.1007/978-3-030-29926-2_2")</f>
        <v>http://dx.doi.org/10.1007/978-3-030-29926-2_2</v>
      </c>
      <c r="M82">
        <v>2019</v>
      </c>
      <c r="N82" t="s">
        <v>1540</v>
      </c>
    </row>
    <row r="83" spans="1:14" x14ac:dyDescent="0.3">
      <c r="A83" t="s">
        <v>6052</v>
      </c>
      <c r="B83" t="s">
        <v>6053</v>
      </c>
      <c r="C83" t="s">
        <v>6054</v>
      </c>
      <c r="E83" t="str">
        <f t="shared" si="4"/>
        <v>YES</v>
      </c>
      <c r="F83" t="str">
        <f t="shared" si="5"/>
        <v>YES</v>
      </c>
      <c r="G83" t="str">
        <f t="shared" si="6"/>
        <v>NO</v>
      </c>
      <c r="H83" t="b">
        <f t="shared" si="7"/>
        <v>0</v>
      </c>
      <c r="L83" t="s">
        <v>6055</v>
      </c>
      <c r="M83">
        <v>2022</v>
      </c>
      <c r="N83" t="s">
        <v>1540</v>
      </c>
    </row>
    <row r="84" spans="1:14" x14ac:dyDescent="0.3">
      <c r="A84" t="s">
        <v>6056</v>
      </c>
      <c r="B84" t="s">
        <v>6057</v>
      </c>
      <c r="C84" t="s">
        <v>6058</v>
      </c>
      <c r="D84" t="s">
        <v>6059</v>
      </c>
      <c r="E84" t="str">
        <f t="shared" si="4"/>
        <v>NO</v>
      </c>
      <c r="F84" t="str">
        <f t="shared" si="5"/>
        <v>YES</v>
      </c>
      <c r="G84" t="str">
        <f t="shared" si="6"/>
        <v>YES</v>
      </c>
      <c r="H84" t="b">
        <f t="shared" si="7"/>
        <v>0</v>
      </c>
      <c r="L84" t="s">
        <v>6060</v>
      </c>
      <c r="M84">
        <v>2022</v>
      </c>
      <c r="N84" t="s">
        <v>1540</v>
      </c>
    </row>
    <row r="85" spans="1:14" x14ac:dyDescent="0.3">
      <c r="A85" t="s">
        <v>6061</v>
      </c>
      <c r="B85" t="s">
        <v>6062</v>
      </c>
      <c r="C85" t="s">
        <v>6063</v>
      </c>
      <c r="D85" t="s">
        <v>6064</v>
      </c>
      <c r="E85" t="str">
        <f t="shared" si="4"/>
        <v>YES</v>
      </c>
      <c r="F85" t="str">
        <f t="shared" si="5"/>
        <v>YES</v>
      </c>
      <c r="G85" t="str">
        <f t="shared" si="6"/>
        <v>YES</v>
      </c>
      <c r="H85" t="b">
        <f t="shared" si="7"/>
        <v>1</v>
      </c>
      <c r="K85">
        <v>22</v>
      </c>
      <c r="L85" t="s">
        <v>6065</v>
      </c>
      <c r="M85">
        <v>2023</v>
      </c>
      <c r="N85" t="s">
        <v>1540</v>
      </c>
    </row>
    <row r="86" spans="1:14" x14ac:dyDescent="0.3">
      <c r="A86" t="s">
        <v>6066</v>
      </c>
      <c r="B86" t="s">
        <v>6067</v>
      </c>
      <c r="C86" t="s">
        <v>6068</v>
      </c>
      <c r="D86" t="s">
        <v>6069</v>
      </c>
      <c r="E86" t="str">
        <f t="shared" si="4"/>
        <v>YES</v>
      </c>
      <c r="F86" t="str">
        <f t="shared" si="5"/>
        <v>YES</v>
      </c>
      <c r="G86" t="str">
        <f t="shared" si="6"/>
        <v>YES</v>
      </c>
      <c r="H86" t="b">
        <f t="shared" si="7"/>
        <v>1</v>
      </c>
      <c r="K86">
        <v>12</v>
      </c>
      <c r="L86" t="s">
        <v>6070</v>
      </c>
      <c r="M86">
        <v>2023</v>
      </c>
      <c r="N86" t="s">
        <v>1540</v>
      </c>
    </row>
    <row r="87" spans="1:14" x14ac:dyDescent="0.3">
      <c r="A87" t="s">
        <v>6071</v>
      </c>
      <c r="B87" t="s">
        <v>6072</v>
      </c>
      <c r="C87" t="s">
        <v>6073</v>
      </c>
      <c r="D87" t="s">
        <v>6074</v>
      </c>
      <c r="E87" t="str">
        <f t="shared" si="4"/>
        <v>YES</v>
      </c>
      <c r="F87" t="str">
        <f t="shared" si="5"/>
        <v>YES</v>
      </c>
      <c r="G87" t="str">
        <f t="shared" si="6"/>
        <v>YES</v>
      </c>
      <c r="H87" t="b">
        <f t="shared" si="7"/>
        <v>1</v>
      </c>
      <c r="L87" t="s">
        <v>6075</v>
      </c>
      <c r="M87">
        <v>2023</v>
      </c>
      <c r="N87" t="s">
        <v>1540</v>
      </c>
    </row>
    <row r="88" spans="1:14" x14ac:dyDescent="0.3">
      <c r="A88" t="s">
        <v>6076</v>
      </c>
      <c r="B88" t="s">
        <v>6077</v>
      </c>
      <c r="C88" t="s">
        <v>6078</v>
      </c>
      <c r="D88" t="s">
        <v>6079</v>
      </c>
      <c r="E88" t="str">
        <f t="shared" si="4"/>
        <v>YES</v>
      </c>
      <c r="F88" t="str">
        <f t="shared" si="5"/>
        <v>YES</v>
      </c>
      <c r="G88" t="str">
        <f t="shared" si="6"/>
        <v>YES</v>
      </c>
      <c r="H88" t="b">
        <f t="shared" si="7"/>
        <v>1</v>
      </c>
      <c r="K88">
        <v>11</v>
      </c>
      <c r="L88" t="s">
        <v>6080</v>
      </c>
      <c r="M88">
        <v>2022</v>
      </c>
      <c r="N88" t="s">
        <v>1540</v>
      </c>
    </row>
    <row r="89" spans="1:14" x14ac:dyDescent="0.3">
      <c r="A89" t="s">
        <v>6081</v>
      </c>
      <c r="B89" t="s">
        <v>6082</v>
      </c>
      <c r="C89" t="s">
        <v>6083</v>
      </c>
      <c r="E89" t="str">
        <f t="shared" si="4"/>
        <v>YES</v>
      </c>
      <c r="F89" t="str">
        <f t="shared" si="5"/>
        <v>YES</v>
      </c>
      <c r="G89" t="str">
        <f t="shared" si="6"/>
        <v>NO</v>
      </c>
      <c r="H89" t="b">
        <f t="shared" si="7"/>
        <v>0</v>
      </c>
      <c r="L89" t="s">
        <v>6084</v>
      </c>
      <c r="M89">
        <v>2023</v>
      </c>
      <c r="N89" t="s">
        <v>1540</v>
      </c>
    </row>
    <row r="90" spans="1:14" x14ac:dyDescent="0.3">
      <c r="A90" t="s">
        <v>6085</v>
      </c>
      <c r="B90" t="s">
        <v>6086</v>
      </c>
      <c r="C90" t="s">
        <v>6087</v>
      </c>
      <c r="E90" t="str">
        <f t="shared" si="4"/>
        <v>YES</v>
      </c>
      <c r="F90" t="str">
        <f t="shared" si="5"/>
        <v>YES</v>
      </c>
      <c r="G90" t="str">
        <f t="shared" si="6"/>
        <v>NO</v>
      </c>
      <c r="H90" t="b">
        <f t="shared" si="7"/>
        <v>0</v>
      </c>
      <c r="K90">
        <v>13</v>
      </c>
      <c r="L90" t="s">
        <v>6088</v>
      </c>
      <c r="M90">
        <v>2022</v>
      </c>
      <c r="N90" t="s">
        <v>1540</v>
      </c>
    </row>
    <row r="91" spans="1:14" x14ac:dyDescent="0.3">
      <c r="A91" t="s">
        <v>6089</v>
      </c>
      <c r="B91" t="s">
        <v>1581</v>
      </c>
      <c r="C91" t="s">
        <v>1584</v>
      </c>
      <c r="E91" t="str">
        <f t="shared" si="4"/>
        <v>YES</v>
      </c>
      <c r="F91" t="str">
        <f t="shared" si="5"/>
        <v>YES</v>
      </c>
      <c r="G91" t="str">
        <f t="shared" si="6"/>
        <v>NO</v>
      </c>
      <c r="H91" t="b">
        <f t="shared" si="7"/>
        <v>0</v>
      </c>
      <c r="L91" t="s">
        <v>6090</v>
      </c>
      <c r="M91">
        <v>2022</v>
      </c>
      <c r="N91" t="s">
        <v>1540</v>
      </c>
    </row>
    <row r="92" spans="1:14" x14ac:dyDescent="0.3">
      <c r="A92" t="s">
        <v>6091</v>
      </c>
      <c r="B92" t="s">
        <v>6092</v>
      </c>
      <c r="C92" t="s">
        <v>6093</v>
      </c>
      <c r="E92" t="str">
        <f t="shared" si="4"/>
        <v>YES</v>
      </c>
      <c r="F92" t="str">
        <f t="shared" si="5"/>
        <v>YES</v>
      </c>
      <c r="G92" t="str">
        <f t="shared" si="6"/>
        <v>NO</v>
      </c>
      <c r="H92" t="b">
        <f t="shared" si="7"/>
        <v>0</v>
      </c>
      <c r="L92" t="s">
        <v>6094</v>
      </c>
      <c r="M92">
        <v>2023</v>
      </c>
      <c r="N92" t="s">
        <v>1540</v>
      </c>
    </row>
    <row r="93" spans="1:14" x14ac:dyDescent="0.3">
      <c r="A93" t="s">
        <v>6095</v>
      </c>
      <c r="B93" t="s">
        <v>6096</v>
      </c>
      <c r="C93" t="s">
        <v>6097</v>
      </c>
      <c r="D93" t="s">
        <v>6098</v>
      </c>
      <c r="E93" t="str">
        <f t="shared" si="4"/>
        <v>YES</v>
      </c>
      <c r="F93" t="str">
        <f t="shared" si="5"/>
        <v>YES</v>
      </c>
      <c r="G93" t="str">
        <f t="shared" si="6"/>
        <v>YES</v>
      </c>
      <c r="H93" t="b">
        <f t="shared" si="7"/>
        <v>1</v>
      </c>
      <c r="K93">
        <v>14</v>
      </c>
      <c r="L93" t="s">
        <v>6099</v>
      </c>
      <c r="M93">
        <v>2023</v>
      </c>
      <c r="N93" t="s">
        <v>1540</v>
      </c>
    </row>
    <row r="94" spans="1:14" x14ac:dyDescent="0.3">
      <c r="A94" t="s">
        <v>6100</v>
      </c>
      <c r="B94" t="s">
        <v>1545</v>
      </c>
      <c r="C94" t="s">
        <v>6101</v>
      </c>
      <c r="D94" t="s">
        <v>1548</v>
      </c>
      <c r="E94" t="str">
        <f t="shared" si="4"/>
        <v>YES</v>
      </c>
      <c r="F94" t="str">
        <f t="shared" si="5"/>
        <v>YES</v>
      </c>
      <c r="G94" t="str">
        <f t="shared" si="6"/>
        <v>YES</v>
      </c>
      <c r="H94" t="b">
        <f t="shared" si="7"/>
        <v>1</v>
      </c>
      <c r="K94">
        <v>16</v>
      </c>
      <c r="L94" t="s">
        <v>1885</v>
      </c>
      <c r="M94">
        <v>2023</v>
      </c>
      <c r="N94" t="s">
        <v>1540</v>
      </c>
    </row>
    <row r="95" spans="1:14" x14ac:dyDescent="0.3">
      <c r="A95" t="s">
        <v>6102</v>
      </c>
      <c r="B95" t="s">
        <v>6103</v>
      </c>
      <c r="C95" t="s">
        <v>6104</v>
      </c>
      <c r="D95" t="s">
        <v>6105</v>
      </c>
      <c r="E95" t="str">
        <f t="shared" si="4"/>
        <v>YES</v>
      </c>
      <c r="F95" t="str">
        <f t="shared" si="5"/>
        <v>YES</v>
      </c>
      <c r="G95" t="str">
        <f t="shared" si="6"/>
        <v>YES</v>
      </c>
      <c r="H95" t="b">
        <f t="shared" si="7"/>
        <v>1</v>
      </c>
      <c r="K95">
        <v>12</v>
      </c>
      <c r="L95" t="s">
        <v>4444</v>
      </c>
      <c r="M95">
        <v>2023</v>
      </c>
      <c r="N95" t="s">
        <v>1540</v>
      </c>
    </row>
    <row r="96" spans="1:14" x14ac:dyDescent="0.3">
      <c r="A96" t="s">
        <v>6106</v>
      </c>
      <c r="B96" t="s">
        <v>6107</v>
      </c>
      <c r="C96" t="s">
        <v>6108</v>
      </c>
      <c r="D96" t="s">
        <v>6109</v>
      </c>
      <c r="E96" t="str">
        <f t="shared" si="4"/>
        <v>YES</v>
      </c>
      <c r="F96" t="str">
        <f t="shared" si="5"/>
        <v>YES</v>
      </c>
      <c r="G96" t="str">
        <f t="shared" si="6"/>
        <v>YES</v>
      </c>
      <c r="H96" t="b">
        <f t="shared" si="7"/>
        <v>1</v>
      </c>
      <c r="K96">
        <v>12</v>
      </c>
      <c r="L96" t="s">
        <v>6110</v>
      </c>
      <c r="M96">
        <v>2023</v>
      </c>
      <c r="N96" t="s">
        <v>1540</v>
      </c>
    </row>
    <row r="97" spans="1:14" x14ac:dyDescent="0.3">
      <c r="A97" t="s">
        <v>6111</v>
      </c>
      <c r="B97" t="s">
        <v>6112</v>
      </c>
      <c r="C97" t="s">
        <v>6113</v>
      </c>
      <c r="D97" t="s">
        <v>6114</v>
      </c>
      <c r="E97" t="str">
        <f t="shared" si="4"/>
        <v>NO</v>
      </c>
      <c r="F97" t="str">
        <f t="shared" si="5"/>
        <v>YES</v>
      </c>
      <c r="G97" t="str">
        <f t="shared" si="6"/>
        <v>YES</v>
      </c>
      <c r="H97" t="b">
        <f t="shared" si="7"/>
        <v>0</v>
      </c>
      <c r="L97" t="s">
        <v>6115</v>
      </c>
      <c r="M97">
        <v>2022</v>
      </c>
      <c r="N97" t="s">
        <v>1540</v>
      </c>
    </row>
    <row r="98" spans="1:14" x14ac:dyDescent="0.3">
      <c r="A98" t="s">
        <v>6116</v>
      </c>
      <c r="B98" t="s">
        <v>6117</v>
      </c>
      <c r="C98" t="s">
        <v>6118</v>
      </c>
      <c r="D98" t="s">
        <v>6119</v>
      </c>
      <c r="E98" t="str">
        <f t="shared" si="4"/>
        <v>YES</v>
      </c>
      <c r="F98" t="str">
        <f t="shared" si="5"/>
        <v>YES</v>
      </c>
      <c r="G98" t="str">
        <f t="shared" si="6"/>
        <v>YES</v>
      </c>
      <c r="H98" t="b">
        <f t="shared" si="7"/>
        <v>1</v>
      </c>
      <c r="L98" t="s">
        <v>6120</v>
      </c>
      <c r="M98">
        <v>2023</v>
      </c>
      <c r="N98" t="s">
        <v>1540</v>
      </c>
    </row>
    <row r="99" spans="1:14" x14ac:dyDescent="0.3">
      <c r="A99" t="s">
        <v>6121</v>
      </c>
      <c r="B99" t="s">
        <v>6122</v>
      </c>
      <c r="C99" t="s">
        <v>6123</v>
      </c>
      <c r="D99" t="s">
        <v>6124</v>
      </c>
      <c r="E99" t="str">
        <f t="shared" si="4"/>
        <v>NO</v>
      </c>
      <c r="F99" t="str">
        <f t="shared" si="5"/>
        <v>YES</v>
      </c>
      <c r="G99" t="str">
        <f t="shared" si="6"/>
        <v>YES</v>
      </c>
      <c r="H99" t="b">
        <f t="shared" si="7"/>
        <v>0</v>
      </c>
      <c r="K99">
        <v>11</v>
      </c>
      <c r="L99" t="s">
        <v>6125</v>
      </c>
      <c r="M99">
        <v>2023</v>
      </c>
      <c r="N99" t="s">
        <v>1540</v>
      </c>
    </row>
    <row r="100" spans="1:14" x14ac:dyDescent="0.3">
      <c r="A100" t="s">
        <v>6126</v>
      </c>
      <c r="B100" t="s">
        <v>6127</v>
      </c>
      <c r="C100" t="s">
        <v>6128</v>
      </c>
      <c r="E100" t="str">
        <f t="shared" si="4"/>
        <v>NO</v>
      </c>
      <c r="F100" t="str">
        <f t="shared" si="5"/>
        <v>YES</v>
      </c>
      <c r="G100" t="str">
        <f t="shared" si="6"/>
        <v>NO</v>
      </c>
      <c r="H100" t="b">
        <f t="shared" si="7"/>
        <v>0</v>
      </c>
      <c r="L100" t="s">
        <v>6129</v>
      </c>
      <c r="M100">
        <v>2023</v>
      </c>
      <c r="N100" t="s">
        <v>1540</v>
      </c>
    </row>
    <row r="101" spans="1:14" x14ac:dyDescent="0.3">
      <c r="A101" t="s">
        <v>6130</v>
      </c>
      <c r="B101" t="s">
        <v>6131</v>
      </c>
      <c r="C101" t="s">
        <v>6132</v>
      </c>
      <c r="D101" t="s">
        <v>6133</v>
      </c>
      <c r="E101" t="str">
        <f t="shared" si="4"/>
        <v>YES</v>
      </c>
      <c r="F101" t="str">
        <f t="shared" si="5"/>
        <v>YES</v>
      </c>
      <c r="G101" t="str">
        <f t="shared" si="6"/>
        <v>YES</v>
      </c>
      <c r="H101" t="b">
        <f t="shared" si="7"/>
        <v>1</v>
      </c>
      <c r="K101">
        <v>13</v>
      </c>
      <c r="L101" t="s">
        <v>6134</v>
      </c>
      <c r="M101">
        <v>2023</v>
      </c>
      <c r="N101" t="s">
        <v>1540</v>
      </c>
    </row>
    <row r="102" spans="1:14" x14ac:dyDescent="0.3">
      <c r="A102" t="s">
        <v>6135</v>
      </c>
      <c r="B102" t="s">
        <v>6136</v>
      </c>
      <c r="C102" t="s">
        <v>6137</v>
      </c>
      <c r="D102" t="s">
        <v>6138</v>
      </c>
      <c r="E102" t="str">
        <f t="shared" si="4"/>
        <v>YES</v>
      </c>
      <c r="F102" t="str">
        <f t="shared" si="5"/>
        <v>YES</v>
      </c>
      <c r="G102" t="str">
        <f t="shared" si="6"/>
        <v>YES</v>
      </c>
      <c r="H102" t="b">
        <f t="shared" si="7"/>
        <v>1</v>
      </c>
      <c r="L102" t="s">
        <v>6139</v>
      </c>
      <c r="M102">
        <v>2023</v>
      </c>
      <c r="N102" t="s">
        <v>1540</v>
      </c>
    </row>
    <row r="103" spans="1:14" x14ac:dyDescent="0.3">
      <c r="A103" t="s">
        <v>6140</v>
      </c>
      <c r="B103" t="s">
        <v>6141</v>
      </c>
      <c r="C103" t="s">
        <v>6142</v>
      </c>
      <c r="D103" t="s">
        <v>6143</v>
      </c>
      <c r="E103" t="str">
        <f t="shared" si="4"/>
        <v>YES</v>
      </c>
      <c r="F103" t="str">
        <f t="shared" si="5"/>
        <v>YES</v>
      </c>
      <c r="G103" t="str">
        <f t="shared" si="6"/>
        <v>YES</v>
      </c>
      <c r="H103" t="b">
        <f t="shared" si="7"/>
        <v>1</v>
      </c>
      <c r="K103">
        <v>15</v>
      </c>
      <c r="L103" t="s">
        <v>3663</v>
      </c>
      <c r="M103">
        <v>2023</v>
      </c>
      <c r="N103" t="s">
        <v>1540</v>
      </c>
    </row>
    <row r="104" spans="1:14" x14ac:dyDescent="0.3">
      <c r="A104" t="s">
        <v>6144</v>
      </c>
      <c r="B104" t="s">
        <v>6145</v>
      </c>
      <c r="C104" t="s">
        <v>6146</v>
      </c>
      <c r="D104" t="s">
        <v>6147</v>
      </c>
      <c r="E104" t="str">
        <f t="shared" si="4"/>
        <v>NO</v>
      </c>
      <c r="F104" t="str">
        <f t="shared" si="5"/>
        <v>YES</v>
      </c>
      <c r="G104" t="str">
        <f t="shared" si="6"/>
        <v>YES</v>
      </c>
      <c r="H104" t="b">
        <f t="shared" si="7"/>
        <v>0</v>
      </c>
      <c r="K104">
        <v>12</v>
      </c>
      <c r="L104" t="s">
        <v>6148</v>
      </c>
      <c r="M104">
        <v>2023</v>
      </c>
      <c r="N104" t="s">
        <v>1540</v>
      </c>
    </row>
    <row r="105" spans="1:14" x14ac:dyDescent="0.3">
      <c r="A105" t="s">
        <v>6149</v>
      </c>
      <c r="B105" t="s">
        <v>1565</v>
      </c>
      <c r="C105" t="s">
        <v>1568</v>
      </c>
      <c r="D105" t="s">
        <v>1569</v>
      </c>
      <c r="E105" t="str">
        <f t="shared" si="4"/>
        <v>YES</v>
      </c>
      <c r="F105" t="str">
        <f t="shared" si="5"/>
        <v>YES</v>
      </c>
      <c r="G105" t="str">
        <f t="shared" si="6"/>
        <v>YES</v>
      </c>
      <c r="H105" t="b">
        <f t="shared" si="7"/>
        <v>1</v>
      </c>
      <c r="K105">
        <v>7</v>
      </c>
      <c r="L105" t="s">
        <v>3560</v>
      </c>
      <c r="M105">
        <v>2022</v>
      </c>
      <c r="N105" t="s">
        <v>1540</v>
      </c>
    </row>
    <row r="106" spans="1:14" x14ac:dyDescent="0.3">
      <c r="A106" t="s">
        <v>6150</v>
      </c>
      <c r="B106" t="s">
        <v>2238</v>
      </c>
      <c r="C106" t="s">
        <v>6151</v>
      </c>
      <c r="D106" t="s">
        <v>6152</v>
      </c>
      <c r="E106" t="str">
        <f t="shared" si="4"/>
        <v>YES</v>
      </c>
      <c r="F106" t="str">
        <f t="shared" si="5"/>
        <v>YES</v>
      </c>
      <c r="G106" t="str">
        <f t="shared" si="6"/>
        <v>YES</v>
      </c>
      <c r="H106" t="b">
        <f t="shared" si="7"/>
        <v>1</v>
      </c>
      <c r="K106">
        <v>11</v>
      </c>
      <c r="L106" t="s">
        <v>2240</v>
      </c>
      <c r="M106">
        <v>2023</v>
      </c>
      <c r="N106" t="s">
        <v>1540</v>
      </c>
    </row>
    <row r="107" spans="1:14" x14ac:dyDescent="0.3">
      <c r="A107" t="s">
        <v>6153</v>
      </c>
      <c r="B107" t="s">
        <v>6154</v>
      </c>
      <c r="C107" t="s">
        <v>6155</v>
      </c>
      <c r="D107" t="s">
        <v>6156</v>
      </c>
      <c r="E107" t="str">
        <f t="shared" si="4"/>
        <v>YES</v>
      </c>
      <c r="F107" t="str">
        <f t="shared" si="5"/>
        <v>YES</v>
      </c>
      <c r="G107" t="str">
        <f t="shared" si="6"/>
        <v>YES</v>
      </c>
      <c r="H107" t="b">
        <f t="shared" si="7"/>
        <v>1</v>
      </c>
      <c r="L107" t="s">
        <v>6157</v>
      </c>
      <c r="M107">
        <v>2023</v>
      </c>
      <c r="N107" t="s">
        <v>1540</v>
      </c>
    </row>
    <row r="108" spans="1:14" x14ac:dyDescent="0.3">
      <c r="A108" t="s">
        <v>6158</v>
      </c>
      <c r="B108" t="s">
        <v>6159</v>
      </c>
      <c r="C108" t="s">
        <v>6160</v>
      </c>
      <c r="D108" t="s">
        <v>6161</v>
      </c>
      <c r="E108" t="str">
        <f t="shared" si="4"/>
        <v>NO</v>
      </c>
      <c r="F108" t="str">
        <f t="shared" si="5"/>
        <v>YES</v>
      </c>
      <c r="G108" t="str">
        <f t="shared" si="6"/>
        <v>YES</v>
      </c>
      <c r="H108" t="b">
        <f t="shared" si="7"/>
        <v>0</v>
      </c>
      <c r="K108">
        <v>11</v>
      </c>
      <c r="L108" t="s">
        <v>6162</v>
      </c>
      <c r="M108">
        <v>2022</v>
      </c>
      <c r="N108" t="s">
        <v>1540</v>
      </c>
    </row>
    <row r="109" spans="1:14" x14ac:dyDescent="0.3">
      <c r="A109" t="s">
        <v>6163</v>
      </c>
      <c r="B109" t="s">
        <v>6164</v>
      </c>
      <c r="C109" t="s">
        <v>6165</v>
      </c>
      <c r="D109" t="s">
        <v>6166</v>
      </c>
      <c r="E109" t="str">
        <f t="shared" si="4"/>
        <v>YES</v>
      </c>
      <c r="F109" t="str">
        <f t="shared" si="5"/>
        <v>YES</v>
      </c>
      <c r="G109" t="str">
        <f t="shared" si="6"/>
        <v>YES</v>
      </c>
      <c r="H109" t="b">
        <f t="shared" si="7"/>
        <v>1</v>
      </c>
      <c r="L109" t="s">
        <v>6167</v>
      </c>
      <c r="M109">
        <v>2023</v>
      </c>
      <c r="N109" t="s">
        <v>1540</v>
      </c>
    </row>
    <row r="110" spans="1:14" x14ac:dyDescent="0.3">
      <c r="A110" t="s">
        <v>6168</v>
      </c>
      <c r="B110" t="s">
        <v>6169</v>
      </c>
      <c r="C110" t="s">
        <v>6170</v>
      </c>
      <c r="D110" t="s">
        <v>6171</v>
      </c>
      <c r="E110" t="str">
        <f t="shared" si="4"/>
        <v>YES</v>
      </c>
      <c r="F110" t="str">
        <f t="shared" si="5"/>
        <v>YES</v>
      </c>
      <c r="G110" t="str">
        <f t="shared" si="6"/>
        <v>YES</v>
      </c>
      <c r="H110" t="b">
        <f t="shared" si="7"/>
        <v>1</v>
      </c>
      <c r="L110" t="s">
        <v>6172</v>
      </c>
      <c r="M110">
        <v>2023</v>
      </c>
      <c r="N110" t="s">
        <v>1540</v>
      </c>
    </row>
    <row r="111" spans="1:14" x14ac:dyDescent="0.3">
      <c r="A111" t="s">
        <v>6173</v>
      </c>
      <c r="B111" t="s">
        <v>1535</v>
      </c>
      <c r="C111" t="s">
        <v>6174</v>
      </c>
      <c r="D111" t="s">
        <v>1539</v>
      </c>
      <c r="E111" t="str">
        <f t="shared" si="4"/>
        <v>YES</v>
      </c>
      <c r="F111" t="str">
        <f t="shared" si="5"/>
        <v>YES</v>
      </c>
      <c r="G111" t="str">
        <f t="shared" si="6"/>
        <v>YES</v>
      </c>
      <c r="H111" t="b">
        <f t="shared" si="7"/>
        <v>1</v>
      </c>
      <c r="K111">
        <v>30</v>
      </c>
      <c r="L111" t="s">
        <v>2017</v>
      </c>
      <c r="M111">
        <v>2023</v>
      </c>
      <c r="N111" t="s">
        <v>1540</v>
      </c>
    </row>
    <row r="112" spans="1:14" x14ac:dyDescent="0.3">
      <c r="A112" t="s">
        <v>6175</v>
      </c>
      <c r="B112" t="s">
        <v>6176</v>
      </c>
      <c r="C112" t="s">
        <v>6177</v>
      </c>
      <c r="D112" t="s">
        <v>6178</v>
      </c>
      <c r="E112" t="str">
        <f t="shared" si="4"/>
        <v>YES</v>
      </c>
      <c r="F112" t="str">
        <f t="shared" si="5"/>
        <v>YES</v>
      </c>
      <c r="G112" t="str">
        <f t="shared" si="6"/>
        <v>YES</v>
      </c>
      <c r="H112" t="b">
        <f t="shared" si="7"/>
        <v>1</v>
      </c>
      <c r="K112">
        <v>14</v>
      </c>
      <c r="L112" t="s">
        <v>6179</v>
      </c>
      <c r="M112">
        <v>2023</v>
      </c>
      <c r="N112" t="s">
        <v>1540</v>
      </c>
    </row>
    <row r="113" spans="1:14" x14ac:dyDescent="0.3">
      <c r="A113" t="s">
        <v>6180</v>
      </c>
      <c r="B113" t="s">
        <v>6181</v>
      </c>
      <c r="C113" t="s">
        <v>6182</v>
      </c>
      <c r="D113" t="s">
        <v>6183</v>
      </c>
      <c r="E113" t="str">
        <f t="shared" si="4"/>
        <v>YES</v>
      </c>
      <c r="F113" t="str">
        <f t="shared" si="5"/>
        <v>YES</v>
      </c>
      <c r="G113" t="str">
        <f t="shared" si="6"/>
        <v>YES</v>
      </c>
      <c r="H113" t="b">
        <f t="shared" si="7"/>
        <v>1</v>
      </c>
      <c r="L113" t="s">
        <v>6184</v>
      </c>
      <c r="M113">
        <v>2022</v>
      </c>
      <c r="N113" t="s">
        <v>1540</v>
      </c>
    </row>
    <row r="114" spans="1:14" x14ac:dyDescent="0.3">
      <c r="A114" t="s">
        <v>6185</v>
      </c>
      <c r="B114" t="s">
        <v>6186</v>
      </c>
      <c r="C114" t="s">
        <v>6187</v>
      </c>
      <c r="D114" t="s">
        <v>6188</v>
      </c>
      <c r="E114" t="str">
        <f t="shared" si="4"/>
        <v>NO</v>
      </c>
      <c r="F114" t="str">
        <f t="shared" si="5"/>
        <v>YES</v>
      </c>
      <c r="G114" t="str">
        <f t="shared" si="6"/>
        <v>YES</v>
      </c>
      <c r="H114" t="b">
        <f t="shared" si="7"/>
        <v>0</v>
      </c>
      <c r="K114">
        <v>14</v>
      </c>
      <c r="L114" t="s">
        <v>6189</v>
      </c>
      <c r="M114">
        <v>2023</v>
      </c>
      <c r="N114" t="s">
        <v>1540</v>
      </c>
    </row>
    <row r="115" spans="1:14" x14ac:dyDescent="0.3">
      <c r="A115" t="s">
        <v>6190</v>
      </c>
      <c r="B115" t="s">
        <v>6191</v>
      </c>
      <c r="C115" t="s">
        <v>6192</v>
      </c>
      <c r="D115" t="s">
        <v>6193</v>
      </c>
      <c r="E115" t="str">
        <f t="shared" si="4"/>
        <v>YES</v>
      </c>
      <c r="F115" t="str">
        <f t="shared" si="5"/>
        <v>YES</v>
      </c>
      <c r="G115" t="str">
        <f t="shared" si="6"/>
        <v>YES</v>
      </c>
      <c r="H115" t="b">
        <f t="shared" si="7"/>
        <v>1</v>
      </c>
      <c r="L115" t="s">
        <v>6194</v>
      </c>
      <c r="M115">
        <v>2023</v>
      </c>
      <c r="N115" t="s">
        <v>1540</v>
      </c>
    </row>
    <row r="116" spans="1:14" x14ac:dyDescent="0.3">
      <c r="A116" t="s">
        <v>6195</v>
      </c>
      <c r="B116" t="s">
        <v>6196</v>
      </c>
      <c r="C116" t="s">
        <v>6197</v>
      </c>
      <c r="D116" t="s">
        <v>6198</v>
      </c>
      <c r="E116" t="str">
        <f t="shared" si="4"/>
        <v>NO</v>
      </c>
      <c r="F116" t="str">
        <f t="shared" si="5"/>
        <v>YES</v>
      </c>
      <c r="G116" t="str">
        <f t="shared" si="6"/>
        <v>YES</v>
      </c>
      <c r="H116" t="b">
        <f t="shared" si="7"/>
        <v>0</v>
      </c>
      <c r="K116">
        <v>12</v>
      </c>
      <c r="L116" t="s">
        <v>6199</v>
      </c>
      <c r="M116">
        <v>2023</v>
      </c>
      <c r="N116" t="s">
        <v>1540</v>
      </c>
    </row>
    <row r="117" spans="1:14" x14ac:dyDescent="0.3">
      <c r="A117" t="s">
        <v>6200</v>
      </c>
      <c r="B117" t="s">
        <v>6201</v>
      </c>
      <c r="C117" t="s">
        <v>6202</v>
      </c>
      <c r="D117" t="s">
        <v>6203</v>
      </c>
      <c r="E117" t="str">
        <f t="shared" si="4"/>
        <v>YES</v>
      </c>
      <c r="F117" t="str">
        <f t="shared" si="5"/>
        <v>YES</v>
      </c>
      <c r="G117" t="str">
        <f t="shared" si="6"/>
        <v>YES</v>
      </c>
      <c r="H117" t="b">
        <f t="shared" si="7"/>
        <v>1</v>
      </c>
      <c r="K117">
        <v>9</v>
      </c>
      <c r="L117" t="s">
        <v>6204</v>
      </c>
      <c r="M117">
        <v>2023</v>
      </c>
      <c r="N117" t="s">
        <v>1540</v>
      </c>
    </row>
    <row r="118" spans="1:14" x14ac:dyDescent="0.3">
      <c r="A118" t="s">
        <v>6205</v>
      </c>
      <c r="B118" t="s">
        <v>6206</v>
      </c>
      <c r="C118" t="s">
        <v>6207</v>
      </c>
      <c r="D118" t="s">
        <v>6208</v>
      </c>
      <c r="E118" t="str">
        <f t="shared" si="4"/>
        <v>NO</v>
      </c>
      <c r="F118" t="str">
        <f t="shared" si="5"/>
        <v>YES</v>
      </c>
      <c r="G118" t="str">
        <f t="shared" si="6"/>
        <v>YES</v>
      </c>
      <c r="H118" t="b">
        <f t="shared" si="7"/>
        <v>0</v>
      </c>
      <c r="K118">
        <v>17</v>
      </c>
      <c r="L118" t="s">
        <v>6209</v>
      </c>
      <c r="M118">
        <v>2023</v>
      </c>
      <c r="N118" t="s">
        <v>1540</v>
      </c>
    </row>
    <row r="119" spans="1:14" x14ac:dyDescent="0.3">
      <c r="A119" t="s">
        <v>6210</v>
      </c>
      <c r="B119" t="s">
        <v>3734</v>
      </c>
      <c r="C119" t="s">
        <v>6211</v>
      </c>
      <c r="D119" t="s">
        <v>6212</v>
      </c>
      <c r="E119" t="str">
        <f t="shared" si="4"/>
        <v>YES</v>
      </c>
      <c r="F119" t="str">
        <f t="shared" si="5"/>
        <v>YES</v>
      </c>
      <c r="G119" t="str">
        <f t="shared" si="6"/>
        <v>YES</v>
      </c>
      <c r="H119" t="b">
        <f t="shared" si="7"/>
        <v>1</v>
      </c>
      <c r="K119">
        <v>3</v>
      </c>
      <c r="L119" t="s">
        <v>3738</v>
      </c>
      <c r="M119">
        <v>2022</v>
      </c>
      <c r="N119" t="s">
        <v>1540</v>
      </c>
    </row>
    <row r="120" spans="1:14" x14ac:dyDescent="0.3">
      <c r="A120" t="s">
        <v>6213</v>
      </c>
      <c r="B120" t="s">
        <v>6214</v>
      </c>
      <c r="C120" t="s">
        <v>6215</v>
      </c>
      <c r="D120" t="s">
        <v>6216</v>
      </c>
      <c r="E120" t="str">
        <f t="shared" si="4"/>
        <v>YES</v>
      </c>
      <c r="F120" t="str">
        <f t="shared" si="5"/>
        <v>YES</v>
      </c>
      <c r="G120" t="str">
        <f t="shared" si="6"/>
        <v>YES</v>
      </c>
      <c r="H120" t="b">
        <f t="shared" si="7"/>
        <v>1</v>
      </c>
      <c r="L120" t="s">
        <v>6217</v>
      </c>
      <c r="M120">
        <v>2023</v>
      </c>
      <c r="N120" t="s">
        <v>1540</v>
      </c>
    </row>
    <row r="121" spans="1:14" x14ac:dyDescent="0.3">
      <c r="A121" t="s">
        <v>6218</v>
      </c>
      <c r="B121" t="s">
        <v>6219</v>
      </c>
      <c r="C121" t="s">
        <v>6220</v>
      </c>
      <c r="D121" t="s">
        <v>6221</v>
      </c>
      <c r="E121" t="str">
        <f t="shared" si="4"/>
        <v>YES</v>
      </c>
      <c r="F121" t="str">
        <f t="shared" si="5"/>
        <v>YES</v>
      </c>
      <c r="G121" t="str">
        <f t="shared" si="6"/>
        <v>YES</v>
      </c>
      <c r="H121" t="b">
        <f t="shared" si="7"/>
        <v>1</v>
      </c>
      <c r="L121" t="s">
        <v>6222</v>
      </c>
      <c r="M121">
        <v>2022</v>
      </c>
      <c r="N121" t="s">
        <v>1540</v>
      </c>
    </row>
    <row r="122" spans="1:14" x14ac:dyDescent="0.3">
      <c r="A122" t="s">
        <v>6223</v>
      </c>
      <c r="B122" t="s">
        <v>6224</v>
      </c>
      <c r="C122" t="s">
        <v>6225</v>
      </c>
      <c r="D122" t="s">
        <v>6226</v>
      </c>
      <c r="E122" t="str">
        <f t="shared" si="4"/>
        <v>YES</v>
      </c>
      <c r="F122" t="str">
        <f t="shared" si="5"/>
        <v>YES</v>
      </c>
      <c r="G122" t="str">
        <f t="shared" si="6"/>
        <v>YES</v>
      </c>
      <c r="H122" t="b">
        <f t="shared" si="7"/>
        <v>1</v>
      </c>
      <c r="K122">
        <v>17</v>
      </c>
      <c r="L122" t="s">
        <v>6227</v>
      </c>
      <c r="M122">
        <v>2022</v>
      </c>
      <c r="N122" t="s">
        <v>1540</v>
      </c>
    </row>
    <row r="123" spans="1:14" x14ac:dyDescent="0.3">
      <c r="A123" t="s">
        <v>6228</v>
      </c>
      <c r="B123" t="s">
        <v>6229</v>
      </c>
      <c r="C123" t="s">
        <v>6230</v>
      </c>
      <c r="D123" t="s">
        <v>6231</v>
      </c>
      <c r="E123" t="str">
        <f t="shared" si="4"/>
        <v>NO</v>
      </c>
      <c r="F123" t="str">
        <f t="shared" si="5"/>
        <v>YES</v>
      </c>
      <c r="G123" t="str">
        <f t="shared" si="6"/>
        <v>YES</v>
      </c>
      <c r="H123" t="b">
        <f t="shared" si="7"/>
        <v>0</v>
      </c>
      <c r="K123">
        <v>7</v>
      </c>
      <c r="L123" t="s">
        <v>6232</v>
      </c>
      <c r="M123">
        <v>2022</v>
      </c>
      <c r="N123" t="s">
        <v>1540</v>
      </c>
    </row>
    <row r="124" spans="1:14" x14ac:dyDescent="0.3">
      <c r="A124" t="s">
        <v>6233</v>
      </c>
      <c r="B124" t="s">
        <v>6234</v>
      </c>
      <c r="C124" t="s">
        <v>6235</v>
      </c>
      <c r="D124" t="s">
        <v>6236</v>
      </c>
      <c r="E124" t="str">
        <f t="shared" si="4"/>
        <v>NO</v>
      </c>
      <c r="F124" t="str">
        <f t="shared" si="5"/>
        <v>YES</v>
      </c>
      <c r="G124" t="str">
        <f t="shared" si="6"/>
        <v>YES</v>
      </c>
      <c r="H124" t="b">
        <f t="shared" si="7"/>
        <v>0</v>
      </c>
      <c r="K124">
        <v>18</v>
      </c>
      <c r="L124" t="s">
        <v>6237</v>
      </c>
      <c r="M124">
        <v>2023</v>
      </c>
      <c r="N124" t="s">
        <v>1540</v>
      </c>
    </row>
    <row r="125" spans="1:14" x14ac:dyDescent="0.3">
      <c r="A125" t="s">
        <v>6238</v>
      </c>
      <c r="B125" t="s">
        <v>6239</v>
      </c>
      <c r="C125" t="s">
        <v>6240</v>
      </c>
      <c r="D125" t="s">
        <v>6241</v>
      </c>
      <c r="E125" t="str">
        <f t="shared" si="4"/>
        <v>YES</v>
      </c>
      <c r="F125" t="str">
        <f t="shared" si="5"/>
        <v>YES</v>
      </c>
      <c r="G125" t="str">
        <f t="shared" si="6"/>
        <v>YES</v>
      </c>
      <c r="H125" t="b">
        <f t="shared" si="7"/>
        <v>1</v>
      </c>
      <c r="K125">
        <v>8</v>
      </c>
      <c r="L125" t="s">
        <v>6242</v>
      </c>
      <c r="M125">
        <v>2023</v>
      </c>
      <c r="N125" t="s">
        <v>1540</v>
      </c>
    </row>
    <row r="126" spans="1:14" x14ac:dyDescent="0.3">
      <c r="A126" t="s">
        <v>6243</v>
      </c>
      <c r="B126" t="s">
        <v>6244</v>
      </c>
      <c r="C126" t="s">
        <v>6245</v>
      </c>
      <c r="D126" t="s">
        <v>6246</v>
      </c>
      <c r="E126" t="str">
        <f t="shared" si="4"/>
        <v>YES</v>
      </c>
      <c r="F126" t="str">
        <f t="shared" si="5"/>
        <v>YES</v>
      </c>
      <c r="G126" t="str">
        <f t="shared" si="6"/>
        <v>YES</v>
      </c>
      <c r="H126" t="b">
        <f t="shared" si="7"/>
        <v>1</v>
      </c>
      <c r="K126">
        <v>13</v>
      </c>
      <c r="L126" t="s">
        <v>6247</v>
      </c>
      <c r="M126">
        <v>2022</v>
      </c>
      <c r="N126" t="s">
        <v>1540</v>
      </c>
    </row>
    <row r="127" spans="1:14" x14ac:dyDescent="0.3">
      <c r="A127" t="s">
        <v>6248</v>
      </c>
      <c r="B127" t="s">
        <v>6249</v>
      </c>
      <c r="C127" t="s">
        <v>6250</v>
      </c>
      <c r="D127" t="s">
        <v>6251</v>
      </c>
      <c r="E127" t="str">
        <f t="shared" si="4"/>
        <v>NO</v>
      </c>
      <c r="F127" t="str">
        <f t="shared" si="5"/>
        <v>YES</v>
      </c>
      <c r="G127" t="str">
        <f t="shared" si="6"/>
        <v>YES</v>
      </c>
      <c r="H127" t="b">
        <f t="shared" si="7"/>
        <v>0</v>
      </c>
      <c r="K127">
        <v>12</v>
      </c>
      <c r="L127" t="s">
        <v>6252</v>
      </c>
      <c r="M127">
        <v>2022</v>
      </c>
      <c r="N127" t="s">
        <v>1540</v>
      </c>
    </row>
    <row r="128" spans="1:14" x14ac:dyDescent="0.3">
      <c r="A128" t="s">
        <v>6253</v>
      </c>
      <c r="B128" t="s">
        <v>6254</v>
      </c>
      <c r="C128" t="s">
        <v>6255</v>
      </c>
      <c r="D128" t="s">
        <v>6256</v>
      </c>
      <c r="E128" t="str">
        <f t="shared" si="4"/>
        <v>YES</v>
      </c>
      <c r="F128" t="str">
        <f t="shared" si="5"/>
        <v>YES</v>
      </c>
      <c r="G128" t="str">
        <f t="shared" si="6"/>
        <v>YES</v>
      </c>
      <c r="H128" t="b">
        <f t="shared" si="7"/>
        <v>1</v>
      </c>
      <c r="L128" t="s">
        <v>6257</v>
      </c>
      <c r="M128">
        <v>2023</v>
      </c>
      <c r="N128" t="s">
        <v>1540</v>
      </c>
    </row>
    <row r="129" spans="1:14" x14ac:dyDescent="0.3">
      <c r="A129" t="s">
        <v>6258</v>
      </c>
      <c r="B129" t="s">
        <v>6259</v>
      </c>
      <c r="C129" t="s">
        <v>6260</v>
      </c>
      <c r="E129" t="str">
        <f t="shared" si="4"/>
        <v>YES</v>
      </c>
      <c r="F129" t="str">
        <f t="shared" si="5"/>
        <v>YES</v>
      </c>
      <c r="G129" t="str">
        <f t="shared" si="6"/>
        <v>NO</v>
      </c>
      <c r="H129" t="b">
        <f t="shared" si="7"/>
        <v>0</v>
      </c>
      <c r="L129" t="s">
        <v>6261</v>
      </c>
      <c r="M129">
        <v>2023</v>
      </c>
      <c r="N129" t="s">
        <v>1540</v>
      </c>
    </row>
    <row r="130" spans="1:14" x14ac:dyDescent="0.3">
      <c r="A130" t="s">
        <v>6262</v>
      </c>
      <c r="B130" t="s">
        <v>6263</v>
      </c>
      <c r="C130" t="s">
        <v>6264</v>
      </c>
      <c r="E130" t="str">
        <f t="shared" si="4"/>
        <v>YES</v>
      </c>
      <c r="F130" t="str">
        <f t="shared" si="5"/>
        <v>YES</v>
      </c>
      <c r="G130" t="str">
        <f t="shared" si="6"/>
        <v>NO</v>
      </c>
      <c r="H130" t="b">
        <f t="shared" si="7"/>
        <v>0</v>
      </c>
      <c r="K130">
        <v>5</v>
      </c>
      <c r="L130" t="s">
        <v>6265</v>
      </c>
      <c r="M130">
        <v>2023</v>
      </c>
      <c r="N130" t="s">
        <v>1540</v>
      </c>
    </row>
    <row r="131" spans="1:14" x14ac:dyDescent="0.3">
      <c r="A131" t="s">
        <v>6266</v>
      </c>
      <c r="B131" t="s">
        <v>6267</v>
      </c>
      <c r="C131" t="s">
        <v>6268</v>
      </c>
      <c r="D131" t="s">
        <v>6269</v>
      </c>
      <c r="E131" t="str">
        <f t="shared" ref="E131:E194" si="8">IF(OR(ISNUMBER(SEARCH("Virtual Reality",B131)),ISNUMBER(SEARCH("Augmented Reality",B131)),ISNUMBER(SEARCH("Mixed Reality",B131)),ISNUMBER(SEARCH("Metaverse",B131)),ISNUMBER(SEARCH("vr",B131)),ISNUMBER(SEARCH("AR",B131)),ISNUMBER(SEARCH("MR",B131)),ISNUMBER(SEARCH("security",B131)),ISNUMBER(SEARCH("privacy",B131)),ISNUMBER(SEARCH("identification",B131)),ISNUMBER(SEARCH("authentication",B131)),ISNUMBER(SEARCH("risks",B131)),ISNUMBER(SEARCH("risk",B131))),"YES","NO")</f>
        <v>YES</v>
      </c>
      <c r="F131" t="str">
        <f t="shared" ref="F131:F194" si="9">IF(OR(ISNUMBER(SEARCH("Virtual Reality",C131)),ISNUMBER(SEARCH("Augmented Reality",C131)),ISNUMBER(SEARCH("Mixed Reality",C131)),ISNUMBER(SEARCH("Metaverse",C131)),ISNUMBER(SEARCH("vr",C131)),ISNUMBER(SEARCH("AR",C131)),ISNUMBER(SEARCH("MR",C131)),ISNUMBER(SEARCH("security",C131)),ISNUMBER(SEARCH("privacy",C131)),ISNUMBER(SEARCH("identification",C131)),ISNUMBER(SEARCH("authentication",C131)),ISNUMBER(SEARCH("risks",C131)),ISNUMBER(SEARCH("risk",C131))),"YES","NO")</f>
        <v>YES</v>
      </c>
      <c r="G131" t="str">
        <f t="shared" ref="G131:G194" si="10">IF(OR(ISNUMBER(SEARCH("Virtual Reality",D131)),ISNUMBER(SEARCH("Augmented Reality",D131)),ISNUMBER(SEARCH("Mixed Reality",D131)),ISNUMBER(SEARCH("Metaverse",D131)),ISNUMBER(SEARCH("vr",D131)),ISNUMBER(SEARCH("AR",D131)),ISNUMBER(SEARCH("MR",D131)),ISNUMBER(SEARCH("security",D131)),ISNUMBER(SEARCH("privacy",D131)),ISNUMBER(SEARCH("identification",D131)),ISNUMBER(SEARCH("authentication",D131)),ISNUMBER(SEARCH("risks",D131)),ISNUMBER(SEARCH("risk",D131))),"YES","NO")</f>
        <v>YES</v>
      </c>
      <c r="H131" t="b">
        <f t="shared" ref="H131:H194" si="11">IF(AND(E131="YES",F131="YES",G131="YES"),TRUE,FALSE)</f>
        <v>1</v>
      </c>
      <c r="K131">
        <v>18</v>
      </c>
      <c r="L131" t="s">
        <v>6270</v>
      </c>
      <c r="M131">
        <v>2023</v>
      </c>
      <c r="N131" t="s">
        <v>1540</v>
      </c>
    </row>
    <row r="132" spans="1:14" x14ac:dyDescent="0.3">
      <c r="A132" t="s">
        <v>6271</v>
      </c>
      <c r="B132" t="s">
        <v>6272</v>
      </c>
      <c r="C132" t="s">
        <v>6273</v>
      </c>
      <c r="D132" t="s">
        <v>6274</v>
      </c>
      <c r="E132" t="str">
        <f t="shared" si="8"/>
        <v>NO</v>
      </c>
      <c r="F132" t="str">
        <f t="shared" si="9"/>
        <v>YES</v>
      </c>
      <c r="G132" t="str">
        <f t="shared" si="10"/>
        <v>YES</v>
      </c>
      <c r="H132" t="b">
        <f t="shared" si="11"/>
        <v>0</v>
      </c>
      <c r="K132">
        <v>16</v>
      </c>
      <c r="L132" t="s">
        <v>6275</v>
      </c>
      <c r="M132">
        <v>2023</v>
      </c>
      <c r="N132" t="s">
        <v>1540</v>
      </c>
    </row>
    <row r="133" spans="1:14" x14ac:dyDescent="0.3">
      <c r="A133" t="s">
        <v>6276</v>
      </c>
      <c r="B133" t="s">
        <v>6277</v>
      </c>
      <c r="C133" t="s">
        <v>6278</v>
      </c>
      <c r="D133" t="s">
        <v>6279</v>
      </c>
      <c r="E133" t="str">
        <f t="shared" si="8"/>
        <v>YES</v>
      </c>
      <c r="F133" t="str">
        <f t="shared" si="9"/>
        <v>YES</v>
      </c>
      <c r="G133" t="str">
        <f t="shared" si="10"/>
        <v>YES</v>
      </c>
      <c r="H133" t="b">
        <f t="shared" si="11"/>
        <v>1</v>
      </c>
      <c r="K133">
        <v>15</v>
      </c>
      <c r="L133" t="s">
        <v>6280</v>
      </c>
      <c r="M133">
        <v>2023</v>
      </c>
      <c r="N133" t="s">
        <v>1540</v>
      </c>
    </row>
    <row r="134" spans="1:14" x14ac:dyDescent="0.3">
      <c r="A134" t="s">
        <v>6281</v>
      </c>
      <c r="B134" t="s">
        <v>6282</v>
      </c>
      <c r="C134" t="s">
        <v>6283</v>
      </c>
      <c r="E134" t="str">
        <f t="shared" si="8"/>
        <v>YES</v>
      </c>
      <c r="F134" t="str">
        <f t="shared" si="9"/>
        <v>YES</v>
      </c>
      <c r="G134" t="str">
        <f t="shared" si="10"/>
        <v>NO</v>
      </c>
      <c r="H134" t="b">
        <f t="shared" si="11"/>
        <v>0</v>
      </c>
      <c r="L134" t="s">
        <v>6284</v>
      </c>
      <c r="M134">
        <v>2023</v>
      </c>
      <c r="N134" t="s">
        <v>1540</v>
      </c>
    </row>
    <row r="135" spans="1:14" x14ac:dyDescent="0.3">
      <c r="A135" t="s">
        <v>6285</v>
      </c>
      <c r="B135" t="s">
        <v>5955</v>
      </c>
      <c r="C135" t="s">
        <v>6286</v>
      </c>
      <c r="D135" t="s">
        <v>6287</v>
      </c>
      <c r="E135" t="str">
        <f t="shared" si="8"/>
        <v>YES</v>
      </c>
      <c r="F135" t="str">
        <f t="shared" si="9"/>
        <v>YES</v>
      </c>
      <c r="G135" t="str">
        <f t="shared" si="10"/>
        <v>YES</v>
      </c>
      <c r="H135" t="b">
        <f t="shared" si="11"/>
        <v>1</v>
      </c>
      <c r="K135">
        <v>28</v>
      </c>
      <c r="L135" t="s">
        <v>6288</v>
      </c>
      <c r="M135">
        <v>2023</v>
      </c>
      <c r="N135" t="s">
        <v>1540</v>
      </c>
    </row>
    <row r="136" spans="1:14" x14ac:dyDescent="0.3">
      <c r="A136" t="s">
        <v>6289</v>
      </c>
      <c r="B136" t="s">
        <v>6290</v>
      </c>
      <c r="C136" t="s">
        <v>6291</v>
      </c>
      <c r="E136" t="str">
        <f t="shared" si="8"/>
        <v>YES</v>
      </c>
      <c r="F136" t="str">
        <f t="shared" si="9"/>
        <v>YES</v>
      </c>
      <c r="G136" t="str">
        <f t="shared" si="10"/>
        <v>NO</v>
      </c>
      <c r="H136" t="b">
        <f t="shared" si="11"/>
        <v>0</v>
      </c>
      <c r="L136" t="s">
        <v>6292</v>
      </c>
      <c r="M136">
        <v>2022</v>
      </c>
      <c r="N136" t="s">
        <v>1540</v>
      </c>
    </row>
    <row r="137" spans="1:14" x14ac:dyDescent="0.3">
      <c r="A137" t="s">
        <v>6293</v>
      </c>
      <c r="B137" t="s">
        <v>6294</v>
      </c>
      <c r="C137" t="s">
        <v>6295</v>
      </c>
      <c r="D137" t="s">
        <v>6296</v>
      </c>
      <c r="E137" t="str">
        <f t="shared" si="8"/>
        <v>YES</v>
      </c>
      <c r="F137" t="str">
        <f t="shared" si="9"/>
        <v>YES</v>
      </c>
      <c r="G137" t="str">
        <f t="shared" si="10"/>
        <v>YES</v>
      </c>
      <c r="H137" t="b">
        <f t="shared" si="11"/>
        <v>1</v>
      </c>
      <c r="L137" t="s">
        <v>6297</v>
      </c>
      <c r="M137">
        <v>2023</v>
      </c>
      <c r="N137" t="s">
        <v>1540</v>
      </c>
    </row>
    <row r="138" spans="1:14" x14ac:dyDescent="0.3">
      <c r="A138" t="s">
        <v>6298</v>
      </c>
      <c r="B138" t="s">
        <v>6299</v>
      </c>
      <c r="C138" t="s">
        <v>6300</v>
      </c>
      <c r="D138" t="s">
        <v>6301</v>
      </c>
      <c r="E138" t="str">
        <f t="shared" si="8"/>
        <v>YES</v>
      </c>
      <c r="F138" t="str">
        <f t="shared" si="9"/>
        <v>YES</v>
      </c>
      <c r="G138" t="str">
        <f t="shared" si="10"/>
        <v>YES</v>
      </c>
      <c r="H138" t="b">
        <f t="shared" si="11"/>
        <v>1</v>
      </c>
      <c r="K138">
        <v>10</v>
      </c>
      <c r="L138" t="s">
        <v>6302</v>
      </c>
      <c r="M138">
        <v>2023</v>
      </c>
      <c r="N138" t="s">
        <v>1540</v>
      </c>
    </row>
    <row r="139" spans="1:14" x14ac:dyDescent="0.3">
      <c r="A139" t="s">
        <v>6303</v>
      </c>
      <c r="B139" t="s">
        <v>6304</v>
      </c>
      <c r="C139" t="s">
        <v>6305</v>
      </c>
      <c r="D139" t="s">
        <v>6306</v>
      </c>
      <c r="E139" t="str">
        <f t="shared" si="8"/>
        <v>NO</v>
      </c>
      <c r="F139" t="str">
        <f t="shared" si="9"/>
        <v>YES</v>
      </c>
      <c r="G139" t="str">
        <f t="shared" si="10"/>
        <v>YES</v>
      </c>
      <c r="H139" t="b">
        <f t="shared" si="11"/>
        <v>0</v>
      </c>
      <c r="L139" t="s">
        <v>6307</v>
      </c>
      <c r="M139">
        <v>2023</v>
      </c>
      <c r="N139" t="s">
        <v>1540</v>
      </c>
    </row>
    <row r="140" spans="1:14" x14ac:dyDescent="0.3">
      <c r="A140" t="s">
        <v>6308</v>
      </c>
      <c r="B140" t="s">
        <v>6309</v>
      </c>
      <c r="C140" t="s">
        <v>6310</v>
      </c>
      <c r="D140" t="s">
        <v>6311</v>
      </c>
      <c r="E140" t="str">
        <f t="shared" si="8"/>
        <v>YES</v>
      </c>
      <c r="F140" t="str">
        <f t="shared" si="9"/>
        <v>YES</v>
      </c>
      <c r="G140" t="str">
        <f t="shared" si="10"/>
        <v>YES</v>
      </c>
      <c r="H140" t="b">
        <f t="shared" si="11"/>
        <v>1</v>
      </c>
      <c r="K140">
        <v>18</v>
      </c>
      <c r="L140" t="s">
        <v>6312</v>
      </c>
      <c r="M140">
        <v>2022</v>
      </c>
      <c r="N140" t="s">
        <v>1540</v>
      </c>
    </row>
    <row r="141" spans="1:14" x14ac:dyDescent="0.3">
      <c r="A141" t="s">
        <v>6313</v>
      </c>
      <c r="B141" t="s">
        <v>6314</v>
      </c>
      <c r="C141" t="s">
        <v>6315</v>
      </c>
      <c r="D141" t="s">
        <v>6316</v>
      </c>
      <c r="E141" t="str">
        <f t="shared" si="8"/>
        <v>YES</v>
      </c>
      <c r="F141" t="str">
        <f t="shared" si="9"/>
        <v>YES</v>
      </c>
      <c r="G141" t="str">
        <f t="shared" si="10"/>
        <v>YES</v>
      </c>
      <c r="H141" t="b">
        <f t="shared" si="11"/>
        <v>1</v>
      </c>
      <c r="L141" t="s">
        <v>6317</v>
      </c>
      <c r="M141">
        <v>2023</v>
      </c>
      <c r="N141" t="s">
        <v>1540</v>
      </c>
    </row>
    <row r="142" spans="1:14" x14ac:dyDescent="0.3">
      <c r="A142" t="s">
        <v>6318</v>
      </c>
      <c r="B142" t="s">
        <v>1551</v>
      </c>
      <c r="C142" t="s">
        <v>1554</v>
      </c>
      <c r="E142" t="str">
        <f t="shared" si="8"/>
        <v>YES</v>
      </c>
      <c r="F142" t="str">
        <f t="shared" si="9"/>
        <v>YES</v>
      </c>
      <c r="G142" t="str">
        <f t="shared" si="10"/>
        <v>NO</v>
      </c>
      <c r="H142" t="b">
        <f t="shared" si="11"/>
        <v>0</v>
      </c>
      <c r="L142" t="s">
        <v>6319</v>
      </c>
      <c r="M142">
        <v>2022</v>
      </c>
      <c r="N142" t="s">
        <v>1540</v>
      </c>
    </row>
    <row r="143" spans="1:14" x14ac:dyDescent="0.3">
      <c r="A143" t="s">
        <v>6320</v>
      </c>
      <c r="B143" t="s">
        <v>6321</v>
      </c>
      <c r="C143" t="s">
        <v>6322</v>
      </c>
      <c r="D143" t="s">
        <v>6323</v>
      </c>
      <c r="E143" t="str">
        <f t="shared" si="8"/>
        <v>YES</v>
      </c>
      <c r="F143" t="str">
        <f t="shared" si="9"/>
        <v>YES</v>
      </c>
      <c r="G143" t="str">
        <f t="shared" si="10"/>
        <v>YES</v>
      </c>
      <c r="H143" t="b">
        <f t="shared" si="11"/>
        <v>1</v>
      </c>
      <c r="K143">
        <v>22</v>
      </c>
      <c r="L143" t="s">
        <v>6324</v>
      </c>
      <c r="M143">
        <v>2023</v>
      </c>
      <c r="N143" t="s">
        <v>1540</v>
      </c>
    </row>
    <row r="144" spans="1:14" x14ac:dyDescent="0.3">
      <c r="A144" t="s">
        <v>6325</v>
      </c>
      <c r="B144" t="s">
        <v>6326</v>
      </c>
      <c r="C144" t="s">
        <v>6327</v>
      </c>
      <c r="D144" t="s">
        <v>6328</v>
      </c>
      <c r="E144" t="str">
        <f t="shared" si="8"/>
        <v>YES</v>
      </c>
      <c r="F144" t="str">
        <f t="shared" si="9"/>
        <v>YES</v>
      </c>
      <c r="G144" t="str">
        <f t="shared" si="10"/>
        <v>YES</v>
      </c>
      <c r="H144" t="b">
        <f t="shared" si="11"/>
        <v>1</v>
      </c>
      <c r="L144" t="s">
        <v>6329</v>
      </c>
      <c r="M144">
        <v>2022</v>
      </c>
      <c r="N144" t="s">
        <v>1540</v>
      </c>
    </row>
    <row r="145" spans="1:14" x14ac:dyDescent="0.3">
      <c r="A145" t="s">
        <v>6330</v>
      </c>
      <c r="B145" t="s">
        <v>6331</v>
      </c>
      <c r="C145" t="s">
        <v>6332</v>
      </c>
      <c r="D145" t="s">
        <v>6333</v>
      </c>
      <c r="E145" t="str">
        <f t="shared" si="8"/>
        <v>NO</v>
      </c>
      <c r="F145" t="str">
        <f t="shared" si="9"/>
        <v>YES</v>
      </c>
      <c r="G145" t="str">
        <f t="shared" si="10"/>
        <v>YES</v>
      </c>
      <c r="H145" t="b">
        <f t="shared" si="11"/>
        <v>0</v>
      </c>
      <c r="K145">
        <v>16</v>
      </c>
      <c r="L145" t="s">
        <v>6334</v>
      </c>
      <c r="M145">
        <v>2023</v>
      </c>
      <c r="N145" t="s">
        <v>1540</v>
      </c>
    </row>
    <row r="146" spans="1:14" x14ac:dyDescent="0.3">
      <c r="A146" t="s">
        <v>6335</v>
      </c>
      <c r="B146" t="s">
        <v>6336</v>
      </c>
      <c r="C146" t="s">
        <v>6337</v>
      </c>
      <c r="D146" t="s">
        <v>6338</v>
      </c>
      <c r="E146" t="str">
        <f t="shared" si="8"/>
        <v>YES</v>
      </c>
      <c r="F146" t="str">
        <f t="shared" si="9"/>
        <v>YES</v>
      </c>
      <c r="G146" t="str">
        <f t="shared" si="10"/>
        <v>YES</v>
      </c>
      <c r="H146" t="b">
        <f t="shared" si="11"/>
        <v>1</v>
      </c>
      <c r="K146">
        <v>18</v>
      </c>
      <c r="L146" t="s">
        <v>6339</v>
      </c>
      <c r="M146">
        <v>2023</v>
      </c>
      <c r="N146" t="s">
        <v>1540</v>
      </c>
    </row>
    <row r="147" spans="1:14" x14ac:dyDescent="0.3">
      <c r="A147" t="s">
        <v>6340</v>
      </c>
      <c r="B147" t="s">
        <v>6341</v>
      </c>
      <c r="C147" t="s">
        <v>6342</v>
      </c>
      <c r="E147" t="str">
        <f t="shared" si="8"/>
        <v>YES</v>
      </c>
      <c r="F147" t="str">
        <f t="shared" si="9"/>
        <v>YES</v>
      </c>
      <c r="G147" t="str">
        <f t="shared" si="10"/>
        <v>NO</v>
      </c>
      <c r="H147" t="b">
        <f t="shared" si="11"/>
        <v>0</v>
      </c>
      <c r="L147" t="s">
        <v>6343</v>
      </c>
      <c r="M147">
        <v>2023</v>
      </c>
      <c r="N147" t="s">
        <v>1540</v>
      </c>
    </row>
    <row r="148" spans="1:14" x14ac:dyDescent="0.3">
      <c r="A148" t="s">
        <v>6344</v>
      </c>
      <c r="B148" t="s">
        <v>6345</v>
      </c>
      <c r="C148" t="s">
        <v>6346</v>
      </c>
      <c r="D148" t="s">
        <v>6347</v>
      </c>
      <c r="E148" t="str">
        <f t="shared" si="8"/>
        <v>YES</v>
      </c>
      <c r="F148" t="str">
        <f t="shared" si="9"/>
        <v>YES</v>
      </c>
      <c r="G148" t="str">
        <f t="shared" si="10"/>
        <v>YES</v>
      </c>
      <c r="H148" t="b">
        <f t="shared" si="11"/>
        <v>1</v>
      </c>
      <c r="L148" t="s">
        <v>6348</v>
      </c>
      <c r="M148">
        <v>2023</v>
      </c>
      <c r="N148" t="s">
        <v>1540</v>
      </c>
    </row>
    <row r="149" spans="1:14" x14ac:dyDescent="0.3">
      <c r="A149" t="s">
        <v>6349</v>
      </c>
      <c r="B149" t="s">
        <v>6350</v>
      </c>
      <c r="C149" t="s">
        <v>6351</v>
      </c>
      <c r="D149" t="s">
        <v>6352</v>
      </c>
      <c r="E149" t="str">
        <f t="shared" si="8"/>
        <v>NO</v>
      </c>
      <c r="F149" t="str">
        <f t="shared" si="9"/>
        <v>YES</v>
      </c>
      <c r="G149" t="str">
        <f t="shared" si="10"/>
        <v>YES</v>
      </c>
      <c r="H149" t="b">
        <f t="shared" si="11"/>
        <v>0</v>
      </c>
      <c r="L149" t="s">
        <v>6353</v>
      </c>
      <c r="M149">
        <v>2022</v>
      </c>
      <c r="N149" t="s">
        <v>1540</v>
      </c>
    </row>
    <row r="150" spans="1:14" x14ac:dyDescent="0.3">
      <c r="A150" t="s">
        <v>6354</v>
      </c>
      <c r="B150" t="s">
        <v>5949</v>
      </c>
      <c r="C150" t="s">
        <v>6355</v>
      </c>
      <c r="D150" t="s">
        <v>6356</v>
      </c>
      <c r="E150" t="str">
        <f t="shared" si="8"/>
        <v>YES</v>
      </c>
      <c r="F150" t="str">
        <f t="shared" si="9"/>
        <v>YES</v>
      </c>
      <c r="G150" t="str">
        <f t="shared" si="10"/>
        <v>YES</v>
      </c>
      <c r="H150" t="b">
        <f t="shared" si="11"/>
        <v>1</v>
      </c>
      <c r="K150">
        <v>30</v>
      </c>
      <c r="L150" t="s">
        <v>6357</v>
      </c>
      <c r="M150">
        <v>2023</v>
      </c>
      <c r="N150" t="s">
        <v>1540</v>
      </c>
    </row>
    <row r="151" spans="1:14" x14ac:dyDescent="0.3">
      <c r="A151" t="s">
        <v>6358</v>
      </c>
      <c r="B151" t="s">
        <v>6359</v>
      </c>
      <c r="C151" t="s">
        <v>6360</v>
      </c>
      <c r="D151" t="s">
        <v>6361</v>
      </c>
      <c r="E151" t="str">
        <f t="shared" si="8"/>
        <v>NO</v>
      </c>
      <c r="F151" t="str">
        <f t="shared" si="9"/>
        <v>YES</v>
      </c>
      <c r="G151" t="str">
        <f t="shared" si="10"/>
        <v>YES</v>
      </c>
      <c r="H151" t="b">
        <f t="shared" si="11"/>
        <v>0</v>
      </c>
      <c r="L151" t="s">
        <v>6362</v>
      </c>
      <c r="M151">
        <v>2023</v>
      </c>
      <c r="N151" t="s">
        <v>1540</v>
      </c>
    </row>
    <row r="152" spans="1:14" x14ac:dyDescent="0.3">
      <c r="A152" t="s">
        <v>6363</v>
      </c>
      <c r="B152" t="s">
        <v>6364</v>
      </c>
      <c r="C152" t="s">
        <v>6365</v>
      </c>
      <c r="D152" t="s">
        <v>6366</v>
      </c>
      <c r="E152" t="str">
        <f t="shared" si="8"/>
        <v>YES</v>
      </c>
      <c r="F152" t="str">
        <f t="shared" si="9"/>
        <v>YES</v>
      </c>
      <c r="G152" t="str">
        <f t="shared" si="10"/>
        <v>YES</v>
      </c>
      <c r="H152" t="b">
        <f t="shared" si="11"/>
        <v>1</v>
      </c>
      <c r="L152" t="s">
        <v>6367</v>
      </c>
      <c r="M152">
        <v>2023</v>
      </c>
      <c r="N152" t="s">
        <v>1540</v>
      </c>
    </row>
    <row r="153" spans="1:14" x14ac:dyDescent="0.3">
      <c r="A153" t="s">
        <v>6368</v>
      </c>
      <c r="B153" t="s">
        <v>6369</v>
      </c>
      <c r="C153" t="s">
        <v>6370</v>
      </c>
      <c r="D153" t="s">
        <v>6371</v>
      </c>
      <c r="E153" t="str">
        <f t="shared" si="8"/>
        <v>NO</v>
      </c>
      <c r="F153" t="str">
        <f t="shared" si="9"/>
        <v>YES</v>
      </c>
      <c r="G153" t="str">
        <f t="shared" si="10"/>
        <v>YES</v>
      </c>
      <c r="H153" t="b">
        <f t="shared" si="11"/>
        <v>0</v>
      </c>
      <c r="K153">
        <v>16</v>
      </c>
      <c r="L153" t="s">
        <v>6372</v>
      </c>
      <c r="M153">
        <v>2023</v>
      </c>
      <c r="N153" t="s">
        <v>1540</v>
      </c>
    </row>
    <row r="154" spans="1:14" x14ac:dyDescent="0.3">
      <c r="A154" t="s">
        <v>6373</v>
      </c>
      <c r="B154" t="s">
        <v>3766</v>
      </c>
      <c r="C154" t="s">
        <v>6374</v>
      </c>
      <c r="D154" t="s">
        <v>6375</v>
      </c>
      <c r="E154" t="str">
        <f t="shared" si="8"/>
        <v>YES</v>
      </c>
      <c r="F154" t="str">
        <f t="shared" si="9"/>
        <v>YES</v>
      </c>
      <c r="G154" t="str">
        <f t="shared" si="10"/>
        <v>YES</v>
      </c>
      <c r="H154" t="b">
        <f t="shared" si="11"/>
        <v>1</v>
      </c>
      <c r="L154" t="s">
        <v>3769</v>
      </c>
      <c r="M154">
        <v>2022</v>
      </c>
      <c r="N154" t="s">
        <v>1540</v>
      </c>
    </row>
    <row r="155" spans="1:14" x14ac:dyDescent="0.3">
      <c r="A155" t="s">
        <v>6376</v>
      </c>
      <c r="B155" t="s">
        <v>6377</v>
      </c>
      <c r="C155" t="s">
        <v>6378</v>
      </c>
      <c r="E155" t="str">
        <f t="shared" si="8"/>
        <v>NO</v>
      </c>
      <c r="F155" t="str">
        <f t="shared" si="9"/>
        <v>YES</v>
      </c>
      <c r="G155" t="str">
        <f t="shared" si="10"/>
        <v>NO</v>
      </c>
      <c r="H155" t="b">
        <f t="shared" si="11"/>
        <v>0</v>
      </c>
      <c r="L155" t="s">
        <v>6379</v>
      </c>
      <c r="M155">
        <v>2023</v>
      </c>
      <c r="N155" t="s">
        <v>1540</v>
      </c>
    </row>
    <row r="156" spans="1:14" x14ac:dyDescent="0.3">
      <c r="A156" t="s">
        <v>6380</v>
      </c>
      <c r="B156" t="s">
        <v>6381</v>
      </c>
      <c r="C156" t="s">
        <v>6382</v>
      </c>
      <c r="D156" t="s">
        <v>6383</v>
      </c>
      <c r="E156" t="str">
        <f t="shared" si="8"/>
        <v>YES</v>
      </c>
      <c r="F156" t="str">
        <f t="shared" si="9"/>
        <v>YES</v>
      </c>
      <c r="G156" t="str">
        <f t="shared" si="10"/>
        <v>YES</v>
      </c>
      <c r="H156" t="b">
        <f t="shared" si="11"/>
        <v>1</v>
      </c>
      <c r="L156" t="s">
        <v>6384</v>
      </c>
      <c r="M156">
        <v>2022</v>
      </c>
      <c r="N156" t="s">
        <v>1540</v>
      </c>
    </row>
    <row r="157" spans="1:14" x14ac:dyDescent="0.3">
      <c r="A157" t="s">
        <v>6385</v>
      </c>
      <c r="B157" t="s">
        <v>6386</v>
      </c>
      <c r="C157" t="s">
        <v>6387</v>
      </c>
      <c r="D157" t="s">
        <v>6388</v>
      </c>
      <c r="E157" t="str">
        <f t="shared" si="8"/>
        <v>YES</v>
      </c>
      <c r="F157" t="str">
        <f t="shared" si="9"/>
        <v>YES</v>
      </c>
      <c r="G157" t="str">
        <f t="shared" si="10"/>
        <v>YES</v>
      </c>
      <c r="H157" t="b">
        <f t="shared" si="11"/>
        <v>1</v>
      </c>
      <c r="L157" t="s">
        <v>6389</v>
      </c>
      <c r="M157">
        <v>2023</v>
      </c>
      <c r="N157" t="s">
        <v>1540</v>
      </c>
    </row>
    <row r="158" spans="1:14" x14ac:dyDescent="0.3">
      <c r="A158" t="s">
        <v>6390</v>
      </c>
      <c r="B158" t="s">
        <v>6391</v>
      </c>
      <c r="C158" t="s">
        <v>6392</v>
      </c>
      <c r="E158" t="str">
        <f t="shared" si="8"/>
        <v>YES</v>
      </c>
      <c r="F158" t="str">
        <f t="shared" si="9"/>
        <v>YES</v>
      </c>
      <c r="G158" t="str">
        <f t="shared" si="10"/>
        <v>NO</v>
      </c>
      <c r="H158" t="b">
        <f t="shared" si="11"/>
        <v>0</v>
      </c>
      <c r="L158" t="s">
        <v>6393</v>
      </c>
      <c r="M158">
        <v>2023</v>
      </c>
      <c r="N158" t="s">
        <v>1540</v>
      </c>
    </row>
    <row r="159" spans="1:14" x14ac:dyDescent="0.3">
      <c r="A159" t="s">
        <v>6394</v>
      </c>
      <c r="B159" t="s">
        <v>6395</v>
      </c>
      <c r="C159" t="s">
        <v>6396</v>
      </c>
      <c r="D159" t="s">
        <v>6397</v>
      </c>
      <c r="E159" t="str">
        <f t="shared" si="8"/>
        <v>NO</v>
      </c>
      <c r="F159" t="str">
        <f t="shared" si="9"/>
        <v>YES</v>
      </c>
      <c r="G159" t="str">
        <f t="shared" si="10"/>
        <v>YES</v>
      </c>
      <c r="H159" t="b">
        <f t="shared" si="11"/>
        <v>0</v>
      </c>
      <c r="L159" t="s">
        <v>6398</v>
      </c>
      <c r="M159">
        <v>2023</v>
      </c>
      <c r="N159" t="s">
        <v>1540</v>
      </c>
    </row>
    <row r="160" spans="1:14" x14ac:dyDescent="0.3">
      <c r="A160" t="s">
        <v>6399</v>
      </c>
      <c r="B160" t="s">
        <v>6400</v>
      </c>
      <c r="C160" t="s">
        <v>6401</v>
      </c>
      <c r="D160" t="s">
        <v>6402</v>
      </c>
      <c r="E160" t="str">
        <f t="shared" si="8"/>
        <v>YES</v>
      </c>
      <c r="F160" t="str">
        <f t="shared" si="9"/>
        <v>YES</v>
      </c>
      <c r="G160" t="str">
        <f t="shared" si="10"/>
        <v>YES</v>
      </c>
      <c r="H160" t="b">
        <f t="shared" si="11"/>
        <v>1</v>
      </c>
      <c r="L160" t="s">
        <v>6403</v>
      </c>
      <c r="M160">
        <v>2022</v>
      </c>
      <c r="N160" t="s">
        <v>1540</v>
      </c>
    </row>
    <row r="161" spans="1:14" x14ac:dyDescent="0.3">
      <c r="A161" t="s">
        <v>6404</v>
      </c>
      <c r="B161" t="s">
        <v>6405</v>
      </c>
      <c r="C161" t="s">
        <v>6406</v>
      </c>
      <c r="D161" t="s">
        <v>6407</v>
      </c>
      <c r="E161" t="str">
        <f t="shared" si="8"/>
        <v>YES</v>
      </c>
      <c r="F161" t="str">
        <f t="shared" si="9"/>
        <v>YES</v>
      </c>
      <c r="G161" t="str">
        <f t="shared" si="10"/>
        <v>YES</v>
      </c>
      <c r="H161" t="b">
        <f t="shared" si="11"/>
        <v>1</v>
      </c>
      <c r="L161" t="s">
        <v>6408</v>
      </c>
      <c r="M161">
        <v>2022</v>
      </c>
      <c r="N161" t="s">
        <v>1540</v>
      </c>
    </row>
    <row r="162" spans="1:14" x14ac:dyDescent="0.3">
      <c r="A162" t="s">
        <v>6409</v>
      </c>
      <c r="B162" t="s">
        <v>6410</v>
      </c>
      <c r="C162" t="s">
        <v>6411</v>
      </c>
      <c r="D162" t="s">
        <v>6412</v>
      </c>
      <c r="E162" t="str">
        <f t="shared" si="8"/>
        <v>NO</v>
      </c>
      <c r="F162" t="str">
        <f t="shared" si="9"/>
        <v>YES</v>
      </c>
      <c r="G162" t="str">
        <f t="shared" si="10"/>
        <v>YES</v>
      </c>
      <c r="H162" t="b">
        <f t="shared" si="11"/>
        <v>0</v>
      </c>
      <c r="K162">
        <v>16</v>
      </c>
      <c r="L162" t="s">
        <v>6413</v>
      </c>
      <c r="M162">
        <v>2023</v>
      </c>
      <c r="N162" t="s">
        <v>1540</v>
      </c>
    </row>
    <row r="163" spans="1:14" x14ac:dyDescent="0.3">
      <c r="A163" t="s">
        <v>6414</v>
      </c>
      <c r="B163" t="s">
        <v>6415</v>
      </c>
      <c r="C163" t="s">
        <v>6416</v>
      </c>
      <c r="D163" t="s">
        <v>6417</v>
      </c>
      <c r="E163" t="str">
        <f t="shared" si="8"/>
        <v>NO</v>
      </c>
      <c r="F163" t="str">
        <f t="shared" si="9"/>
        <v>YES</v>
      </c>
      <c r="G163" t="str">
        <f t="shared" si="10"/>
        <v>YES</v>
      </c>
      <c r="H163" t="b">
        <f t="shared" si="11"/>
        <v>0</v>
      </c>
      <c r="K163">
        <v>11</v>
      </c>
      <c r="L163" t="s">
        <v>6418</v>
      </c>
      <c r="M163">
        <v>2022</v>
      </c>
      <c r="N163" t="s">
        <v>1540</v>
      </c>
    </row>
    <row r="164" spans="1:14" x14ac:dyDescent="0.3">
      <c r="A164" t="s">
        <v>6419</v>
      </c>
      <c r="B164" t="s">
        <v>6420</v>
      </c>
      <c r="C164" t="s">
        <v>6421</v>
      </c>
      <c r="E164" t="str">
        <f t="shared" si="8"/>
        <v>YES</v>
      </c>
      <c r="F164" t="str">
        <f t="shared" si="9"/>
        <v>YES</v>
      </c>
      <c r="G164" t="str">
        <f t="shared" si="10"/>
        <v>NO</v>
      </c>
      <c r="H164" t="b">
        <f t="shared" si="11"/>
        <v>0</v>
      </c>
      <c r="L164" t="s">
        <v>6422</v>
      </c>
      <c r="M164">
        <v>2022</v>
      </c>
      <c r="N164" t="s">
        <v>1540</v>
      </c>
    </row>
    <row r="165" spans="1:14" x14ac:dyDescent="0.3">
      <c r="A165" t="s">
        <v>6423</v>
      </c>
      <c r="B165" t="s">
        <v>6424</v>
      </c>
      <c r="C165" t="s">
        <v>6425</v>
      </c>
      <c r="D165" t="s">
        <v>6426</v>
      </c>
      <c r="E165" t="str">
        <f t="shared" si="8"/>
        <v>NO</v>
      </c>
      <c r="F165" t="str">
        <f t="shared" si="9"/>
        <v>YES</v>
      </c>
      <c r="G165" t="str">
        <f t="shared" si="10"/>
        <v>YES</v>
      </c>
      <c r="H165" t="b">
        <f t="shared" si="11"/>
        <v>0</v>
      </c>
      <c r="K165">
        <v>16</v>
      </c>
      <c r="L165" t="s">
        <v>6427</v>
      </c>
      <c r="M165">
        <v>2023</v>
      </c>
      <c r="N165" t="s">
        <v>1540</v>
      </c>
    </row>
    <row r="166" spans="1:14" x14ac:dyDescent="0.3">
      <c r="A166" t="s">
        <v>6428</v>
      </c>
      <c r="B166" t="s">
        <v>6429</v>
      </c>
      <c r="C166" t="s">
        <v>6430</v>
      </c>
      <c r="D166" t="s">
        <v>6431</v>
      </c>
      <c r="E166" t="str">
        <f t="shared" si="8"/>
        <v>YES</v>
      </c>
      <c r="F166" t="str">
        <f t="shared" si="9"/>
        <v>YES</v>
      </c>
      <c r="G166" t="str">
        <f t="shared" si="10"/>
        <v>YES</v>
      </c>
      <c r="H166" t="b">
        <f t="shared" si="11"/>
        <v>1</v>
      </c>
      <c r="K166">
        <v>31</v>
      </c>
      <c r="L166" t="s">
        <v>6432</v>
      </c>
      <c r="M166">
        <v>2023</v>
      </c>
      <c r="N166" t="s">
        <v>1540</v>
      </c>
    </row>
    <row r="167" spans="1:14" x14ac:dyDescent="0.3">
      <c r="A167" t="s">
        <v>6433</v>
      </c>
      <c r="B167" t="s">
        <v>6434</v>
      </c>
      <c r="C167" t="s">
        <v>6435</v>
      </c>
      <c r="E167" t="str">
        <f t="shared" si="8"/>
        <v>YES</v>
      </c>
      <c r="F167" t="str">
        <f t="shared" si="9"/>
        <v>YES</v>
      </c>
      <c r="G167" t="str">
        <f t="shared" si="10"/>
        <v>NO</v>
      </c>
      <c r="H167" t="b">
        <f t="shared" si="11"/>
        <v>0</v>
      </c>
      <c r="L167" t="s">
        <v>6436</v>
      </c>
      <c r="M167">
        <v>2023</v>
      </c>
      <c r="N167" t="s">
        <v>1540</v>
      </c>
    </row>
    <row r="168" spans="1:14" x14ac:dyDescent="0.3">
      <c r="A168" t="s">
        <v>6437</v>
      </c>
      <c r="B168" t="s">
        <v>6438</v>
      </c>
      <c r="C168" t="s">
        <v>6439</v>
      </c>
      <c r="D168" t="s">
        <v>6440</v>
      </c>
      <c r="E168" t="str">
        <f t="shared" si="8"/>
        <v>YES</v>
      </c>
      <c r="F168" t="str">
        <f t="shared" si="9"/>
        <v>YES</v>
      </c>
      <c r="G168" t="str">
        <f t="shared" si="10"/>
        <v>YES</v>
      </c>
      <c r="H168" t="b">
        <f t="shared" si="11"/>
        <v>1</v>
      </c>
      <c r="L168" t="s">
        <v>6441</v>
      </c>
      <c r="M168">
        <v>2022</v>
      </c>
      <c r="N168" t="s">
        <v>1540</v>
      </c>
    </row>
    <row r="169" spans="1:14" x14ac:dyDescent="0.3">
      <c r="A169" t="s">
        <v>6442</v>
      </c>
      <c r="B169" t="s">
        <v>1573</v>
      </c>
      <c r="C169" t="s">
        <v>1576</v>
      </c>
      <c r="D169" t="s">
        <v>1577</v>
      </c>
      <c r="E169" t="str">
        <f t="shared" si="8"/>
        <v>YES</v>
      </c>
      <c r="F169" t="str">
        <f t="shared" si="9"/>
        <v>YES</v>
      </c>
      <c r="G169" t="str">
        <f t="shared" si="10"/>
        <v>YES</v>
      </c>
      <c r="H169" t="b">
        <f t="shared" si="11"/>
        <v>1</v>
      </c>
      <c r="L169" t="s">
        <v>6443</v>
      </c>
      <c r="M169">
        <v>2022</v>
      </c>
      <c r="N169" t="s">
        <v>1540</v>
      </c>
    </row>
    <row r="170" spans="1:14" x14ac:dyDescent="0.3">
      <c r="A170" t="s">
        <v>6444</v>
      </c>
      <c r="B170" t="s">
        <v>6445</v>
      </c>
      <c r="C170" t="s">
        <v>6446</v>
      </c>
      <c r="D170" t="s">
        <v>6447</v>
      </c>
      <c r="E170" t="str">
        <f t="shared" si="8"/>
        <v>YES</v>
      </c>
      <c r="F170" t="str">
        <f t="shared" si="9"/>
        <v>YES</v>
      </c>
      <c r="G170" t="str">
        <f t="shared" si="10"/>
        <v>YES</v>
      </c>
      <c r="H170" t="b">
        <f t="shared" si="11"/>
        <v>1</v>
      </c>
      <c r="L170" t="s">
        <v>6448</v>
      </c>
      <c r="M170">
        <v>2023</v>
      </c>
      <c r="N170" t="s">
        <v>1540</v>
      </c>
    </row>
    <row r="171" spans="1:14" x14ac:dyDescent="0.3">
      <c r="A171" t="s">
        <v>6449</v>
      </c>
      <c r="B171" t="s">
        <v>6450</v>
      </c>
      <c r="C171" t="s">
        <v>6451</v>
      </c>
      <c r="E171" t="str">
        <f t="shared" si="8"/>
        <v>YES</v>
      </c>
      <c r="F171" t="str">
        <f t="shared" si="9"/>
        <v>YES</v>
      </c>
      <c r="G171" t="str">
        <f t="shared" si="10"/>
        <v>NO</v>
      </c>
      <c r="H171" t="b">
        <f t="shared" si="11"/>
        <v>0</v>
      </c>
      <c r="L171" t="s">
        <v>6452</v>
      </c>
      <c r="M171">
        <v>2022</v>
      </c>
      <c r="N171" t="s">
        <v>1540</v>
      </c>
    </row>
    <row r="172" spans="1:14" x14ac:dyDescent="0.3">
      <c r="A172" t="s">
        <v>6453</v>
      </c>
      <c r="B172" t="s">
        <v>6454</v>
      </c>
      <c r="C172" t="s">
        <v>6455</v>
      </c>
      <c r="D172" t="s">
        <v>6456</v>
      </c>
      <c r="E172" t="str">
        <f t="shared" si="8"/>
        <v>NO</v>
      </c>
      <c r="F172" t="str">
        <f t="shared" si="9"/>
        <v>YES</v>
      </c>
      <c r="G172" t="str">
        <f t="shared" si="10"/>
        <v>YES</v>
      </c>
      <c r="H172" t="b">
        <f t="shared" si="11"/>
        <v>0</v>
      </c>
      <c r="L172" t="s">
        <v>6457</v>
      </c>
      <c r="M172">
        <v>2023</v>
      </c>
      <c r="N172" t="s">
        <v>1540</v>
      </c>
    </row>
    <row r="173" spans="1:14" x14ac:dyDescent="0.3">
      <c r="A173" t="s">
        <v>6458</v>
      </c>
      <c r="B173" t="s">
        <v>6459</v>
      </c>
      <c r="C173" t="s">
        <v>6460</v>
      </c>
      <c r="D173" t="s">
        <v>6461</v>
      </c>
      <c r="E173" t="str">
        <f t="shared" si="8"/>
        <v>NO</v>
      </c>
      <c r="F173" t="str">
        <f t="shared" si="9"/>
        <v>YES</v>
      </c>
      <c r="G173" t="str">
        <f t="shared" si="10"/>
        <v>YES</v>
      </c>
      <c r="H173" t="b">
        <f t="shared" si="11"/>
        <v>0</v>
      </c>
      <c r="K173">
        <v>9</v>
      </c>
      <c r="L173" t="s">
        <v>6462</v>
      </c>
      <c r="M173">
        <v>2023</v>
      </c>
      <c r="N173" t="s">
        <v>1540</v>
      </c>
    </row>
    <row r="174" spans="1:14" x14ac:dyDescent="0.3">
      <c r="A174" t="s">
        <v>6463</v>
      </c>
      <c r="B174" t="s">
        <v>6464</v>
      </c>
      <c r="C174" t="s">
        <v>6465</v>
      </c>
      <c r="D174" t="s">
        <v>6466</v>
      </c>
      <c r="E174" t="str">
        <f t="shared" si="8"/>
        <v>YES</v>
      </c>
      <c r="F174" t="str">
        <f t="shared" si="9"/>
        <v>YES</v>
      </c>
      <c r="G174" t="str">
        <f t="shared" si="10"/>
        <v>YES</v>
      </c>
      <c r="H174" t="b">
        <f t="shared" si="11"/>
        <v>1</v>
      </c>
      <c r="L174" t="s">
        <v>6467</v>
      </c>
      <c r="M174">
        <v>2023</v>
      </c>
      <c r="N174" t="s">
        <v>1540</v>
      </c>
    </row>
    <row r="175" spans="1:14" x14ac:dyDescent="0.3">
      <c r="A175" t="s">
        <v>6468</v>
      </c>
      <c r="B175" t="s">
        <v>6469</v>
      </c>
      <c r="C175" t="s">
        <v>6470</v>
      </c>
      <c r="E175" t="str">
        <f t="shared" si="8"/>
        <v>YES</v>
      </c>
      <c r="F175" t="str">
        <f t="shared" si="9"/>
        <v>YES</v>
      </c>
      <c r="G175" t="str">
        <f t="shared" si="10"/>
        <v>NO</v>
      </c>
      <c r="H175" t="b">
        <f t="shared" si="11"/>
        <v>0</v>
      </c>
      <c r="L175" t="s">
        <v>6471</v>
      </c>
      <c r="M175">
        <v>2023</v>
      </c>
      <c r="N175" t="s">
        <v>1540</v>
      </c>
    </row>
    <row r="176" spans="1:14" x14ac:dyDescent="0.3">
      <c r="A176" t="s">
        <v>6472</v>
      </c>
      <c r="B176" t="s">
        <v>6473</v>
      </c>
      <c r="C176" t="s">
        <v>6474</v>
      </c>
      <c r="D176" t="s">
        <v>6475</v>
      </c>
      <c r="E176" t="str">
        <f t="shared" si="8"/>
        <v>YES</v>
      </c>
      <c r="F176" t="str">
        <f t="shared" si="9"/>
        <v>YES</v>
      </c>
      <c r="G176" t="str">
        <f t="shared" si="10"/>
        <v>YES</v>
      </c>
      <c r="H176" t="b">
        <f t="shared" si="11"/>
        <v>1</v>
      </c>
      <c r="L176" t="s">
        <v>6476</v>
      </c>
      <c r="M176">
        <v>2023</v>
      </c>
      <c r="N176" t="s">
        <v>1540</v>
      </c>
    </row>
    <row r="177" spans="1:14" x14ac:dyDescent="0.3">
      <c r="A177" t="s">
        <v>6477</v>
      </c>
      <c r="B177" t="s">
        <v>6478</v>
      </c>
      <c r="C177" t="s">
        <v>6479</v>
      </c>
      <c r="D177" t="s">
        <v>6480</v>
      </c>
      <c r="E177" t="str">
        <f t="shared" si="8"/>
        <v>NO</v>
      </c>
      <c r="F177" t="str">
        <f t="shared" si="9"/>
        <v>YES</v>
      </c>
      <c r="G177" t="str">
        <f t="shared" si="10"/>
        <v>YES</v>
      </c>
      <c r="H177" t="b">
        <f t="shared" si="11"/>
        <v>0</v>
      </c>
      <c r="K177">
        <v>14</v>
      </c>
      <c r="L177" t="s">
        <v>6481</v>
      </c>
      <c r="M177">
        <v>2023</v>
      </c>
      <c r="N177" t="s">
        <v>1540</v>
      </c>
    </row>
    <row r="178" spans="1:14" x14ac:dyDescent="0.3">
      <c r="A178" t="s">
        <v>6482</v>
      </c>
      <c r="B178" t="s">
        <v>6483</v>
      </c>
      <c r="C178" t="s">
        <v>6484</v>
      </c>
      <c r="D178" t="s">
        <v>6485</v>
      </c>
      <c r="E178" t="str">
        <f t="shared" si="8"/>
        <v>YES</v>
      </c>
      <c r="F178" t="str">
        <f t="shared" si="9"/>
        <v>YES</v>
      </c>
      <c r="G178" t="str">
        <f t="shared" si="10"/>
        <v>YES</v>
      </c>
      <c r="H178" t="b">
        <f t="shared" si="11"/>
        <v>1</v>
      </c>
      <c r="K178">
        <v>11</v>
      </c>
      <c r="L178" t="s">
        <v>6486</v>
      </c>
      <c r="M178">
        <v>2022</v>
      </c>
      <c r="N178" t="s">
        <v>1540</v>
      </c>
    </row>
    <row r="179" spans="1:14" x14ac:dyDescent="0.3">
      <c r="A179" t="s">
        <v>6487</v>
      </c>
      <c r="B179" t="s">
        <v>6488</v>
      </c>
      <c r="C179" t="s">
        <v>6489</v>
      </c>
      <c r="D179" t="s">
        <v>6490</v>
      </c>
      <c r="E179" t="str">
        <f t="shared" si="8"/>
        <v>YES</v>
      </c>
      <c r="F179" t="str">
        <f t="shared" si="9"/>
        <v>YES</v>
      </c>
      <c r="G179" t="str">
        <f t="shared" si="10"/>
        <v>YES</v>
      </c>
      <c r="H179" t="b">
        <f t="shared" si="11"/>
        <v>1</v>
      </c>
      <c r="K179">
        <v>52</v>
      </c>
      <c r="L179" t="s">
        <v>6491</v>
      </c>
      <c r="M179">
        <v>2023</v>
      </c>
      <c r="N179" t="s">
        <v>1540</v>
      </c>
    </row>
    <row r="180" spans="1:14" x14ac:dyDescent="0.3">
      <c r="A180" t="s">
        <v>6492</v>
      </c>
      <c r="B180" t="s">
        <v>6493</v>
      </c>
      <c r="C180" t="s">
        <v>6494</v>
      </c>
      <c r="D180" t="s">
        <v>6495</v>
      </c>
      <c r="E180" t="str">
        <f t="shared" si="8"/>
        <v>YES</v>
      </c>
      <c r="F180" t="str">
        <f t="shared" si="9"/>
        <v>YES</v>
      </c>
      <c r="G180" t="str">
        <f t="shared" si="10"/>
        <v>YES</v>
      </c>
      <c r="H180" t="b">
        <f t="shared" si="11"/>
        <v>1</v>
      </c>
      <c r="K180">
        <v>10</v>
      </c>
      <c r="L180" t="s">
        <v>6496</v>
      </c>
      <c r="M180">
        <v>2023</v>
      </c>
      <c r="N180" t="s">
        <v>1540</v>
      </c>
    </row>
    <row r="181" spans="1:14" x14ac:dyDescent="0.3">
      <c r="A181" t="s">
        <v>6497</v>
      </c>
      <c r="B181" t="s">
        <v>6498</v>
      </c>
      <c r="C181" t="s">
        <v>6499</v>
      </c>
      <c r="D181" t="s">
        <v>6500</v>
      </c>
      <c r="E181" t="str">
        <f t="shared" si="8"/>
        <v>YES</v>
      </c>
      <c r="F181" t="str">
        <f t="shared" si="9"/>
        <v>YES</v>
      </c>
      <c r="G181" t="str">
        <f t="shared" si="10"/>
        <v>YES</v>
      </c>
      <c r="H181" t="b">
        <f t="shared" si="11"/>
        <v>1</v>
      </c>
      <c r="L181" t="s">
        <v>6501</v>
      </c>
      <c r="M181">
        <v>2023</v>
      </c>
      <c r="N181" t="s">
        <v>1540</v>
      </c>
    </row>
    <row r="182" spans="1:14" x14ac:dyDescent="0.3">
      <c r="A182" t="s">
        <v>6502</v>
      </c>
      <c r="B182" t="s">
        <v>6503</v>
      </c>
      <c r="C182" t="s">
        <v>6504</v>
      </c>
      <c r="D182" t="s">
        <v>6505</v>
      </c>
      <c r="E182" t="str">
        <f t="shared" si="8"/>
        <v>NO</v>
      </c>
      <c r="F182" t="str">
        <f t="shared" si="9"/>
        <v>YES</v>
      </c>
      <c r="G182" t="str">
        <f t="shared" si="10"/>
        <v>YES</v>
      </c>
      <c r="H182" t="b">
        <f t="shared" si="11"/>
        <v>0</v>
      </c>
      <c r="L182" t="s">
        <v>6506</v>
      </c>
      <c r="M182">
        <v>2022</v>
      </c>
      <c r="N182" t="s">
        <v>1540</v>
      </c>
    </row>
    <row r="183" spans="1:14" x14ac:dyDescent="0.3">
      <c r="A183" t="s">
        <v>6507</v>
      </c>
      <c r="B183" t="s">
        <v>6508</v>
      </c>
      <c r="C183" t="s">
        <v>6509</v>
      </c>
      <c r="D183" t="s">
        <v>6510</v>
      </c>
      <c r="E183" t="str">
        <f t="shared" si="8"/>
        <v>NO</v>
      </c>
      <c r="F183" t="str">
        <f t="shared" si="9"/>
        <v>YES</v>
      </c>
      <c r="G183" t="str">
        <f t="shared" si="10"/>
        <v>YES</v>
      </c>
      <c r="H183" t="b">
        <f t="shared" si="11"/>
        <v>0</v>
      </c>
      <c r="L183" t="s">
        <v>6511</v>
      </c>
      <c r="M183">
        <v>2022</v>
      </c>
      <c r="N183" t="s">
        <v>1540</v>
      </c>
    </row>
    <row r="184" spans="1:14" x14ac:dyDescent="0.3">
      <c r="A184" t="s">
        <v>6512</v>
      </c>
      <c r="B184" t="s">
        <v>6513</v>
      </c>
      <c r="C184" t="s">
        <v>6514</v>
      </c>
      <c r="D184" t="s">
        <v>6515</v>
      </c>
      <c r="E184" t="str">
        <f t="shared" si="8"/>
        <v>YES</v>
      </c>
      <c r="F184" t="str">
        <f t="shared" si="9"/>
        <v>YES</v>
      </c>
      <c r="G184" t="str">
        <f t="shared" si="10"/>
        <v>YES</v>
      </c>
      <c r="H184" t="b">
        <f t="shared" si="11"/>
        <v>1</v>
      </c>
      <c r="L184" t="s">
        <v>6516</v>
      </c>
      <c r="M184">
        <v>2022</v>
      </c>
      <c r="N184" t="s">
        <v>1540</v>
      </c>
    </row>
    <row r="185" spans="1:14" x14ac:dyDescent="0.3">
      <c r="A185" t="s">
        <v>6517</v>
      </c>
      <c r="B185" t="s">
        <v>6518</v>
      </c>
      <c r="C185" t="s">
        <v>6519</v>
      </c>
      <c r="D185" t="s">
        <v>6520</v>
      </c>
      <c r="E185" t="str">
        <f t="shared" si="8"/>
        <v>YES</v>
      </c>
      <c r="F185" t="str">
        <f t="shared" si="9"/>
        <v>YES</v>
      </c>
      <c r="G185" t="str">
        <f t="shared" si="10"/>
        <v>YES</v>
      </c>
      <c r="H185" t="b">
        <f t="shared" si="11"/>
        <v>1</v>
      </c>
      <c r="L185" t="s">
        <v>6521</v>
      </c>
      <c r="M185">
        <v>2022</v>
      </c>
      <c r="N185" t="s">
        <v>1540</v>
      </c>
    </row>
    <row r="186" spans="1:14" x14ac:dyDescent="0.3">
      <c r="A186" t="s">
        <v>6522</v>
      </c>
      <c r="B186" t="s">
        <v>6523</v>
      </c>
      <c r="C186" t="s">
        <v>6524</v>
      </c>
      <c r="D186" t="s">
        <v>6525</v>
      </c>
      <c r="E186" t="str">
        <f t="shared" si="8"/>
        <v>NO</v>
      </c>
      <c r="F186" t="str">
        <f t="shared" si="9"/>
        <v>YES</v>
      </c>
      <c r="G186" t="str">
        <f t="shared" si="10"/>
        <v>YES</v>
      </c>
      <c r="H186" t="b">
        <f t="shared" si="11"/>
        <v>0</v>
      </c>
      <c r="K186">
        <v>13</v>
      </c>
      <c r="L186" t="s">
        <v>6526</v>
      </c>
      <c r="M186">
        <v>2022</v>
      </c>
      <c r="N186" t="s">
        <v>1540</v>
      </c>
    </row>
    <row r="187" spans="1:14" x14ac:dyDescent="0.3">
      <c r="A187" t="s">
        <v>6527</v>
      </c>
      <c r="B187" t="s">
        <v>6528</v>
      </c>
      <c r="C187" t="s">
        <v>6529</v>
      </c>
      <c r="D187" t="s">
        <v>6530</v>
      </c>
      <c r="E187" t="str">
        <f t="shared" si="8"/>
        <v>YES</v>
      </c>
      <c r="F187" t="str">
        <f t="shared" si="9"/>
        <v>YES</v>
      </c>
      <c r="G187" t="str">
        <f t="shared" si="10"/>
        <v>YES</v>
      </c>
      <c r="H187" t="b">
        <f t="shared" si="11"/>
        <v>1</v>
      </c>
      <c r="L187" t="s">
        <v>6531</v>
      </c>
      <c r="M187">
        <v>2022</v>
      </c>
      <c r="N187" t="s">
        <v>1540</v>
      </c>
    </row>
    <row r="188" spans="1:14" x14ac:dyDescent="0.3">
      <c r="A188" t="s">
        <v>6532</v>
      </c>
      <c r="B188" t="s">
        <v>1593</v>
      </c>
      <c r="C188" t="s">
        <v>1595</v>
      </c>
      <c r="E188" t="str">
        <f t="shared" si="8"/>
        <v>YES</v>
      </c>
      <c r="F188" t="str">
        <f t="shared" si="9"/>
        <v>YES</v>
      </c>
      <c r="G188" t="str">
        <f t="shared" si="10"/>
        <v>NO</v>
      </c>
      <c r="H188" t="b">
        <f t="shared" si="11"/>
        <v>0</v>
      </c>
      <c r="L188" t="s">
        <v>6533</v>
      </c>
      <c r="M188">
        <v>2022</v>
      </c>
      <c r="N188" t="s">
        <v>1540</v>
      </c>
    </row>
    <row r="189" spans="1:14" x14ac:dyDescent="0.3">
      <c r="A189" t="s">
        <v>6534</v>
      </c>
      <c r="B189" t="s">
        <v>6535</v>
      </c>
      <c r="C189" t="s">
        <v>6536</v>
      </c>
      <c r="D189" t="s">
        <v>6537</v>
      </c>
      <c r="E189" t="str">
        <f t="shared" si="8"/>
        <v>YES</v>
      </c>
      <c r="F189" t="str">
        <f t="shared" si="9"/>
        <v>YES</v>
      </c>
      <c r="G189" t="str">
        <f t="shared" si="10"/>
        <v>YES</v>
      </c>
      <c r="H189" t="b">
        <f t="shared" si="11"/>
        <v>1</v>
      </c>
      <c r="K189">
        <v>48</v>
      </c>
      <c r="L189" t="s">
        <v>6538</v>
      </c>
      <c r="M189">
        <v>2022</v>
      </c>
      <c r="N189" t="s">
        <v>1540</v>
      </c>
    </row>
    <row r="190" spans="1:14" x14ac:dyDescent="0.3">
      <c r="A190" t="s">
        <v>6539</v>
      </c>
      <c r="B190" t="s">
        <v>2284</v>
      </c>
      <c r="C190" t="s">
        <v>6540</v>
      </c>
      <c r="D190" t="s">
        <v>6541</v>
      </c>
      <c r="E190" t="str">
        <f t="shared" si="8"/>
        <v>YES</v>
      </c>
      <c r="F190" t="str">
        <f t="shared" si="9"/>
        <v>YES</v>
      </c>
      <c r="G190" t="str">
        <f t="shared" si="10"/>
        <v>YES</v>
      </c>
      <c r="H190" t="b">
        <f t="shared" si="11"/>
        <v>1</v>
      </c>
      <c r="K190">
        <v>12</v>
      </c>
      <c r="L190" t="s">
        <v>2286</v>
      </c>
      <c r="M190">
        <v>2022</v>
      </c>
      <c r="N190" t="s">
        <v>1540</v>
      </c>
    </row>
    <row r="191" spans="1:14" x14ac:dyDescent="0.3">
      <c r="A191" t="s">
        <v>6542</v>
      </c>
      <c r="B191" t="s">
        <v>6543</v>
      </c>
      <c r="C191" t="s">
        <v>6544</v>
      </c>
      <c r="D191" t="s">
        <v>6545</v>
      </c>
      <c r="E191" t="str">
        <f t="shared" si="8"/>
        <v>YES</v>
      </c>
      <c r="F191" t="str">
        <f t="shared" si="9"/>
        <v>YES</v>
      </c>
      <c r="G191" t="str">
        <f t="shared" si="10"/>
        <v>YES</v>
      </c>
      <c r="H191" t="b">
        <f t="shared" si="11"/>
        <v>1</v>
      </c>
      <c r="K191">
        <v>8</v>
      </c>
      <c r="L191" t="s">
        <v>6546</v>
      </c>
      <c r="M191">
        <v>2022</v>
      </c>
      <c r="N191" t="s">
        <v>1540</v>
      </c>
    </row>
    <row r="192" spans="1:14" x14ac:dyDescent="0.3">
      <c r="A192" t="s">
        <v>6547</v>
      </c>
      <c r="B192" t="s">
        <v>4549</v>
      </c>
      <c r="C192" t="s">
        <v>6548</v>
      </c>
      <c r="D192" t="s">
        <v>6549</v>
      </c>
      <c r="E192" t="str">
        <f t="shared" si="8"/>
        <v>YES</v>
      </c>
      <c r="F192" t="str">
        <f t="shared" si="9"/>
        <v>YES</v>
      </c>
      <c r="G192" t="str">
        <f t="shared" si="10"/>
        <v>YES</v>
      </c>
      <c r="H192" t="b">
        <f t="shared" si="11"/>
        <v>1</v>
      </c>
      <c r="L192" t="s">
        <v>4551</v>
      </c>
      <c r="M192">
        <v>2022</v>
      </c>
      <c r="N192" t="s">
        <v>1540</v>
      </c>
    </row>
    <row r="193" spans="1:14" x14ac:dyDescent="0.3">
      <c r="A193" t="s">
        <v>6550</v>
      </c>
      <c r="B193" t="s">
        <v>6551</v>
      </c>
      <c r="C193" t="s">
        <v>6552</v>
      </c>
      <c r="D193" t="s">
        <v>6553</v>
      </c>
      <c r="E193" t="str">
        <f t="shared" si="8"/>
        <v>NO</v>
      </c>
      <c r="F193" t="str">
        <f t="shared" si="9"/>
        <v>YES</v>
      </c>
      <c r="G193" t="str">
        <f t="shared" si="10"/>
        <v>YES</v>
      </c>
      <c r="H193" t="b">
        <f t="shared" si="11"/>
        <v>0</v>
      </c>
      <c r="L193" t="s">
        <v>6554</v>
      </c>
      <c r="M193">
        <v>2022</v>
      </c>
      <c r="N193" t="s">
        <v>1540</v>
      </c>
    </row>
    <row r="194" spans="1:14" x14ac:dyDescent="0.3">
      <c r="A194" t="s">
        <v>6555</v>
      </c>
      <c r="B194" t="s">
        <v>6556</v>
      </c>
      <c r="C194" t="s">
        <v>6557</v>
      </c>
      <c r="D194" t="s">
        <v>6558</v>
      </c>
      <c r="E194" t="str">
        <f t="shared" si="8"/>
        <v>YES</v>
      </c>
      <c r="F194" t="str">
        <f t="shared" si="9"/>
        <v>YES</v>
      </c>
      <c r="G194" t="str">
        <f t="shared" si="10"/>
        <v>YES</v>
      </c>
      <c r="H194" t="b">
        <f t="shared" si="11"/>
        <v>1</v>
      </c>
      <c r="K194">
        <v>20</v>
      </c>
      <c r="L194" t="s">
        <v>6559</v>
      </c>
      <c r="M194">
        <v>2022</v>
      </c>
      <c r="N194" t="s">
        <v>1540</v>
      </c>
    </row>
    <row r="195" spans="1:14" x14ac:dyDescent="0.3">
      <c r="A195" t="s">
        <v>6560</v>
      </c>
      <c r="B195" t="s">
        <v>6561</v>
      </c>
      <c r="C195" t="s">
        <v>6562</v>
      </c>
      <c r="D195" t="s">
        <v>6563</v>
      </c>
      <c r="E195" t="str">
        <f t="shared" ref="E195:E258" si="12">IF(OR(ISNUMBER(SEARCH("Virtual Reality",B195)),ISNUMBER(SEARCH("Augmented Reality",B195)),ISNUMBER(SEARCH("Mixed Reality",B195)),ISNUMBER(SEARCH("Metaverse",B195)),ISNUMBER(SEARCH("vr",B195)),ISNUMBER(SEARCH("AR",B195)),ISNUMBER(SEARCH("MR",B195)),ISNUMBER(SEARCH("security",B195)),ISNUMBER(SEARCH("privacy",B195)),ISNUMBER(SEARCH("identification",B195)),ISNUMBER(SEARCH("authentication",B195)),ISNUMBER(SEARCH("risks",B195)),ISNUMBER(SEARCH("risk",B195))),"YES","NO")</f>
        <v>NO</v>
      </c>
      <c r="F195" t="str">
        <f t="shared" ref="F195:F258" si="13">IF(OR(ISNUMBER(SEARCH("Virtual Reality",C195)),ISNUMBER(SEARCH("Augmented Reality",C195)),ISNUMBER(SEARCH("Mixed Reality",C195)),ISNUMBER(SEARCH("Metaverse",C195)),ISNUMBER(SEARCH("vr",C195)),ISNUMBER(SEARCH("AR",C195)),ISNUMBER(SEARCH("MR",C195)),ISNUMBER(SEARCH("security",C195)),ISNUMBER(SEARCH("privacy",C195)),ISNUMBER(SEARCH("identification",C195)),ISNUMBER(SEARCH("authentication",C195)),ISNUMBER(SEARCH("risks",C195)),ISNUMBER(SEARCH("risk",C195))),"YES","NO")</f>
        <v>YES</v>
      </c>
      <c r="G195" t="str">
        <f t="shared" ref="G195:G258" si="14">IF(OR(ISNUMBER(SEARCH("Virtual Reality",D195)),ISNUMBER(SEARCH("Augmented Reality",D195)),ISNUMBER(SEARCH("Mixed Reality",D195)),ISNUMBER(SEARCH("Metaverse",D195)),ISNUMBER(SEARCH("vr",D195)),ISNUMBER(SEARCH("AR",D195)),ISNUMBER(SEARCH("MR",D195)),ISNUMBER(SEARCH("security",D195)),ISNUMBER(SEARCH("privacy",D195)),ISNUMBER(SEARCH("identification",D195)),ISNUMBER(SEARCH("authentication",D195)),ISNUMBER(SEARCH("risks",D195)),ISNUMBER(SEARCH("risk",D195))),"YES","NO")</f>
        <v>YES</v>
      </c>
      <c r="H195" t="b">
        <f t="shared" ref="H195:H258" si="15">IF(AND(E195="YES",F195="YES",G195="YES"),TRUE,FALSE)</f>
        <v>0</v>
      </c>
      <c r="L195" t="s">
        <v>6564</v>
      </c>
      <c r="M195">
        <v>2022</v>
      </c>
      <c r="N195" t="s">
        <v>1540</v>
      </c>
    </row>
    <row r="196" spans="1:14" x14ac:dyDescent="0.3">
      <c r="A196" t="s">
        <v>6565</v>
      </c>
      <c r="B196" t="s">
        <v>6566</v>
      </c>
      <c r="C196" t="s">
        <v>6567</v>
      </c>
      <c r="D196" t="s">
        <v>6568</v>
      </c>
      <c r="E196" t="str">
        <f t="shared" si="12"/>
        <v>YES</v>
      </c>
      <c r="F196" t="str">
        <f t="shared" si="13"/>
        <v>YES</v>
      </c>
      <c r="G196" t="str">
        <f t="shared" si="14"/>
        <v>YES</v>
      </c>
      <c r="H196" t="b">
        <f t="shared" si="15"/>
        <v>1</v>
      </c>
      <c r="K196">
        <v>10</v>
      </c>
      <c r="L196" t="s">
        <v>6569</v>
      </c>
      <c r="M196">
        <v>2022</v>
      </c>
      <c r="N196" t="s">
        <v>1540</v>
      </c>
    </row>
    <row r="197" spans="1:14" x14ac:dyDescent="0.3">
      <c r="A197" t="s">
        <v>6570</v>
      </c>
      <c r="B197" t="s">
        <v>6571</v>
      </c>
      <c r="C197" t="s">
        <v>6572</v>
      </c>
      <c r="D197" t="s">
        <v>6573</v>
      </c>
      <c r="E197" t="str">
        <f t="shared" si="12"/>
        <v>NO</v>
      </c>
      <c r="F197" t="str">
        <f t="shared" si="13"/>
        <v>YES</v>
      </c>
      <c r="G197" t="str">
        <f t="shared" si="14"/>
        <v>YES</v>
      </c>
      <c r="H197" t="b">
        <f t="shared" si="15"/>
        <v>0</v>
      </c>
      <c r="K197">
        <v>15</v>
      </c>
      <c r="L197" t="s">
        <v>6574</v>
      </c>
      <c r="M197">
        <v>2022</v>
      </c>
      <c r="N197" t="s">
        <v>1540</v>
      </c>
    </row>
    <row r="198" spans="1:14" x14ac:dyDescent="0.3">
      <c r="A198" t="s">
        <v>6575</v>
      </c>
      <c r="B198" t="s">
        <v>6576</v>
      </c>
      <c r="C198" t="s">
        <v>6577</v>
      </c>
      <c r="D198" t="s">
        <v>6578</v>
      </c>
      <c r="E198" t="str">
        <f t="shared" si="12"/>
        <v>YES</v>
      </c>
      <c r="F198" t="str">
        <f t="shared" si="13"/>
        <v>YES</v>
      </c>
      <c r="G198" t="str">
        <f t="shared" si="14"/>
        <v>YES</v>
      </c>
      <c r="H198" t="b">
        <f t="shared" si="15"/>
        <v>1</v>
      </c>
      <c r="L198" t="s">
        <v>6579</v>
      </c>
      <c r="M198">
        <v>2022</v>
      </c>
      <c r="N198" t="s">
        <v>1540</v>
      </c>
    </row>
    <row r="199" spans="1:14" x14ac:dyDescent="0.3">
      <c r="A199" t="s">
        <v>6580</v>
      </c>
      <c r="B199" t="s">
        <v>6581</v>
      </c>
      <c r="C199" t="s">
        <v>6582</v>
      </c>
      <c r="D199" t="s">
        <v>6583</v>
      </c>
      <c r="E199" t="str">
        <f t="shared" si="12"/>
        <v>YES</v>
      </c>
      <c r="F199" t="str">
        <f t="shared" si="13"/>
        <v>YES</v>
      </c>
      <c r="G199" t="str">
        <f t="shared" si="14"/>
        <v>YES</v>
      </c>
      <c r="H199" t="b">
        <f t="shared" si="15"/>
        <v>1</v>
      </c>
      <c r="L199" t="s">
        <v>6584</v>
      </c>
      <c r="M199">
        <v>2022</v>
      </c>
      <c r="N199" t="s">
        <v>1540</v>
      </c>
    </row>
    <row r="200" spans="1:14" x14ac:dyDescent="0.3">
      <c r="A200" t="s">
        <v>6585</v>
      </c>
      <c r="B200" t="s">
        <v>6586</v>
      </c>
      <c r="C200" t="s">
        <v>6587</v>
      </c>
      <c r="E200" t="str">
        <f t="shared" si="12"/>
        <v>YES</v>
      </c>
      <c r="F200" t="str">
        <f t="shared" si="13"/>
        <v>YES</v>
      </c>
      <c r="G200" t="str">
        <f t="shared" si="14"/>
        <v>NO</v>
      </c>
      <c r="H200" t="b">
        <f t="shared" si="15"/>
        <v>0</v>
      </c>
      <c r="L200" t="s">
        <v>6588</v>
      </c>
      <c r="M200">
        <v>2022</v>
      </c>
      <c r="N200" t="s">
        <v>1540</v>
      </c>
    </row>
    <row r="201" spans="1:14" x14ac:dyDescent="0.3">
      <c r="A201" t="s">
        <v>6589</v>
      </c>
      <c r="B201" t="s">
        <v>6590</v>
      </c>
      <c r="C201" t="s">
        <v>6591</v>
      </c>
      <c r="D201" t="s">
        <v>6592</v>
      </c>
      <c r="E201" t="str">
        <f t="shared" si="12"/>
        <v>YES</v>
      </c>
      <c r="F201" t="str">
        <f t="shared" si="13"/>
        <v>YES</v>
      </c>
      <c r="G201" t="str">
        <f t="shared" si="14"/>
        <v>YES</v>
      </c>
      <c r="H201" t="b">
        <f t="shared" si="15"/>
        <v>1</v>
      </c>
      <c r="L201" t="s">
        <v>6593</v>
      </c>
      <c r="M201">
        <v>2022</v>
      </c>
      <c r="N201" t="s">
        <v>1540</v>
      </c>
    </row>
    <row r="202" spans="1:14" x14ac:dyDescent="0.3">
      <c r="A202" t="s">
        <v>6594</v>
      </c>
      <c r="B202" t="s">
        <v>6595</v>
      </c>
      <c r="C202" t="s">
        <v>6596</v>
      </c>
      <c r="D202" t="s">
        <v>6597</v>
      </c>
      <c r="E202" t="str">
        <f t="shared" si="12"/>
        <v>YES</v>
      </c>
      <c r="F202" t="str">
        <f t="shared" si="13"/>
        <v>YES</v>
      </c>
      <c r="G202" t="str">
        <f t="shared" si="14"/>
        <v>YES</v>
      </c>
      <c r="H202" t="b">
        <f t="shared" si="15"/>
        <v>1</v>
      </c>
      <c r="L202" t="s">
        <v>6598</v>
      </c>
      <c r="M202">
        <v>2022</v>
      </c>
      <c r="N202" t="s">
        <v>1540</v>
      </c>
    </row>
    <row r="203" spans="1:14" x14ac:dyDescent="0.3">
      <c r="A203" t="s">
        <v>6599</v>
      </c>
      <c r="B203" t="s">
        <v>5973</v>
      </c>
      <c r="C203" t="s">
        <v>6600</v>
      </c>
      <c r="D203" t="s">
        <v>6601</v>
      </c>
      <c r="E203" t="str">
        <f t="shared" si="12"/>
        <v>NO</v>
      </c>
      <c r="F203" t="str">
        <f t="shared" si="13"/>
        <v>YES</v>
      </c>
      <c r="G203" t="str">
        <f t="shared" si="14"/>
        <v>YES</v>
      </c>
      <c r="H203" t="b">
        <f t="shared" si="15"/>
        <v>0</v>
      </c>
      <c r="K203">
        <v>26</v>
      </c>
      <c r="L203" t="s">
        <v>6602</v>
      </c>
      <c r="M203">
        <v>2022</v>
      </c>
      <c r="N203" t="s">
        <v>1540</v>
      </c>
    </row>
    <row r="204" spans="1:14" x14ac:dyDescent="0.3">
      <c r="A204" t="s">
        <v>6603</v>
      </c>
      <c r="B204" t="s">
        <v>6604</v>
      </c>
      <c r="C204" t="s">
        <v>6605</v>
      </c>
      <c r="D204" t="s">
        <v>6606</v>
      </c>
      <c r="E204" t="str">
        <f t="shared" si="12"/>
        <v>YES</v>
      </c>
      <c r="F204" t="str">
        <f t="shared" si="13"/>
        <v>YES</v>
      </c>
      <c r="G204" t="str">
        <f t="shared" si="14"/>
        <v>YES</v>
      </c>
      <c r="H204" t="b">
        <f t="shared" si="15"/>
        <v>1</v>
      </c>
      <c r="K204">
        <v>10</v>
      </c>
      <c r="L204" t="s">
        <v>6607</v>
      </c>
      <c r="M204">
        <v>2022</v>
      </c>
      <c r="N204" t="s">
        <v>1540</v>
      </c>
    </row>
    <row r="205" spans="1:14" x14ac:dyDescent="0.3">
      <c r="A205" t="s">
        <v>6608</v>
      </c>
      <c r="B205" t="s">
        <v>6609</v>
      </c>
      <c r="C205" t="s">
        <v>6610</v>
      </c>
      <c r="D205" t="s">
        <v>6611</v>
      </c>
      <c r="E205" t="str">
        <f t="shared" si="12"/>
        <v>YES</v>
      </c>
      <c r="F205" t="str">
        <f t="shared" si="13"/>
        <v>YES</v>
      </c>
      <c r="G205" t="str">
        <f t="shared" si="14"/>
        <v>YES</v>
      </c>
      <c r="H205" t="b">
        <f t="shared" si="15"/>
        <v>1</v>
      </c>
      <c r="L205" t="s">
        <v>6612</v>
      </c>
      <c r="M205">
        <v>2022</v>
      </c>
      <c r="N205" t="s">
        <v>1540</v>
      </c>
    </row>
    <row r="206" spans="1:14" x14ac:dyDescent="0.3">
      <c r="A206" t="s">
        <v>6613</v>
      </c>
      <c r="B206" t="s">
        <v>4432</v>
      </c>
      <c r="C206" t="s">
        <v>6614</v>
      </c>
      <c r="D206" t="s">
        <v>6615</v>
      </c>
      <c r="E206" t="str">
        <f t="shared" si="12"/>
        <v>NO</v>
      </c>
      <c r="F206" t="str">
        <f t="shared" si="13"/>
        <v>YES</v>
      </c>
      <c r="G206" t="str">
        <f t="shared" si="14"/>
        <v>YES</v>
      </c>
      <c r="H206" t="b">
        <f t="shared" si="15"/>
        <v>0</v>
      </c>
      <c r="K206">
        <v>17</v>
      </c>
      <c r="L206" t="s">
        <v>4436</v>
      </c>
      <c r="M206">
        <v>2022</v>
      </c>
      <c r="N206" t="s">
        <v>1540</v>
      </c>
    </row>
    <row r="207" spans="1:14" x14ac:dyDescent="0.3">
      <c r="A207" t="s">
        <v>6616</v>
      </c>
      <c r="B207" t="s">
        <v>6617</v>
      </c>
      <c r="C207" t="s">
        <v>6618</v>
      </c>
      <c r="D207" t="s">
        <v>6619</v>
      </c>
      <c r="E207" t="str">
        <f t="shared" si="12"/>
        <v>YES</v>
      </c>
      <c r="F207" t="str">
        <f t="shared" si="13"/>
        <v>YES</v>
      </c>
      <c r="G207" t="str">
        <f t="shared" si="14"/>
        <v>YES</v>
      </c>
      <c r="H207" t="b">
        <f t="shared" si="15"/>
        <v>1</v>
      </c>
      <c r="K207">
        <v>10</v>
      </c>
      <c r="L207" t="s">
        <v>6620</v>
      </c>
      <c r="M207">
        <v>2022</v>
      </c>
      <c r="N207" t="s">
        <v>1540</v>
      </c>
    </row>
    <row r="208" spans="1:14" x14ac:dyDescent="0.3">
      <c r="A208" t="s">
        <v>6621</v>
      </c>
      <c r="B208" t="s">
        <v>6622</v>
      </c>
      <c r="C208" t="s">
        <v>6623</v>
      </c>
      <c r="D208" t="s">
        <v>6624</v>
      </c>
      <c r="E208" t="str">
        <f t="shared" si="12"/>
        <v>NO</v>
      </c>
      <c r="F208" t="str">
        <f t="shared" si="13"/>
        <v>YES</v>
      </c>
      <c r="G208" t="str">
        <f t="shared" si="14"/>
        <v>YES</v>
      </c>
      <c r="H208" t="b">
        <f t="shared" si="15"/>
        <v>0</v>
      </c>
      <c r="K208">
        <v>12</v>
      </c>
      <c r="L208" t="s">
        <v>6625</v>
      </c>
      <c r="M208">
        <v>2022</v>
      </c>
      <c r="N208" t="s">
        <v>1540</v>
      </c>
    </row>
    <row r="209" spans="1:14" x14ac:dyDescent="0.3">
      <c r="A209" t="s">
        <v>6626</v>
      </c>
      <c r="B209" t="s">
        <v>6627</v>
      </c>
      <c r="C209" t="s">
        <v>6628</v>
      </c>
      <c r="E209" t="str">
        <f t="shared" si="12"/>
        <v>YES</v>
      </c>
      <c r="F209" t="str">
        <f t="shared" si="13"/>
        <v>YES</v>
      </c>
      <c r="G209" t="str">
        <f t="shared" si="14"/>
        <v>NO</v>
      </c>
      <c r="H209" t="b">
        <f t="shared" si="15"/>
        <v>0</v>
      </c>
      <c r="L209" t="s">
        <v>6629</v>
      </c>
      <c r="M209">
        <v>2022</v>
      </c>
      <c r="N209" t="s">
        <v>1540</v>
      </c>
    </row>
    <row r="210" spans="1:14" x14ac:dyDescent="0.3">
      <c r="A210" t="s">
        <v>6630</v>
      </c>
      <c r="B210" t="s">
        <v>6631</v>
      </c>
      <c r="C210" t="s">
        <v>6632</v>
      </c>
      <c r="D210" t="s">
        <v>6633</v>
      </c>
      <c r="E210" t="str">
        <f t="shared" si="12"/>
        <v>YES</v>
      </c>
      <c r="F210" t="str">
        <f t="shared" si="13"/>
        <v>YES</v>
      </c>
      <c r="G210" t="str">
        <f t="shared" si="14"/>
        <v>YES</v>
      </c>
      <c r="H210" t="b">
        <f t="shared" si="15"/>
        <v>1</v>
      </c>
      <c r="L210" t="s">
        <v>6634</v>
      </c>
      <c r="M210">
        <v>2022</v>
      </c>
      <c r="N210" t="s">
        <v>1540</v>
      </c>
    </row>
    <row r="211" spans="1:14" x14ac:dyDescent="0.3">
      <c r="A211" t="s">
        <v>6635</v>
      </c>
      <c r="B211" t="s">
        <v>6636</v>
      </c>
      <c r="C211" t="s">
        <v>6637</v>
      </c>
      <c r="D211" t="s">
        <v>6638</v>
      </c>
      <c r="E211" t="str">
        <f t="shared" si="12"/>
        <v>NO</v>
      </c>
      <c r="F211" t="str">
        <f t="shared" si="13"/>
        <v>YES</v>
      </c>
      <c r="G211" t="str">
        <f t="shared" si="14"/>
        <v>YES</v>
      </c>
      <c r="H211" t="b">
        <f t="shared" si="15"/>
        <v>0</v>
      </c>
      <c r="L211" t="s">
        <v>6639</v>
      </c>
      <c r="M211">
        <v>2022</v>
      </c>
      <c r="N211" t="s">
        <v>1540</v>
      </c>
    </row>
    <row r="212" spans="1:14" x14ac:dyDescent="0.3">
      <c r="A212" t="s">
        <v>6640</v>
      </c>
      <c r="B212" t="s">
        <v>6641</v>
      </c>
      <c r="C212" t="s">
        <v>6642</v>
      </c>
      <c r="D212" t="s">
        <v>6643</v>
      </c>
      <c r="E212" t="str">
        <f t="shared" si="12"/>
        <v>YES</v>
      </c>
      <c r="F212" t="str">
        <f t="shared" si="13"/>
        <v>YES</v>
      </c>
      <c r="G212" t="str">
        <f t="shared" si="14"/>
        <v>YES</v>
      </c>
      <c r="H212" t="b">
        <f t="shared" si="15"/>
        <v>1</v>
      </c>
      <c r="L212" t="s">
        <v>6644</v>
      </c>
      <c r="M212">
        <v>2022</v>
      </c>
      <c r="N212" t="s">
        <v>1540</v>
      </c>
    </row>
    <row r="213" spans="1:14" x14ac:dyDescent="0.3">
      <c r="A213" t="s">
        <v>6645</v>
      </c>
      <c r="B213" t="s">
        <v>6646</v>
      </c>
      <c r="C213" t="s">
        <v>6647</v>
      </c>
      <c r="D213" t="s">
        <v>6648</v>
      </c>
      <c r="E213" t="str">
        <f t="shared" si="12"/>
        <v>NO</v>
      </c>
      <c r="F213" t="str">
        <f t="shared" si="13"/>
        <v>YES</v>
      </c>
      <c r="G213" t="str">
        <f t="shared" si="14"/>
        <v>YES</v>
      </c>
      <c r="H213" t="b">
        <f t="shared" si="15"/>
        <v>0</v>
      </c>
      <c r="K213">
        <v>20</v>
      </c>
      <c r="L213" t="s">
        <v>6649</v>
      </c>
      <c r="M213">
        <v>2022</v>
      </c>
      <c r="N213" t="s">
        <v>1540</v>
      </c>
    </row>
    <row r="214" spans="1:14" x14ac:dyDescent="0.3">
      <c r="A214" t="s">
        <v>6650</v>
      </c>
      <c r="B214" t="s">
        <v>6651</v>
      </c>
      <c r="C214" t="s">
        <v>6652</v>
      </c>
      <c r="D214" t="s">
        <v>6653</v>
      </c>
      <c r="E214" t="str">
        <f t="shared" si="12"/>
        <v>YES</v>
      </c>
      <c r="F214" t="str">
        <f t="shared" si="13"/>
        <v>YES</v>
      </c>
      <c r="G214" t="str">
        <f t="shared" si="14"/>
        <v>YES</v>
      </c>
      <c r="H214" t="b">
        <f t="shared" si="15"/>
        <v>1</v>
      </c>
      <c r="K214">
        <v>8</v>
      </c>
      <c r="L214" t="s">
        <v>6654</v>
      </c>
      <c r="M214">
        <v>2022</v>
      </c>
      <c r="N214" t="s">
        <v>1540</v>
      </c>
    </row>
    <row r="215" spans="1:14" x14ac:dyDescent="0.3">
      <c r="A215" t="s">
        <v>6655</v>
      </c>
      <c r="B215" t="s">
        <v>2562</v>
      </c>
      <c r="C215" t="s">
        <v>6656</v>
      </c>
      <c r="D215" t="s">
        <v>6657</v>
      </c>
      <c r="E215" t="str">
        <f t="shared" si="12"/>
        <v>YES</v>
      </c>
      <c r="F215" t="str">
        <f t="shared" si="13"/>
        <v>YES</v>
      </c>
      <c r="G215" t="str">
        <f t="shared" si="14"/>
        <v>YES</v>
      </c>
      <c r="H215" t="b">
        <f t="shared" si="15"/>
        <v>1</v>
      </c>
      <c r="K215">
        <v>12</v>
      </c>
      <c r="L215" t="s">
        <v>2564</v>
      </c>
      <c r="M215">
        <v>2022</v>
      </c>
      <c r="N215" t="s">
        <v>1540</v>
      </c>
    </row>
    <row r="216" spans="1:14" x14ac:dyDescent="0.3">
      <c r="A216" t="s">
        <v>6658</v>
      </c>
      <c r="B216" t="s">
        <v>6659</v>
      </c>
      <c r="C216" t="s">
        <v>6660</v>
      </c>
      <c r="D216" t="s">
        <v>6661</v>
      </c>
      <c r="E216" t="str">
        <f t="shared" si="12"/>
        <v>NO</v>
      </c>
      <c r="F216" t="str">
        <f t="shared" si="13"/>
        <v>YES</v>
      </c>
      <c r="G216" t="str">
        <f t="shared" si="14"/>
        <v>YES</v>
      </c>
      <c r="H216" t="b">
        <f t="shared" si="15"/>
        <v>0</v>
      </c>
      <c r="L216" t="s">
        <v>6662</v>
      </c>
      <c r="M216">
        <v>2022</v>
      </c>
      <c r="N216" t="s">
        <v>1540</v>
      </c>
    </row>
    <row r="217" spans="1:14" x14ac:dyDescent="0.3">
      <c r="A217" t="s">
        <v>6663</v>
      </c>
      <c r="B217" t="s">
        <v>6664</v>
      </c>
      <c r="C217" t="s">
        <v>6665</v>
      </c>
      <c r="D217" t="s">
        <v>6666</v>
      </c>
      <c r="E217" t="str">
        <f t="shared" si="12"/>
        <v>YES</v>
      </c>
      <c r="F217" t="str">
        <f t="shared" si="13"/>
        <v>YES</v>
      </c>
      <c r="G217" t="str">
        <f t="shared" si="14"/>
        <v>YES</v>
      </c>
      <c r="H217" t="b">
        <f t="shared" si="15"/>
        <v>1</v>
      </c>
      <c r="L217" t="s">
        <v>6667</v>
      </c>
      <c r="M217">
        <v>2022</v>
      </c>
      <c r="N217" t="s">
        <v>1540</v>
      </c>
    </row>
    <row r="218" spans="1:14" x14ac:dyDescent="0.3">
      <c r="A218" t="s">
        <v>6668</v>
      </c>
      <c r="B218" t="s">
        <v>6669</v>
      </c>
      <c r="C218" t="s">
        <v>6670</v>
      </c>
      <c r="D218" t="s">
        <v>6671</v>
      </c>
      <c r="E218" t="str">
        <f t="shared" si="12"/>
        <v>YES</v>
      </c>
      <c r="F218" t="str">
        <f t="shared" si="13"/>
        <v>YES</v>
      </c>
      <c r="G218" t="str">
        <f t="shared" si="14"/>
        <v>YES</v>
      </c>
      <c r="H218" t="b">
        <f t="shared" si="15"/>
        <v>1</v>
      </c>
      <c r="K218">
        <v>14</v>
      </c>
      <c r="L218" t="s">
        <v>6672</v>
      </c>
      <c r="M218">
        <v>2022</v>
      </c>
      <c r="N218" t="s">
        <v>1540</v>
      </c>
    </row>
    <row r="219" spans="1:14" x14ac:dyDescent="0.3">
      <c r="A219" t="s">
        <v>6673</v>
      </c>
      <c r="B219" t="s">
        <v>6674</v>
      </c>
      <c r="C219" t="s">
        <v>6675</v>
      </c>
      <c r="D219" t="s">
        <v>6676</v>
      </c>
      <c r="E219" t="str">
        <f t="shared" si="12"/>
        <v>NO</v>
      </c>
      <c r="F219" t="str">
        <f t="shared" si="13"/>
        <v>YES</v>
      </c>
      <c r="G219" t="str">
        <f t="shared" si="14"/>
        <v>YES</v>
      </c>
      <c r="H219" t="b">
        <f t="shared" si="15"/>
        <v>0</v>
      </c>
      <c r="L219" t="s">
        <v>6677</v>
      </c>
      <c r="M219">
        <v>2022</v>
      </c>
      <c r="N219" t="s">
        <v>1540</v>
      </c>
    </row>
    <row r="220" spans="1:14" x14ac:dyDescent="0.3">
      <c r="A220" t="s">
        <v>6678</v>
      </c>
      <c r="B220" t="s">
        <v>6679</v>
      </c>
      <c r="C220" t="s">
        <v>6680</v>
      </c>
      <c r="D220" t="s">
        <v>6681</v>
      </c>
      <c r="E220" t="str">
        <f t="shared" si="12"/>
        <v>YES</v>
      </c>
      <c r="F220" t="str">
        <f t="shared" si="13"/>
        <v>YES</v>
      </c>
      <c r="G220" t="str">
        <f t="shared" si="14"/>
        <v>YES</v>
      </c>
      <c r="H220" t="b">
        <f t="shared" si="15"/>
        <v>1</v>
      </c>
      <c r="K220">
        <v>15</v>
      </c>
      <c r="L220" t="s">
        <v>6682</v>
      </c>
      <c r="M220">
        <v>2022</v>
      </c>
      <c r="N220" t="s">
        <v>1540</v>
      </c>
    </row>
    <row r="221" spans="1:14" x14ac:dyDescent="0.3">
      <c r="A221" t="s">
        <v>6683</v>
      </c>
      <c r="B221" t="s">
        <v>6684</v>
      </c>
      <c r="C221" t="s">
        <v>6685</v>
      </c>
      <c r="D221" t="s">
        <v>6686</v>
      </c>
      <c r="E221" t="str">
        <f t="shared" si="12"/>
        <v>YES</v>
      </c>
      <c r="F221" t="str">
        <f t="shared" si="13"/>
        <v>YES</v>
      </c>
      <c r="G221" t="str">
        <f t="shared" si="14"/>
        <v>YES</v>
      </c>
      <c r="H221" t="b">
        <f t="shared" si="15"/>
        <v>1</v>
      </c>
      <c r="K221">
        <v>17</v>
      </c>
      <c r="L221" t="s">
        <v>6687</v>
      </c>
      <c r="M221">
        <v>2022</v>
      </c>
      <c r="N221" t="s">
        <v>1540</v>
      </c>
    </row>
    <row r="222" spans="1:14" x14ac:dyDescent="0.3">
      <c r="A222" t="s">
        <v>6688</v>
      </c>
      <c r="B222" t="s">
        <v>1598</v>
      </c>
      <c r="C222" t="s">
        <v>1601</v>
      </c>
      <c r="D222" t="s">
        <v>1602</v>
      </c>
      <c r="E222" t="str">
        <f t="shared" si="12"/>
        <v>NO</v>
      </c>
      <c r="F222" t="str">
        <f t="shared" si="13"/>
        <v>YES</v>
      </c>
      <c r="G222" t="str">
        <f t="shared" si="14"/>
        <v>YES</v>
      </c>
      <c r="H222" t="b">
        <f t="shared" si="15"/>
        <v>0</v>
      </c>
      <c r="K222">
        <v>9</v>
      </c>
      <c r="L222" t="s">
        <v>3732</v>
      </c>
      <c r="M222">
        <v>2022</v>
      </c>
      <c r="N222" t="s">
        <v>1540</v>
      </c>
    </row>
    <row r="223" spans="1:14" x14ac:dyDescent="0.3">
      <c r="A223" t="s">
        <v>6689</v>
      </c>
      <c r="B223" t="s">
        <v>6690</v>
      </c>
      <c r="C223" t="s">
        <v>6691</v>
      </c>
      <c r="D223" t="s">
        <v>6692</v>
      </c>
      <c r="E223" t="str">
        <f t="shared" si="12"/>
        <v>YES</v>
      </c>
      <c r="F223" t="str">
        <f t="shared" si="13"/>
        <v>YES</v>
      </c>
      <c r="G223" t="str">
        <f t="shared" si="14"/>
        <v>YES</v>
      </c>
      <c r="H223" t="b">
        <f t="shared" si="15"/>
        <v>1</v>
      </c>
      <c r="K223">
        <v>9</v>
      </c>
      <c r="L223" t="s">
        <v>6693</v>
      </c>
      <c r="M223">
        <v>2022</v>
      </c>
      <c r="N223" t="s">
        <v>1540</v>
      </c>
    </row>
    <row r="224" spans="1:14" x14ac:dyDescent="0.3">
      <c r="A224" t="s">
        <v>6694</v>
      </c>
      <c r="B224" t="s">
        <v>6695</v>
      </c>
      <c r="C224" t="s">
        <v>6696</v>
      </c>
      <c r="D224" t="s">
        <v>6697</v>
      </c>
      <c r="E224" t="str">
        <f t="shared" si="12"/>
        <v>YES</v>
      </c>
      <c r="F224" t="str">
        <f t="shared" si="13"/>
        <v>YES</v>
      </c>
      <c r="G224" t="str">
        <f t="shared" si="14"/>
        <v>YES</v>
      </c>
      <c r="H224" t="b">
        <f t="shared" si="15"/>
        <v>1</v>
      </c>
      <c r="L224" t="s">
        <v>6698</v>
      </c>
      <c r="M224">
        <v>2022</v>
      </c>
      <c r="N224" t="s">
        <v>1540</v>
      </c>
    </row>
    <row r="225" spans="1:14" x14ac:dyDescent="0.3">
      <c r="A225" t="s">
        <v>6699</v>
      </c>
      <c r="B225" t="s">
        <v>4600</v>
      </c>
      <c r="C225" t="s">
        <v>6700</v>
      </c>
      <c r="D225" t="s">
        <v>6701</v>
      </c>
      <c r="E225" t="str">
        <f t="shared" si="12"/>
        <v>YES</v>
      </c>
      <c r="F225" t="str">
        <f t="shared" si="13"/>
        <v>YES</v>
      </c>
      <c r="G225" t="str">
        <f t="shared" si="14"/>
        <v>YES</v>
      </c>
      <c r="H225" t="b">
        <f t="shared" si="15"/>
        <v>1</v>
      </c>
      <c r="L225" t="s">
        <v>6702</v>
      </c>
      <c r="M225">
        <v>2022</v>
      </c>
      <c r="N225" t="s">
        <v>1540</v>
      </c>
    </row>
    <row r="226" spans="1:14" x14ac:dyDescent="0.3">
      <c r="A226" t="s">
        <v>6703</v>
      </c>
      <c r="B226" t="s">
        <v>6704</v>
      </c>
      <c r="C226" t="s">
        <v>6705</v>
      </c>
      <c r="D226" t="s">
        <v>6706</v>
      </c>
      <c r="E226" t="str">
        <f t="shared" si="12"/>
        <v>YES</v>
      </c>
      <c r="F226" t="str">
        <f t="shared" si="13"/>
        <v>YES</v>
      </c>
      <c r="G226" t="str">
        <f t="shared" si="14"/>
        <v>YES</v>
      </c>
      <c r="H226" t="b">
        <f t="shared" si="15"/>
        <v>1</v>
      </c>
      <c r="L226" t="s">
        <v>6707</v>
      </c>
      <c r="M226">
        <v>2022</v>
      </c>
      <c r="N226" t="s">
        <v>1540</v>
      </c>
    </row>
    <row r="227" spans="1:14" x14ac:dyDescent="0.3">
      <c r="A227" t="s">
        <v>6708</v>
      </c>
      <c r="B227" t="s">
        <v>6709</v>
      </c>
      <c r="C227" t="s">
        <v>6710</v>
      </c>
      <c r="E227" t="str">
        <f t="shared" si="12"/>
        <v>YES</v>
      </c>
      <c r="F227" t="str">
        <f t="shared" si="13"/>
        <v>YES</v>
      </c>
      <c r="G227" t="str">
        <f t="shared" si="14"/>
        <v>NO</v>
      </c>
      <c r="H227" t="b">
        <f t="shared" si="15"/>
        <v>0</v>
      </c>
      <c r="K227">
        <v>16</v>
      </c>
      <c r="L227" t="s">
        <v>6711</v>
      </c>
      <c r="M227">
        <v>2022</v>
      </c>
      <c r="N227" t="s">
        <v>1540</v>
      </c>
    </row>
    <row r="228" spans="1:14" x14ac:dyDescent="0.3">
      <c r="A228" t="s">
        <v>6712</v>
      </c>
      <c r="B228" t="s">
        <v>6713</v>
      </c>
      <c r="C228" t="s">
        <v>6714</v>
      </c>
      <c r="D228" t="s">
        <v>6715</v>
      </c>
      <c r="E228" t="str">
        <f t="shared" si="12"/>
        <v>NO</v>
      </c>
      <c r="F228" t="str">
        <f t="shared" si="13"/>
        <v>YES</v>
      </c>
      <c r="G228" t="str">
        <f t="shared" si="14"/>
        <v>YES</v>
      </c>
      <c r="H228" t="b">
        <f t="shared" si="15"/>
        <v>0</v>
      </c>
      <c r="L228" t="s">
        <v>6716</v>
      </c>
      <c r="M228">
        <v>2022</v>
      </c>
      <c r="N228" t="s">
        <v>1540</v>
      </c>
    </row>
    <row r="229" spans="1:14" x14ac:dyDescent="0.3">
      <c r="A229" t="s">
        <v>6717</v>
      </c>
      <c r="B229" t="s">
        <v>6718</v>
      </c>
      <c r="C229" t="s">
        <v>6719</v>
      </c>
      <c r="D229" t="s">
        <v>6720</v>
      </c>
      <c r="E229" t="str">
        <f t="shared" si="12"/>
        <v>NO</v>
      </c>
      <c r="F229" t="str">
        <f t="shared" si="13"/>
        <v>YES</v>
      </c>
      <c r="G229" t="str">
        <f t="shared" si="14"/>
        <v>YES</v>
      </c>
      <c r="H229" t="b">
        <f t="shared" si="15"/>
        <v>0</v>
      </c>
      <c r="K229">
        <v>13</v>
      </c>
      <c r="L229" t="s">
        <v>6721</v>
      </c>
      <c r="M229">
        <v>2022</v>
      </c>
      <c r="N229" t="s">
        <v>1540</v>
      </c>
    </row>
    <row r="230" spans="1:14" x14ac:dyDescent="0.3">
      <c r="A230" t="s">
        <v>6722</v>
      </c>
      <c r="B230" t="s">
        <v>1612</v>
      </c>
      <c r="C230" t="s">
        <v>1615</v>
      </c>
      <c r="D230" t="s">
        <v>1616</v>
      </c>
      <c r="E230" t="str">
        <f t="shared" si="12"/>
        <v>YES</v>
      </c>
      <c r="F230" t="str">
        <f t="shared" si="13"/>
        <v>YES</v>
      </c>
      <c r="G230" t="str">
        <f t="shared" si="14"/>
        <v>YES</v>
      </c>
      <c r="H230" t="b">
        <f t="shared" si="15"/>
        <v>1</v>
      </c>
      <c r="L230" t="s">
        <v>3969</v>
      </c>
      <c r="M230">
        <v>2022</v>
      </c>
      <c r="N230" t="s">
        <v>1540</v>
      </c>
    </row>
    <row r="231" spans="1:14" x14ac:dyDescent="0.3">
      <c r="A231" t="s">
        <v>6723</v>
      </c>
      <c r="B231" t="s">
        <v>4426</v>
      </c>
      <c r="C231" t="s">
        <v>6724</v>
      </c>
      <c r="D231" t="s">
        <v>6725</v>
      </c>
      <c r="E231" t="str">
        <f t="shared" si="12"/>
        <v>YES</v>
      </c>
      <c r="F231" t="str">
        <f t="shared" si="13"/>
        <v>YES</v>
      </c>
      <c r="G231" t="str">
        <f t="shared" si="14"/>
        <v>YES</v>
      </c>
      <c r="H231" t="b">
        <f t="shared" si="15"/>
        <v>1</v>
      </c>
      <c r="K231">
        <v>10</v>
      </c>
      <c r="L231" t="s">
        <v>4430</v>
      </c>
      <c r="M231">
        <v>2022</v>
      </c>
      <c r="N231" t="s">
        <v>1540</v>
      </c>
    </row>
    <row r="232" spans="1:14" x14ac:dyDescent="0.3">
      <c r="A232" t="s">
        <v>6726</v>
      </c>
      <c r="B232" t="s">
        <v>1929</v>
      </c>
      <c r="C232" t="s">
        <v>6727</v>
      </c>
      <c r="D232" t="s">
        <v>6728</v>
      </c>
      <c r="E232" t="str">
        <f t="shared" si="12"/>
        <v>YES</v>
      </c>
      <c r="F232" t="str">
        <f t="shared" si="13"/>
        <v>YES</v>
      </c>
      <c r="G232" t="str">
        <f t="shared" si="14"/>
        <v>YES</v>
      </c>
      <c r="H232" t="b">
        <f t="shared" si="15"/>
        <v>1</v>
      </c>
      <c r="K232">
        <v>14</v>
      </c>
      <c r="L232" t="s">
        <v>1931</v>
      </c>
      <c r="M232">
        <v>2022</v>
      </c>
      <c r="N232" t="s">
        <v>1540</v>
      </c>
    </row>
    <row r="233" spans="1:14" x14ac:dyDescent="0.3">
      <c r="A233" t="s">
        <v>6729</v>
      </c>
      <c r="B233" t="s">
        <v>6730</v>
      </c>
      <c r="C233" t="s">
        <v>6731</v>
      </c>
      <c r="D233" t="s">
        <v>6732</v>
      </c>
      <c r="E233" t="str">
        <f t="shared" si="12"/>
        <v>NO</v>
      </c>
      <c r="F233" t="str">
        <f t="shared" si="13"/>
        <v>YES</v>
      </c>
      <c r="G233" t="str">
        <f t="shared" si="14"/>
        <v>YES</v>
      </c>
      <c r="H233" t="b">
        <f t="shared" si="15"/>
        <v>0</v>
      </c>
      <c r="L233" t="s">
        <v>6733</v>
      </c>
      <c r="M233">
        <v>2022</v>
      </c>
      <c r="N233" t="s">
        <v>1540</v>
      </c>
    </row>
    <row r="234" spans="1:14" x14ac:dyDescent="0.3">
      <c r="A234" t="s">
        <v>6734</v>
      </c>
      <c r="B234" t="s">
        <v>6735</v>
      </c>
      <c r="C234" t="s">
        <v>6736</v>
      </c>
      <c r="D234" t="s">
        <v>6737</v>
      </c>
      <c r="E234" t="str">
        <f t="shared" si="12"/>
        <v>YES</v>
      </c>
      <c r="F234" t="str">
        <f t="shared" si="13"/>
        <v>YES</v>
      </c>
      <c r="G234" t="str">
        <f t="shared" si="14"/>
        <v>YES</v>
      </c>
      <c r="H234" t="b">
        <f t="shared" si="15"/>
        <v>1</v>
      </c>
      <c r="K234">
        <v>38</v>
      </c>
      <c r="L234" t="s">
        <v>6738</v>
      </c>
      <c r="M234">
        <v>2022</v>
      </c>
      <c r="N234" t="s">
        <v>1540</v>
      </c>
    </row>
    <row r="235" spans="1:14" x14ac:dyDescent="0.3">
      <c r="A235" t="s">
        <v>6739</v>
      </c>
      <c r="B235" t="s">
        <v>6740</v>
      </c>
      <c r="C235" t="s">
        <v>6741</v>
      </c>
      <c r="D235" t="s">
        <v>6742</v>
      </c>
      <c r="E235" t="str">
        <f t="shared" si="12"/>
        <v>NO</v>
      </c>
      <c r="F235" t="str">
        <f t="shared" si="13"/>
        <v>YES</v>
      </c>
      <c r="G235" t="str">
        <f t="shared" si="14"/>
        <v>YES</v>
      </c>
      <c r="H235" t="b">
        <f t="shared" si="15"/>
        <v>0</v>
      </c>
      <c r="K235">
        <v>10</v>
      </c>
      <c r="L235" t="s">
        <v>6743</v>
      </c>
      <c r="M235">
        <v>2022</v>
      </c>
      <c r="N235" t="s">
        <v>1540</v>
      </c>
    </row>
    <row r="236" spans="1:14" x14ac:dyDescent="0.3">
      <c r="A236" t="s">
        <v>6744</v>
      </c>
      <c r="B236" t="s">
        <v>6745</v>
      </c>
      <c r="C236" t="s">
        <v>6746</v>
      </c>
      <c r="D236" t="s">
        <v>6747</v>
      </c>
      <c r="E236" t="str">
        <f t="shared" si="12"/>
        <v>NO</v>
      </c>
      <c r="F236" t="str">
        <f t="shared" si="13"/>
        <v>YES</v>
      </c>
      <c r="G236" t="str">
        <f t="shared" si="14"/>
        <v>YES</v>
      </c>
      <c r="H236" t="b">
        <f t="shared" si="15"/>
        <v>0</v>
      </c>
      <c r="L236" t="s">
        <v>6748</v>
      </c>
      <c r="M236">
        <v>2022</v>
      </c>
      <c r="N236" t="s">
        <v>1540</v>
      </c>
    </row>
    <row r="237" spans="1:14" x14ac:dyDescent="0.3">
      <c r="A237" t="s">
        <v>6749</v>
      </c>
      <c r="B237" t="s">
        <v>6750</v>
      </c>
      <c r="C237" t="s">
        <v>6751</v>
      </c>
      <c r="E237" t="str">
        <f t="shared" si="12"/>
        <v>YES</v>
      </c>
      <c r="F237" t="str">
        <f t="shared" si="13"/>
        <v>YES</v>
      </c>
      <c r="G237" t="str">
        <f t="shared" si="14"/>
        <v>NO</v>
      </c>
      <c r="H237" t="b">
        <f t="shared" si="15"/>
        <v>0</v>
      </c>
      <c r="L237" t="s">
        <v>6752</v>
      </c>
      <c r="M237">
        <v>2022</v>
      </c>
      <c r="N237" t="s">
        <v>1540</v>
      </c>
    </row>
    <row r="238" spans="1:14" x14ac:dyDescent="0.3">
      <c r="A238" t="s">
        <v>6753</v>
      </c>
      <c r="B238" t="s">
        <v>6754</v>
      </c>
      <c r="C238" t="s">
        <v>6755</v>
      </c>
      <c r="D238" t="s">
        <v>6756</v>
      </c>
      <c r="E238" t="str">
        <f t="shared" si="12"/>
        <v>NO</v>
      </c>
      <c r="F238" t="str">
        <f t="shared" si="13"/>
        <v>YES</v>
      </c>
      <c r="G238" t="str">
        <f t="shared" si="14"/>
        <v>YES</v>
      </c>
      <c r="H238" t="b">
        <f t="shared" si="15"/>
        <v>0</v>
      </c>
      <c r="L238" t="s">
        <v>6757</v>
      </c>
      <c r="M238">
        <v>2022</v>
      </c>
      <c r="N238" t="s">
        <v>1540</v>
      </c>
    </row>
    <row r="239" spans="1:14" x14ac:dyDescent="0.3">
      <c r="A239" t="s">
        <v>6758</v>
      </c>
      <c r="B239" t="s">
        <v>6759</v>
      </c>
      <c r="C239" t="s">
        <v>6760</v>
      </c>
      <c r="D239" t="s">
        <v>6761</v>
      </c>
      <c r="E239" t="str">
        <f t="shared" si="12"/>
        <v>NO</v>
      </c>
      <c r="F239" t="str">
        <f t="shared" si="13"/>
        <v>YES</v>
      </c>
      <c r="G239" t="str">
        <f t="shared" si="14"/>
        <v>YES</v>
      </c>
      <c r="H239" t="b">
        <f t="shared" si="15"/>
        <v>0</v>
      </c>
      <c r="K239">
        <v>17</v>
      </c>
      <c r="L239" t="s">
        <v>6762</v>
      </c>
      <c r="M239">
        <v>2022</v>
      </c>
      <c r="N239" t="s">
        <v>1540</v>
      </c>
    </row>
    <row r="240" spans="1:14" x14ac:dyDescent="0.3">
      <c r="A240" t="s">
        <v>6763</v>
      </c>
      <c r="B240" t="s">
        <v>1633</v>
      </c>
      <c r="C240" t="s">
        <v>6764</v>
      </c>
      <c r="D240" t="s">
        <v>1637</v>
      </c>
      <c r="E240" t="str">
        <f t="shared" si="12"/>
        <v>YES</v>
      </c>
      <c r="F240" t="str">
        <f t="shared" si="13"/>
        <v>YES</v>
      </c>
      <c r="G240" t="str">
        <f t="shared" si="14"/>
        <v>YES</v>
      </c>
      <c r="H240" t="b">
        <f t="shared" si="15"/>
        <v>1</v>
      </c>
      <c r="K240">
        <v>12</v>
      </c>
      <c r="L240" t="s">
        <v>6765</v>
      </c>
      <c r="M240">
        <v>2022</v>
      </c>
      <c r="N240" t="s">
        <v>1540</v>
      </c>
    </row>
    <row r="241" spans="1:14" x14ac:dyDescent="0.3">
      <c r="A241" t="s">
        <v>6766</v>
      </c>
      <c r="B241" t="s">
        <v>6767</v>
      </c>
      <c r="C241" t="s">
        <v>6768</v>
      </c>
      <c r="D241" t="s">
        <v>6769</v>
      </c>
      <c r="E241" t="str">
        <f t="shared" si="12"/>
        <v>YES</v>
      </c>
      <c r="F241" t="str">
        <f t="shared" si="13"/>
        <v>YES</v>
      </c>
      <c r="G241" t="str">
        <f t="shared" si="14"/>
        <v>YES</v>
      </c>
      <c r="H241" t="b">
        <f t="shared" si="15"/>
        <v>1</v>
      </c>
      <c r="L241" t="s">
        <v>6770</v>
      </c>
      <c r="M241">
        <v>2022</v>
      </c>
      <c r="N241" t="s">
        <v>1540</v>
      </c>
    </row>
    <row r="242" spans="1:14" x14ac:dyDescent="0.3">
      <c r="A242" t="s">
        <v>6771</v>
      </c>
      <c r="B242" t="s">
        <v>6772</v>
      </c>
      <c r="C242" t="s">
        <v>6773</v>
      </c>
      <c r="D242" t="s">
        <v>6774</v>
      </c>
      <c r="E242" t="str">
        <f t="shared" si="12"/>
        <v>YES</v>
      </c>
      <c r="F242" t="str">
        <f t="shared" si="13"/>
        <v>YES</v>
      </c>
      <c r="G242" t="str">
        <f t="shared" si="14"/>
        <v>YES</v>
      </c>
      <c r="H242" t="b">
        <f t="shared" si="15"/>
        <v>1</v>
      </c>
      <c r="L242" t="s">
        <v>6775</v>
      </c>
      <c r="M242">
        <v>2022</v>
      </c>
      <c r="N242" t="s">
        <v>1540</v>
      </c>
    </row>
    <row r="243" spans="1:14" x14ac:dyDescent="0.3">
      <c r="A243" t="s">
        <v>6776</v>
      </c>
      <c r="B243" t="s">
        <v>6777</v>
      </c>
      <c r="C243" t="s">
        <v>6778</v>
      </c>
      <c r="D243" t="s">
        <v>6779</v>
      </c>
      <c r="E243" t="str">
        <f t="shared" si="12"/>
        <v>YES</v>
      </c>
      <c r="F243" t="str">
        <f t="shared" si="13"/>
        <v>YES</v>
      </c>
      <c r="G243" t="str">
        <f t="shared" si="14"/>
        <v>YES</v>
      </c>
      <c r="H243" t="b">
        <f t="shared" si="15"/>
        <v>1</v>
      </c>
      <c r="L243" t="s">
        <v>6780</v>
      </c>
      <c r="M243">
        <v>2022</v>
      </c>
      <c r="N243" t="s">
        <v>1540</v>
      </c>
    </row>
    <row r="244" spans="1:14" x14ac:dyDescent="0.3">
      <c r="A244" t="s">
        <v>6781</v>
      </c>
      <c r="B244" t="s">
        <v>1587</v>
      </c>
      <c r="C244" t="s">
        <v>1590</v>
      </c>
      <c r="E244" t="str">
        <f t="shared" si="12"/>
        <v>YES</v>
      </c>
      <c r="F244" t="str">
        <f t="shared" si="13"/>
        <v>YES</v>
      </c>
      <c r="G244" t="str">
        <f t="shared" si="14"/>
        <v>NO</v>
      </c>
      <c r="H244" t="b">
        <f t="shared" si="15"/>
        <v>0</v>
      </c>
      <c r="L244" t="s">
        <v>6782</v>
      </c>
      <c r="M244">
        <v>2022</v>
      </c>
      <c r="N244" t="s">
        <v>1540</v>
      </c>
    </row>
    <row r="245" spans="1:14" x14ac:dyDescent="0.3">
      <c r="A245" t="s">
        <v>6783</v>
      </c>
      <c r="B245" t="s">
        <v>6784</v>
      </c>
      <c r="C245" t="s">
        <v>6785</v>
      </c>
      <c r="D245" t="s">
        <v>6786</v>
      </c>
      <c r="E245" t="str">
        <f t="shared" si="12"/>
        <v>NO</v>
      </c>
      <c r="F245" t="str">
        <f t="shared" si="13"/>
        <v>YES</v>
      </c>
      <c r="G245" t="str">
        <f t="shared" si="14"/>
        <v>YES</v>
      </c>
      <c r="H245" t="b">
        <f t="shared" si="15"/>
        <v>0</v>
      </c>
      <c r="L245" t="s">
        <v>6787</v>
      </c>
      <c r="M245">
        <v>2022</v>
      </c>
      <c r="N245" t="s">
        <v>1540</v>
      </c>
    </row>
    <row r="246" spans="1:14" x14ac:dyDescent="0.3">
      <c r="A246" t="s">
        <v>6788</v>
      </c>
      <c r="B246" t="s">
        <v>6789</v>
      </c>
      <c r="C246" t="s">
        <v>6790</v>
      </c>
      <c r="E246" t="str">
        <f t="shared" si="12"/>
        <v>YES</v>
      </c>
      <c r="F246" t="str">
        <f t="shared" si="13"/>
        <v>YES</v>
      </c>
      <c r="G246" t="str">
        <f t="shared" si="14"/>
        <v>NO</v>
      </c>
      <c r="H246" t="b">
        <f t="shared" si="15"/>
        <v>0</v>
      </c>
      <c r="K246">
        <v>13</v>
      </c>
      <c r="L246" t="s">
        <v>6791</v>
      </c>
      <c r="M246">
        <v>2022</v>
      </c>
      <c r="N246" t="s">
        <v>1540</v>
      </c>
    </row>
    <row r="247" spans="1:14" x14ac:dyDescent="0.3">
      <c r="A247" t="s">
        <v>6792</v>
      </c>
      <c r="B247" t="s">
        <v>6793</v>
      </c>
      <c r="C247" t="s">
        <v>6794</v>
      </c>
      <c r="D247" t="s">
        <v>6795</v>
      </c>
      <c r="E247" t="str">
        <f t="shared" si="12"/>
        <v>YES</v>
      </c>
      <c r="F247" t="str">
        <f t="shared" si="13"/>
        <v>YES</v>
      </c>
      <c r="G247" t="str">
        <f t="shared" si="14"/>
        <v>YES</v>
      </c>
      <c r="H247" t="b">
        <f t="shared" si="15"/>
        <v>1</v>
      </c>
      <c r="L247" t="s">
        <v>6796</v>
      </c>
      <c r="M247">
        <v>2022</v>
      </c>
      <c r="N247" t="s">
        <v>1540</v>
      </c>
    </row>
    <row r="248" spans="1:14" x14ac:dyDescent="0.3">
      <c r="A248" t="s">
        <v>6797</v>
      </c>
      <c r="B248" t="s">
        <v>6798</v>
      </c>
      <c r="C248" t="s">
        <v>6799</v>
      </c>
      <c r="E248" t="str">
        <f t="shared" si="12"/>
        <v>NO</v>
      </c>
      <c r="F248" t="str">
        <f t="shared" si="13"/>
        <v>YES</v>
      </c>
      <c r="G248" t="str">
        <f t="shared" si="14"/>
        <v>NO</v>
      </c>
      <c r="H248" t="b">
        <f t="shared" si="15"/>
        <v>0</v>
      </c>
      <c r="L248" t="s">
        <v>6800</v>
      </c>
      <c r="M248">
        <v>2022</v>
      </c>
      <c r="N248" t="s">
        <v>1540</v>
      </c>
    </row>
    <row r="249" spans="1:14" x14ac:dyDescent="0.3">
      <c r="A249" t="s">
        <v>6801</v>
      </c>
      <c r="B249" t="s">
        <v>6802</v>
      </c>
      <c r="C249" t="s">
        <v>6803</v>
      </c>
      <c r="D249" t="s">
        <v>6804</v>
      </c>
      <c r="E249" t="str">
        <f t="shared" si="12"/>
        <v>YES</v>
      </c>
      <c r="F249" t="str">
        <f t="shared" si="13"/>
        <v>YES</v>
      </c>
      <c r="G249" t="str">
        <f t="shared" si="14"/>
        <v>YES</v>
      </c>
      <c r="H249" t="b">
        <f t="shared" si="15"/>
        <v>1</v>
      </c>
      <c r="L249" t="s">
        <v>6805</v>
      </c>
      <c r="M249">
        <v>2022</v>
      </c>
      <c r="N249" t="s">
        <v>1540</v>
      </c>
    </row>
    <row r="250" spans="1:14" x14ac:dyDescent="0.3">
      <c r="A250" t="s">
        <v>6806</v>
      </c>
      <c r="B250" t="s">
        <v>6807</v>
      </c>
      <c r="C250" t="s">
        <v>6808</v>
      </c>
      <c r="D250" t="s">
        <v>6809</v>
      </c>
      <c r="E250" t="str">
        <f t="shared" si="12"/>
        <v>YES</v>
      </c>
      <c r="F250" t="str">
        <f t="shared" si="13"/>
        <v>YES</v>
      </c>
      <c r="G250" t="str">
        <f t="shared" si="14"/>
        <v>YES</v>
      </c>
      <c r="H250" t="b">
        <f t="shared" si="15"/>
        <v>1</v>
      </c>
      <c r="K250">
        <v>12</v>
      </c>
      <c r="L250" t="s">
        <v>6810</v>
      </c>
      <c r="M250">
        <v>2022</v>
      </c>
      <c r="N250" t="s">
        <v>1540</v>
      </c>
    </row>
    <row r="251" spans="1:14" x14ac:dyDescent="0.3">
      <c r="A251" t="s">
        <v>6811</v>
      </c>
      <c r="B251" t="s">
        <v>6812</v>
      </c>
      <c r="C251" t="s">
        <v>6813</v>
      </c>
      <c r="D251" t="s">
        <v>6814</v>
      </c>
      <c r="E251" t="str">
        <f t="shared" si="12"/>
        <v>NO</v>
      </c>
      <c r="F251" t="str">
        <f t="shared" si="13"/>
        <v>YES</v>
      </c>
      <c r="G251" t="str">
        <f t="shared" si="14"/>
        <v>YES</v>
      </c>
      <c r="H251" t="b">
        <f t="shared" si="15"/>
        <v>0</v>
      </c>
      <c r="L251" t="s">
        <v>6815</v>
      </c>
      <c r="M251">
        <v>2022</v>
      </c>
      <c r="N251" t="s">
        <v>1540</v>
      </c>
    </row>
    <row r="252" spans="1:14" x14ac:dyDescent="0.3">
      <c r="A252" t="s">
        <v>6816</v>
      </c>
      <c r="B252" t="s">
        <v>6817</v>
      </c>
      <c r="C252" t="s">
        <v>6818</v>
      </c>
      <c r="D252" t="s">
        <v>6819</v>
      </c>
      <c r="E252" t="str">
        <f t="shared" si="12"/>
        <v>YES</v>
      </c>
      <c r="F252" t="str">
        <f t="shared" si="13"/>
        <v>YES</v>
      </c>
      <c r="G252" t="str">
        <f t="shared" si="14"/>
        <v>YES</v>
      </c>
      <c r="H252" t="b">
        <f t="shared" si="15"/>
        <v>1</v>
      </c>
      <c r="L252" t="s">
        <v>6820</v>
      </c>
      <c r="M252">
        <v>2022</v>
      </c>
      <c r="N252" t="s">
        <v>1540</v>
      </c>
    </row>
    <row r="253" spans="1:14" x14ac:dyDescent="0.3">
      <c r="A253" t="s">
        <v>6821</v>
      </c>
      <c r="B253" t="s">
        <v>6822</v>
      </c>
      <c r="C253" t="s">
        <v>6823</v>
      </c>
      <c r="D253" t="s">
        <v>6824</v>
      </c>
      <c r="E253" t="str">
        <f t="shared" si="12"/>
        <v>YES</v>
      </c>
      <c r="F253" t="str">
        <f t="shared" si="13"/>
        <v>YES</v>
      </c>
      <c r="G253" t="str">
        <f t="shared" si="14"/>
        <v>YES</v>
      </c>
      <c r="H253" t="b">
        <f t="shared" si="15"/>
        <v>1</v>
      </c>
      <c r="L253" t="s">
        <v>6825</v>
      </c>
      <c r="M253">
        <v>2022</v>
      </c>
      <c r="N253" t="s">
        <v>1540</v>
      </c>
    </row>
    <row r="254" spans="1:14" x14ac:dyDescent="0.3">
      <c r="A254" t="s">
        <v>6826</v>
      </c>
      <c r="B254" t="s">
        <v>6827</v>
      </c>
      <c r="C254" t="s">
        <v>6828</v>
      </c>
      <c r="D254" t="s">
        <v>6829</v>
      </c>
      <c r="E254" t="str">
        <f t="shared" si="12"/>
        <v>YES</v>
      </c>
      <c r="F254" t="str">
        <f t="shared" si="13"/>
        <v>YES</v>
      </c>
      <c r="G254" t="str">
        <f t="shared" si="14"/>
        <v>YES</v>
      </c>
      <c r="H254" t="b">
        <f t="shared" si="15"/>
        <v>1</v>
      </c>
      <c r="K254">
        <v>10</v>
      </c>
      <c r="L254" t="s">
        <v>6830</v>
      </c>
      <c r="M254">
        <v>2022</v>
      </c>
      <c r="N254" t="s">
        <v>1540</v>
      </c>
    </row>
    <row r="255" spans="1:14" x14ac:dyDescent="0.3">
      <c r="A255" t="s">
        <v>6831</v>
      </c>
      <c r="B255" t="s">
        <v>6832</v>
      </c>
      <c r="C255" t="s">
        <v>6833</v>
      </c>
      <c r="D255" t="s">
        <v>6834</v>
      </c>
      <c r="E255" t="str">
        <f t="shared" si="12"/>
        <v>NO</v>
      </c>
      <c r="F255" t="str">
        <f t="shared" si="13"/>
        <v>YES</v>
      </c>
      <c r="G255" t="str">
        <f t="shared" si="14"/>
        <v>YES</v>
      </c>
      <c r="H255" t="b">
        <f t="shared" si="15"/>
        <v>0</v>
      </c>
      <c r="K255">
        <v>19</v>
      </c>
      <c r="L255" t="s">
        <v>6835</v>
      </c>
      <c r="M255">
        <v>2022</v>
      </c>
      <c r="N255" t="s">
        <v>1540</v>
      </c>
    </row>
    <row r="256" spans="1:14" x14ac:dyDescent="0.3">
      <c r="A256" t="s">
        <v>6836</v>
      </c>
      <c r="B256" t="s">
        <v>6837</v>
      </c>
      <c r="C256" t="s">
        <v>6838</v>
      </c>
      <c r="E256" t="str">
        <f t="shared" si="12"/>
        <v>YES</v>
      </c>
      <c r="F256" t="str">
        <f t="shared" si="13"/>
        <v>YES</v>
      </c>
      <c r="G256" t="str">
        <f t="shared" si="14"/>
        <v>NO</v>
      </c>
      <c r="H256" t="b">
        <f t="shared" si="15"/>
        <v>0</v>
      </c>
      <c r="L256" t="s">
        <v>6839</v>
      </c>
      <c r="M256">
        <v>2022</v>
      </c>
      <c r="N256" t="s">
        <v>1540</v>
      </c>
    </row>
    <row r="257" spans="1:14" x14ac:dyDescent="0.3">
      <c r="A257" t="s">
        <v>6840</v>
      </c>
      <c r="B257" t="s">
        <v>6841</v>
      </c>
      <c r="C257" t="s">
        <v>6842</v>
      </c>
      <c r="D257" t="s">
        <v>6843</v>
      </c>
      <c r="E257" t="str">
        <f t="shared" si="12"/>
        <v>YES</v>
      </c>
      <c r="F257" t="str">
        <f t="shared" si="13"/>
        <v>YES</v>
      </c>
      <c r="G257" t="str">
        <f t="shared" si="14"/>
        <v>YES</v>
      </c>
      <c r="H257" t="b">
        <f t="shared" si="15"/>
        <v>1</v>
      </c>
      <c r="K257">
        <v>16</v>
      </c>
      <c r="L257" t="s">
        <v>4280</v>
      </c>
      <c r="M257">
        <v>2022</v>
      </c>
      <c r="N257" t="s">
        <v>1540</v>
      </c>
    </row>
    <row r="258" spans="1:14" x14ac:dyDescent="0.3">
      <c r="A258" t="s">
        <v>6844</v>
      </c>
      <c r="B258" t="s">
        <v>6845</v>
      </c>
      <c r="C258" t="s">
        <v>6846</v>
      </c>
      <c r="D258" t="s">
        <v>6847</v>
      </c>
      <c r="E258" t="str">
        <f t="shared" si="12"/>
        <v>YES</v>
      </c>
      <c r="F258" t="str">
        <f t="shared" si="13"/>
        <v>YES</v>
      </c>
      <c r="G258" t="str">
        <f t="shared" si="14"/>
        <v>YES</v>
      </c>
      <c r="H258" t="b">
        <f t="shared" si="15"/>
        <v>1</v>
      </c>
      <c r="K258">
        <v>5</v>
      </c>
      <c r="L258" t="s">
        <v>6848</v>
      </c>
      <c r="M258">
        <v>2022</v>
      </c>
      <c r="N258" t="s">
        <v>1540</v>
      </c>
    </row>
    <row r="259" spans="1:14" x14ac:dyDescent="0.3">
      <c r="A259" t="s">
        <v>6849</v>
      </c>
      <c r="B259" t="s">
        <v>6850</v>
      </c>
      <c r="C259" t="s">
        <v>6851</v>
      </c>
      <c r="E259" t="str">
        <f t="shared" ref="E259:E322" si="16">IF(OR(ISNUMBER(SEARCH("Virtual Reality",B259)),ISNUMBER(SEARCH("Augmented Reality",B259)),ISNUMBER(SEARCH("Mixed Reality",B259)),ISNUMBER(SEARCH("Metaverse",B259)),ISNUMBER(SEARCH("vr",B259)),ISNUMBER(SEARCH("AR",B259)),ISNUMBER(SEARCH("MR",B259)),ISNUMBER(SEARCH("security",B259)),ISNUMBER(SEARCH("privacy",B259)),ISNUMBER(SEARCH("identification",B259)),ISNUMBER(SEARCH("authentication",B259)),ISNUMBER(SEARCH("risks",B259)),ISNUMBER(SEARCH("risk",B259))),"YES","NO")</f>
        <v>NO</v>
      </c>
      <c r="F259" t="str">
        <f t="shared" ref="F259:F322" si="17">IF(OR(ISNUMBER(SEARCH("Virtual Reality",C259)),ISNUMBER(SEARCH("Augmented Reality",C259)),ISNUMBER(SEARCH("Mixed Reality",C259)),ISNUMBER(SEARCH("Metaverse",C259)),ISNUMBER(SEARCH("vr",C259)),ISNUMBER(SEARCH("AR",C259)),ISNUMBER(SEARCH("MR",C259)),ISNUMBER(SEARCH("security",C259)),ISNUMBER(SEARCH("privacy",C259)),ISNUMBER(SEARCH("identification",C259)),ISNUMBER(SEARCH("authentication",C259)),ISNUMBER(SEARCH("risks",C259)),ISNUMBER(SEARCH("risk",C259))),"YES","NO")</f>
        <v>YES</v>
      </c>
      <c r="G259" t="str">
        <f t="shared" ref="G259:G322" si="18">IF(OR(ISNUMBER(SEARCH("Virtual Reality",D259)),ISNUMBER(SEARCH("Augmented Reality",D259)),ISNUMBER(SEARCH("Mixed Reality",D259)),ISNUMBER(SEARCH("Metaverse",D259)),ISNUMBER(SEARCH("vr",D259)),ISNUMBER(SEARCH("AR",D259)),ISNUMBER(SEARCH("MR",D259)),ISNUMBER(SEARCH("security",D259)),ISNUMBER(SEARCH("privacy",D259)),ISNUMBER(SEARCH("identification",D259)),ISNUMBER(SEARCH("authentication",D259)),ISNUMBER(SEARCH("risks",D259)),ISNUMBER(SEARCH("risk",D259))),"YES","NO")</f>
        <v>NO</v>
      </c>
      <c r="H259" t="b">
        <f t="shared" ref="H259:H322" si="19">IF(AND(E259="YES",F259="YES",G259="YES"),TRUE,FALSE)</f>
        <v>0</v>
      </c>
      <c r="K259">
        <v>6</v>
      </c>
      <c r="L259" t="s">
        <v>6852</v>
      </c>
      <c r="M259">
        <v>2022</v>
      </c>
      <c r="N259" t="s">
        <v>1540</v>
      </c>
    </row>
    <row r="260" spans="1:14" x14ac:dyDescent="0.3">
      <c r="A260" t="s">
        <v>6853</v>
      </c>
      <c r="B260" t="s">
        <v>6854</v>
      </c>
      <c r="C260" t="s">
        <v>6855</v>
      </c>
      <c r="D260" t="s">
        <v>6856</v>
      </c>
      <c r="E260" t="str">
        <f t="shared" si="16"/>
        <v>NO</v>
      </c>
      <c r="F260" t="str">
        <f t="shared" si="17"/>
        <v>YES</v>
      </c>
      <c r="G260" t="str">
        <f t="shared" si="18"/>
        <v>YES</v>
      </c>
      <c r="H260" t="b">
        <f t="shared" si="19"/>
        <v>0</v>
      </c>
      <c r="K260">
        <v>9</v>
      </c>
      <c r="L260" t="s">
        <v>6857</v>
      </c>
      <c r="M260">
        <v>2022</v>
      </c>
      <c r="N260" t="s">
        <v>1540</v>
      </c>
    </row>
    <row r="261" spans="1:14" x14ac:dyDescent="0.3">
      <c r="A261" t="s">
        <v>6858</v>
      </c>
      <c r="B261" t="s">
        <v>6859</v>
      </c>
      <c r="C261" t="s">
        <v>6860</v>
      </c>
      <c r="E261" t="str">
        <f t="shared" si="16"/>
        <v>NO</v>
      </c>
      <c r="F261" t="str">
        <f t="shared" si="17"/>
        <v>YES</v>
      </c>
      <c r="G261" t="str">
        <f t="shared" si="18"/>
        <v>NO</v>
      </c>
      <c r="H261" t="b">
        <f t="shared" si="19"/>
        <v>0</v>
      </c>
      <c r="K261">
        <v>14</v>
      </c>
      <c r="L261" t="s">
        <v>6861</v>
      </c>
      <c r="M261">
        <v>2022</v>
      </c>
      <c r="N261" t="s">
        <v>1540</v>
      </c>
    </row>
    <row r="262" spans="1:14" x14ac:dyDescent="0.3">
      <c r="A262" t="s">
        <v>6862</v>
      </c>
      <c r="B262" t="s">
        <v>3826</v>
      </c>
      <c r="C262" t="s">
        <v>6863</v>
      </c>
      <c r="D262" t="s">
        <v>6864</v>
      </c>
      <c r="E262" t="str">
        <f t="shared" si="16"/>
        <v>YES</v>
      </c>
      <c r="F262" t="str">
        <f t="shared" si="17"/>
        <v>YES</v>
      </c>
      <c r="G262" t="str">
        <f t="shared" si="18"/>
        <v>YES</v>
      </c>
      <c r="H262" t="b">
        <f t="shared" si="19"/>
        <v>1</v>
      </c>
      <c r="L262" t="s">
        <v>3831</v>
      </c>
      <c r="M262">
        <v>2022</v>
      </c>
      <c r="N262" t="s">
        <v>1540</v>
      </c>
    </row>
    <row r="263" spans="1:14" x14ac:dyDescent="0.3">
      <c r="A263" t="s">
        <v>6865</v>
      </c>
      <c r="B263" t="s">
        <v>6866</v>
      </c>
      <c r="C263" t="s">
        <v>6867</v>
      </c>
      <c r="D263" t="s">
        <v>6868</v>
      </c>
      <c r="E263" t="str">
        <f t="shared" si="16"/>
        <v>YES</v>
      </c>
      <c r="F263" t="str">
        <f t="shared" si="17"/>
        <v>YES</v>
      </c>
      <c r="G263" t="str">
        <f t="shared" si="18"/>
        <v>YES</v>
      </c>
      <c r="H263" t="b">
        <f t="shared" si="19"/>
        <v>1</v>
      </c>
      <c r="L263" t="s">
        <v>6869</v>
      </c>
      <c r="M263">
        <v>2022</v>
      </c>
      <c r="N263" t="s">
        <v>1540</v>
      </c>
    </row>
    <row r="264" spans="1:14" x14ac:dyDescent="0.3">
      <c r="A264" t="s">
        <v>6870</v>
      </c>
      <c r="B264" t="s">
        <v>6871</v>
      </c>
      <c r="C264" t="s">
        <v>6872</v>
      </c>
      <c r="D264" t="s">
        <v>6873</v>
      </c>
      <c r="E264" t="str">
        <f t="shared" si="16"/>
        <v>YES</v>
      </c>
      <c r="F264" t="str">
        <f t="shared" si="17"/>
        <v>YES</v>
      </c>
      <c r="G264" t="str">
        <f t="shared" si="18"/>
        <v>YES</v>
      </c>
      <c r="H264" t="b">
        <f t="shared" si="19"/>
        <v>1</v>
      </c>
      <c r="L264" t="s">
        <v>6874</v>
      </c>
      <c r="M264">
        <v>2022</v>
      </c>
      <c r="N264" t="s">
        <v>1540</v>
      </c>
    </row>
    <row r="265" spans="1:14" x14ac:dyDescent="0.3">
      <c r="A265" t="s">
        <v>6875</v>
      </c>
      <c r="B265" t="s">
        <v>6876</v>
      </c>
      <c r="C265" t="s">
        <v>6877</v>
      </c>
      <c r="E265" t="str">
        <f t="shared" si="16"/>
        <v>YES</v>
      </c>
      <c r="F265" t="str">
        <f t="shared" si="17"/>
        <v>YES</v>
      </c>
      <c r="G265" t="str">
        <f t="shared" si="18"/>
        <v>NO</v>
      </c>
      <c r="H265" t="b">
        <f t="shared" si="19"/>
        <v>0</v>
      </c>
      <c r="L265" t="s">
        <v>6878</v>
      </c>
      <c r="M265">
        <v>2022</v>
      </c>
      <c r="N265" t="s">
        <v>1540</v>
      </c>
    </row>
    <row r="266" spans="1:14" x14ac:dyDescent="0.3">
      <c r="A266" t="s">
        <v>6879</v>
      </c>
      <c r="B266" t="s">
        <v>6880</v>
      </c>
      <c r="C266" t="s">
        <v>6881</v>
      </c>
      <c r="D266" t="s">
        <v>6882</v>
      </c>
      <c r="E266" t="str">
        <f t="shared" si="16"/>
        <v>YES</v>
      </c>
      <c r="F266" t="str">
        <f t="shared" si="17"/>
        <v>YES</v>
      </c>
      <c r="G266" t="str">
        <f t="shared" si="18"/>
        <v>YES</v>
      </c>
      <c r="H266" t="b">
        <f t="shared" si="19"/>
        <v>1</v>
      </c>
      <c r="K266">
        <v>13</v>
      </c>
      <c r="L266" t="s">
        <v>6883</v>
      </c>
      <c r="M266">
        <v>2022</v>
      </c>
      <c r="N266" t="s">
        <v>1540</v>
      </c>
    </row>
    <row r="267" spans="1:14" x14ac:dyDescent="0.3">
      <c r="A267" t="s">
        <v>6884</v>
      </c>
      <c r="B267" t="s">
        <v>2683</v>
      </c>
      <c r="C267" t="s">
        <v>6885</v>
      </c>
      <c r="D267" t="s">
        <v>6886</v>
      </c>
      <c r="E267" t="str">
        <f t="shared" si="16"/>
        <v>YES</v>
      </c>
      <c r="F267" t="str">
        <f t="shared" si="17"/>
        <v>YES</v>
      </c>
      <c r="G267" t="str">
        <f t="shared" si="18"/>
        <v>YES</v>
      </c>
      <c r="H267" t="b">
        <f t="shared" si="19"/>
        <v>1</v>
      </c>
      <c r="K267">
        <v>8</v>
      </c>
      <c r="L267" t="s">
        <v>2685</v>
      </c>
      <c r="M267">
        <v>2022</v>
      </c>
      <c r="N267" t="s">
        <v>1540</v>
      </c>
    </row>
    <row r="268" spans="1:14" x14ac:dyDescent="0.3">
      <c r="A268" t="s">
        <v>6887</v>
      </c>
      <c r="B268" t="s">
        <v>6888</v>
      </c>
      <c r="C268" t="s">
        <v>6889</v>
      </c>
      <c r="D268" t="s">
        <v>6890</v>
      </c>
      <c r="E268" t="str">
        <f t="shared" si="16"/>
        <v>YES</v>
      </c>
      <c r="F268" t="str">
        <f t="shared" si="17"/>
        <v>YES</v>
      </c>
      <c r="G268" t="str">
        <f t="shared" si="18"/>
        <v>YES</v>
      </c>
      <c r="H268" t="b">
        <f t="shared" si="19"/>
        <v>1</v>
      </c>
      <c r="L268" t="s">
        <v>6891</v>
      </c>
      <c r="M268">
        <v>2022</v>
      </c>
      <c r="N268" t="s">
        <v>1540</v>
      </c>
    </row>
    <row r="269" spans="1:14" x14ac:dyDescent="0.3">
      <c r="A269" t="s">
        <v>6892</v>
      </c>
      <c r="B269" t="s">
        <v>6893</v>
      </c>
      <c r="C269" t="s">
        <v>6894</v>
      </c>
      <c r="D269" t="s">
        <v>6895</v>
      </c>
      <c r="E269" t="str">
        <f t="shared" si="16"/>
        <v>YES</v>
      </c>
      <c r="F269" t="str">
        <f t="shared" si="17"/>
        <v>YES</v>
      </c>
      <c r="G269" t="str">
        <f t="shared" si="18"/>
        <v>YES</v>
      </c>
      <c r="H269" t="b">
        <f t="shared" si="19"/>
        <v>1</v>
      </c>
      <c r="K269">
        <v>11</v>
      </c>
      <c r="L269" t="s">
        <v>6896</v>
      </c>
      <c r="M269">
        <v>2022</v>
      </c>
      <c r="N269" t="s">
        <v>1540</v>
      </c>
    </row>
    <row r="270" spans="1:14" x14ac:dyDescent="0.3">
      <c r="A270" t="s">
        <v>6897</v>
      </c>
      <c r="B270" t="s">
        <v>6898</v>
      </c>
      <c r="C270" t="s">
        <v>6899</v>
      </c>
      <c r="D270" t="s">
        <v>6900</v>
      </c>
      <c r="E270" t="str">
        <f t="shared" si="16"/>
        <v>YES</v>
      </c>
      <c r="F270" t="str">
        <f t="shared" si="17"/>
        <v>YES</v>
      </c>
      <c r="G270" t="str">
        <f t="shared" si="18"/>
        <v>YES</v>
      </c>
      <c r="H270" t="b">
        <f t="shared" si="19"/>
        <v>1</v>
      </c>
      <c r="K270">
        <v>12</v>
      </c>
      <c r="L270" t="s">
        <v>6901</v>
      </c>
      <c r="M270">
        <v>2022</v>
      </c>
      <c r="N270" t="s">
        <v>1540</v>
      </c>
    </row>
    <row r="271" spans="1:14" x14ac:dyDescent="0.3">
      <c r="A271" t="s">
        <v>6902</v>
      </c>
      <c r="B271" t="s">
        <v>6903</v>
      </c>
      <c r="C271" t="s">
        <v>6904</v>
      </c>
      <c r="D271" t="s">
        <v>6905</v>
      </c>
      <c r="E271" t="str">
        <f t="shared" si="16"/>
        <v>YES</v>
      </c>
      <c r="F271" t="str">
        <f t="shared" si="17"/>
        <v>YES</v>
      </c>
      <c r="G271" t="str">
        <f t="shared" si="18"/>
        <v>YES</v>
      </c>
      <c r="H271" t="b">
        <f t="shared" si="19"/>
        <v>1</v>
      </c>
      <c r="L271" t="s">
        <v>6906</v>
      </c>
      <c r="M271">
        <v>2022</v>
      </c>
      <c r="N271" t="s">
        <v>1540</v>
      </c>
    </row>
    <row r="272" spans="1:14" x14ac:dyDescent="0.3">
      <c r="A272" t="s">
        <v>6907</v>
      </c>
      <c r="B272" t="s">
        <v>1619</v>
      </c>
      <c r="C272" t="s">
        <v>6908</v>
      </c>
      <c r="D272" t="s">
        <v>1623</v>
      </c>
      <c r="E272" t="str">
        <f t="shared" si="16"/>
        <v>YES</v>
      </c>
      <c r="F272" t="str">
        <f t="shared" si="17"/>
        <v>YES</v>
      </c>
      <c r="G272" t="str">
        <f t="shared" si="18"/>
        <v>YES</v>
      </c>
      <c r="H272" t="b">
        <f t="shared" si="19"/>
        <v>1</v>
      </c>
      <c r="L272" t="s">
        <v>3788</v>
      </c>
      <c r="M272">
        <v>2022</v>
      </c>
      <c r="N272" t="s">
        <v>1540</v>
      </c>
    </row>
    <row r="273" spans="1:14" x14ac:dyDescent="0.3">
      <c r="A273" t="s">
        <v>6909</v>
      </c>
      <c r="B273" t="s">
        <v>3748</v>
      </c>
      <c r="C273" t="s">
        <v>6910</v>
      </c>
      <c r="D273" t="s">
        <v>6911</v>
      </c>
      <c r="E273" t="str">
        <f t="shared" si="16"/>
        <v>YES</v>
      </c>
      <c r="F273" t="str">
        <f t="shared" si="17"/>
        <v>YES</v>
      </c>
      <c r="G273" t="str">
        <f t="shared" si="18"/>
        <v>YES</v>
      </c>
      <c r="H273" t="b">
        <f t="shared" si="19"/>
        <v>1</v>
      </c>
      <c r="L273" t="s">
        <v>3751</v>
      </c>
      <c r="M273">
        <v>2022</v>
      </c>
      <c r="N273" t="s">
        <v>1540</v>
      </c>
    </row>
    <row r="274" spans="1:14" x14ac:dyDescent="0.3">
      <c r="A274" t="s">
        <v>6912</v>
      </c>
      <c r="B274" t="s">
        <v>6913</v>
      </c>
      <c r="C274" t="s">
        <v>6914</v>
      </c>
      <c r="D274" t="s">
        <v>6915</v>
      </c>
      <c r="E274" t="str">
        <f t="shared" si="16"/>
        <v>NO</v>
      </c>
      <c r="F274" t="str">
        <f t="shared" si="17"/>
        <v>YES</v>
      </c>
      <c r="G274" t="str">
        <f t="shared" si="18"/>
        <v>YES</v>
      </c>
      <c r="H274" t="b">
        <f t="shared" si="19"/>
        <v>0</v>
      </c>
      <c r="L274" t="s">
        <v>6916</v>
      </c>
      <c r="M274">
        <v>2022</v>
      </c>
      <c r="N274" t="s">
        <v>1540</v>
      </c>
    </row>
    <row r="275" spans="1:14" x14ac:dyDescent="0.3">
      <c r="A275" t="s">
        <v>6917</v>
      </c>
      <c r="B275" t="s">
        <v>2834</v>
      </c>
      <c r="C275" t="s">
        <v>6918</v>
      </c>
      <c r="D275" t="s">
        <v>6919</v>
      </c>
      <c r="E275" t="str">
        <f t="shared" si="16"/>
        <v>NO</v>
      </c>
      <c r="F275" t="str">
        <f t="shared" si="17"/>
        <v>YES</v>
      </c>
      <c r="G275" t="str">
        <f t="shared" si="18"/>
        <v>YES</v>
      </c>
      <c r="H275" t="b">
        <f t="shared" si="19"/>
        <v>0</v>
      </c>
      <c r="K275">
        <v>18</v>
      </c>
      <c r="L275" t="s">
        <v>2836</v>
      </c>
      <c r="M275">
        <v>2022</v>
      </c>
      <c r="N275" t="s">
        <v>1540</v>
      </c>
    </row>
    <row r="276" spans="1:14" x14ac:dyDescent="0.3">
      <c r="A276" t="s">
        <v>6920</v>
      </c>
      <c r="B276" t="s">
        <v>6921</v>
      </c>
      <c r="C276" t="s">
        <v>6922</v>
      </c>
      <c r="D276" t="s">
        <v>6923</v>
      </c>
      <c r="E276" t="str">
        <f t="shared" si="16"/>
        <v>YES</v>
      </c>
      <c r="F276" t="str">
        <f t="shared" si="17"/>
        <v>YES</v>
      </c>
      <c r="G276" t="str">
        <f t="shared" si="18"/>
        <v>YES</v>
      </c>
      <c r="H276" t="b">
        <f t="shared" si="19"/>
        <v>1</v>
      </c>
      <c r="L276" t="s">
        <v>6924</v>
      </c>
      <c r="M276">
        <v>2022</v>
      </c>
      <c r="N276" t="s">
        <v>1540</v>
      </c>
    </row>
    <row r="277" spans="1:14" x14ac:dyDescent="0.3">
      <c r="A277" t="s">
        <v>6925</v>
      </c>
      <c r="B277" t="s">
        <v>6926</v>
      </c>
      <c r="C277" t="s">
        <v>6927</v>
      </c>
      <c r="E277" t="str">
        <f t="shared" si="16"/>
        <v>YES</v>
      </c>
      <c r="F277" t="str">
        <f t="shared" si="17"/>
        <v>YES</v>
      </c>
      <c r="G277" t="str">
        <f t="shared" si="18"/>
        <v>NO</v>
      </c>
      <c r="H277" t="b">
        <f t="shared" si="19"/>
        <v>0</v>
      </c>
      <c r="L277" t="s">
        <v>6928</v>
      </c>
      <c r="M277">
        <v>2022</v>
      </c>
      <c r="N277" t="s">
        <v>1540</v>
      </c>
    </row>
    <row r="278" spans="1:14" x14ac:dyDescent="0.3">
      <c r="A278" t="s">
        <v>6929</v>
      </c>
      <c r="B278" t="s">
        <v>6930</v>
      </c>
      <c r="C278" t="s">
        <v>6931</v>
      </c>
      <c r="E278" t="str">
        <f t="shared" si="16"/>
        <v>NO</v>
      </c>
      <c r="F278" t="str">
        <f t="shared" si="17"/>
        <v>YES</v>
      </c>
      <c r="G278" t="str">
        <f t="shared" si="18"/>
        <v>NO</v>
      </c>
      <c r="H278" t="b">
        <f t="shared" si="19"/>
        <v>0</v>
      </c>
      <c r="L278" t="s">
        <v>6932</v>
      </c>
      <c r="M278">
        <v>2022</v>
      </c>
      <c r="N278" t="s">
        <v>1540</v>
      </c>
    </row>
    <row r="279" spans="1:14" x14ac:dyDescent="0.3">
      <c r="A279" t="s">
        <v>6933</v>
      </c>
      <c r="B279" t="s">
        <v>6934</v>
      </c>
      <c r="C279" t="s">
        <v>6935</v>
      </c>
      <c r="D279" t="s">
        <v>6936</v>
      </c>
      <c r="E279" t="str">
        <f t="shared" si="16"/>
        <v>NO</v>
      </c>
      <c r="F279" t="str">
        <f t="shared" si="17"/>
        <v>YES</v>
      </c>
      <c r="G279" t="str">
        <f t="shared" si="18"/>
        <v>YES</v>
      </c>
      <c r="H279" t="b">
        <f t="shared" si="19"/>
        <v>0</v>
      </c>
      <c r="K279">
        <v>14</v>
      </c>
      <c r="L279" t="s">
        <v>6937</v>
      </c>
      <c r="M279">
        <v>2022</v>
      </c>
      <c r="N279" t="s">
        <v>1540</v>
      </c>
    </row>
    <row r="280" spans="1:14" x14ac:dyDescent="0.3">
      <c r="A280" t="s">
        <v>6938</v>
      </c>
      <c r="B280" t="s">
        <v>6939</v>
      </c>
      <c r="C280" t="s">
        <v>6940</v>
      </c>
      <c r="D280" t="s">
        <v>6941</v>
      </c>
      <c r="E280" t="str">
        <f t="shared" si="16"/>
        <v>YES</v>
      </c>
      <c r="F280" t="str">
        <f t="shared" si="17"/>
        <v>YES</v>
      </c>
      <c r="G280" t="str">
        <f t="shared" si="18"/>
        <v>YES</v>
      </c>
      <c r="H280" t="b">
        <f t="shared" si="19"/>
        <v>1</v>
      </c>
      <c r="K280">
        <v>22</v>
      </c>
      <c r="L280" t="s">
        <v>6942</v>
      </c>
      <c r="M280">
        <v>2022</v>
      </c>
      <c r="N280" t="s">
        <v>1540</v>
      </c>
    </row>
    <row r="281" spans="1:14" x14ac:dyDescent="0.3">
      <c r="A281" t="s">
        <v>6943</v>
      </c>
      <c r="B281" t="s">
        <v>6944</v>
      </c>
      <c r="C281" t="s">
        <v>6945</v>
      </c>
      <c r="D281" t="s">
        <v>6946</v>
      </c>
      <c r="E281" t="str">
        <f t="shared" si="16"/>
        <v>YES</v>
      </c>
      <c r="F281" t="str">
        <f t="shared" si="17"/>
        <v>YES</v>
      </c>
      <c r="G281" t="str">
        <f t="shared" si="18"/>
        <v>YES</v>
      </c>
      <c r="H281" t="b">
        <f t="shared" si="19"/>
        <v>1</v>
      </c>
      <c r="L281" t="s">
        <v>6947</v>
      </c>
      <c r="M281">
        <v>2022</v>
      </c>
      <c r="N281" t="s">
        <v>1540</v>
      </c>
    </row>
    <row r="282" spans="1:14" x14ac:dyDescent="0.3">
      <c r="A282" t="s">
        <v>6948</v>
      </c>
      <c r="B282" t="s">
        <v>6949</v>
      </c>
      <c r="C282" t="s">
        <v>6950</v>
      </c>
      <c r="E282" t="str">
        <f t="shared" si="16"/>
        <v>YES</v>
      </c>
      <c r="F282" t="str">
        <f t="shared" si="17"/>
        <v>YES</v>
      </c>
      <c r="G282" t="str">
        <f t="shared" si="18"/>
        <v>NO</v>
      </c>
      <c r="H282" t="b">
        <f t="shared" si="19"/>
        <v>0</v>
      </c>
      <c r="L282" t="s">
        <v>6951</v>
      </c>
      <c r="M282">
        <v>2022</v>
      </c>
      <c r="N282" t="s">
        <v>1540</v>
      </c>
    </row>
    <row r="283" spans="1:14" x14ac:dyDescent="0.3">
      <c r="A283" t="s">
        <v>6952</v>
      </c>
      <c r="B283" t="s">
        <v>1661</v>
      </c>
      <c r="C283" t="s">
        <v>1664</v>
      </c>
      <c r="E283" t="str">
        <f t="shared" si="16"/>
        <v>YES</v>
      </c>
      <c r="F283" t="str">
        <f t="shared" si="17"/>
        <v>YES</v>
      </c>
      <c r="G283" t="str">
        <f t="shared" si="18"/>
        <v>NO</v>
      </c>
      <c r="H283" t="b">
        <f t="shared" si="19"/>
        <v>0</v>
      </c>
      <c r="K283">
        <v>4</v>
      </c>
      <c r="L283" t="s">
        <v>6953</v>
      </c>
      <c r="M283">
        <v>2021</v>
      </c>
      <c r="N283" t="s">
        <v>1540</v>
      </c>
    </row>
    <row r="284" spans="1:14" x14ac:dyDescent="0.3">
      <c r="A284" t="s">
        <v>6954</v>
      </c>
      <c r="B284" t="s">
        <v>6955</v>
      </c>
      <c r="C284" t="s">
        <v>6956</v>
      </c>
      <c r="E284" t="str">
        <f t="shared" si="16"/>
        <v>YES</v>
      </c>
      <c r="F284" t="str">
        <f t="shared" si="17"/>
        <v>YES</v>
      </c>
      <c r="G284" t="str">
        <f t="shared" si="18"/>
        <v>NO</v>
      </c>
      <c r="H284" t="b">
        <f t="shared" si="19"/>
        <v>0</v>
      </c>
      <c r="L284" t="s">
        <v>6957</v>
      </c>
      <c r="M284">
        <v>2021</v>
      </c>
      <c r="N284" t="s">
        <v>1540</v>
      </c>
    </row>
    <row r="285" spans="1:14" x14ac:dyDescent="0.3">
      <c r="A285" t="s">
        <v>6958</v>
      </c>
      <c r="B285" t="s">
        <v>6959</v>
      </c>
      <c r="C285" t="s">
        <v>6960</v>
      </c>
      <c r="D285" t="s">
        <v>6961</v>
      </c>
      <c r="E285" t="str">
        <f t="shared" si="16"/>
        <v>NO</v>
      </c>
      <c r="F285" t="str">
        <f t="shared" si="17"/>
        <v>YES</v>
      </c>
      <c r="G285" t="str">
        <f t="shared" si="18"/>
        <v>YES</v>
      </c>
      <c r="H285" t="b">
        <f t="shared" si="19"/>
        <v>0</v>
      </c>
      <c r="K285">
        <v>15</v>
      </c>
      <c r="L285" t="s">
        <v>6962</v>
      </c>
      <c r="M285">
        <v>2022</v>
      </c>
      <c r="N285" t="s">
        <v>1540</v>
      </c>
    </row>
    <row r="286" spans="1:14" x14ac:dyDescent="0.3">
      <c r="A286" t="s">
        <v>6963</v>
      </c>
      <c r="B286" t="s">
        <v>6964</v>
      </c>
      <c r="C286" t="s">
        <v>6965</v>
      </c>
      <c r="D286" t="s">
        <v>6966</v>
      </c>
      <c r="E286" t="str">
        <f t="shared" si="16"/>
        <v>YES</v>
      </c>
      <c r="F286" t="str">
        <f t="shared" si="17"/>
        <v>YES</v>
      </c>
      <c r="G286" t="str">
        <f t="shared" si="18"/>
        <v>YES</v>
      </c>
      <c r="H286" t="b">
        <f t="shared" si="19"/>
        <v>1</v>
      </c>
      <c r="L286" t="s">
        <v>6967</v>
      </c>
      <c r="M286">
        <v>2021</v>
      </c>
      <c r="N286" t="s">
        <v>1540</v>
      </c>
    </row>
    <row r="287" spans="1:14" x14ac:dyDescent="0.3">
      <c r="A287" t="s">
        <v>6968</v>
      </c>
      <c r="B287" t="s">
        <v>6969</v>
      </c>
      <c r="C287" t="s">
        <v>6970</v>
      </c>
      <c r="D287" t="s">
        <v>6971</v>
      </c>
      <c r="E287" t="str">
        <f t="shared" si="16"/>
        <v>YES</v>
      </c>
      <c r="F287" t="str">
        <f t="shared" si="17"/>
        <v>YES</v>
      </c>
      <c r="G287" t="str">
        <f t="shared" si="18"/>
        <v>YES</v>
      </c>
      <c r="H287" t="b">
        <f t="shared" si="19"/>
        <v>1</v>
      </c>
      <c r="K287">
        <v>8</v>
      </c>
      <c r="L287" t="s">
        <v>6972</v>
      </c>
      <c r="M287">
        <v>2022</v>
      </c>
      <c r="N287" t="s">
        <v>1540</v>
      </c>
    </row>
    <row r="288" spans="1:14" x14ac:dyDescent="0.3">
      <c r="A288" t="s">
        <v>6973</v>
      </c>
      <c r="B288" t="s">
        <v>6974</v>
      </c>
      <c r="C288" t="s">
        <v>6975</v>
      </c>
      <c r="D288" t="s">
        <v>6976</v>
      </c>
      <c r="E288" t="str">
        <f t="shared" si="16"/>
        <v>NO</v>
      </c>
      <c r="F288" t="str">
        <f t="shared" si="17"/>
        <v>YES</v>
      </c>
      <c r="G288" t="str">
        <f t="shared" si="18"/>
        <v>YES</v>
      </c>
      <c r="H288" t="b">
        <f t="shared" si="19"/>
        <v>0</v>
      </c>
      <c r="K288">
        <v>11</v>
      </c>
      <c r="L288" t="s">
        <v>6977</v>
      </c>
      <c r="M288">
        <v>2020</v>
      </c>
      <c r="N288" t="s">
        <v>1540</v>
      </c>
    </row>
    <row r="289" spans="1:14" x14ac:dyDescent="0.3">
      <c r="A289" t="s">
        <v>6978</v>
      </c>
      <c r="B289" t="s">
        <v>6979</v>
      </c>
      <c r="C289" t="s">
        <v>6980</v>
      </c>
      <c r="E289" t="str">
        <f t="shared" si="16"/>
        <v>YES</v>
      </c>
      <c r="F289" t="str">
        <f t="shared" si="17"/>
        <v>YES</v>
      </c>
      <c r="G289" t="str">
        <f t="shared" si="18"/>
        <v>NO</v>
      </c>
      <c r="H289" t="b">
        <f t="shared" si="19"/>
        <v>0</v>
      </c>
      <c r="L289" t="s">
        <v>6981</v>
      </c>
      <c r="M289">
        <v>2021</v>
      </c>
      <c r="N289" t="s">
        <v>1540</v>
      </c>
    </row>
    <row r="290" spans="1:14" x14ac:dyDescent="0.3">
      <c r="A290" t="s">
        <v>6982</v>
      </c>
      <c r="B290" t="s">
        <v>6983</v>
      </c>
      <c r="C290" t="s">
        <v>6984</v>
      </c>
      <c r="D290" t="s">
        <v>6985</v>
      </c>
      <c r="E290" t="str">
        <f t="shared" si="16"/>
        <v>NO</v>
      </c>
      <c r="F290" t="str">
        <f t="shared" si="17"/>
        <v>YES</v>
      </c>
      <c r="G290" t="str">
        <f t="shared" si="18"/>
        <v>YES</v>
      </c>
      <c r="H290" t="b">
        <f t="shared" si="19"/>
        <v>0</v>
      </c>
      <c r="K290">
        <v>10</v>
      </c>
      <c r="L290" t="s">
        <v>6986</v>
      </c>
      <c r="M290">
        <v>2021</v>
      </c>
      <c r="N290" t="s">
        <v>1540</v>
      </c>
    </row>
    <row r="291" spans="1:14" x14ac:dyDescent="0.3">
      <c r="A291" t="s">
        <v>6987</v>
      </c>
      <c r="B291" t="s">
        <v>6988</v>
      </c>
      <c r="C291" t="s">
        <v>6989</v>
      </c>
      <c r="E291" t="str">
        <f t="shared" si="16"/>
        <v>YES</v>
      </c>
      <c r="F291" t="str">
        <f t="shared" si="17"/>
        <v>YES</v>
      </c>
      <c r="G291" t="str">
        <f t="shared" si="18"/>
        <v>NO</v>
      </c>
      <c r="H291" t="b">
        <f t="shared" si="19"/>
        <v>0</v>
      </c>
      <c r="K291">
        <v>14</v>
      </c>
      <c r="L291" t="s">
        <v>6990</v>
      </c>
      <c r="M291">
        <v>2021</v>
      </c>
      <c r="N291" t="s">
        <v>1540</v>
      </c>
    </row>
    <row r="292" spans="1:14" x14ac:dyDescent="0.3">
      <c r="A292" t="s">
        <v>6991</v>
      </c>
      <c r="B292" t="s">
        <v>6992</v>
      </c>
      <c r="C292" t="s">
        <v>6993</v>
      </c>
      <c r="D292" t="s">
        <v>6994</v>
      </c>
      <c r="E292" t="str">
        <f t="shared" si="16"/>
        <v>YES</v>
      </c>
      <c r="F292" t="str">
        <f t="shared" si="17"/>
        <v>YES</v>
      </c>
      <c r="G292" t="str">
        <f t="shared" si="18"/>
        <v>YES</v>
      </c>
      <c r="H292" t="b">
        <f t="shared" si="19"/>
        <v>1</v>
      </c>
      <c r="L292" t="s">
        <v>3564</v>
      </c>
      <c r="M292">
        <v>2020</v>
      </c>
      <c r="N292" t="s">
        <v>1540</v>
      </c>
    </row>
    <row r="293" spans="1:14" x14ac:dyDescent="0.3">
      <c r="A293" t="s">
        <v>6995</v>
      </c>
      <c r="B293" t="s">
        <v>6996</v>
      </c>
      <c r="C293" t="s">
        <v>6997</v>
      </c>
      <c r="D293" t="s">
        <v>6998</v>
      </c>
      <c r="E293" t="str">
        <f t="shared" si="16"/>
        <v>YES</v>
      </c>
      <c r="F293" t="str">
        <f t="shared" si="17"/>
        <v>YES</v>
      </c>
      <c r="G293" t="str">
        <f t="shared" si="18"/>
        <v>YES</v>
      </c>
      <c r="H293" t="b">
        <f t="shared" si="19"/>
        <v>1</v>
      </c>
      <c r="L293" t="s">
        <v>6999</v>
      </c>
      <c r="M293">
        <v>2021</v>
      </c>
      <c r="N293" t="s">
        <v>1540</v>
      </c>
    </row>
    <row r="294" spans="1:14" x14ac:dyDescent="0.3">
      <c r="A294" t="s">
        <v>7000</v>
      </c>
      <c r="B294" t="s">
        <v>7001</v>
      </c>
      <c r="C294" t="s">
        <v>7002</v>
      </c>
      <c r="E294" t="str">
        <f t="shared" si="16"/>
        <v>NO</v>
      </c>
      <c r="F294" t="str">
        <f t="shared" si="17"/>
        <v>YES</v>
      </c>
      <c r="G294" t="str">
        <f t="shared" si="18"/>
        <v>NO</v>
      </c>
      <c r="H294" t="b">
        <f t="shared" si="19"/>
        <v>0</v>
      </c>
      <c r="L294" t="s">
        <v>7003</v>
      </c>
      <c r="M294">
        <v>2021</v>
      </c>
      <c r="N294" t="s">
        <v>1540</v>
      </c>
    </row>
    <row r="295" spans="1:14" x14ac:dyDescent="0.3">
      <c r="A295" t="s">
        <v>7004</v>
      </c>
      <c r="B295" t="s">
        <v>7005</v>
      </c>
      <c r="C295" t="s">
        <v>7006</v>
      </c>
      <c r="D295" t="s">
        <v>7007</v>
      </c>
      <c r="E295" t="str">
        <f t="shared" si="16"/>
        <v>YES</v>
      </c>
      <c r="F295" t="str">
        <f t="shared" si="17"/>
        <v>YES</v>
      </c>
      <c r="G295" t="str">
        <f t="shared" si="18"/>
        <v>YES</v>
      </c>
      <c r="H295" t="b">
        <f t="shared" si="19"/>
        <v>1</v>
      </c>
      <c r="K295">
        <v>26</v>
      </c>
      <c r="L295" t="s">
        <v>7008</v>
      </c>
      <c r="M295">
        <v>2022</v>
      </c>
      <c r="N295" t="s">
        <v>1540</v>
      </c>
    </row>
    <row r="296" spans="1:14" x14ac:dyDescent="0.3">
      <c r="A296" t="s">
        <v>7009</v>
      </c>
      <c r="B296" t="s">
        <v>7010</v>
      </c>
      <c r="C296" t="s">
        <v>7011</v>
      </c>
      <c r="D296" t="s">
        <v>7012</v>
      </c>
      <c r="E296" t="str">
        <f t="shared" si="16"/>
        <v>NO</v>
      </c>
      <c r="F296" t="str">
        <f t="shared" si="17"/>
        <v>YES</v>
      </c>
      <c r="G296" t="str">
        <f t="shared" si="18"/>
        <v>YES</v>
      </c>
      <c r="H296" t="b">
        <f t="shared" si="19"/>
        <v>0</v>
      </c>
      <c r="K296">
        <v>8</v>
      </c>
      <c r="L296" t="s">
        <v>7013</v>
      </c>
      <c r="M296">
        <v>2021</v>
      </c>
      <c r="N296" t="s">
        <v>1540</v>
      </c>
    </row>
    <row r="297" spans="1:14" x14ac:dyDescent="0.3">
      <c r="A297" t="s">
        <v>7014</v>
      </c>
      <c r="B297" t="s">
        <v>7015</v>
      </c>
      <c r="C297" t="s">
        <v>7016</v>
      </c>
      <c r="D297" t="s">
        <v>7017</v>
      </c>
      <c r="E297" t="str">
        <f t="shared" si="16"/>
        <v>NO</v>
      </c>
      <c r="F297" t="str">
        <f t="shared" si="17"/>
        <v>YES</v>
      </c>
      <c r="G297" t="str">
        <f t="shared" si="18"/>
        <v>YES</v>
      </c>
      <c r="H297" t="b">
        <f t="shared" si="19"/>
        <v>0</v>
      </c>
      <c r="L297" t="s">
        <v>7018</v>
      </c>
      <c r="M297">
        <v>2021</v>
      </c>
      <c r="N297" t="s">
        <v>1540</v>
      </c>
    </row>
    <row r="298" spans="1:14" x14ac:dyDescent="0.3">
      <c r="A298" t="s">
        <v>7019</v>
      </c>
      <c r="B298" t="s">
        <v>7020</v>
      </c>
      <c r="C298" t="s">
        <v>7021</v>
      </c>
      <c r="D298" t="s">
        <v>7022</v>
      </c>
      <c r="E298" t="str">
        <f t="shared" si="16"/>
        <v>NO</v>
      </c>
      <c r="F298" t="str">
        <f t="shared" si="17"/>
        <v>YES</v>
      </c>
      <c r="G298" t="str">
        <f t="shared" si="18"/>
        <v>YES</v>
      </c>
      <c r="H298" t="b">
        <f t="shared" si="19"/>
        <v>0</v>
      </c>
      <c r="L298" t="s">
        <v>7023</v>
      </c>
      <c r="M298">
        <v>2021</v>
      </c>
      <c r="N298" t="s">
        <v>1540</v>
      </c>
    </row>
    <row r="299" spans="1:14" x14ac:dyDescent="0.3">
      <c r="A299" t="s">
        <v>7024</v>
      </c>
      <c r="B299" t="s">
        <v>7025</v>
      </c>
      <c r="C299" t="s">
        <v>7026</v>
      </c>
      <c r="D299" t="s">
        <v>7027</v>
      </c>
      <c r="E299" t="str">
        <f t="shared" si="16"/>
        <v>YES</v>
      </c>
      <c r="F299" t="str">
        <f t="shared" si="17"/>
        <v>YES</v>
      </c>
      <c r="G299" t="str">
        <f t="shared" si="18"/>
        <v>YES</v>
      </c>
      <c r="H299" t="b">
        <f t="shared" si="19"/>
        <v>1</v>
      </c>
      <c r="K299">
        <v>13</v>
      </c>
      <c r="L299" t="s">
        <v>7028</v>
      </c>
      <c r="M299">
        <v>2021</v>
      </c>
      <c r="N299" t="s">
        <v>1540</v>
      </c>
    </row>
    <row r="300" spans="1:14" x14ac:dyDescent="0.3">
      <c r="A300" t="s">
        <v>7029</v>
      </c>
      <c r="B300" t="s">
        <v>7030</v>
      </c>
      <c r="C300" t="s">
        <v>7031</v>
      </c>
      <c r="D300" t="s">
        <v>7032</v>
      </c>
      <c r="E300" t="str">
        <f t="shared" si="16"/>
        <v>YES</v>
      </c>
      <c r="F300" t="str">
        <f t="shared" si="17"/>
        <v>YES</v>
      </c>
      <c r="G300" t="str">
        <f t="shared" si="18"/>
        <v>YES</v>
      </c>
      <c r="H300" t="b">
        <f t="shared" si="19"/>
        <v>1</v>
      </c>
      <c r="L300" t="s">
        <v>7033</v>
      </c>
      <c r="M300">
        <v>2021</v>
      </c>
      <c r="N300" t="s">
        <v>1540</v>
      </c>
    </row>
    <row r="301" spans="1:14" x14ac:dyDescent="0.3">
      <c r="A301" t="s">
        <v>7034</v>
      </c>
      <c r="B301" t="s">
        <v>7035</v>
      </c>
      <c r="C301" t="s">
        <v>7036</v>
      </c>
      <c r="D301" t="s">
        <v>7037</v>
      </c>
      <c r="E301" t="str">
        <f t="shared" si="16"/>
        <v>NO</v>
      </c>
      <c r="F301" t="str">
        <f t="shared" si="17"/>
        <v>YES</v>
      </c>
      <c r="G301" t="str">
        <f t="shared" si="18"/>
        <v>YES</v>
      </c>
      <c r="H301" t="b">
        <f t="shared" si="19"/>
        <v>0</v>
      </c>
      <c r="K301">
        <v>10</v>
      </c>
      <c r="L301" t="s">
        <v>7038</v>
      </c>
      <c r="M301">
        <v>2022</v>
      </c>
      <c r="N301" t="s">
        <v>1540</v>
      </c>
    </row>
    <row r="302" spans="1:14" x14ac:dyDescent="0.3">
      <c r="A302" t="s">
        <v>7039</v>
      </c>
      <c r="B302" t="s">
        <v>7040</v>
      </c>
      <c r="C302" t="s">
        <v>7041</v>
      </c>
      <c r="D302" t="s">
        <v>7042</v>
      </c>
      <c r="E302" t="str">
        <f t="shared" si="16"/>
        <v>YES</v>
      </c>
      <c r="F302" t="str">
        <f t="shared" si="17"/>
        <v>YES</v>
      </c>
      <c r="G302" t="str">
        <f t="shared" si="18"/>
        <v>YES</v>
      </c>
      <c r="H302" t="b">
        <f t="shared" si="19"/>
        <v>1</v>
      </c>
      <c r="K302">
        <v>16</v>
      </c>
      <c r="L302" t="s">
        <v>7043</v>
      </c>
      <c r="M302">
        <v>2021</v>
      </c>
      <c r="N302" t="s">
        <v>1540</v>
      </c>
    </row>
    <row r="303" spans="1:14" x14ac:dyDescent="0.3">
      <c r="A303" t="s">
        <v>7044</v>
      </c>
      <c r="B303" t="s">
        <v>7045</v>
      </c>
      <c r="C303" t="s">
        <v>7046</v>
      </c>
      <c r="D303" t="s">
        <v>7047</v>
      </c>
      <c r="E303" t="str">
        <f t="shared" si="16"/>
        <v>YES</v>
      </c>
      <c r="F303" t="str">
        <f t="shared" si="17"/>
        <v>YES</v>
      </c>
      <c r="G303" t="str">
        <f t="shared" si="18"/>
        <v>YES</v>
      </c>
      <c r="H303" t="b">
        <f t="shared" si="19"/>
        <v>1</v>
      </c>
      <c r="L303" t="s">
        <v>7048</v>
      </c>
      <c r="M303">
        <v>2021</v>
      </c>
      <c r="N303" t="s">
        <v>1540</v>
      </c>
    </row>
    <row r="304" spans="1:14" x14ac:dyDescent="0.3">
      <c r="A304" t="s">
        <v>7049</v>
      </c>
      <c r="B304" t="s">
        <v>7050</v>
      </c>
      <c r="C304" t="s">
        <v>7051</v>
      </c>
      <c r="D304" t="s">
        <v>7052</v>
      </c>
      <c r="E304" t="str">
        <f t="shared" si="16"/>
        <v>YES</v>
      </c>
      <c r="F304" t="str">
        <f t="shared" si="17"/>
        <v>YES</v>
      </c>
      <c r="G304" t="str">
        <f t="shared" si="18"/>
        <v>YES</v>
      </c>
      <c r="H304" t="b">
        <f t="shared" si="19"/>
        <v>1</v>
      </c>
      <c r="L304" t="s">
        <v>7053</v>
      </c>
      <c r="M304">
        <v>2021</v>
      </c>
      <c r="N304" t="s">
        <v>1540</v>
      </c>
    </row>
    <row r="305" spans="1:14" x14ac:dyDescent="0.3">
      <c r="A305" t="s">
        <v>7054</v>
      </c>
      <c r="B305" t="s">
        <v>7055</v>
      </c>
      <c r="C305" t="s">
        <v>7056</v>
      </c>
      <c r="D305" t="s">
        <v>7057</v>
      </c>
      <c r="E305" t="str">
        <f t="shared" si="16"/>
        <v>YES</v>
      </c>
      <c r="F305" t="str">
        <f t="shared" si="17"/>
        <v>YES</v>
      </c>
      <c r="G305" t="str">
        <f t="shared" si="18"/>
        <v>YES</v>
      </c>
      <c r="H305" t="b">
        <f t="shared" si="19"/>
        <v>1</v>
      </c>
      <c r="L305" t="s">
        <v>7058</v>
      </c>
      <c r="M305">
        <v>2021</v>
      </c>
      <c r="N305" t="s">
        <v>1540</v>
      </c>
    </row>
    <row r="306" spans="1:14" x14ac:dyDescent="0.3">
      <c r="A306" t="s">
        <v>7059</v>
      </c>
      <c r="B306" t="s">
        <v>7060</v>
      </c>
      <c r="C306" t="s">
        <v>7061</v>
      </c>
      <c r="D306" t="s">
        <v>7062</v>
      </c>
      <c r="E306" t="str">
        <f t="shared" si="16"/>
        <v>NO</v>
      </c>
      <c r="F306" t="str">
        <f t="shared" si="17"/>
        <v>YES</v>
      </c>
      <c r="G306" t="str">
        <f t="shared" si="18"/>
        <v>YES</v>
      </c>
      <c r="H306" t="b">
        <f t="shared" si="19"/>
        <v>0</v>
      </c>
      <c r="L306" t="s">
        <v>7063</v>
      </c>
      <c r="M306">
        <v>2021</v>
      </c>
      <c r="N306" t="s">
        <v>1540</v>
      </c>
    </row>
    <row r="307" spans="1:14" x14ac:dyDescent="0.3">
      <c r="A307" t="s">
        <v>7064</v>
      </c>
      <c r="B307" t="s">
        <v>7065</v>
      </c>
      <c r="C307" t="s">
        <v>7066</v>
      </c>
      <c r="D307" t="s">
        <v>7067</v>
      </c>
      <c r="E307" t="str">
        <f t="shared" si="16"/>
        <v>YES</v>
      </c>
      <c r="F307" t="str">
        <f t="shared" si="17"/>
        <v>YES</v>
      </c>
      <c r="G307" t="str">
        <f t="shared" si="18"/>
        <v>YES</v>
      </c>
      <c r="H307" t="b">
        <f t="shared" si="19"/>
        <v>1</v>
      </c>
      <c r="L307" t="s">
        <v>7068</v>
      </c>
      <c r="M307">
        <v>2021</v>
      </c>
      <c r="N307" t="s">
        <v>1540</v>
      </c>
    </row>
    <row r="308" spans="1:14" x14ac:dyDescent="0.3">
      <c r="A308" t="s">
        <v>7069</v>
      </c>
      <c r="B308" t="s">
        <v>1677</v>
      </c>
      <c r="C308" t="s">
        <v>1680</v>
      </c>
      <c r="D308" t="s">
        <v>1681</v>
      </c>
      <c r="E308" t="str">
        <f t="shared" si="16"/>
        <v>NO</v>
      </c>
      <c r="F308" t="str">
        <f t="shared" si="17"/>
        <v>YES</v>
      </c>
      <c r="G308" t="str">
        <f t="shared" si="18"/>
        <v>YES</v>
      </c>
      <c r="H308" t="b">
        <f t="shared" si="19"/>
        <v>0</v>
      </c>
      <c r="K308">
        <v>15</v>
      </c>
      <c r="L308" t="s">
        <v>7070</v>
      </c>
      <c r="M308">
        <v>2021</v>
      </c>
      <c r="N308" t="s">
        <v>1540</v>
      </c>
    </row>
    <row r="309" spans="1:14" x14ac:dyDescent="0.3">
      <c r="A309" t="s">
        <v>7071</v>
      </c>
      <c r="B309" t="s">
        <v>7072</v>
      </c>
      <c r="C309" t="s">
        <v>7073</v>
      </c>
      <c r="D309" t="s">
        <v>7074</v>
      </c>
      <c r="E309" t="str">
        <f t="shared" si="16"/>
        <v>YES</v>
      </c>
      <c r="F309" t="str">
        <f t="shared" si="17"/>
        <v>YES</v>
      </c>
      <c r="G309" t="str">
        <f t="shared" si="18"/>
        <v>YES</v>
      </c>
      <c r="H309" t="b">
        <f t="shared" si="19"/>
        <v>1</v>
      </c>
      <c r="L309" t="s">
        <v>7075</v>
      </c>
      <c r="M309">
        <v>2021</v>
      </c>
      <c r="N309" t="s">
        <v>1540</v>
      </c>
    </row>
    <row r="310" spans="1:14" x14ac:dyDescent="0.3">
      <c r="A310" t="s">
        <v>7076</v>
      </c>
      <c r="B310" t="s">
        <v>7077</v>
      </c>
      <c r="C310" t="s">
        <v>7078</v>
      </c>
      <c r="D310" t="s">
        <v>7079</v>
      </c>
      <c r="E310" t="str">
        <f t="shared" si="16"/>
        <v>NO</v>
      </c>
      <c r="F310" t="str">
        <f t="shared" si="17"/>
        <v>YES</v>
      </c>
      <c r="G310" t="str">
        <f t="shared" si="18"/>
        <v>YES</v>
      </c>
      <c r="H310" t="b">
        <f t="shared" si="19"/>
        <v>0</v>
      </c>
      <c r="K310">
        <v>11</v>
      </c>
      <c r="L310" t="s">
        <v>7080</v>
      </c>
      <c r="M310">
        <v>2021</v>
      </c>
      <c r="N310" t="s">
        <v>1540</v>
      </c>
    </row>
    <row r="311" spans="1:14" x14ac:dyDescent="0.3">
      <c r="A311" t="s">
        <v>7081</v>
      </c>
      <c r="B311" t="s">
        <v>7082</v>
      </c>
      <c r="C311" t="s">
        <v>7083</v>
      </c>
      <c r="D311" t="s">
        <v>7084</v>
      </c>
      <c r="E311" t="str">
        <f t="shared" si="16"/>
        <v>YES</v>
      </c>
      <c r="F311" t="str">
        <f t="shared" si="17"/>
        <v>YES</v>
      </c>
      <c r="G311" t="str">
        <f t="shared" si="18"/>
        <v>YES</v>
      </c>
      <c r="H311" t="b">
        <f t="shared" si="19"/>
        <v>1</v>
      </c>
      <c r="L311" t="s">
        <v>7085</v>
      </c>
      <c r="M311">
        <v>2021</v>
      </c>
      <c r="N311" t="s">
        <v>1540</v>
      </c>
    </row>
    <row r="312" spans="1:14" x14ac:dyDescent="0.3">
      <c r="A312" t="s">
        <v>7086</v>
      </c>
      <c r="B312" t="s">
        <v>7087</v>
      </c>
      <c r="C312" t="s">
        <v>7088</v>
      </c>
      <c r="D312" t="s">
        <v>7089</v>
      </c>
      <c r="E312" t="str">
        <f t="shared" si="16"/>
        <v>NO</v>
      </c>
      <c r="F312" t="str">
        <f t="shared" si="17"/>
        <v>YES</v>
      </c>
      <c r="G312" t="str">
        <f t="shared" si="18"/>
        <v>YES</v>
      </c>
      <c r="H312" t="b">
        <f t="shared" si="19"/>
        <v>0</v>
      </c>
      <c r="K312">
        <v>21</v>
      </c>
      <c r="L312" t="s">
        <v>3011</v>
      </c>
      <c r="M312">
        <v>2021</v>
      </c>
      <c r="N312" t="s">
        <v>1540</v>
      </c>
    </row>
    <row r="313" spans="1:14" x14ac:dyDescent="0.3">
      <c r="A313" t="s">
        <v>7090</v>
      </c>
      <c r="B313" t="s">
        <v>7091</v>
      </c>
      <c r="C313" t="s">
        <v>7092</v>
      </c>
      <c r="E313" t="str">
        <f t="shared" si="16"/>
        <v>NO</v>
      </c>
      <c r="F313" t="str">
        <f t="shared" si="17"/>
        <v>YES</v>
      </c>
      <c r="G313" t="str">
        <f t="shared" si="18"/>
        <v>NO</v>
      </c>
      <c r="H313" t="b">
        <f t="shared" si="19"/>
        <v>0</v>
      </c>
      <c r="L313" t="s">
        <v>7093</v>
      </c>
      <c r="M313">
        <v>2021</v>
      </c>
      <c r="N313" t="s">
        <v>1540</v>
      </c>
    </row>
    <row r="314" spans="1:14" x14ac:dyDescent="0.3">
      <c r="A314" t="s">
        <v>7094</v>
      </c>
      <c r="B314" t="s">
        <v>7095</v>
      </c>
      <c r="C314" t="s">
        <v>7096</v>
      </c>
      <c r="E314" t="str">
        <f t="shared" si="16"/>
        <v>YES</v>
      </c>
      <c r="F314" t="str">
        <f t="shared" si="17"/>
        <v>YES</v>
      </c>
      <c r="G314" t="str">
        <f t="shared" si="18"/>
        <v>NO</v>
      </c>
      <c r="H314" t="b">
        <f t="shared" si="19"/>
        <v>0</v>
      </c>
      <c r="L314" t="s">
        <v>7097</v>
      </c>
      <c r="M314">
        <v>2021</v>
      </c>
      <c r="N314" t="s">
        <v>1540</v>
      </c>
    </row>
    <row r="315" spans="1:14" x14ac:dyDescent="0.3">
      <c r="A315" t="s">
        <v>7098</v>
      </c>
      <c r="B315" t="s">
        <v>7099</v>
      </c>
      <c r="C315" t="s">
        <v>7100</v>
      </c>
      <c r="D315" t="s">
        <v>7101</v>
      </c>
      <c r="E315" t="str">
        <f t="shared" si="16"/>
        <v>NO</v>
      </c>
      <c r="F315" t="str">
        <f t="shared" si="17"/>
        <v>YES</v>
      </c>
      <c r="G315" t="str">
        <f t="shared" si="18"/>
        <v>YES</v>
      </c>
      <c r="H315" t="b">
        <f t="shared" si="19"/>
        <v>0</v>
      </c>
      <c r="K315">
        <v>4</v>
      </c>
      <c r="L315" t="s">
        <v>7102</v>
      </c>
      <c r="M315">
        <v>2021</v>
      </c>
      <c r="N315" t="s">
        <v>1540</v>
      </c>
    </row>
    <row r="316" spans="1:14" x14ac:dyDescent="0.3">
      <c r="A316" t="s">
        <v>7103</v>
      </c>
      <c r="B316" t="s">
        <v>1672</v>
      </c>
      <c r="C316" t="s">
        <v>1674</v>
      </c>
      <c r="E316" t="str">
        <f t="shared" si="16"/>
        <v>YES</v>
      </c>
      <c r="F316" t="str">
        <f t="shared" si="17"/>
        <v>YES</v>
      </c>
      <c r="G316" t="str">
        <f t="shared" si="18"/>
        <v>NO</v>
      </c>
      <c r="H316" t="b">
        <f t="shared" si="19"/>
        <v>0</v>
      </c>
      <c r="L316" t="s">
        <v>7104</v>
      </c>
      <c r="M316">
        <v>2021</v>
      </c>
      <c r="N316" t="s">
        <v>1540</v>
      </c>
    </row>
    <row r="317" spans="1:14" x14ac:dyDescent="0.3">
      <c r="A317" t="s">
        <v>7105</v>
      </c>
      <c r="B317" t="s">
        <v>7106</v>
      </c>
      <c r="C317" t="s">
        <v>7107</v>
      </c>
      <c r="E317" t="str">
        <f t="shared" si="16"/>
        <v>NO</v>
      </c>
      <c r="F317" t="str">
        <f t="shared" si="17"/>
        <v>YES</v>
      </c>
      <c r="G317" t="str">
        <f t="shared" si="18"/>
        <v>NO</v>
      </c>
      <c r="H317" t="b">
        <f t="shared" si="19"/>
        <v>0</v>
      </c>
      <c r="K317">
        <v>11</v>
      </c>
      <c r="L317" t="s">
        <v>7108</v>
      </c>
      <c r="M317">
        <v>2021</v>
      </c>
      <c r="N317" t="s">
        <v>1540</v>
      </c>
    </row>
    <row r="318" spans="1:14" x14ac:dyDescent="0.3">
      <c r="A318" t="s">
        <v>7109</v>
      </c>
      <c r="B318" t="s">
        <v>7110</v>
      </c>
      <c r="C318" t="s">
        <v>7111</v>
      </c>
      <c r="D318" t="s">
        <v>7112</v>
      </c>
      <c r="E318" t="str">
        <f t="shared" si="16"/>
        <v>YES</v>
      </c>
      <c r="F318" t="str">
        <f t="shared" si="17"/>
        <v>YES</v>
      </c>
      <c r="G318" t="str">
        <f t="shared" si="18"/>
        <v>YES</v>
      </c>
      <c r="H318" t="b">
        <f t="shared" si="19"/>
        <v>1</v>
      </c>
      <c r="L318" t="s">
        <v>7113</v>
      </c>
      <c r="M318">
        <v>2021</v>
      </c>
      <c r="N318" t="s">
        <v>1540</v>
      </c>
    </row>
    <row r="319" spans="1:14" x14ac:dyDescent="0.3">
      <c r="A319" t="s">
        <v>7114</v>
      </c>
      <c r="B319" t="s">
        <v>7115</v>
      </c>
      <c r="C319" t="s">
        <v>7116</v>
      </c>
      <c r="E319" t="str">
        <f t="shared" si="16"/>
        <v>YES</v>
      </c>
      <c r="F319" t="str">
        <f t="shared" si="17"/>
        <v>YES</v>
      </c>
      <c r="G319" t="str">
        <f t="shared" si="18"/>
        <v>NO</v>
      </c>
      <c r="H319" t="b">
        <f t="shared" si="19"/>
        <v>0</v>
      </c>
      <c r="L319" t="s">
        <v>7117</v>
      </c>
      <c r="M319">
        <v>2020</v>
      </c>
      <c r="N319" t="s">
        <v>1540</v>
      </c>
    </row>
    <row r="320" spans="1:14" x14ac:dyDescent="0.3">
      <c r="A320" t="s">
        <v>7118</v>
      </c>
      <c r="B320" t="s">
        <v>7119</v>
      </c>
      <c r="C320" t="s">
        <v>7120</v>
      </c>
      <c r="E320" t="str">
        <f t="shared" si="16"/>
        <v>YES</v>
      </c>
      <c r="F320" t="str">
        <f t="shared" si="17"/>
        <v>YES</v>
      </c>
      <c r="G320" t="str">
        <f t="shared" si="18"/>
        <v>NO</v>
      </c>
      <c r="H320" t="b">
        <f t="shared" si="19"/>
        <v>0</v>
      </c>
      <c r="L320" t="s">
        <v>7121</v>
      </c>
      <c r="M320">
        <v>2021</v>
      </c>
      <c r="N320" t="s">
        <v>1540</v>
      </c>
    </row>
    <row r="321" spans="1:14" x14ac:dyDescent="0.3">
      <c r="A321" t="s">
        <v>7122</v>
      </c>
      <c r="B321" t="s">
        <v>7123</v>
      </c>
      <c r="C321" t="s">
        <v>7124</v>
      </c>
      <c r="D321" t="s">
        <v>7125</v>
      </c>
      <c r="E321" t="str">
        <f t="shared" si="16"/>
        <v>YES</v>
      </c>
      <c r="F321" t="str">
        <f t="shared" si="17"/>
        <v>YES</v>
      </c>
      <c r="G321" t="str">
        <f t="shared" si="18"/>
        <v>YES</v>
      </c>
      <c r="H321" t="b">
        <f t="shared" si="19"/>
        <v>1</v>
      </c>
      <c r="L321" t="s">
        <v>7126</v>
      </c>
      <c r="M321">
        <v>2021</v>
      </c>
      <c r="N321" t="s">
        <v>1540</v>
      </c>
    </row>
    <row r="322" spans="1:14" x14ac:dyDescent="0.3">
      <c r="A322" t="s">
        <v>7127</v>
      </c>
      <c r="B322" t="s">
        <v>7128</v>
      </c>
      <c r="C322" t="s">
        <v>7129</v>
      </c>
      <c r="D322" t="s">
        <v>7130</v>
      </c>
      <c r="E322" t="str">
        <f t="shared" si="16"/>
        <v>YES</v>
      </c>
      <c r="F322" t="str">
        <f t="shared" si="17"/>
        <v>YES</v>
      </c>
      <c r="G322" t="str">
        <f t="shared" si="18"/>
        <v>YES</v>
      </c>
      <c r="H322" t="b">
        <f t="shared" si="19"/>
        <v>1</v>
      </c>
      <c r="K322">
        <v>18</v>
      </c>
      <c r="L322" t="s">
        <v>7131</v>
      </c>
      <c r="M322">
        <v>2022</v>
      </c>
      <c r="N322" t="s">
        <v>1540</v>
      </c>
    </row>
    <row r="323" spans="1:14" x14ac:dyDescent="0.3">
      <c r="A323" t="s">
        <v>7132</v>
      </c>
      <c r="B323" t="s">
        <v>7133</v>
      </c>
      <c r="C323" t="s">
        <v>7134</v>
      </c>
      <c r="D323" t="s">
        <v>7135</v>
      </c>
      <c r="E323" t="str">
        <f t="shared" ref="E323:E386" si="20">IF(OR(ISNUMBER(SEARCH("Virtual Reality",B323)),ISNUMBER(SEARCH("Augmented Reality",B323)),ISNUMBER(SEARCH("Mixed Reality",B323)),ISNUMBER(SEARCH("Metaverse",B323)),ISNUMBER(SEARCH("vr",B323)),ISNUMBER(SEARCH("AR",B323)),ISNUMBER(SEARCH("MR",B323)),ISNUMBER(SEARCH("security",B323)),ISNUMBER(SEARCH("privacy",B323)),ISNUMBER(SEARCH("identification",B323)),ISNUMBER(SEARCH("authentication",B323)),ISNUMBER(SEARCH("risks",B323)),ISNUMBER(SEARCH("risk",B323))),"YES","NO")</f>
        <v>NO</v>
      </c>
      <c r="F323" t="str">
        <f t="shared" ref="F323:F386" si="21">IF(OR(ISNUMBER(SEARCH("Virtual Reality",C323)),ISNUMBER(SEARCH("Augmented Reality",C323)),ISNUMBER(SEARCH("Mixed Reality",C323)),ISNUMBER(SEARCH("Metaverse",C323)),ISNUMBER(SEARCH("vr",C323)),ISNUMBER(SEARCH("AR",C323)),ISNUMBER(SEARCH("MR",C323)),ISNUMBER(SEARCH("security",C323)),ISNUMBER(SEARCH("privacy",C323)),ISNUMBER(SEARCH("identification",C323)),ISNUMBER(SEARCH("authentication",C323)),ISNUMBER(SEARCH("risks",C323)),ISNUMBER(SEARCH("risk",C323))),"YES","NO")</f>
        <v>YES</v>
      </c>
      <c r="G323" t="str">
        <f t="shared" ref="G323:G386" si="22">IF(OR(ISNUMBER(SEARCH("Virtual Reality",D323)),ISNUMBER(SEARCH("Augmented Reality",D323)),ISNUMBER(SEARCH("Mixed Reality",D323)),ISNUMBER(SEARCH("Metaverse",D323)),ISNUMBER(SEARCH("vr",D323)),ISNUMBER(SEARCH("AR",D323)),ISNUMBER(SEARCH("MR",D323)),ISNUMBER(SEARCH("security",D323)),ISNUMBER(SEARCH("privacy",D323)),ISNUMBER(SEARCH("identification",D323)),ISNUMBER(SEARCH("authentication",D323)),ISNUMBER(SEARCH("risks",D323)),ISNUMBER(SEARCH("risk",D323))),"YES","NO")</f>
        <v>YES</v>
      </c>
      <c r="H323" t="b">
        <f t="shared" ref="H323:H386" si="23">IF(AND(E323="YES",F323="YES",G323="YES"),TRUE,FALSE)</f>
        <v>0</v>
      </c>
      <c r="K323">
        <v>11</v>
      </c>
      <c r="L323" t="s">
        <v>7136</v>
      </c>
      <c r="M323">
        <v>2021</v>
      </c>
      <c r="N323" t="s">
        <v>1540</v>
      </c>
    </row>
    <row r="324" spans="1:14" x14ac:dyDescent="0.3">
      <c r="A324" t="s">
        <v>7137</v>
      </c>
      <c r="B324" t="s">
        <v>7138</v>
      </c>
      <c r="C324" t="s">
        <v>7139</v>
      </c>
      <c r="D324" t="s">
        <v>7140</v>
      </c>
      <c r="E324" t="str">
        <f t="shared" si="20"/>
        <v>YES</v>
      </c>
      <c r="F324" t="str">
        <f t="shared" si="21"/>
        <v>YES</v>
      </c>
      <c r="G324" t="str">
        <f t="shared" si="22"/>
        <v>YES</v>
      </c>
      <c r="H324" t="b">
        <f t="shared" si="23"/>
        <v>1</v>
      </c>
      <c r="K324">
        <v>8</v>
      </c>
      <c r="L324" t="s">
        <v>7141</v>
      </c>
      <c r="M324">
        <v>2020</v>
      </c>
      <c r="N324" t="s">
        <v>1540</v>
      </c>
    </row>
    <row r="325" spans="1:14" x14ac:dyDescent="0.3">
      <c r="A325" t="s">
        <v>7142</v>
      </c>
      <c r="B325" t="s">
        <v>7143</v>
      </c>
      <c r="C325" t="s">
        <v>7144</v>
      </c>
      <c r="D325" t="s">
        <v>7145</v>
      </c>
      <c r="E325" t="str">
        <f t="shared" si="20"/>
        <v>YES</v>
      </c>
      <c r="F325" t="str">
        <f t="shared" si="21"/>
        <v>YES</v>
      </c>
      <c r="G325" t="str">
        <f t="shared" si="22"/>
        <v>YES</v>
      </c>
      <c r="H325" t="b">
        <f t="shared" si="23"/>
        <v>1</v>
      </c>
      <c r="L325" t="s">
        <v>7146</v>
      </c>
      <c r="M325">
        <v>2021</v>
      </c>
      <c r="N325" t="s">
        <v>1540</v>
      </c>
    </row>
    <row r="326" spans="1:14" x14ac:dyDescent="0.3">
      <c r="A326" t="s">
        <v>7147</v>
      </c>
      <c r="B326" t="s">
        <v>7148</v>
      </c>
      <c r="C326" t="s">
        <v>7149</v>
      </c>
      <c r="D326" t="s">
        <v>7150</v>
      </c>
      <c r="E326" t="str">
        <f t="shared" si="20"/>
        <v>YES</v>
      </c>
      <c r="F326" t="str">
        <f t="shared" si="21"/>
        <v>YES</v>
      </c>
      <c r="G326" t="str">
        <f t="shared" si="22"/>
        <v>YES</v>
      </c>
      <c r="H326" t="b">
        <f t="shared" si="23"/>
        <v>1</v>
      </c>
      <c r="L326" t="s">
        <v>7151</v>
      </c>
      <c r="M326">
        <v>2021</v>
      </c>
      <c r="N326" t="s">
        <v>1540</v>
      </c>
    </row>
    <row r="327" spans="1:14" x14ac:dyDescent="0.3">
      <c r="A327" t="s">
        <v>7152</v>
      </c>
      <c r="B327" t="s">
        <v>3940</v>
      </c>
      <c r="C327" t="s">
        <v>7153</v>
      </c>
      <c r="D327" t="s">
        <v>7154</v>
      </c>
      <c r="E327" t="str">
        <f t="shared" si="20"/>
        <v>NO</v>
      </c>
      <c r="F327" t="str">
        <f t="shared" si="21"/>
        <v>YES</v>
      </c>
      <c r="G327" t="str">
        <f t="shared" si="22"/>
        <v>YES</v>
      </c>
      <c r="H327" t="b">
        <f t="shared" si="23"/>
        <v>0</v>
      </c>
      <c r="L327" t="s">
        <v>3943</v>
      </c>
      <c r="M327">
        <v>2021</v>
      </c>
      <c r="N327" t="s">
        <v>1540</v>
      </c>
    </row>
    <row r="328" spans="1:14" x14ac:dyDescent="0.3">
      <c r="A328" t="s">
        <v>7155</v>
      </c>
      <c r="B328" t="s">
        <v>7156</v>
      </c>
      <c r="C328" t="s">
        <v>7157</v>
      </c>
      <c r="E328" t="str">
        <f t="shared" si="20"/>
        <v>YES</v>
      </c>
      <c r="F328" t="str">
        <f t="shared" si="21"/>
        <v>YES</v>
      </c>
      <c r="G328" t="str">
        <f t="shared" si="22"/>
        <v>NO</v>
      </c>
      <c r="H328" t="b">
        <f t="shared" si="23"/>
        <v>0</v>
      </c>
      <c r="K328">
        <v>20</v>
      </c>
      <c r="L328" t="s">
        <v>7158</v>
      </c>
      <c r="M328">
        <v>2021</v>
      </c>
      <c r="N328" t="s">
        <v>1540</v>
      </c>
    </row>
    <row r="329" spans="1:14" x14ac:dyDescent="0.3">
      <c r="A329" t="s">
        <v>7159</v>
      </c>
      <c r="B329" t="s">
        <v>7160</v>
      </c>
      <c r="C329" t="s">
        <v>7161</v>
      </c>
      <c r="D329" t="s">
        <v>7162</v>
      </c>
      <c r="E329" t="str">
        <f t="shared" si="20"/>
        <v>NO</v>
      </c>
      <c r="F329" t="str">
        <f t="shared" si="21"/>
        <v>YES</v>
      </c>
      <c r="G329" t="str">
        <f t="shared" si="22"/>
        <v>YES</v>
      </c>
      <c r="H329" t="b">
        <f t="shared" si="23"/>
        <v>0</v>
      </c>
      <c r="L329" t="s">
        <v>7163</v>
      </c>
      <c r="M329">
        <v>2021</v>
      </c>
      <c r="N329" t="s">
        <v>1540</v>
      </c>
    </row>
    <row r="330" spans="1:14" x14ac:dyDescent="0.3">
      <c r="A330" t="s">
        <v>7164</v>
      </c>
      <c r="B330" t="s">
        <v>1697</v>
      </c>
      <c r="C330" t="s">
        <v>7165</v>
      </c>
      <c r="D330" t="s">
        <v>1700</v>
      </c>
      <c r="E330" t="str">
        <f t="shared" si="20"/>
        <v>NO</v>
      </c>
      <c r="F330" t="str">
        <f t="shared" si="21"/>
        <v>YES</v>
      </c>
      <c r="G330" t="str">
        <f t="shared" si="22"/>
        <v>YES</v>
      </c>
      <c r="H330" t="b">
        <f t="shared" si="23"/>
        <v>0</v>
      </c>
      <c r="K330">
        <v>9</v>
      </c>
      <c r="L330" t="s">
        <v>2516</v>
      </c>
      <c r="M330">
        <v>2021</v>
      </c>
      <c r="N330" t="s">
        <v>1540</v>
      </c>
    </row>
    <row r="331" spans="1:14" x14ac:dyDescent="0.3">
      <c r="A331" t="s">
        <v>7166</v>
      </c>
      <c r="B331" t="s">
        <v>7167</v>
      </c>
      <c r="C331" t="s">
        <v>7168</v>
      </c>
      <c r="D331" t="s">
        <v>7169</v>
      </c>
      <c r="E331" t="str">
        <f t="shared" si="20"/>
        <v>YES</v>
      </c>
      <c r="F331" t="str">
        <f t="shared" si="21"/>
        <v>YES</v>
      </c>
      <c r="G331" t="str">
        <f t="shared" si="22"/>
        <v>YES</v>
      </c>
      <c r="H331" t="b">
        <f t="shared" si="23"/>
        <v>1</v>
      </c>
      <c r="K331">
        <v>31</v>
      </c>
      <c r="L331" t="s">
        <v>7170</v>
      </c>
      <c r="M331">
        <v>2021</v>
      </c>
      <c r="N331" t="s">
        <v>1540</v>
      </c>
    </row>
    <row r="332" spans="1:14" x14ac:dyDescent="0.3">
      <c r="A332" t="s">
        <v>7171</v>
      </c>
      <c r="B332" t="s">
        <v>7172</v>
      </c>
      <c r="C332" t="s">
        <v>7173</v>
      </c>
      <c r="D332" t="s">
        <v>7174</v>
      </c>
      <c r="E332" t="str">
        <f t="shared" si="20"/>
        <v>NO</v>
      </c>
      <c r="F332" t="str">
        <f t="shared" si="21"/>
        <v>YES</v>
      </c>
      <c r="G332" t="str">
        <f t="shared" si="22"/>
        <v>YES</v>
      </c>
      <c r="H332" t="b">
        <f t="shared" si="23"/>
        <v>0</v>
      </c>
      <c r="L332" t="s">
        <v>7175</v>
      </c>
      <c r="M332">
        <v>2021</v>
      </c>
      <c r="N332" t="s">
        <v>1540</v>
      </c>
    </row>
    <row r="333" spans="1:14" x14ac:dyDescent="0.3">
      <c r="A333" t="s">
        <v>7176</v>
      </c>
      <c r="B333" t="s">
        <v>7177</v>
      </c>
      <c r="C333" t="s">
        <v>7178</v>
      </c>
      <c r="D333" t="s">
        <v>7179</v>
      </c>
      <c r="E333" t="str">
        <f t="shared" si="20"/>
        <v>YES</v>
      </c>
      <c r="F333" t="str">
        <f t="shared" si="21"/>
        <v>YES</v>
      </c>
      <c r="G333" t="str">
        <f t="shared" si="22"/>
        <v>YES</v>
      </c>
      <c r="H333" t="b">
        <f t="shared" si="23"/>
        <v>1</v>
      </c>
      <c r="K333">
        <v>7</v>
      </c>
      <c r="L333" t="s">
        <v>7180</v>
      </c>
      <c r="M333">
        <v>2021</v>
      </c>
      <c r="N333" t="s">
        <v>1540</v>
      </c>
    </row>
    <row r="334" spans="1:14" x14ac:dyDescent="0.3">
      <c r="A334" t="s">
        <v>7181</v>
      </c>
      <c r="B334" t="s">
        <v>7182</v>
      </c>
      <c r="C334" t="s">
        <v>7183</v>
      </c>
      <c r="D334" t="s">
        <v>7184</v>
      </c>
      <c r="E334" t="str">
        <f t="shared" si="20"/>
        <v>NO</v>
      </c>
      <c r="F334" t="str">
        <f t="shared" si="21"/>
        <v>YES</v>
      </c>
      <c r="G334" t="str">
        <f t="shared" si="22"/>
        <v>YES</v>
      </c>
      <c r="H334" t="b">
        <f t="shared" si="23"/>
        <v>0</v>
      </c>
      <c r="L334" t="s">
        <v>7185</v>
      </c>
      <c r="M334">
        <v>2021</v>
      </c>
      <c r="N334" t="s">
        <v>1540</v>
      </c>
    </row>
    <row r="335" spans="1:14" x14ac:dyDescent="0.3">
      <c r="A335" t="s">
        <v>7186</v>
      </c>
      <c r="B335" t="s">
        <v>7187</v>
      </c>
      <c r="C335" t="s">
        <v>7188</v>
      </c>
      <c r="D335" t="s">
        <v>7189</v>
      </c>
      <c r="E335" t="str">
        <f t="shared" si="20"/>
        <v>YES</v>
      </c>
      <c r="F335" t="str">
        <f t="shared" si="21"/>
        <v>YES</v>
      </c>
      <c r="G335" t="str">
        <f t="shared" si="22"/>
        <v>YES</v>
      </c>
      <c r="H335" t="b">
        <f t="shared" si="23"/>
        <v>1</v>
      </c>
      <c r="K335">
        <v>17</v>
      </c>
      <c r="L335" t="s">
        <v>7190</v>
      </c>
      <c r="M335">
        <v>2022</v>
      </c>
      <c r="N335" t="s">
        <v>1540</v>
      </c>
    </row>
    <row r="336" spans="1:14" x14ac:dyDescent="0.3">
      <c r="A336" t="s">
        <v>7191</v>
      </c>
      <c r="B336" t="s">
        <v>1667</v>
      </c>
      <c r="C336" t="s">
        <v>1669</v>
      </c>
      <c r="E336" t="str">
        <f t="shared" si="20"/>
        <v>YES</v>
      </c>
      <c r="F336" t="str">
        <f t="shared" si="21"/>
        <v>YES</v>
      </c>
      <c r="G336" t="str">
        <f t="shared" si="22"/>
        <v>NO</v>
      </c>
      <c r="H336" t="b">
        <f t="shared" si="23"/>
        <v>0</v>
      </c>
      <c r="L336" t="s">
        <v>7192</v>
      </c>
      <c r="M336">
        <v>2021</v>
      </c>
      <c r="N336" t="s">
        <v>1540</v>
      </c>
    </row>
    <row r="337" spans="1:14" x14ac:dyDescent="0.3">
      <c r="A337" t="s">
        <v>7193</v>
      </c>
      <c r="B337" t="s">
        <v>7194</v>
      </c>
      <c r="C337" t="s">
        <v>7195</v>
      </c>
      <c r="D337" t="s">
        <v>7196</v>
      </c>
      <c r="E337" t="str">
        <f t="shared" si="20"/>
        <v>NO</v>
      </c>
      <c r="F337" t="str">
        <f t="shared" si="21"/>
        <v>YES</v>
      </c>
      <c r="G337" t="str">
        <f t="shared" si="22"/>
        <v>YES</v>
      </c>
      <c r="H337" t="b">
        <f t="shared" si="23"/>
        <v>0</v>
      </c>
      <c r="L337" t="s">
        <v>7197</v>
      </c>
      <c r="M337">
        <v>2021</v>
      </c>
      <c r="N337" t="s">
        <v>1540</v>
      </c>
    </row>
    <row r="338" spans="1:14" x14ac:dyDescent="0.3">
      <c r="A338" t="s">
        <v>7198</v>
      </c>
      <c r="B338" t="s">
        <v>7199</v>
      </c>
      <c r="C338" t="s">
        <v>7200</v>
      </c>
      <c r="D338" t="s">
        <v>7201</v>
      </c>
      <c r="E338" t="str">
        <f t="shared" si="20"/>
        <v>YES</v>
      </c>
      <c r="F338" t="str">
        <f t="shared" si="21"/>
        <v>YES</v>
      </c>
      <c r="G338" t="str">
        <f t="shared" si="22"/>
        <v>YES</v>
      </c>
      <c r="H338" t="b">
        <f t="shared" si="23"/>
        <v>1</v>
      </c>
      <c r="L338" t="s">
        <v>7202</v>
      </c>
      <c r="M338">
        <v>2021</v>
      </c>
      <c r="N338" t="s">
        <v>1540</v>
      </c>
    </row>
    <row r="339" spans="1:14" x14ac:dyDescent="0.3">
      <c r="A339" t="s">
        <v>7203</v>
      </c>
      <c r="B339" t="s">
        <v>7204</v>
      </c>
      <c r="C339" t="s">
        <v>7205</v>
      </c>
      <c r="D339" t="s">
        <v>7206</v>
      </c>
      <c r="E339" t="str">
        <f t="shared" si="20"/>
        <v>NO</v>
      </c>
      <c r="F339" t="str">
        <f t="shared" si="21"/>
        <v>YES</v>
      </c>
      <c r="G339" t="str">
        <f t="shared" si="22"/>
        <v>YES</v>
      </c>
      <c r="H339" t="b">
        <f t="shared" si="23"/>
        <v>0</v>
      </c>
      <c r="K339">
        <v>6</v>
      </c>
      <c r="L339" t="s">
        <v>7207</v>
      </c>
      <c r="M339">
        <v>2021</v>
      </c>
      <c r="N339" t="s">
        <v>1540</v>
      </c>
    </row>
    <row r="340" spans="1:14" x14ac:dyDescent="0.3">
      <c r="A340" t="s">
        <v>7208</v>
      </c>
      <c r="B340" t="s">
        <v>7209</v>
      </c>
      <c r="C340" t="s">
        <v>7210</v>
      </c>
      <c r="E340" t="str">
        <f t="shared" si="20"/>
        <v>YES</v>
      </c>
      <c r="F340" t="str">
        <f t="shared" si="21"/>
        <v>YES</v>
      </c>
      <c r="G340" t="str">
        <f t="shared" si="22"/>
        <v>NO</v>
      </c>
      <c r="H340" t="b">
        <f t="shared" si="23"/>
        <v>0</v>
      </c>
      <c r="L340" t="s">
        <v>7211</v>
      </c>
      <c r="M340">
        <v>2020</v>
      </c>
      <c r="N340" t="s">
        <v>1540</v>
      </c>
    </row>
    <row r="341" spans="1:14" x14ac:dyDescent="0.3">
      <c r="A341" t="s">
        <v>7212</v>
      </c>
      <c r="B341" t="s">
        <v>7213</v>
      </c>
      <c r="C341" t="s">
        <v>7214</v>
      </c>
      <c r="E341" t="str">
        <f t="shared" si="20"/>
        <v>YES</v>
      </c>
      <c r="F341" t="str">
        <f t="shared" si="21"/>
        <v>YES</v>
      </c>
      <c r="G341" t="str">
        <f t="shared" si="22"/>
        <v>NO</v>
      </c>
      <c r="H341" t="b">
        <f t="shared" si="23"/>
        <v>0</v>
      </c>
      <c r="L341" t="s">
        <v>7215</v>
      </c>
      <c r="M341">
        <v>2021</v>
      </c>
      <c r="N341" t="s">
        <v>1540</v>
      </c>
    </row>
    <row r="342" spans="1:14" x14ac:dyDescent="0.3">
      <c r="A342" t="s">
        <v>7216</v>
      </c>
      <c r="B342" t="s">
        <v>1724</v>
      </c>
      <c r="C342" t="s">
        <v>7217</v>
      </c>
      <c r="D342" t="s">
        <v>1728</v>
      </c>
      <c r="E342" t="str">
        <f t="shared" si="20"/>
        <v>YES</v>
      </c>
      <c r="F342" t="str">
        <f t="shared" si="21"/>
        <v>YES</v>
      </c>
      <c r="G342" t="str">
        <f t="shared" si="22"/>
        <v>YES</v>
      </c>
      <c r="H342" t="b">
        <f t="shared" si="23"/>
        <v>1</v>
      </c>
      <c r="K342">
        <v>14</v>
      </c>
      <c r="L342" t="s">
        <v>7218</v>
      </c>
      <c r="M342">
        <v>2021</v>
      </c>
      <c r="N342" t="s">
        <v>1540</v>
      </c>
    </row>
    <row r="343" spans="1:14" x14ac:dyDescent="0.3">
      <c r="A343" t="s">
        <v>7219</v>
      </c>
      <c r="B343" t="s">
        <v>7220</v>
      </c>
      <c r="C343" t="s">
        <v>7221</v>
      </c>
      <c r="E343" t="str">
        <f t="shared" si="20"/>
        <v>YES</v>
      </c>
      <c r="F343" t="str">
        <f t="shared" si="21"/>
        <v>YES</v>
      </c>
      <c r="G343" t="str">
        <f t="shared" si="22"/>
        <v>NO</v>
      </c>
      <c r="H343" t="b">
        <f t="shared" si="23"/>
        <v>0</v>
      </c>
      <c r="L343" t="s">
        <v>7222</v>
      </c>
      <c r="M343">
        <v>2021</v>
      </c>
      <c r="N343" t="s">
        <v>1540</v>
      </c>
    </row>
    <row r="344" spans="1:14" x14ac:dyDescent="0.3">
      <c r="A344" t="s">
        <v>7223</v>
      </c>
      <c r="B344" t="s">
        <v>7224</v>
      </c>
      <c r="C344" t="s">
        <v>7225</v>
      </c>
      <c r="D344" t="s">
        <v>7226</v>
      </c>
      <c r="E344" t="str">
        <f t="shared" si="20"/>
        <v>YES</v>
      </c>
      <c r="F344" t="str">
        <f t="shared" si="21"/>
        <v>YES</v>
      </c>
      <c r="G344" t="str">
        <f t="shared" si="22"/>
        <v>YES</v>
      </c>
      <c r="H344" t="b">
        <f t="shared" si="23"/>
        <v>1</v>
      </c>
      <c r="K344">
        <v>13</v>
      </c>
      <c r="L344" t="s">
        <v>7227</v>
      </c>
      <c r="M344">
        <v>2021</v>
      </c>
      <c r="N344" t="s">
        <v>1540</v>
      </c>
    </row>
    <row r="345" spans="1:14" x14ac:dyDescent="0.3">
      <c r="A345" t="s">
        <v>7228</v>
      </c>
      <c r="B345" t="s">
        <v>7229</v>
      </c>
      <c r="C345" t="s">
        <v>7230</v>
      </c>
      <c r="D345" t="s">
        <v>7231</v>
      </c>
      <c r="E345" t="str">
        <f t="shared" si="20"/>
        <v>YES</v>
      </c>
      <c r="F345" t="str">
        <f t="shared" si="21"/>
        <v>YES</v>
      </c>
      <c r="G345" t="str">
        <f t="shared" si="22"/>
        <v>YES</v>
      </c>
      <c r="H345" t="b">
        <f t="shared" si="23"/>
        <v>1</v>
      </c>
      <c r="L345" t="s">
        <v>7232</v>
      </c>
      <c r="M345">
        <v>2021</v>
      </c>
      <c r="N345" t="s">
        <v>1540</v>
      </c>
    </row>
    <row r="346" spans="1:14" x14ac:dyDescent="0.3">
      <c r="A346" t="s">
        <v>7233</v>
      </c>
      <c r="B346" t="s">
        <v>7234</v>
      </c>
      <c r="C346" t="s">
        <v>7235</v>
      </c>
      <c r="D346" t="s">
        <v>7236</v>
      </c>
      <c r="E346" t="str">
        <f t="shared" si="20"/>
        <v>YES</v>
      </c>
      <c r="F346" t="str">
        <f t="shared" si="21"/>
        <v>YES</v>
      </c>
      <c r="G346" t="str">
        <f t="shared" si="22"/>
        <v>YES</v>
      </c>
      <c r="H346" t="b">
        <f t="shared" si="23"/>
        <v>1</v>
      </c>
      <c r="L346" t="s">
        <v>7237</v>
      </c>
      <c r="M346">
        <v>2021</v>
      </c>
      <c r="N346" t="s">
        <v>1540</v>
      </c>
    </row>
    <row r="347" spans="1:14" x14ac:dyDescent="0.3">
      <c r="A347" t="s">
        <v>7238</v>
      </c>
      <c r="B347" t="s">
        <v>7239</v>
      </c>
      <c r="C347" t="s">
        <v>7240</v>
      </c>
      <c r="D347" t="s">
        <v>7241</v>
      </c>
      <c r="E347" t="str">
        <f t="shared" si="20"/>
        <v>YES</v>
      </c>
      <c r="F347" t="str">
        <f t="shared" si="21"/>
        <v>YES</v>
      </c>
      <c r="G347" t="str">
        <f t="shared" si="22"/>
        <v>YES</v>
      </c>
      <c r="H347" t="b">
        <f t="shared" si="23"/>
        <v>1</v>
      </c>
      <c r="K347">
        <v>25</v>
      </c>
      <c r="L347" t="s">
        <v>7242</v>
      </c>
      <c r="M347">
        <v>2021</v>
      </c>
      <c r="N347" t="s">
        <v>1540</v>
      </c>
    </row>
    <row r="348" spans="1:14" x14ac:dyDescent="0.3">
      <c r="A348" t="s">
        <v>7243</v>
      </c>
      <c r="B348" t="s">
        <v>7244</v>
      </c>
      <c r="C348" t="s">
        <v>7245</v>
      </c>
      <c r="D348" t="s">
        <v>7246</v>
      </c>
      <c r="E348" t="str">
        <f t="shared" si="20"/>
        <v>NO</v>
      </c>
      <c r="F348" t="str">
        <f t="shared" si="21"/>
        <v>YES</v>
      </c>
      <c r="G348" t="str">
        <f t="shared" si="22"/>
        <v>YES</v>
      </c>
      <c r="H348" t="b">
        <f t="shared" si="23"/>
        <v>0</v>
      </c>
      <c r="L348" t="s">
        <v>7247</v>
      </c>
      <c r="M348">
        <v>2021</v>
      </c>
      <c r="N348" t="s">
        <v>1540</v>
      </c>
    </row>
    <row r="349" spans="1:14" x14ac:dyDescent="0.3">
      <c r="A349" t="s">
        <v>7248</v>
      </c>
      <c r="B349" t="s">
        <v>7249</v>
      </c>
      <c r="C349" t="s">
        <v>7250</v>
      </c>
      <c r="E349" t="str">
        <f t="shared" si="20"/>
        <v>NO</v>
      </c>
      <c r="F349" t="str">
        <f t="shared" si="21"/>
        <v>YES</v>
      </c>
      <c r="G349" t="str">
        <f t="shared" si="22"/>
        <v>NO</v>
      </c>
      <c r="H349" t="b">
        <f t="shared" si="23"/>
        <v>0</v>
      </c>
      <c r="L349" t="s">
        <v>7251</v>
      </c>
      <c r="M349">
        <v>2020</v>
      </c>
      <c r="N349" t="s">
        <v>1540</v>
      </c>
    </row>
    <row r="350" spans="1:14" x14ac:dyDescent="0.3">
      <c r="A350" t="s">
        <v>7252</v>
      </c>
      <c r="B350" t="s">
        <v>7253</v>
      </c>
      <c r="C350" t="s">
        <v>7254</v>
      </c>
      <c r="D350" t="s">
        <v>7255</v>
      </c>
      <c r="E350" t="str">
        <f t="shared" si="20"/>
        <v>YES</v>
      </c>
      <c r="F350" t="str">
        <f t="shared" si="21"/>
        <v>YES</v>
      </c>
      <c r="G350" t="str">
        <f t="shared" si="22"/>
        <v>YES</v>
      </c>
      <c r="H350" t="b">
        <f t="shared" si="23"/>
        <v>1</v>
      </c>
      <c r="L350" t="s">
        <v>7256</v>
      </c>
      <c r="M350">
        <v>2021</v>
      </c>
      <c r="N350" t="s">
        <v>1540</v>
      </c>
    </row>
    <row r="351" spans="1:14" x14ac:dyDescent="0.3">
      <c r="A351" t="s">
        <v>7257</v>
      </c>
      <c r="B351" t="s">
        <v>7258</v>
      </c>
      <c r="C351" t="s">
        <v>7259</v>
      </c>
      <c r="D351" t="s">
        <v>7260</v>
      </c>
      <c r="E351" t="str">
        <f t="shared" si="20"/>
        <v>YES</v>
      </c>
      <c r="F351" t="str">
        <f t="shared" si="21"/>
        <v>YES</v>
      </c>
      <c r="G351" t="str">
        <f t="shared" si="22"/>
        <v>YES</v>
      </c>
      <c r="H351" t="b">
        <f t="shared" si="23"/>
        <v>1</v>
      </c>
      <c r="L351" t="s">
        <v>7261</v>
      </c>
      <c r="M351">
        <v>2021</v>
      </c>
      <c r="N351" t="s">
        <v>1540</v>
      </c>
    </row>
    <row r="352" spans="1:14" x14ac:dyDescent="0.3">
      <c r="A352" t="s">
        <v>7262</v>
      </c>
      <c r="B352" t="s">
        <v>7263</v>
      </c>
      <c r="C352" t="s">
        <v>7264</v>
      </c>
      <c r="D352" t="s">
        <v>7265</v>
      </c>
      <c r="E352" t="str">
        <f t="shared" si="20"/>
        <v>YES</v>
      </c>
      <c r="F352" t="str">
        <f t="shared" si="21"/>
        <v>YES</v>
      </c>
      <c r="G352" t="str">
        <f t="shared" si="22"/>
        <v>YES</v>
      </c>
      <c r="H352" t="b">
        <f t="shared" si="23"/>
        <v>1</v>
      </c>
      <c r="L352" t="s">
        <v>7266</v>
      </c>
      <c r="M352">
        <v>2021</v>
      </c>
      <c r="N352" t="s">
        <v>1540</v>
      </c>
    </row>
    <row r="353" spans="1:14" x14ac:dyDescent="0.3">
      <c r="A353" t="s">
        <v>7267</v>
      </c>
      <c r="B353" t="s">
        <v>7268</v>
      </c>
      <c r="C353" t="s">
        <v>7269</v>
      </c>
      <c r="E353" t="str">
        <f t="shared" si="20"/>
        <v>YES</v>
      </c>
      <c r="F353" t="str">
        <f t="shared" si="21"/>
        <v>YES</v>
      </c>
      <c r="G353" t="str">
        <f t="shared" si="22"/>
        <v>NO</v>
      </c>
      <c r="H353" t="b">
        <f t="shared" si="23"/>
        <v>0</v>
      </c>
      <c r="L353" t="s">
        <v>7270</v>
      </c>
      <c r="M353">
        <v>2021</v>
      </c>
      <c r="N353" t="s">
        <v>1540</v>
      </c>
    </row>
    <row r="354" spans="1:14" x14ac:dyDescent="0.3">
      <c r="A354" t="s">
        <v>7271</v>
      </c>
      <c r="B354" t="s">
        <v>1691</v>
      </c>
      <c r="C354" t="s">
        <v>7272</v>
      </c>
      <c r="D354" t="s">
        <v>1694</v>
      </c>
      <c r="E354" t="str">
        <f t="shared" si="20"/>
        <v>YES</v>
      </c>
      <c r="F354" t="str">
        <f t="shared" si="21"/>
        <v>YES</v>
      </c>
      <c r="G354" t="str">
        <f t="shared" si="22"/>
        <v>YES</v>
      </c>
      <c r="H354" t="b">
        <f t="shared" si="23"/>
        <v>1</v>
      </c>
      <c r="K354">
        <v>29</v>
      </c>
      <c r="L354" t="s">
        <v>1923</v>
      </c>
      <c r="M354">
        <v>2021</v>
      </c>
      <c r="N354" t="s">
        <v>1540</v>
      </c>
    </row>
    <row r="355" spans="1:14" x14ac:dyDescent="0.3">
      <c r="A355" t="s">
        <v>7273</v>
      </c>
      <c r="B355" t="s">
        <v>7274</v>
      </c>
      <c r="C355" t="s">
        <v>7275</v>
      </c>
      <c r="D355" t="s">
        <v>7276</v>
      </c>
      <c r="E355" t="str">
        <f t="shared" si="20"/>
        <v>NO</v>
      </c>
      <c r="F355" t="str">
        <f t="shared" si="21"/>
        <v>YES</v>
      </c>
      <c r="G355" t="str">
        <f t="shared" si="22"/>
        <v>YES</v>
      </c>
      <c r="H355" t="b">
        <f t="shared" si="23"/>
        <v>0</v>
      </c>
      <c r="K355">
        <v>13</v>
      </c>
      <c r="L355" t="s">
        <v>7277</v>
      </c>
      <c r="M355">
        <v>2022</v>
      </c>
      <c r="N355" t="s">
        <v>1540</v>
      </c>
    </row>
    <row r="356" spans="1:14" x14ac:dyDescent="0.3">
      <c r="A356" t="s">
        <v>7278</v>
      </c>
      <c r="B356" t="s">
        <v>7279</v>
      </c>
      <c r="C356" t="s">
        <v>7280</v>
      </c>
      <c r="D356" t="s">
        <v>7281</v>
      </c>
      <c r="E356" t="str">
        <f t="shared" si="20"/>
        <v>NO</v>
      </c>
      <c r="F356" t="str">
        <f t="shared" si="21"/>
        <v>YES</v>
      </c>
      <c r="G356" t="str">
        <f t="shared" si="22"/>
        <v>YES</v>
      </c>
      <c r="H356" t="b">
        <f t="shared" si="23"/>
        <v>0</v>
      </c>
      <c r="K356">
        <v>13</v>
      </c>
      <c r="L356" t="s">
        <v>7282</v>
      </c>
      <c r="M356">
        <v>2021</v>
      </c>
      <c r="N356" t="s">
        <v>1540</v>
      </c>
    </row>
    <row r="357" spans="1:14" x14ac:dyDescent="0.3">
      <c r="A357" t="s">
        <v>7283</v>
      </c>
      <c r="B357" t="s">
        <v>7284</v>
      </c>
      <c r="C357" t="s">
        <v>7285</v>
      </c>
      <c r="D357" t="s">
        <v>7286</v>
      </c>
      <c r="E357" t="str">
        <f t="shared" si="20"/>
        <v>NO</v>
      </c>
      <c r="F357" t="str">
        <f t="shared" si="21"/>
        <v>YES</v>
      </c>
      <c r="G357" t="str">
        <f t="shared" si="22"/>
        <v>YES</v>
      </c>
      <c r="H357" t="b">
        <f t="shared" si="23"/>
        <v>0</v>
      </c>
      <c r="K357">
        <v>7</v>
      </c>
      <c r="L357" t="s">
        <v>7287</v>
      </c>
      <c r="M357">
        <v>2021</v>
      </c>
      <c r="N357" t="s">
        <v>1540</v>
      </c>
    </row>
    <row r="358" spans="1:14" x14ac:dyDescent="0.3">
      <c r="A358" t="s">
        <v>7288</v>
      </c>
      <c r="B358" t="s">
        <v>1684</v>
      </c>
      <c r="C358" t="s">
        <v>7289</v>
      </c>
      <c r="D358" t="s">
        <v>1688</v>
      </c>
      <c r="E358" t="str">
        <f t="shared" si="20"/>
        <v>NO</v>
      </c>
      <c r="F358" t="str">
        <f t="shared" si="21"/>
        <v>YES</v>
      </c>
      <c r="G358" t="str">
        <f t="shared" si="22"/>
        <v>YES</v>
      </c>
      <c r="H358" t="b">
        <f t="shared" si="23"/>
        <v>0</v>
      </c>
      <c r="K358">
        <v>13</v>
      </c>
      <c r="L358" t="s">
        <v>4061</v>
      </c>
      <c r="M358">
        <v>2021</v>
      </c>
      <c r="N358" t="s">
        <v>1540</v>
      </c>
    </row>
    <row r="359" spans="1:14" x14ac:dyDescent="0.3">
      <c r="A359" t="s">
        <v>7290</v>
      </c>
      <c r="B359" t="s">
        <v>7291</v>
      </c>
      <c r="C359" t="s">
        <v>7292</v>
      </c>
      <c r="D359" t="s">
        <v>7293</v>
      </c>
      <c r="E359" t="str">
        <f t="shared" si="20"/>
        <v>NO</v>
      </c>
      <c r="F359" t="str">
        <f t="shared" si="21"/>
        <v>YES</v>
      </c>
      <c r="G359" t="str">
        <f t="shared" si="22"/>
        <v>YES</v>
      </c>
      <c r="H359" t="b">
        <f t="shared" si="23"/>
        <v>0</v>
      </c>
      <c r="L359" t="s">
        <v>7294</v>
      </c>
      <c r="M359">
        <v>2020</v>
      </c>
      <c r="N359" t="s">
        <v>1540</v>
      </c>
    </row>
    <row r="360" spans="1:14" x14ac:dyDescent="0.3">
      <c r="A360" t="s">
        <v>7295</v>
      </c>
      <c r="B360" t="s">
        <v>7296</v>
      </c>
      <c r="C360" t="s">
        <v>7297</v>
      </c>
      <c r="D360" t="s">
        <v>7298</v>
      </c>
      <c r="E360" t="str">
        <f t="shared" si="20"/>
        <v>YES</v>
      </c>
      <c r="F360" t="str">
        <f t="shared" si="21"/>
        <v>YES</v>
      </c>
      <c r="G360" t="str">
        <f t="shared" si="22"/>
        <v>YES</v>
      </c>
      <c r="H360" t="b">
        <f t="shared" si="23"/>
        <v>1</v>
      </c>
      <c r="K360">
        <v>12</v>
      </c>
      <c r="L360" t="s">
        <v>7299</v>
      </c>
      <c r="M360">
        <v>2021</v>
      </c>
      <c r="N360" t="s">
        <v>1540</v>
      </c>
    </row>
    <row r="361" spans="1:14" x14ac:dyDescent="0.3">
      <c r="A361" t="s">
        <v>7300</v>
      </c>
      <c r="B361" t="s">
        <v>1750</v>
      </c>
      <c r="C361" t="s">
        <v>1753</v>
      </c>
      <c r="D361" t="s">
        <v>1754</v>
      </c>
      <c r="E361" t="str">
        <f t="shared" si="20"/>
        <v>YES</v>
      </c>
      <c r="F361" t="str">
        <f t="shared" si="21"/>
        <v>YES</v>
      </c>
      <c r="G361" t="str">
        <f t="shared" si="22"/>
        <v>YES</v>
      </c>
      <c r="H361" t="b">
        <f t="shared" si="23"/>
        <v>1</v>
      </c>
      <c r="K361">
        <v>44</v>
      </c>
      <c r="L361" t="s">
        <v>3897</v>
      </c>
      <c r="M361">
        <v>2020</v>
      </c>
      <c r="N361" t="s">
        <v>1540</v>
      </c>
    </row>
    <row r="362" spans="1:14" x14ac:dyDescent="0.3">
      <c r="A362" t="s">
        <v>7301</v>
      </c>
      <c r="B362" t="s">
        <v>7302</v>
      </c>
      <c r="C362" t="s">
        <v>7303</v>
      </c>
      <c r="D362" t="s">
        <v>7304</v>
      </c>
      <c r="E362" t="str">
        <f t="shared" si="20"/>
        <v>YES</v>
      </c>
      <c r="F362" t="str">
        <f t="shared" si="21"/>
        <v>YES</v>
      </c>
      <c r="G362" t="str">
        <f t="shared" si="22"/>
        <v>YES</v>
      </c>
      <c r="H362" t="b">
        <f t="shared" si="23"/>
        <v>1</v>
      </c>
      <c r="L362" t="s">
        <v>7305</v>
      </c>
      <c r="M362">
        <v>2020</v>
      </c>
      <c r="N362" t="s">
        <v>1540</v>
      </c>
    </row>
    <row r="363" spans="1:14" x14ac:dyDescent="0.3">
      <c r="A363" t="s">
        <v>7306</v>
      </c>
      <c r="B363" t="s">
        <v>7307</v>
      </c>
      <c r="C363" t="s">
        <v>7308</v>
      </c>
      <c r="E363" t="str">
        <f t="shared" si="20"/>
        <v>YES</v>
      </c>
      <c r="F363" t="str">
        <f t="shared" si="21"/>
        <v>YES</v>
      </c>
      <c r="G363" t="str">
        <f t="shared" si="22"/>
        <v>NO</v>
      </c>
      <c r="H363" t="b">
        <f t="shared" si="23"/>
        <v>0</v>
      </c>
      <c r="L363" t="s">
        <v>7309</v>
      </c>
      <c r="M363">
        <v>2021</v>
      </c>
      <c r="N363" t="s">
        <v>1540</v>
      </c>
    </row>
    <row r="364" spans="1:14" x14ac:dyDescent="0.3">
      <c r="A364" t="s">
        <v>7310</v>
      </c>
      <c r="B364" t="s">
        <v>1654</v>
      </c>
      <c r="C364" t="s">
        <v>1657</v>
      </c>
      <c r="D364" t="s">
        <v>7311</v>
      </c>
      <c r="E364" t="str">
        <f t="shared" si="20"/>
        <v>NO</v>
      </c>
      <c r="F364" t="str">
        <f t="shared" si="21"/>
        <v>YES</v>
      </c>
      <c r="G364" t="str">
        <f t="shared" si="22"/>
        <v>YES</v>
      </c>
      <c r="H364" t="b">
        <f t="shared" si="23"/>
        <v>0</v>
      </c>
      <c r="L364" t="s">
        <v>7312</v>
      </c>
      <c r="M364">
        <v>2021</v>
      </c>
      <c r="N364" t="s">
        <v>1540</v>
      </c>
    </row>
    <row r="365" spans="1:14" x14ac:dyDescent="0.3">
      <c r="A365" t="s">
        <v>7313</v>
      </c>
      <c r="B365" t="s">
        <v>7314</v>
      </c>
      <c r="C365" t="s">
        <v>7315</v>
      </c>
      <c r="E365" t="str">
        <f t="shared" si="20"/>
        <v>YES</v>
      </c>
      <c r="F365" t="str">
        <f t="shared" si="21"/>
        <v>YES</v>
      </c>
      <c r="G365" t="str">
        <f t="shared" si="22"/>
        <v>NO</v>
      </c>
      <c r="H365" t="b">
        <f t="shared" si="23"/>
        <v>0</v>
      </c>
      <c r="L365" t="s">
        <v>7316</v>
      </c>
      <c r="M365">
        <v>2021</v>
      </c>
      <c r="N365" t="s">
        <v>1540</v>
      </c>
    </row>
    <row r="366" spans="1:14" x14ac:dyDescent="0.3">
      <c r="A366" t="s">
        <v>7317</v>
      </c>
      <c r="B366" t="s">
        <v>7318</v>
      </c>
      <c r="C366" t="s">
        <v>7319</v>
      </c>
      <c r="D366" t="s">
        <v>7320</v>
      </c>
      <c r="E366" t="str">
        <f t="shared" si="20"/>
        <v>YES</v>
      </c>
      <c r="F366" t="str">
        <f t="shared" si="21"/>
        <v>YES</v>
      </c>
      <c r="G366" t="str">
        <f t="shared" si="22"/>
        <v>YES</v>
      </c>
      <c r="H366" t="b">
        <f t="shared" si="23"/>
        <v>1</v>
      </c>
      <c r="K366">
        <v>14</v>
      </c>
      <c r="L366" t="s">
        <v>7321</v>
      </c>
      <c r="M366">
        <v>2022</v>
      </c>
      <c r="N366" t="s">
        <v>1540</v>
      </c>
    </row>
    <row r="367" spans="1:14" x14ac:dyDescent="0.3">
      <c r="A367" t="s">
        <v>7322</v>
      </c>
      <c r="B367" t="s">
        <v>7323</v>
      </c>
      <c r="C367" t="s">
        <v>7324</v>
      </c>
      <c r="D367" t="s">
        <v>7325</v>
      </c>
      <c r="E367" t="str">
        <f t="shared" si="20"/>
        <v>NO</v>
      </c>
      <c r="F367" t="str">
        <f t="shared" si="21"/>
        <v>YES</v>
      </c>
      <c r="G367" t="str">
        <f t="shared" si="22"/>
        <v>YES</v>
      </c>
      <c r="H367" t="b">
        <f t="shared" si="23"/>
        <v>0</v>
      </c>
      <c r="L367" t="s">
        <v>7326</v>
      </c>
      <c r="M367">
        <v>2021</v>
      </c>
      <c r="N367" t="s">
        <v>1540</v>
      </c>
    </row>
    <row r="368" spans="1:14" x14ac:dyDescent="0.3">
      <c r="A368" t="s">
        <v>7327</v>
      </c>
      <c r="B368" t="s">
        <v>7328</v>
      </c>
      <c r="C368" t="s">
        <v>7329</v>
      </c>
      <c r="E368" t="str">
        <f t="shared" si="20"/>
        <v>YES</v>
      </c>
      <c r="F368" t="str">
        <f t="shared" si="21"/>
        <v>YES</v>
      </c>
      <c r="G368" t="str">
        <f t="shared" si="22"/>
        <v>NO</v>
      </c>
      <c r="H368" t="b">
        <f t="shared" si="23"/>
        <v>0</v>
      </c>
      <c r="L368" t="s">
        <v>7330</v>
      </c>
      <c r="M368">
        <v>2021</v>
      </c>
      <c r="N368" t="s">
        <v>1540</v>
      </c>
    </row>
    <row r="369" spans="1:14" x14ac:dyDescent="0.3">
      <c r="A369" t="s">
        <v>7331</v>
      </c>
      <c r="B369" t="s">
        <v>7332</v>
      </c>
      <c r="C369" t="s">
        <v>7333</v>
      </c>
      <c r="D369" t="s">
        <v>7334</v>
      </c>
      <c r="E369" t="str">
        <f t="shared" si="20"/>
        <v>YES</v>
      </c>
      <c r="F369" t="str">
        <f t="shared" si="21"/>
        <v>YES</v>
      </c>
      <c r="G369" t="str">
        <f t="shared" si="22"/>
        <v>YES</v>
      </c>
      <c r="H369" t="b">
        <f t="shared" si="23"/>
        <v>1</v>
      </c>
      <c r="K369">
        <v>15</v>
      </c>
      <c r="L369" t="s">
        <v>7335</v>
      </c>
      <c r="M369">
        <v>2022</v>
      </c>
      <c r="N369" t="s">
        <v>1540</v>
      </c>
    </row>
    <row r="370" spans="1:14" x14ac:dyDescent="0.3">
      <c r="A370" t="s">
        <v>7336</v>
      </c>
      <c r="B370" t="s">
        <v>1640</v>
      </c>
      <c r="C370" t="s">
        <v>1643</v>
      </c>
      <c r="D370" t="s">
        <v>7337</v>
      </c>
      <c r="E370" t="str">
        <f t="shared" si="20"/>
        <v>YES</v>
      </c>
      <c r="F370" t="str">
        <f t="shared" si="21"/>
        <v>YES</v>
      </c>
      <c r="G370" t="str">
        <f t="shared" si="22"/>
        <v>YES</v>
      </c>
      <c r="H370" t="b">
        <f t="shared" si="23"/>
        <v>1</v>
      </c>
      <c r="L370" t="s">
        <v>7338</v>
      </c>
      <c r="M370">
        <v>2021</v>
      </c>
      <c r="N370" t="s">
        <v>1540</v>
      </c>
    </row>
    <row r="371" spans="1:14" x14ac:dyDescent="0.3">
      <c r="A371" t="s">
        <v>7339</v>
      </c>
      <c r="B371" t="s">
        <v>1738</v>
      </c>
      <c r="C371" t="s">
        <v>1740</v>
      </c>
      <c r="E371" t="str">
        <f t="shared" si="20"/>
        <v>YES</v>
      </c>
      <c r="F371" t="str">
        <f t="shared" si="21"/>
        <v>YES</v>
      </c>
      <c r="G371" t="str">
        <f t="shared" si="22"/>
        <v>NO</v>
      </c>
      <c r="H371" t="b">
        <f t="shared" si="23"/>
        <v>0</v>
      </c>
      <c r="K371">
        <v>24</v>
      </c>
      <c r="L371" t="s">
        <v>7340</v>
      </c>
      <c r="M371">
        <v>2020</v>
      </c>
      <c r="N371" t="s">
        <v>1540</v>
      </c>
    </row>
    <row r="372" spans="1:14" x14ac:dyDescent="0.3">
      <c r="A372" t="s">
        <v>7341</v>
      </c>
      <c r="B372" t="s">
        <v>1743</v>
      </c>
      <c r="C372" t="s">
        <v>1746</v>
      </c>
      <c r="D372" t="s">
        <v>1747</v>
      </c>
      <c r="E372" t="str">
        <f t="shared" si="20"/>
        <v>NO</v>
      </c>
      <c r="F372" t="str">
        <f t="shared" si="21"/>
        <v>YES</v>
      </c>
      <c r="G372" t="str">
        <f t="shared" si="22"/>
        <v>YES</v>
      </c>
      <c r="H372" t="b">
        <f t="shared" si="23"/>
        <v>0</v>
      </c>
      <c r="K372">
        <v>13</v>
      </c>
      <c r="L372" t="s">
        <v>4258</v>
      </c>
      <c r="M372">
        <v>2020</v>
      </c>
      <c r="N372" t="s">
        <v>1540</v>
      </c>
    </row>
    <row r="373" spans="1:14" x14ac:dyDescent="0.3">
      <c r="A373" t="s">
        <v>7342</v>
      </c>
      <c r="B373" t="s">
        <v>7343</v>
      </c>
      <c r="C373" t="s">
        <v>7344</v>
      </c>
      <c r="D373" t="s">
        <v>7345</v>
      </c>
      <c r="E373" t="str">
        <f t="shared" si="20"/>
        <v>YES</v>
      </c>
      <c r="F373" t="str">
        <f t="shared" si="21"/>
        <v>YES</v>
      </c>
      <c r="G373" t="str">
        <f t="shared" si="22"/>
        <v>YES</v>
      </c>
      <c r="H373" t="b">
        <f t="shared" si="23"/>
        <v>1</v>
      </c>
      <c r="L373" t="s">
        <v>7346</v>
      </c>
      <c r="M373">
        <v>2021</v>
      </c>
      <c r="N373" t="s">
        <v>1540</v>
      </c>
    </row>
    <row r="374" spans="1:14" x14ac:dyDescent="0.3">
      <c r="A374" t="s">
        <v>7347</v>
      </c>
      <c r="B374" t="s">
        <v>7348</v>
      </c>
      <c r="C374" t="s">
        <v>7349</v>
      </c>
      <c r="E374" t="str">
        <f t="shared" si="20"/>
        <v>YES</v>
      </c>
      <c r="F374" t="str">
        <f t="shared" si="21"/>
        <v>YES</v>
      </c>
      <c r="G374" t="str">
        <f t="shared" si="22"/>
        <v>NO</v>
      </c>
      <c r="H374" t="b">
        <f t="shared" si="23"/>
        <v>0</v>
      </c>
      <c r="L374" t="s">
        <v>7350</v>
      </c>
      <c r="M374">
        <v>2021</v>
      </c>
      <c r="N374" t="s">
        <v>1540</v>
      </c>
    </row>
    <row r="375" spans="1:14" x14ac:dyDescent="0.3">
      <c r="A375" t="s">
        <v>7351</v>
      </c>
      <c r="B375" t="s">
        <v>7352</v>
      </c>
      <c r="C375" t="s">
        <v>7353</v>
      </c>
      <c r="D375" t="s">
        <v>7354</v>
      </c>
      <c r="E375" t="str">
        <f t="shared" si="20"/>
        <v>YES</v>
      </c>
      <c r="F375" t="str">
        <f t="shared" si="21"/>
        <v>YES</v>
      </c>
      <c r="G375" t="str">
        <f t="shared" si="22"/>
        <v>YES</v>
      </c>
      <c r="H375" t="b">
        <f t="shared" si="23"/>
        <v>1</v>
      </c>
      <c r="L375" t="s">
        <v>7355</v>
      </c>
      <c r="M375">
        <v>2022</v>
      </c>
      <c r="N375" t="s">
        <v>1540</v>
      </c>
    </row>
    <row r="376" spans="1:14" x14ac:dyDescent="0.3">
      <c r="A376" t="s">
        <v>7356</v>
      </c>
      <c r="B376" t="s">
        <v>7357</v>
      </c>
      <c r="C376" t="s">
        <v>7358</v>
      </c>
      <c r="D376" t="s">
        <v>7359</v>
      </c>
      <c r="E376" t="str">
        <f t="shared" si="20"/>
        <v>YES</v>
      </c>
      <c r="F376" t="str">
        <f t="shared" si="21"/>
        <v>YES</v>
      </c>
      <c r="G376" t="str">
        <f t="shared" si="22"/>
        <v>YES</v>
      </c>
      <c r="H376" t="b">
        <f t="shared" si="23"/>
        <v>1</v>
      </c>
      <c r="L376" t="s">
        <v>7360</v>
      </c>
      <c r="M376">
        <v>2021</v>
      </c>
      <c r="N376" t="s">
        <v>1540</v>
      </c>
    </row>
    <row r="377" spans="1:14" x14ac:dyDescent="0.3">
      <c r="A377" t="s">
        <v>7361</v>
      </c>
      <c r="B377" t="s">
        <v>7362</v>
      </c>
      <c r="C377" t="s">
        <v>7363</v>
      </c>
      <c r="D377" t="s">
        <v>7364</v>
      </c>
      <c r="E377" t="str">
        <f t="shared" si="20"/>
        <v>NO</v>
      </c>
      <c r="F377" t="str">
        <f t="shared" si="21"/>
        <v>YES</v>
      </c>
      <c r="G377" t="str">
        <f t="shared" si="22"/>
        <v>YES</v>
      </c>
      <c r="H377" t="b">
        <f t="shared" si="23"/>
        <v>0</v>
      </c>
      <c r="K377">
        <v>11</v>
      </c>
      <c r="L377" t="s">
        <v>7365</v>
      </c>
      <c r="M377">
        <v>2021</v>
      </c>
      <c r="N377" t="s">
        <v>1540</v>
      </c>
    </row>
    <row r="378" spans="1:14" x14ac:dyDescent="0.3">
      <c r="A378" t="s">
        <v>7366</v>
      </c>
      <c r="B378" t="s">
        <v>1731</v>
      </c>
      <c r="C378" t="s">
        <v>1734</v>
      </c>
      <c r="D378" t="s">
        <v>1735</v>
      </c>
      <c r="E378" t="str">
        <f t="shared" si="20"/>
        <v>YES</v>
      </c>
      <c r="F378" t="str">
        <f t="shared" si="21"/>
        <v>YES</v>
      </c>
      <c r="G378" t="str">
        <f t="shared" si="22"/>
        <v>YES</v>
      </c>
      <c r="H378" t="b">
        <f t="shared" si="23"/>
        <v>1</v>
      </c>
      <c r="K378">
        <v>20</v>
      </c>
      <c r="L378" t="s">
        <v>3656</v>
      </c>
      <c r="M378">
        <v>2020</v>
      </c>
      <c r="N378" t="s">
        <v>1540</v>
      </c>
    </row>
    <row r="379" spans="1:14" x14ac:dyDescent="0.3">
      <c r="A379" t="s">
        <v>7367</v>
      </c>
      <c r="B379" t="s">
        <v>7368</v>
      </c>
      <c r="C379" t="s">
        <v>7369</v>
      </c>
      <c r="D379" t="s">
        <v>7370</v>
      </c>
      <c r="E379" t="str">
        <f t="shared" si="20"/>
        <v>YES</v>
      </c>
      <c r="F379" t="str">
        <f t="shared" si="21"/>
        <v>YES</v>
      </c>
      <c r="G379" t="str">
        <f t="shared" si="22"/>
        <v>YES</v>
      </c>
      <c r="H379" t="b">
        <f t="shared" si="23"/>
        <v>1</v>
      </c>
      <c r="L379" t="s">
        <v>3555</v>
      </c>
      <c r="M379">
        <v>2021</v>
      </c>
      <c r="N379" t="s">
        <v>1540</v>
      </c>
    </row>
    <row r="380" spans="1:14" x14ac:dyDescent="0.3">
      <c r="A380" t="s">
        <v>7371</v>
      </c>
      <c r="B380" t="s">
        <v>7372</v>
      </c>
      <c r="C380" t="s">
        <v>7373</v>
      </c>
      <c r="D380" t="s">
        <v>7374</v>
      </c>
      <c r="E380" t="str">
        <f t="shared" si="20"/>
        <v>NO</v>
      </c>
      <c r="F380" t="str">
        <f t="shared" si="21"/>
        <v>YES</v>
      </c>
      <c r="G380" t="str">
        <f t="shared" si="22"/>
        <v>YES</v>
      </c>
      <c r="H380" t="b">
        <f t="shared" si="23"/>
        <v>0</v>
      </c>
      <c r="K380">
        <v>25</v>
      </c>
      <c r="L380" t="s">
        <v>7375</v>
      </c>
      <c r="M380">
        <v>2021</v>
      </c>
      <c r="N380" t="s">
        <v>1540</v>
      </c>
    </row>
    <row r="381" spans="1:14" x14ac:dyDescent="0.3">
      <c r="A381" t="s">
        <v>7376</v>
      </c>
      <c r="B381" t="s">
        <v>7377</v>
      </c>
      <c r="C381" t="s">
        <v>7378</v>
      </c>
      <c r="D381" t="s">
        <v>7379</v>
      </c>
      <c r="E381" t="str">
        <f t="shared" si="20"/>
        <v>YES</v>
      </c>
      <c r="F381" t="str">
        <f t="shared" si="21"/>
        <v>YES</v>
      </c>
      <c r="G381" t="str">
        <f t="shared" si="22"/>
        <v>YES</v>
      </c>
      <c r="H381" t="b">
        <f t="shared" si="23"/>
        <v>1</v>
      </c>
      <c r="L381" t="s">
        <v>7380</v>
      </c>
      <c r="M381">
        <v>2021</v>
      </c>
      <c r="N381" t="s">
        <v>1540</v>
      </c>
    </row>
    <row r="382" spans="1:14" x14ac:dyDescent="0.3">
      <c r="A382" t="s">
        <v>7381</v>
      </c>
      <c r="B382" t="s">
        <v>7382</v>
      </c>
      <c r="C382" t="s">
        <v>7383</v>
      </c>
      <c r="D382" t="s">
        <v>7384</v>
      </c>
      <c r="E382" t="str">
        <f t="shared" si="20"/>
        <v>NO</v>
      </c>
      <c r="F382" t="str">
        <f t="shared" si="21"/>
        <v>YES</v>
      </c>
      <c r="G382" t="str">
        <f t="shared" si="22"/>
        <v>YES</v>
      </c>
      <c r="H382" t="b">
        <f t="shared" si="23"/>
        <v>0</v>
      </c>
      <c r="L382" t="s">
        <v>7385</v>
      </c>
      <c r="M382">
        <v>2020</v>
      </c>
      <c r="N382" t="s">
        <v>1540</v>
      </c>
    </row>
    <row r="383" spans="1:14" x14ac:dyDescent="0.3">
      <c r="A383" t="s">
        <v>7386</v>
      </c>
      <c r="B383" t="s">
        <v>7387</v>
      </c>
      <c r="C383" t="s">
        <v>7388</v>
      </c>
      <c r="D383" t="s">
        <v>7389</v>
      </c>
      <c r="E383" t="str">
        <f t="shared" si="20"/>
        <v>NO</v>
      </c>
      <c r="F383" t="str">
        <f t="shared" si="21"/>
        <v>YES</v>
      </c>
      <c r="G383" t="str">
        <f t="shared" si="22"/>
        <v>YES</v>
      </c>
      <c r="H383" t="b">
        <f t="shared" si="23"/>
        <v>0</v>
      </c>
      <c r="K383">
        <v>3</v>
      </c>
      <c r="L383" t="s">
        <v>7390</v>
      </c>
      <c r="M383">
        <v>2019</v>
      </c>
      <c r="N383" t="s">
        <v>1540</v>
      </c>
    </row>
    <row r="384" spans="1:14" x14ac:dyDescent="0.3">
      <c r="A384" t="s">
        <v>7391</v>
      </c>
      <c r="B384" t="s">
        <v>7392</v>
      </c>
      <c r="C384" t="s">
        <v>7393</v>
      </c>
      <c r="D384" t="s">
        <v>7394</v>
      </c>
      <c r="E384" t="str">
        <f t="shared" si="20"/>
        <v>YES</v>
      </c>
      <c r="F384" t="str">
        <f t="shared" si="21"/>
        <v>YES</v>
      </c>
      <c r="G384" t="str">
        <f t="shared" si="22"/>
        <v>YES</v>
      </c>
      <c r="H384" t="b">
        <f t="shared" si="23"/>
        <v>1</v>
      </c>
      <c r="L384" t="s">
        <v>7395</v>
      </c>
      <c r="M384">
        <v>2020</v>
      </c>
      <c r="N384" t="s">
        <v>1540</v>
      </c>
    </row>
    <row r="385" spans="1:14" x14ac:dyDescent="0.3">
      <c r="A385" t="s">
        <v>7396</v>
      </c>
      <c r="B385" t="s">
        <v>7397</v>
      </c>
      <c r="C385" t="s">
        <v>7398</v>
      </c>
      <c r="D385" t="s">
        <v>7399</v>
      </c>
      <c r="E385" t="str">
        <f t="shared" si="20"/>
        <v>NO</v>
      </c>
      <c r="F385" t="str">
        <f t="shared" si="21"/>
        <v>YES</v>
      </c>
      <c r="G385" t="str">
        <f t="shared" si="22"/>
        <v>YES</v>
      </c>
      <c r="H385" t="b">
        <f t="shared" si="23"/>
        <v>0</v>
      </c>
      <c r="L385" t="s">
        <v>7400</v>
      </c>
      <c r="M385">
        <v>2020</v>
      </c>
      <c r="N385" t="s">
        <v>1540</v>
      </c>
    </row>
    <row r="386" spans="1:14" x14ac:dyDescent="0.3">
      <c r="A386" t="s">
        <v>7401</v>
      </c>
      <c r="B386" t="s">
        <v>7402</v>
      </c>
      <c r="C386" t="s">
        <v>7403</v>
      </c>
      <c r="D386" t="s">
        <v>7404</v>
      </c>
      <c r="E386" t="str">
        <f t="shared" si="20"/>
        <v>YES</v>
      </c>
      <c r="F386" t="str">
        <f t="shared" si="21"/>
        <v>YES</v>
      </c>
      <c r="G386" t="str">
        <f t="shared" si="22"/>
        <v>YES</v>
      </c>
      <c r="H386" t="b">
        <f t="shared" si="23"/>
        <v>1</v>
      </c>
      <c r="K386">
        <v>10</v>
      </c>
      <c r="L386" t="s">
        <v>7405</v>
      </c>
      <c r="M386">
        <v>2019</v>
      </c>
      <c r="N386" t="s">
        <v>1540</v>
      </c>
    </row>
    <row r="387" spans="1:14" x14ac:dyDescent="0.3">
      <c r="A387" t="s">
        <v>7406</v>
      </c>
      <c r="B387" t="s">
        <v>7407</v>
      </c>
      <c r="C387" t="s">
        <v>7408</v>
      </c>
      <c r="D387" t="s">
        <v>7409</v>
      </c>
      <c r="E387" t="str">
        <f t="shared" ref="E387:E450" si="24">IF(OR(ISNUMBER(SEARCH("Virtual Reality",B387)),ISNUMBER(SEARCH("Augmented Reality",B387)),ISNUMBER(SEARCH("Mixed Reality",B387)),ISNUMBER(SEARCH("Metaverse",B387)),ISNUMBER(SEARCH("vr",B387)),ISNUMBER(SEARCH("AR",B387)),ISNUMBER(SEARCH("MR",B387)),ISNUMBER(SEARCH("security",B387)),ISNUMBER(SEARCH("privacy",B387)),ISNUMBER(SEARCH("identification",B387)),ISNUMBER(SEARCH("authentication",B387)),ISNUMBER(SEARCH("risks",B387)),ISNUMBER(SEARCH("risk",B387))),"YES","NO")</f>
        <v>YES</v>
      </c>
      <c r="F387" t="str">
        <f t="shared" ref="F387:F450" si="25">IF(OR(ISNUMBER(SEARCH("Virtual Reality",C387)),ISNUMBER(SEARCH("Augmented Reality",C387)),ISNUMBER(SEARCH("Mixed Reality",C387)),ISNUMBER(SEARCH("Metaverse",C387)),ISNUMBER(SEARCH("vr",C387)),ISNUMBER(SEARCH("AR",C387)),ISNUMBER(SEARCH("MR",C387)),ISNUMBER(SEARCH("security",C387)),ISNUMBER(SEARCH("privacy",C387)),ISNUMBER(SEARCH("identification",C387)),ISNUMBER(SEARCH("authentication",C387)),ISNUMBER(SEARCH("risks",C387)),ISNUMBER(SEARCH("risk",C387))),"YES","NO")</f>
        <v>YES</v>
      </c>
      <c r="G387" t="str">
        <f t="shared" ref="G387:G450" si="26">IF(OR(ISNUMBER(SEARCH("Virtual Reality",D387)),ISNUMBER(SEARCH("Augmented Reality",D387)),ISNUMBER(SEARCH("Mixed Reality",D387)),ISNUMBER(SEARCH("Metaverse",D387)),ISNUMBER(SEARCH("vr",D387)),ISNUMBER(SEARCH("AR",D387)),ISNUMBER(SEARCH("MR",D387)),ISNUMBER(SEARCH("security",D387)),ISNUMBER(SEARCH("privacy",D387)),ISNUMBER(SEARCH("identification",D387)),ISNUMBER(SEARCH("authentication",D387)),ISNUMBER(SEARCH("risks",D387)),ISNUMBER(SEARCH("risk",D387))),"YES","NO")</f>
        <v>YES</v>
      </c>
      <c r="H387" t="b">
        <f t="shared" ref="H387:H450" si="27">IF(AND(E387="YES",F387="YES",G387="YES"),TRUE,FALSE)</f>
        <v>1</v>
      </c>
      <c r="K387">
        <v>20</v>
      </c>
      <c r="L387" t="s">
        <v>7410</v>
      </c>
      <c r="M387">
        <v>2019</v>
      </c>
      <c r="N387" t="s">
        <v>1540</v>
      </c>
    </row>
    <row r="388" spans="1:14" x14ac:dyDescent="0.3">
      <c r="A388" t="s">
        <v>7411</v>
      </c>
      <c r="B388" t="s">
        <v>7412</v>
      </c>
      <c r="C388" t="s">
        <v>7413</v>
      </c>
      <c r="D388" t="s">
        <v>7414</v>
      </c>
      <c r="E388" t="str">
        <f t="shared" si="24"/>
        <v>YES</v>
      </c>
      <c r="F388" t="str">
        <f t="shared" si="25"/>
        <v>YES</v>
      </c>
      <c r="G388" t="str">
        <f t="shared" si="26"/>
        <v>YES</v>
      </c>
      <c r="H388" t="b">
        <f t="shared" si="27"/>
        <v>1</v>
      </c>
      <c r="K388">
        <v>11</v>
      </c>
      <c r="L388" t="s">
        <v>7415</v>
      </c>
      <c r="M388">
        <v>2020</v>
      </c>
      <c r="N388" t="s">
        <v>1540</v>
      </c>
    </row>
    <row r="389" spans="1:14" x14ac:dyDescent="0.3">
      <c r="A389" t="s">
        <v>7416</v>
      </c>
      <c r="B389" t="s">
        <v>7417</v>
      </c>
      <c r="C389" t="s">
        <v>7418</v>
      </c>
      <c r="D389" t="s">
        <v>7419</v>
      </c>
      <c r="E389" t="str">
        <f t="shared" si="24"/>
        <v>YES</v>
      </c>
      <c r="F389" t="str">
        <f t="shared" si="25"/>
        <v>YES</v>
      </c>
      <c r="G389" t="str">
        <f t="shared" si="26"/>
        <v>YES</v>
      </c>
      <c r="H389" t="b">
        <f t="shared" si="27"/>
        <v>1</v>
      </c>
      <c r="L389" t="s">
        <v>7420</v>
      </c>
      <c r="M389">
        <v>2020</v>
      </c>
      <c r="N389" t="s">
        <v>1540</v>
      </c>
    </row>
    <row r="390" spans="1:14" x14ac:dyDescent="0.3">
      <c r="A390" t="s">
        <v>7421</v>
      </c>
      <c r="B390" t="s">
        <v>7422</v>
      </c>
      <c r="C390" t="s">
        <v>7423</v>
      </c>
      <c r="D390" t="s">
        <v>7424</v>
      </c>
      <c r="E390" t="str">
        <f t="shared" si="24"/>
        <v>YES</v>
      </c>
      <c r="F390" t="str">
        <f t="shared" si="25"/>
        <v>YES</v>
      </c>
      <c r="G390" t="str">
        <f t="shared" si="26"/>
        <v>YES</v>
      </c>
      <c r="H390" t="b">
        <f t="shared" si="27"/>
        <v>1</v>
      </c>
      <c r="L390" t="s">
        <v>7425</v>
      </c>
      <c r="M390">
        <v>2019</v>
      </c>
      <c r="N390" t="s">
        <v>1540</v>
      </c>
    </row>
    <row r="391" spans="1:14" x14ac:dyDescent="0.3">
      <c r="A391" t="s">
        <v>7426</v>
      </c>
      <c r="B391" t="s">
        <v>7427</v>
      </c>
      <c r="C391" t="s">
        <v>7428</v>
      </c>
      <c r="D391" t="s">
        <v>7429</v>
      </c>
      <c r="E391" t="str">
        <f t="shared" si="24"/>
        <v>NO</v>
      </c>
      <c r="F391" t="str">
        <f t="shared" si="25"/>
        <v>YES</v>
      </c>
      <c r="G391" t="str">
        <f t="shared" si="26"/>
        <v>YES</v>
      </c>
      <c r="H391" t="b">
        <f t="shared" si="27"/>
        <v>0</v>
      </c>
      <c r="L391" t="s">
        <v>7430</v>
      </c>
      <c r="M391">
        <v>2020</v>
      </c>
      <c r="N391" t="s">
        <v>1540</v>
      </c>
    </row>
    <row r="392" spans="1:14" x14ac:dyDescent="0.3">
      <c r="A392" t="s">
        <v>7431</v>
      </c>
      <c r="B392" t="s">
        <v>2102</v>
      </c>
      <c r="C392" t="s">
        <v>7432</v>
      </c>
      <c r="D392" t="s">
        <v>7433</v>
      </c>
      <c r="E392" t="str">
        <f t="shared" si="24"/>
        <v>YES</v>
      </c>
      <c r="F392" t="str">
        <f t="shared" si="25"/>
        <v>YES</v>
      </c>
      <c r="G392" t="str">
        <f t="shared" si="26"/>
        <v>YES</v>
      </c>
      <c r="H392" t="b">
        <f t="shared" si="27"/>
        <v>1</v>
      </c>
      <c r="K392">
        <v>10</v>
      </c>
      <c r="L392" t="s">
        <v>2104</v>
      </c>
      <c r="M392">
        <v>2019</v>
      </c>
      <c r="N392" t="s">
        <v>1540</v>
      </c>
    </row>
    <row r="393" spans="1:14" x14ac:dyDescent="0.3">
      <c r="A393" t="s">
        <v>7434</v>
      </c>
      <c r="B393" t="s">
        <v>7435</v>
      </c>
      <c r="C393" t="s">
        <v>7436</v>
      </c>
      <c r="E393" t="str">
        <f t="shared" si="24"/>
        <v>YES</v>
      </c>
      <c r="F393" t="str">
        <f t="shared" si="25"/>
        <v>YES</v>
      </c>
      <c r="G393" t="str">
        <f t="shared" si="26"/>
        <v>NO</v>
      </c>
      <c r="H393" t="b">
        <f t="shared" si="27"/>
        <v>0</v>
      </c>
      <c r="K393">
        <v>25</v>
      </c>
      <c r="L393" t="s">
        <v>7437</v>
      </c>
      <c r="M393">
        <v>2019</v>
      </c>
      <c r="N393" t="s">
        <v>1540</v>
      </c>
    </row>
    <row r="394" spans="1:14" x14ac:dyDescent="0.3">
      <c r="A394" t="s">
        <v>7438</v>
      </c>
      <c r="B394" t="s">
        <v>7439</v>
      </c>
      <c r="C394" t="s">
        <v>7440</v>
      </c>
      <c r="D394" t="s">
        <v>7441</v>
      </c>
      <c r="E394" t="str">
        <f t="shared" si="24"/>
        <v>NO</v>
      </c>
      <c r="F394" t="str">
        <f t="shared" si="25"/>
        <v>YES</v>
      </c>
      <c r="G394" t="str">
        <f t="shared" si="26"/>
        <v>YES</v>
      </c>
      <c r="H394" t="b">
        <f t="shared" si="27"/>
        <v>0</v>
      </c>
      <c r="K394">
        <v>10</v>
      </c>
      <c r="L394" t="s">
        <v>7442</v>
      </c>
      <c r="M394">
        <v>2019</v>
      </c>
      <c r="N394" t="s">
        <v>1540</v>
      </c>
    </row>
    <row r="395" spans="1:14" x14ac:dyDescent="0.3">
      <c r="A395" t="s">
        <v>7443</v>
      </c>
      <c r="B395" t="s">
        <v>7444</v>
      </c>
      <c r="C395" t="s">
        <v>7445</v>
      </c>
      <c r="D395" t="s">
        <v>7446</v>
      </c>
      <c r="E395" t="str">
        <f t="shared" si="24"/>
        <v>YES</v>
      </c>
      <c r="F395" t="str">
        <f t="shared" si="25"/>
        <v>YES</v>
      </c>
      <c r="G395" t="str">
        <f t="shared" si="26"/>
        <v>YES</v>
      </c>
      <c r="H395" t="b">
        <f t="shared" si="27"/>
        <v>1</v>
      </c>
      <c r="K395">
        <v>16</v>
      </c>
      <c r="L395" t="s">
        <v>7447</v>
      </c>
      <c r="M395">
        <v>2019</v>
      </c>
      <c r="N395" t="s">
        <v>1540</v>
      </c>
    </row>
    <row r="396" spans="1:14" x14ac:dyDescent="0.3">
      <c r="A396" t="s">
        <v>7448</v>
      </c>
      <c r="B396" t="s">
        <v>7449</v>
      </c>
      <c r="C396" t="s">
        <v>7450</v>
      </c>
      <c r="D396" t="s">
        <v>7451</v>
      </c>
      <c r="E396" t="str">
        <f t="shared" si="24"/>
        <v>NO</v>
      </c>
      <c r="F396" t="str">
        <f t="shared" si="25"/>
        <v>YES</v>
      </c>
      <c r="G396" t="str">
        <f t="shared" si="26"/>
        <v>YES</v>
      </c>
      <c r="H396" t="b">
        <f t="shared" si="27"/>
        <v>0</v>
      </c>
      <c r="K396">
        <v>11</v>
      </c>
      <c r="L396" t="s">
        <v>7452</v>
      </c>
      <c r="M396">
        <v>2020</v>
      </c>
      <c r="N396" t="s">
        <v>1540</v>
      </c>
    </row>
    <row r="397" spans="1:14" x14ac:dyDescent="0.3">
      <c r="A397" t="s">
        <v>7453</v>
      </c>
      <c r="B397" t="s">
        <v>7454</v>
      </c>
      <c r="C397" t="s">
        <v>7455</v>
      </c>
      <c r="D397" t="s">
        <v>7456</v>
      </c>
      <c r="E397" t="str">
        <f t="shared" si="24"/>
        <v>YES</v>
      </c>
      <c r="F397" t="str">
        <f t="shared" si="25"/>
        <v>YES</v>
      </c>
      <c r="G397" t="str">
        <f t="shared" si="26"/>
        <v>YES</v>
      </c>
      <c r="H397" t="b">
        <f t="shared" si="27"/>
        <v>1</v>
      </c>
      <c r="K397">
        <v>14</v>
      </c>
      <c r="L397" t="s">
        <v>7457</v>
      </c>
      <c r="M397">
        <v>2019</v>
      </c>
      <c r="N397" t="s">
        <v>1540</v>
      </c>
    </row>
    <row r="398" spans="1:14" x14ac:dyDescent="0.3">
      <c r="A398" t="s">
        <v>7458</v>
      </c>
      <c r="B398" t="s">
        <v>7459</v>
      </c>
      <c r="C398" t="s">
        <v>7460</v>
      </c>
      <c r="D398" t="s">
        <v>7461</v>
      </c>
      <c r="E398" t="str">
        <f t="shared" si="24"/>
        <v>NO</v>
      </c>
      <c r="F398" t="str">
        <f t="shared" si="25"/>
        <v>YES</v>
      </c>
      <c r="G398" t="str">
        <f t="shared" si="26"/>
        <v>YES</v>
      </c>
      <c r="H398" t="b">
        <f t="shared" si="27"/>
        <v>0</v>
      </c>
      <c r="K398">
        <v>19</v>
      </c>
      <c r="L398" t="s">
        <v>7462</v>
      </c>
      <c r="M398">
        <v>2019</v>
      </c>
      <c r="N398" t="s">
        <v>1540</v>
      </c>
    </row>
    <row r="399" spans="1:14" x14ac:dyDescent="0.3">
      <c r="A399" t="s">
        <v>7463</v>
      </c>
      <c r="B399" t="s">
        <v>1775</v>
      </c>
      <c r="C399" t="s">
        <v>1778</v>
      </c>
      <c r="D399" t="s">
        <v>1779</v>
      </c>
      <c r="E399" t="str">
        <f t="shared" si="24"/>
        <v>YES</v>
      </c>
      <c r="F399" t="str">
        <f t="shared" si="25"/>
        <v>YES</v>
      </c>
      <c r="G399" t="str">
        <f t="shared" si="26"/>
        <v>YES</v>
      </c>
      <c r="H399" t="b">
        <f t="shared" si="27"/>
        <v>1</v>
      </c>
      <c r="L399" t="s">
        <v>7464</v>
      </c>
      <c r="M399">
        <v>2020</v>
      </c>
      <c r="N399" t="s">
        <v>1540</v>
      </c>
    </row>
    <row r="400" spans="1:14" x14ac:dyDescent="0.3">
      <c r="A400" t="s">
        <v>7465</v>
      </c>
      <c r="B400" t="s">
        <v>7466</v>
      </c>
      <c r="C400" t="s">
        <v>7467</v>
      </c>
      <c r="D400" t="s">
        <v>7468</v>
      </c>
      <c r="E400" t="str">
        <f t="shared" si="24"/>
        <v>YES</v>
      </c>
      <c r="F400" t="str">
        <f t="shared" si="25"/>
        <v>YES</v>
      </c>
      <c r="G400" t="str">
        <f t="shared" si="26"/>
        <v>YES</v>
      </c>
      <c r="H400" t="b">
        <f t="shared" si="27"/>
        <v>1</v>
      </c>
      <c r="K400">
        <v>12</v>
      </c>
      <c r="L400" t="s">
        <v>7469</v>
      </c>
      <c r="M400">
        <v>2019</v>
      </c>
      <c r="N400" t="s">
        <v>1540</v>
      </c>
    </row>
    <row r="401" spans="1:14" x14ac:dyDescent="0.3">
      <c r="A401" t="s">
        <v>7470</v>
      </c>
      <c r="B401" t="s">
        <v>7471</v>
      </c>
      <c r="C401" t="s">
        <v>7472</v>
      </c>
      <c r="D401" t="s">
        <v>7473</v>
      </c>
      <c r="E401" t="str">
        <f t="shared" si="24"/>
        <v>YES</v>
      </c>
      <c r="F401" t="str">
        <f t="shared" si="25"/>
        <v>YES</v>
      </c>
      <c r="G401" t="str">
        <f t="shared" si="26"/>
        <v>YES</v>
      </c>
      <c r="H401" t="b">
        <f t="shared" si="27"/>
        <v>1</v>
      </c>
      <c r="K401">
        <v>23</v>
      </c>
      <c r="L401" t="s">
        <v>7474</v>
      </c>
      <c r="M401">
        <v>2020</v>
      </c>
      <c r="N401" t="s">
        <v>1540</v>
      </c>
    </row>
    <row r="402" spans="1:14" x14ac:dyDescent="0.3">
      <c r="A402" t="s">
        <v>7475</v>
      </c>
      <c r="B402" t="s">
        <v>7476</v>
      </c>
      <c r="C402" t="s">
        <v>7477</v>
      </c>
      <c r="D402" t="s">
        <v>7478</v>
      </c>
      <c r="E402" t="str">
        <f t="shared" si="24"/>
        <v>NO</v>
      </c>
      <c r="F402" t="str">
        <f t="shared" si="25"/>
        <v>YES</v>
      </c>
      <c r="G402" t="str">
        <f t="shared" si="26"/>
        <v>YES</v>
      </c>
      <c r="H402" t="b">
        <f t="shared" si="27"/>
        <v>0</v>
      </c>
      <c r="L402" t="s">
        <v>7479</v>
      </c>
      <c r="M402">
        <v>2019</v>
      </c>
      <c r="N402" t="s">
        <v>1540</v>
      </c>
    </row>
    <row r="403" spans="1:14" x14ac:dyDescent="0.3">
      <c r="A403" t="s">
        <v>7480</v>
      </c>
      <c r="B403" t="s">
        <v>7481</v>
      </c>
      <c r="C403" t="s">
        <v>7482</v>
      </c>
      <c r="D403" t="s">
        <v>7483</v>
      </c>
      <c r="E403" t="str">
        <f t="shared" si="24"/>
        <v>YES</v>
      </c>
      <c r="F403" t="str">
        <f t="shared" si="25"/>
        <v>YES</v>
      </c>
      <c r="G403" t="str">
        <f t="shared" si="26"/>
        <v>YES</v>
      </c>
      <c r="H403" t="b">
        <f t="shared" si="27"/>
        <v>1</v>
      </c>
      <c r="L403" t="s">
        <v>7484</v>
      </c>
      <c r="M403">
        <v>2020</v>
      </c>
      <c r="N403" t="s">
        <v>1540</v>
      </c>
    </row>
    <row r="404" spans="1:14" x14ac:dyDescent="0.3">
      <c r="A404" t="s">
        <v>7485</v>
      </c>
      <c r="B404" t="s">
        <v>7486</v>
      </c>
      <c r="C404" t="s">
        <v>7487</v>
      </c>
      <c r="D404" t="s">
        <v>7488</v>
      </c>
      <c r="E404" t="str">
        <f t="shared" si="24"/>
        <v>NO</v>
      </c>
      <c r="F404" t="str">
        <f t="shared" si="25"/>
        <v>YES</v>
      </c>
      <c r="G404" t="str">
        <f t="shared" si="26"/>
        <v>YES</v>
      </c>
      <c r="H404" t="b">
        <f t="shared" si="27"/>
        <v>0</v>
      </c>
      <c r="K404">
        <v>12</v>
      </c>
      <c r="L404" t="s">
        <v>7489</v>
      </c>
      <c r="M404">
        <v>2020</v>
      </c>
      <c r="N404" t="s">
        <v>1540</v>
      </c>
    </row>
    <row r="405" spans="1:14" x14ac:dyDescent="0.3">
      <c r="A405" t="s">
        <v>7490</v>
      </c>
      <c r="B405" t="s">
        <v>7491</v>
      </c>
      <c r="C405" t="s">
        <v>7492</v>
      </c>
      <c r="D405" t="s">
        <v>7493</v>
      </c>
      <c r="E405" t="str">
        <f t="shared" si="24"/>
        <v>YES</v>
      </c>
      <c r="F405" t="str">
        <f t="shared" si="25"/>
        <v>YES</v>
      </c>
      <c r="G405" t="str">
        <f t="shared" si="26"/>
        <v>YES</v>
      </c>
      <c r="H405" t="b">
        <f t="shared" si="27"/>
        <v>1</v>
      </c>
      <c r="K405">
        <v>6</v>
      </c>
      <c r="L405" t="s">
        <v>7494</v>
      </c>
      <c r="M405">
        <v>2019</v>
      </c>
      <c r="N405" t="s">
        <v>1540</v>
      </c>
    </row>
    <row r="406" spans="1:14" x14ac:dyDescent="0.3">
      <c r="A406" t="s">
        <v>7495</v>
      </c>
      <c r="B406" t="s">
        <v>7496</v>
      </c>
      <c r="C406" t="s">
        <v>7497</v>
      </c>
      <c r="E406" t="str">
        <f t="shared" si="24"/>
        <v>NO</v>
      </c>
      <c r="F406" t="str">
        <f t="shared" si="25"/>
        <v>YES</v>
      </c>
      <c r="G406" t="str">
        <f t="shared" si="26"/>
        <v>NO</v>
      </c>
      <c r="H406" t="b">
        <f t="shared" si="27"/>
        <v>0</v>
      </c>
      <c r="L406" t="s">
        <v>7498</v>
      </c>
      <c r="M406">
        <v>2019</v>
      </c>
      <c r="N406" t="s">
        <v>1540</v>
      </c>
    </row>
    <row r="407" spans="1:14" x14ac:dyDescent="0.3">
      <c r="A407" t="s">
        <v>7499</v>
      </c>
      <c r="B407" t="s">
        <v>2110</v>
      </c>
      <c r="C407" t="s">
        <v>7500</v>
      </c>
      <c r="D407" t="s">
        <v>7501</v>
      </c>
      <c r="E407" t="str">
        <f t="shared" si="24"/>
        <v>YES</v>
      </c>
      <c r="F407" t="str">
        <f t="shared" si="25"/>
        <v>YES</v>
      </c>
      <c r="G407" t="str">
        <f t="shared" si="26"/>
        <v>YES</v>
      </c>
      <c r="H407" t="b">
        <f t="shared" si="27"/>
        <v>1</v>
      </c>
      <c r="K407">
        <v>9</v>
      </c>
      <c r="L407" t="s">
        <v>2112</v>
      </c>
      <c r="M407">
        <v>2019</v>
      </c>
      <c r="N407" t="s">
        <v>1540</v>
      </c>
    </row>
    <row r="408" spans="1:14" x14ac:dyDescent="0.3">
      <c r="A408" t="s">
        <v>7502</v>
      </c>
      <c r="B408" t="s">
        <v>7503</v>
      </c>
      <c r="C408" t="s">
        <v>7504</v>
      </c>
      <c r="D408" t="s">
        <v>7505</v>
      </c>
      <c r="E408" t="str">
        <f t="shared" si="24"/>
        <v>NO</v>
      </c>
      <c r="F408" t="str">
        <f t="shared" si="25"/>
        <v>YES</v>
      </c>
      <c r="G408" t="str">
        <f t="shared" si="26"/>
        <v>YES</v>
      </c>
      <c r="H408" t="b">
        <f t="shared" si="27"/>
        <v>0</v>
      </c>
      <c r="K408">
        <v>14</v>
      </c>
      <c r="L408" t="s">
        <v>7506</v>
      </c>
      <c r="M408">
        <v>2019</v>
      </c>
      <c r="N408" t="s">
        <v>1540</v>
      </c>
    </row>
    <row r="409" spans="1:14" x14ac:dyDescent="0.3">
      <c r="A409" t="s">
        <v>7507</v>
      </c>
      <c r="B409" t="s">
        <v>7508</v>
      </c>
      <c r="C409" t="s">
        <v>7509</v>
      </c>
      <c r="D409" t="s">
        <v>7510</v>
      </c>
      <c r="E409" t="str">
        <f t="shared" si="24"/>
        <v>YES</v>
      </c>
      <c r="F409" t="str">
        <f t="shared" si="25"/>
        <v>YES</v>
      </c>
      <c r="G409" t="str">
        <f t="shared" si="26"/>
        <v>YES</v>
      </c>
      <c r="H409" t="b">
        <f t="shared" si="27"/>
        <v>1</v>
      </c>
      <c r="L409" t="s">
        <v>7511</v>
      </c>
      <c r="M409">
        <v>2020</v>
      </c>
      <c r="N409" t="s">
        <v>1540</v>
      </c>
    </row>
    <row r="410" spans="1:14" x14ac:dyDescent="0.3">
      <c r="A410" t="s">
        <v>7512</v>
      </c>
      <c r="B410" t="s">
        <v>7513</v>
      </c>
      <c r="C410" t="s">
        <v>7514</v>
      </c>
      <c r="D410" t="s">
        <v>7515</v>
      </c>
      <c r="E410" t="str">
        <f t="shared" si="24"/>
        <v>YES</v>
      </c>
      <c r="F410" t="str">
        <f t="shared" si="25"/>
        <v>YES</v>
      </c>
      <c r="G410" t="str">
        <f t="shared" si="26"/>
        <v>YES</v>
      </c>
      <c r="H410" t="b">
        <f t="shared" si="27"/>
        <v>1</v>
      </c>
      <c r="K410">
        <v>7</v>
      </c>
      <c r="L410" t="s">
        <v>7516</v>
      </c>
      <c r="M410">
        <v>2019</v>
      </c>
      <c r="N410" t="s">
        <v>1540</v>
      </c>
    </row>
    <row r="411" spans="1:14" x14ac:dyDescent="0.3">
      <c r="A411" t="s">
        <v>7517</v>
      </c>
      <c r="B411" t="s">
        <v>6014</v>
      </c>
      <c r="C411" t="s">
        <v>7518</v>
      </c>
      <c r="D411" t="s">
        <v>7519</v>
      </c>
      <c r="E411" t="str">
        <f t="shared" si="24"/>
        <v>YES</v>
      </c>
      <c r="F411" t="str">
        <f t="shared" si="25"/>
        <v>YES</v>
      </c>
      <c r="G411" t="str">
        <f t="shared" si="26"/>
        <v>YES</v>
      </c>
      <c r="H411" t="b">
        <f t="shared" si="27"/>
        <v>1</v>
      </c>
      <c r="K411">
        <v>14</v>
      </c>
      <c r="L411" t="s">
        <v>7520</v>
      </c>
      <c r="M411">
        <v>2019</v>
      </c>
      <c r="N411" t="s">
        <v>1540</v>
      </c>
    </row>
    <row r="412" spans="1:14" x14ac:dyDescent="0.3">
      <c r="A412" t="s">
        <v>7521</v>
      </c>
      <c r="B412" t="s">
        <v>1757</v>
      </c>
      <c r="C412" t="s">
        <v>1760</v>
      </c>
      <c r="E412" t="str">
        <f t="shared" si="24"/>
        <v>YES</v>
      </c>
      <c r="F412" t="str">
        <f t="shared" si="25"/>
        <v>YES</v>
      </c>
      <c r="G412" t="str">
        <f t="shared" si="26"/>
        <v>NO</v>
      </c>
      <c r="H412" t="b">
        <f t="shared" si="27"/>
        <v>0</v>
      </c>
      <c r="L412" t="s">
        <v>7522</v>
      </c>
      <c r="M412">
        <v>2020</v>
      </c>
      <c r="N412" t="s">
        <v>1540</v>
      </c>
    </row>
    <row r="413" spans="1:14" x14ac:dyDescent="0.3">
      <c r="A413" t="s">
        <v>7523</v>
      </c>
      <c r="B413" t="s">
        <v>7524</v>
      </c>
      <c r="C413" t="s">
        <v>7525</v>
      </c>
      <c r="D413" t="s">
        <v>7526</v>
      </c>
      <c r="E413" t="str">
        <f t="shared" si="24"/>
        <v>NO</v>
      </c>
      <c r="F413" t="str">
        <f t="shared" si="25"/>
        <v>YES</v>
      </c>
      <c r="G413" t="str">
        <f t="shared" si="26"/>
        <v>YES</v>
      </c>
      <c r="H413" t="b">
        <f t="shared" si="27"/>
        <v>0</v>
      </c>
      <c r="L413" t="s">
        <v>7527</v>
      </c>
      <c r="M413">
        <v>2019</v>
      </c>
      <c r="N413" t="s">
        <v>1540</v>
      </c>
    </row>
    <row r="414" spans="1:14" x14ac:dyDescent="0.3">
      <c r="A414" t="s">
        <v>7528</v>
      </c>
      <c r="B414" t="s">
        <v>7529</v>
      </c>
      <c r="C414" t="s">
        <v>7530</v>
      </c>
      <c r="E414" t="str">
        <f t="shared" si="24"/>
        <v>YES</v>
      </c>
      <c r="F414" t="str">
        <f t="shared" si="25"/>
        <v>YES</v>
      </c>
      <c r="G414" t="str">
        <f t="shared" si="26"/>
        <v>NO</v>
      </c>
      <c r="H414" t="b">
        <f t="shared" si="27"/>
        <v>0</v>
      </c>
      <c r="L414" t="s">
        <v>7531</v>
      </c>
      <c r="M414">
        <v>2019</v>
      </c>
      <c r="N414" t="s">
        <v>1540</v>
      </c>
    </row>
    <row r="415" spans="1:14" x14ac:dyDescent="0.3">
      <c r="A415" t="s">
        <v>7532</v>
      </c>
      <c r="B415" t="s">
        <v>7533</v>
      </c>
      <c r="C415" t="s">
        <v>7534</v>
      </c>
      <c r="D415" t="s">
        <v>7535</v>
      </c>
      <c r="E415" t="str">
        <f t="shared" si="24"/>
        <v>YES</v>
      </c>
      <c r="F415" t="str">
        <f t="shared" si="25"/>
        <v>YES</v>
      </c>
      <c r="G415" t="str">
        <f t="shared" si="26"/>
        <v>YES</v>
      </c>
      <c r="H415" t="b">
        <f t="shared" si="27"/>
        <v>1</v>
      </c>
      <c r="K415">
        <v>13</v>
      </c>
      <c r="L415" t="s">
        <v>7536</v>
      </c>
      <c r="M415">
        <v>2019</v>
      </c>
      <c r="N415" t="s">
        <v>1540</v>
      </c>
    </row>
    <row r="416" spans="1:14" x14ac:dyDescent="0.3">
      <c r="A416" t="s">
        <v>7537</v>
      </c>
      <c r="B416" t="s">
        <v>7538</v>
      </c>
      <c r="C416" t="s">
        <v>7539</v>
      </c>
      <c r="D416" t="s">
        <v>7540</v>
      </c>
      <c r="E416" t="str">
        <f t="shared" si="24"/>
        <v>YES</v>
      </c>
      <c r="F416" t="str">
        <f t="shared" si="25"/>
        <v>YES</v>
      </c>
      <c r="G416" t="str">
        <f t="shared" si="26"/>
        <v>YES</v>
      </c>
      <c r="H416" t="b">
        <f t="shared" si="27"/>
        <v>1</v>
      </c>
      <c r="K416">
        <v>18</v>
      </c>
      <c r="L416" t="s">
        <v>7541</v>
      </c>
      <c r="M416">
        <v>2019</v>
      </c>
      <c r="N416" t="s">
        <v>1540</v>
      </c>
    </row>
    <row r="417" spans="1:14" x14ac:dyDescent="0.3">
      <c r="A417" t="s">
        <v>7542</v>
      </c>
      <c r="B417" t="s">
        <v>7543</v>
      </c>
      <c r="C417" t="s">
        <v>7544</v>
      </c>
      <c r="D417" t="s">
        <v>7545</v>
      </c>
      <c r="E417" t="str">
        <f t="shared" si="24"/>
        <v>YES</v>
      </c>
      <c r="F417" t="str">
        <f t="shared" si="25"/>
        <v>YES</v>
      </c>
      <c r="G417" t="str">
        <f t="shared" si="26"/>
        <v>YES</v>
      </c>
      <c r="H417" t="b">
        <f t="shared" si="27"/>
        <v>1</v>
      </c>
      <c r="L417" t="s">
        <v>7546</v>
      </c>
      <c r="M417">
        <v>2020</v>
      </c>
      <c r="N417" t="s">
        <v>1540</v>
      </c>
    </row>
    <row r="418" spans="1:14" x14ac:dyDescent="0.3">
      <c r="A418" t="s">
        <v>7547</v>
      </c>
      <c r="B418" t="s">
        <v>7548</v>
      </c>
      <c r="C418" t="s">
        <v>7549</v>
      </c>
      <c r="D418" t="s">
        <v>7550</v>
      </c>
      <c r="E418" t="str">
        <f t="shared" si="24"/>
        <v>NO</v>
      </c>
      <c r="F418" t="str">
        <f t="shared" si="25"/>
        <v>YES</v>
      </c>
      <c r="G418" t="str">
        <f t="shared" si="26"/>
        <v>YES</v>
      </c>
      <c r="H418" t="b">
        <f t="shared" si="27"/>
        <v>0</v>
      </c>
      <c r="K418">
        <v>13</v>
      </c>
      <c r="L418" t="s">
        <v>7551</v>
      </c>
      <c r="M418">
        <v>2019</v>
      </c>
      <c r="N418" t="s">
        <v>1540</v>
      </c>
    </row>
    <row r="419" spans="1:14" x14ac:dyDescent="0.3">
      <c r="A419" t="s">
        <v>7552</v>
      </c>
      <c r="B419" t="s">
        <v>7553</v>
      </c>
      <c r="C419" t="s">
        <v>7554</v>
      </c>
      <c r="D419" t="s">
        <v>7555</v>
      </c>
      <c r="E419" t="str">
        <f t="shared" si="24"/>
        <v>YES</v>
      </c>
      <c r="F419" t="str">
        <f t="shared" si="25"/>
        <v>YES</v>
      </c>
      <c r="G419" t="str">
        <f t="shared" si="26"/>
        <v>YES</v>
      </c>
      <c r="H419" t="b">
        <f t="shared" si="27"/>
        <v>1</v>
      </c>
      <c r="K419">
        <v>9</v>
      </c>
      <c r="L419" t="s">
        <v>7556</v>
      </c>
      <c r="M419">
        <v>2020</v>
      </c>
      <c r="N419" t="s">
        <v>1540</v>
      </c>
    </row>
    <row r="420" spans="1:14" x14ac:dyDescent="0.3">
      <c r="A420" t="s">
        <v>7557</v>
      </c>
      <c r="B420" t="s">
        <v>7558</v>
      </c>
      <c r="C420" t="s">
        <v>7559</v>
      </c>
      <c r="D420" t="s">
        <v>7560</v>
      </c>
      <c r="E420" t="str">
        <f t="shared" si="24"/>
        <v>YES</v>
      </c>
      <c r="F420" t="str">
        <f t="shared" si="25"/>
        <v>YES</v>
      </c>
      <c r="G420" t="str">
        <f t="shared" si="26"/>
        <v>YES</v>
      </c>
      <c r="H420" t="b">
        <f t="shared" si="27"/>
        <v>1</v>
      </c>
      <c r="K420">
        <v>13</v>
      </c>
      <c r="L420" t="s">
        <v>2208</v>
      </c>
      <c r="M420">
        <v>2020</v>
      </c>
      <c r="N420" t="s">
        <v>1540</v>
      </c>
    </row>
    <row r="421" spans="1:14" x14ac:dyDescent="0.3">
      <c r="A421" t="s">
        <v>7561</v>
      </c>
      <c r="B421" t="s">
        <v>1788</v>
      </c>
      <c r="C421" t="s">
        <v>1790</v>
      </c>
      <c r="E421" t="str">
        <f t="shared" si="24"/>
        <v>NO</v>
      </c>
      <c r="F421" t="str">
        <f t="shared" si="25"/>
        <v>YES</v>
      </c>
      <c r="G421" t="str">
        <f t="shared" si="26"/>
        <v>NO</v>
      </c>
      <c r="H421" t="b">
        <f t="shared" si="27"/>
        <v>0</v>
      </c>
      <c r="L421" t="s">
        <v>7562</v>
      </c>
      <c r="M421">
        <v>2019</v>
      </c>
      <c r="N421" t="s">
        <v>1540</v>
      </c>
    </row>
    <row r="422" spans="1:14" x14ac:dyDescent="0.3">
      <c r="A422" t="s">
        <v>7563</v>
      </c>
      <c r="B422" t="s">
        <v>7564</v>
      </c>
      <c r="C422" t="s">
        <v>7565</v>
      </c>
      <c r="D422" t="s">
        <v>7566</v>
      </c>
      <c r="E422" t="str">
        <f t="shared" si="24"/>
        <v>NO</v>
      </c>
      <c r="F422" t="str">
        <f t="shared" si="25"/>
        <v>YES</v>
      </c>
      <c r="G422" t="str">
        <f t="shared" si="26"/>
        <v>YES</v>
      </c>
      <c r="H422" t="b">
        <f t="shared" si="27"/>
        <v>0</v>
      </c>
      <c r="L422" t="s">
        <v>7567</v>
      </c>
      <c r="M422">
        <v>2020</v>
      </c>
      <c r="N422" t="s">
        <v>1540</v>
      </c>
    </row>
    <row r="423" spans="1:14" x14ac:dyDescent="0.3">
      <c r="A423" t="s">
        <v>7568</v>
      </c>
      <c r="B423" t="s">
        <v>7569</v>
      </c>
      <c r="C423" t="s">
        <v>7570</v>
      </c>
      <c r="E423" t="str">
        <f t="shared" si="24"/>
        <v>YES</v>
      </c>
      <c r="F423" t="str">
        <f t="shared" si="25"/>
        <v>YES</v>
      </c>
      <c r="G423" t="str">
        <f t="shared" si="26"/>
        <v>NO</v>
      </c>
      <c r="H423" t="b">
        <f t="shared" si="27"/>
        <v>0</v>
      </c>
      <c r="K423">
        <v>15</v>
      </c>
      <c r="L423" t="s">
        <v>7571</v>
      </c>
      <c r="M423">
        <v>2020</v>
      </c>
      <c r="N423" t="s">
        <v>1540</v>
      </c>
    </row>
    <row r="424" spans="1:14" x14ac:dyDescent="0.3">
      <c r="A424" t="s">
        <v>7572</v>
      </c>
      <c r="B424" t="s">
        <v>7573</v>
      </c>
      <c r="C424" t="s">
        <v>7574</v>
      </c>
      <c r="D424" t="s">
        <v>7575</v>
      </c>
      <c r="E424" t="str">
        <f t="shared" si="24"/>
        <v>YES</v>
      </c>
      <c r="F424" t="str">
        <f t="shared" si="25"/>
        <v>YES</v>
      </c>
      <c r="G424" t="str">
        <f t="shared" si="26"/>
        <v>YES</v>
      </c>
      <c r="H424" t="b">
        <f t="shared" si="27"/>
        <v>1</v>
      </c>
      <c r="K424">
        <v>10</v>
      </c>
      <c r="L424" t="s">
        <v>7576</v>
      </c>
      <c r="M424">
        <v>2020</v>
      </c>
      <c r="N424" t="s">
        <v>1540</v>
      </c>
    </row>
    <row r="425" spans="1:14" x14ac:dyDescent="0.3">
      <c r="A425" t="s">
        <v>7577</v>
      </c>
      <c r="B425" t="s">
        <v>7578</v>
      </c>
      <c r="C425" t="s">
        <v>7579</v>
      </c>
      <c r="D425" t="s">
        <v>7580</v>
      </c>
      <c r="E425" t="str">
        <f t="shared" si="24"/>
        <v>YES</v>
      </c>
      <c r="F425" t="str">
        <f t="shared" si="25"/>
        <v>YES</v>
      </c>
      <c r="G425" t="str">
        <f t="shared" si="26"/>
        <v>YES</v>
      </c>
      <c r="H425" t="b">
        <f t="shared" si="27"/>
        <v>1</v>
      </c>
      <c r="K425">
        <v>9</v>
      </c>
      <c r="L425" t="s">
        <v>7581</v>
      </c>
      <c r="M425">
        <v>2019</v>
      </c>
      <c r="N425" t="s">
        <v>1540</v>
      </c>
    </row>
    <row r="426" spans="1:14" x14ac:dyDescent="0.3">
      <c r="A426" t="s">
        <v>7582</v>
      </c>
      <c r="B426" t="s">
        <v>7583</v>
      </c>
      <c r="C426" t="s">
        <v>7584</v>
      </c>
      <c r="D426" t="s">
        <v>7585</v>
      </c>
      <c r="E426" t="str">
        <f t="shared" si="24"/>
        <v>NO</v>
      </c>
      <c r="F426" t="str">
        <f t="shared" si="25"/>
        <v>YES</v>
      </c>
      <c r="G426" t="str">
        <f t="shared" si="26"/>
        <v>YES</v>
      </c>
      <c r="H426" t="b">
        <f t="shared" si="27"/>
        <v>0</v>
      </c>
      <c r="K426">
        <v>10</v>
      </c>
      <c r="L426" t="s">
        <v>7586</v>
      </c>
      <c r="M426">
        <v>2019</v>
      </c>
      <c r="N426" t="s">
        <v>1540</v>
      </c>
    </row>
    <row r="427" spans="1:14" x14ac:dyDescent="0.3">
      <c r="A427" t="s">
        <v>7587</v>
      </c>
      <c r="B427" t="s">
        <v>7588</v>
      </c>
      <c r="C427" t="s">
        <v>7589</v>
      </c>
      <c r="D427" t="s">
        <v>7590</v>
      </c>
      <c r="E427" t="str">
        <f t="shared" si="24"/>
        <v>NO</v>
      </c>
      <c r="F427" t="str">
        <f t="shared" si="25"/>
        <v>YES</v>
      </c>
      <c r="G427" t="str">
        <f t="shared" si="26"/>
        <v>YES</v>
      </c>
      <c r="H427" t="b">
        <f t="shared" si="27"/>
        <v>0</v>
      </c>
      <c r="L427" t="s">
        <v>7591</v>
      </c>
      <c r="M427">
        <v>2020</v>
      </c>
      <c r="N427" t="s">
        <v>1540</v>
      </c>
    </row>
    <row r="428" spans="1:14" x14ac:dyDescent="0.3">
      <c r="A428" t="s">
        <v>7592</v>
      </c>
      <c r="B428" t="s">
        <v>7593</v>
      </c>
      <c r="C428" t="s">
        <v>7594</v>
      </c>
      <c r="D428" t="s">
        <v>7595</v>
      </c>
      <c r="E428" t="str">
        <f t="shared" si="24"/>
        <v>NO</v>
      </c>
      <c r="F428" t="str">
        <f t="shared" si="25"/>
        <v>YES</v>
      </c>
      <c r="G428" t="str">
        <f t="shared" si="26"/>
        <v>YES</v>
      </c>
      <c r="H428" t="b">
        <f t="shared" si="27"/>
        <v>0</v>
      </c>
      <c r="K428">
        <v>17</v>
      </c>
      <c r="L428" t="s">
        <v>7596</v>
      </c>
      <c r="M428">
        <v>2019</v>
      </c>
      <c r="N428" t="s">
        <v>1540</v>
      </c>
    </row>
    <row r="429" spans="1:14" x14ac:dyDescent="0.3">
      <c r="A429" t="s">
        <v>7597</v>
      </c>
      <c r="B429" t="s">
        <v>7598</v>
      </c>
      <c r="C429" t="s">
        <v>7599</v>
      </c>
      <c r="D429" t="s">
        <v>7600</v>
      </c>
      <c r="E429" t="str">
        <f t="shared" si="24"/>
        <v>NO</v>
      </c>
      <c r="F429" t="str">
        <f t="shared" si="25"/>
        <v>YES</v>
      </c>
      <c r="G429" t="str">
        <f t="shared" si="26"/>
        <v>YES</v>
      </c>
      <c r="H429" t="b">
        <f t="shared" si="27"/>
        <v>0</v>
      </c>
      <c r="K429">
        <v>10</v>
      </c>
      <c r="L429" t="s">
        <v>7601</v>
      </c>
      <c r="M429">
        <v>2019</v>
      </c>
      <c r="N429" t="s">
        <v>1540</v>
      </c>
    </row>
    <row r="430" spans="1:14" x14ac:dyDescent="0.3">
      <c r="A430" t="s">
        <v>7602</v>
      </c>
      <c r="B430" t="s">
        <v>7603</v>
      </c>
      <c r="C430" t="s">
        <v>7604</v>
      </c>
      <c r="D430" t="s">
        <v>7605</v>
      </c>
      <c r="E430" t="str">
        <f t="shared" si="24"/>
        <v>YES</v>
      </c>
      <c r="F430" t="str">
        <f t="shared" si="25"/>
        <v>YES</v>
      </c>
      <c r="G430" t="str">
        <f t="shared" si="26"/>
        <v>YES</v>
      </c>
      <c r="H430" t="b">
        <f t="shared" si="27"/>
        <v>1</v>
      </c>
      <c r="L430" t="s">
        <v>7606</v>
      </c>
      <c r="M430">
        <v>2020</v>
      </c>
      <c r="N430" t="s">
        <v>1540</v>
      </c>
    </row>
    <row r="431" spans="1:14" x14ac:dyDescent="0.3">
      <c r="A431" t="s">
        <v>7607</v>
      </c>
      <c r="B431" t="s">
        <v>7608</v>
      </c>
      <c r="C431" t="s">
        <v>7609</v>
      </c>
      <c r="E431" t="str">
        <f t="shared" si="24"/>
        <v>NO</v>
      </c>
      <c r="F431" t="str">
        <f t="shared" si="25"/>
        <v>YES</v>
      </c>
      <c r="G431" t="str">
        <f t="shared" si="26"/>
        <v>NO</v>
      </c>
      <c r="H431" t="b">
        <f t="shared" si="27"/>
        <v>0</v>
      </c>
      <c r="L431" t="s">
        <v>7610</v>
      </c>
      <c r="M431">
        <v>2020</v>
      </c>
      <c r="N431" t="s">
        <v>1540</v>
      </c>
    </row>
    <row r="432" spans="1:14" x14ac:dyDescent="0.3">
      <c r="A432" t="s">
        <v>7611</v>
      </c>
      <c r="B432" t="s">
        <v>7612</v>
      </c>
      <c r="C432" t="s">
        <v>7613</v>
      </c>
      <c r="D432" t="s">
        <v>7614</v>
      </c>
      <c r="E432" t="str">
        <f t="shared" si="24"/>
        <v>YES</v>
      </c>
      <c r="F432" t="str">
        <f t="shared" si="25"/>
        <v>YES</v>
      </c>
      <c r="G432" t="str">
        <f t="shared" si="26"/>
        <v>YES</v>
      </c>
      <c r="H432" t="b">
        <f t="shared" si="27"/>
        <v>1</v>
      </c>
      <c r="K432">
        <v>16</v>
      </c>
      <c r="L432" t="s">
        <v>7615</v>
      </c>
      <c r="M432">
        <v>2020</v>
      </c>
      <c r="N432" t="s">
        <v>1540</v>
      </c>
    </row>
    <row r="433" spans="1:14" x14ac:dyDescent="0.3">
      <c r="A433" t="s">
        <v>7616</v>
      </c>
      <c r="B433" t="s">
        <v>7617</v>
      </c>
      <c r="C433" t="s">
        <v>7618</v>
      </c>
      <c r="D433" t="s">
        <v>7619</v>
      </c>
      <c r="E433" t="str">
        <f t="shared" si="24"/>
        <v>YES</v>
      </c>
      <c r="F433" t="str">
        <f t="shared" si="25"/>
        <v>YES</v>
      </c>
      <c r="G433" t="str">
        <f t="shared" si="26"/>
        <v>YES</v>
      </c>
      <c r="H433" t="b">
        <f t="shared" si="27"/>
        <v>1</v>
      </c>
      <c r="K433">
        <v>10</v>
      </c>
      <c r="L433" t="s">
        <v>7620</v>
      </c>
      <c r="M433">
        <v>2019</v>
      </c>
      <c r="N433" t="s">
        <v>1540</v>
      </c>
    </row>
    <row r="434" spans="1:14" x14ac:dyDescent="0.3">
      <c r="A434" t="s">
        <v>7621</v>
      </c>
      <c r="B434" t="s">
        <v>7622</v>
      </c>
      <c r="C434" t="s">
        <v>7623</v>
      </c>
      <c r="D434" t="s">
        <v>7624</v>
      </c>
      <c r="E434" t="str">
        <f t="shared" si="24"/>
        <v>YES</v>
      </c>
      <c r="F434" t="str">
        <f t="shared" si="25"/>
        <v>YES</v>
      </c>
      <c r="G434" t="str">
        <f t="shared" si="26"/>
        <v>YES</v>
      </c>
      <c r="H434" t="b">
        <f t="shared" si="27"/>
        <v>1</v>
      </c>
      <c r="L434" t="s">
        <v>7625</v>
      </c>
      <c r="M434">
        <v>2020</v>
      </c>
      <c r="N434" t="s">
        <v>1540</v>
      </c>
    </row>
    <row r="435" spans="1:14" x14ac:dyDescent="0.3">
      <c r="A435" t="s">
        <v>7626</v>
      </c>
      <c r="B435" t="s">
        <v>7627</v>
      </c>
      <c r="C435" t="s">
        <v>7628</v>
      </c>
      <c r="D435" t="s">
        <v>7629</v>
      </c>
      <c r="E435" t="str">
        <f t="shared" si="24"/>
        <v>YES</v>
      </c>
      <c r="F435" t="str">
        <f t="shared" si="25"/>
        <v>YES</v>
      </c>
      <c r="G435" t="str">
        <f t="shared" si="26"/>
        <v>YES</v>
      </c>
      <c r="H435" t="b">
        <f t="shared" si="27"/>
        <v>1</v>
      </c>
      <c r="L435" t="s">
        <v>7630</v>
      </c>
      <c r="M435">
        <v>2019</v>
      </c>
      <c r="N435" t="s">
        <v>1540</v>
      </c>
    </row>
    <row r="436" spans="1:14" x14ac:dyDescent="0.3">
      <c r="A436" t="s">
        <v>7631</v>
      </c>
      <c r="B436" t="s">
        <v>7632</v>
      </c>
      <c r="C436" t="s">
        <v>7633</v>
      </c>
      <c r="D436" t="s">
        <v>7634</v>
      </c>
      <c r="E436" t="str">
        <f t="shared" si="24"/>
        <v>NO</v>
      </c>
      <c r="F436" t="str">
        <f t="shared" si="25"/>
        <v>YES</v>
      </c>
      <c r="G436" t="str">
        <f t="shared" si="26"/>
        <v>YES</v>
      </c>
      <c r="H436" t="b">
        <f t="shared" si="27"/>
        <v>0</v>
      </c>
      <c r="K436">
        <v>13</v>
      </c>
      <c r="L436" t="s">
        <v>7635</v>
      </c>
      <c r="M436">
        <v>2020</v>
      </c>
      <c r="N436" t="s">
        <v>1540</v>
      </c>
    </row>
    <row r="437" spans="1:14" x14ac:dyDescent="0.3">
      <c r="A437" t="s">
        <v>7636</v>
      </c>
      <c r="B437" t="s">
        <v>7637</v>
      </c>
      <c r="C437" t="s">
        <v>7638</v>
      </c>
      <c r="D437" t="s">
        <v>7639</v>
      </c>
      <c r="E437" t="str">
        <f t="shared" si="24"/>
        <v>YES</v>
      </c>
      <c r="F437" t="str">
        <f t="shared" si="25"/>
        <v>YES</v>
      </c>
      <c r="G437" t="str">
        <f t="shared" si="26"/>
        <v>YES</v>
      </c>
      <c r="H437" t="b">
        <f t="shared" si="27"/>
        <v>1</v>
      </c>
      <c r="L437" t="s">
        <v>7640</v>
      </c>
      <c r="M437">
        <v>2020</v>
      </c>
      <c r="N437" t="s">
        <v>1540</v>
      </c>
    </row>
    <row r="438" spans="1:14" x14ac:dyDescent="0.3">
      <c r="A438" t="s">
        <v>7641</v>
      </c>
      <c r="B438" t="s">
        <v>7642</v>
      </c>
      <c r="C438" t="s">
        <v>7643</v>
      </c>
      <c r="D438" t="s">
        <v>7644</v>
      </c>
      <c r="E438" t="str">
        <f t="shared" si="24"/>
        <v>YES</v>
      </c>
      <c r="F438" t="str">
        <f t="shared" si="25"/>
        <v>YES</v>
      </c>
      <c r="G438" t="str">
        <f t="shared" si="26"/>
        <v>YES</v>
      </c>
      <c r="H438" t="b">
        <f t="shared" si="27"/>
        <v>1</v>
      </c>
      <c r="L438" t="s">
        <v>7645</v>
      </c>
      <c r="M438">
        <v>2019</v>
      </c>
      <c r="N438" t="s">
        <v>1540</v>
      </c>
    </row>
    <row r="439" spans="1:14" x14ac:dyDescent="0.3">
      <c r="A439" t="s">
        <v>7646</v>
      </c>
      <c r="B439" t="s">
        <v>7647</v>
      </c>
      <c r="C439" t="s">
        <v>7648</v>
      </c>
      <c r="E439" t="str">
        <f t="shared" si="24"/>
        <v>YES</v>
      </c>
      <c r="F439" t="str">
        <f t="shared" si="25"/>
        <v>YES</v>
      </c>
      <c r="G439" t="str">
        <f t="shared" si="26"/>
        <v>NO</v>
      </c>
      <c r="H439" t="b">
        <f t="shared" si="27"/>
        <v>0</v>
      </c>
      <c r="L439" t="s">
        <v>7649</v>
      </c>
      <c r="M439">
        <v>2020</v>
      </c>
      <c r="N439" t="s">
        <v>1540</v>
      </c>
    </row>
    <row r="440" spans="1:14" x14ac:dyDescent="0.3">
      <c r="A440" t="s">
        <v>7650</v>
      </c>
      <c r="B440" t="s">
        <v>7651</v>
      </c>
      <c r="C440" t="s">
        <v>7652</v>
      </c>
      <c r="D440" t="s">
        <v>7653</v>
      </c>
      <c r="E440" t="str">
        <f t="shared" si="24"/>
        <v>YES</v>
      </c>
      <c r="F440" t="str">
        <f t="shared" si="25"/>
        <v>YES</v>
      </c>
      <c r="G440" t="str">
        <f t="shared" si="26"/>
        <v>YES</v>
      </c>
      <c r="H440" t="b">
        <f t="shared" si="27"/>
        <v>1</v>
      </c>
      <c r="L440" t="s">
        <v>7654</v>
      </c>
      <c r="M440">
        <v>2020</v>
      </c>
      <c r="N440" t="s">
        <v>1540</v>
      </c>
    </row>
    <row r="441" spans="1:14" x14ac:dyDescent="0.3">
      <c r="A441" t="s">
        <v>7655</v>
      </c>
      <c r="B441" t="s">
        <v>7656</v>
      </c>
      <c r="C441" t="s">
        <v>7657</v>
      </c>
      <c r="D441" t="s">
        <v>7658</v>
      </c>
      <c r="E441" t="str">
        <f t="shared" si="24"/>
        <v>YES</v>
      </c>
      <c r="F441" t="str">
        <f t="shared" si="25"/>
        <v>YES</v>
      </c>
      <c r="G441" t="str">
        <f t="shared" si="26"/>
        <v>YES</v>
      </c>
      <c r="H441" t="b">
        <f t="shared" si="27"/>
        <v>1</v>
      </c>
      <c r="K441">
        <v>8</v>
      </c>
      <c r="L441" t="s">
        <v>7659</v>
      </c>
      <c r="M441">
        <v>2020</v>
      </c>
      <c r="N441" t="s">
        <v>1540</v>
      </c>
    </row>
    <row r="442" spans="1:14" x14ac:dyDescent="0.3">
      <c r="A442" t="s">
        <v>7660</v>
      </c>
      <c r="B442" t="s">
        <v>7661</v>
      </c>
      <c r="C442" t="s">
        <v>7662</v>
      </c>
      <c r="D442" t="s">
        <v>7663</v>
      </c>
      <c r="E442" t="str">
        <f t="shared" si="24"/>
        <v>YES</v>
      </c>
      <c r="F442" t="str">
        <f t="shared" si="25"/>
        <v>YES</v>
      </c>
      <c r="G442" t="str">
        <f t="shared" si="26"/>
        <v>YES</v>
      </c>
      <c r="H442" t="b">
        <f t="shared" si="27"/>
        <v>1</v>
      </c>
      <c r="K442">
        <v>14</v>
      </c>
      <c r="L442" t="s">
        <v>7664</v>
      </c>
      <c r="M442">
        <v>2020</v>
      </c>
      <c r="N442" t="s">
        <v>1540</v>
      </c>
    </row>
    <row r="443" spans="1:14" x14ac:dyDescent="0.3">
      <c r="A443" t="s">
        <v>7665</v>
      </c>
      <c r="B443" t="s">
        <v>7666</v>
      </c>
      <c r="C443" t="s">
        <v>7667</v>
      </c>
      <c r="D443" t="s">
        <v>7668</v>
      </c>
      <c r="E443" t="str">
        <f t="shared" si="24"/>
        <v>YES</v>
      </c>
      <c r="F443" t="str">
        <f t="shared" si="25"/>
        <v>YES</v>
      </c>
      <c r="G443" t="str">
        <f t="shared" si="26"/>
        <v>YES</v>
      </c>
      <c r="H443" t="b">
        <f t="shared" si="27"/>
        <v>1</v>
      </c>
      <c r="K443">
        <v>11</v>
      </c>
      <c r="L443" t="s">
        <v>7669</v>
      </c>
      <c r="M443">
        <v>2019</v>
      </c>
      <c r="N443" t="s">
        <v>1540</v>
      </c>
    </row>
    <row r="444" spans="1:14" x14ac:dyDescent="0.3">
      <c r="A444" t="s">
        <v>7670</v>
      </c>
      <c r="B444" t="s">
        <v>7671</v>
      </c>
      <c r="C444" t="s">
        <v>7672</v>
      </c>
      <c r="D444" t="s">
        <v>7673</v>
      </c>
      <c r="E444" t="str">
        <f t="shared" si="24"/>
        <v>YES</v>
      </c>
      <c r="F444" t="str">
        <f t="shared" si="25"/>
        <v>YES</v>
      </c>
      <c r="G444" t="str">
        <f t="shared" si="26"/>
        <v>YES</v>
      </c>
      <c r="H444" t="b">
        <f t="shared" si="27"/>
        <v>1</v>
      </c>
      <c r="L444" t="s">
        <v>7674</v>
      </c>
      <c r="M444">
        <v>2019</v>
      </c>
      <c r="N444" t="s">
        <v>1540</v>
      </c>
    </row>
    <row r="445" spans="1:14" x14ac:dyDescent="0.3">
      <c r="A445" t="s">
        <v>7675</v>
      </c>
      <c r="B445" t="s">
        <v>7676</v>
      </c>
      <c r="C445" t="s">
        <v>7677</v>
      </c>
      <c r="D445" t="s">
        <v>7678</v>
      </c>
      <c r="E445" t="str">
        <f t="shared" si="24"/>
        <v>NO</v>
      </c>
      <c r="F445" t="str">
        <f t="shared" si="25"/>
        <v>YES</v>
      </c>
      <c r="G445" t="str">
        <f t="shared" si="26"/>
        <v>YES</v>
      </c>
      <c r="H445" t="b">
        <f t="shared" si="27"/>
        <v>0</v>
      </c>
      <c r="K445">
        <v>14</v>
      </c>
      <c r="L445" t="s">
        <v>7679</v>
      </c>
      <c r="M445">
        <v>2019</v>
      </c>
      <c r="N445" t="s">
        <v>1540</v>
      </c>
    </row>
    <row r="446" spans="1:14" x14ac:dyDescent="0.3">
      <c r="A446" t="s">
        <v>7680</v>
      </c>
      <c r="B446" t="s">
        <v>7681</v>
      </c>
      <c r="C446" t="s">
        <v>7682</v>
      </c>
      <c r="D446" t="s">
        <v>7683</v>
      </c>
      <c r="E446" t="str">
        <f t="shared" si="24"/>
        <v>YES</v>
      </c>
      <c r="F446" t="str">
        <f t="shared" si="25"/>
        <v>YES</v>
      </c>
      <c r="G446" t="str">
        <f t="shared" si="26"/>
        <v>YES</v>
      </c>
      <c r="H446" t="b">
        <f t="shared" si="27"/>
        <v>1</v>
      </c>
      <c r="K446">
        <v>13</v>
      </c>
      <c r="L446" t="s">
        <v>7684</v>
      </c>
      <c r="M446">
        <v>2020</v>
      </c>
      <c r="N446" t="s">
        <v>1540</v>
      </c>
    </row>
    <row r="447" spans="1:14" x14ac:dyDescent="0.3">
      <c r="A447" t="s">
        <v>7685</v>
      </c>
      <c r="B447" t="s">
        <v>7686</v>
      </c>
      <c r="C447" t="s">
        <v>7687</v>
      </c>
      <c r="D447" t="s">
        <v>7688</v>
      </c>
      <c r="E447" t="str">
        <f t="shared" si="24"/>
        <v>NO</v>
      </c>
      <c r="F447" t="str">
        <f t="shared" si="25"/>
        <v>YES</v>
      </c>
      <c r="G447" t="str">
        <f t="shared" si="26"/>
        <v>YES</v>
      </c>
      <c r="H447" t="b">
        <f t="shared" si="27"/>
        <v>0</v>
      </c>
      <c r="K447">
        <v>16</v>
      </c>
      <c r="L447" t="s">
        <v>7689</v>
      </c>
      <c r="M447">
        <v>2019</v>
      </c>
      <c r="N447" t="s">
        <v>1540</v>
      </c>
    </row>
    <row r="448" spans="1:14" x14ac:dyDescent="0.3">
      <c r="A448" t="s">
        <v>7690</v>
      </c>
      <c r="B448" t="s">
        <v>7691</v>
      </c>
      <c r="C448" t="s">
        <v>7692</v>
      </c>
      <c r="D448" t="s">
        <v>7693</v>
      </c>
      <c r="E448" t="str">
        <f t="shared" si="24"/>
        <v>NO</v>
      </c>
      <c r="F448" t="str">
        <f t="shared" si="25"/>
        <v>YES</v>
      </c>
      <c r="G448" t="str">
        <f t="shared" si="26"/>
        <v>YES</v>
      </c>
      <c r="H448" t="b">
        <f t="shared" si="27"/>
        <v>0</v>
      </c>
      <c r="L448" t="s">
        <v>7694</v>
      </c>
      <c r="M448">
        <v>2020</v>
      </c>
      <c r="N448" t="s">
        <v>1540</v>
      </c>
    </row>
    <row r="449" spans="1:14" x14ac:dyDescent="0.3">
      <c r="A449" t="s">
        <v>7695</v>
      </c>
      <c r="B449" t="s">
        <v>7696</v>
      </c>
      <c r="C449" t="s">
        <v>7697</v>
      </c>
      <c r="D449" t="s">
        <v>7698</v>
      </c>
      <c r="E449" t="str">
        <f t="shared" si="24"/>
        <v>YES</v>
      </c>
      <c r="F449" t="str">
        <f t="shared" si="25"/>
        <v>YES</v>
      </c>
      <c r="G449" t="str">
        <f t="shared" si="26"/>
        <v>YES</v>
      </c>
      <c r="H449" t="b">
        <f t="shared" si="27"/>
        <v>1</v>
      </c>
      <c r="K449">
        <v>7</v>
      </c>
      <c r="L449" t="s">
        <v>7699</v>
      </c>
      <c r="M449">
        <v>2020</v>
      </c>
      <c r="N449" t="s">
        <v>1540</v>
      </c>
    </row>
    <row r="450" spans="1:14" x14ac:dyDescent="0.3">
      <c r="A450" t="s">
        <v>7700</v>
      </c>
      <c r="B450" t="s">
        <v>7701</v>
      </c>
      <c r="C450" t="s">
        <v>7702</v>
      </c>
      <c r="D450" t="s">
        <v>7703</v>
      </c>
      <c r="E450" t="str">
        <f t="shared" si="24"/>
        <v>NO</v>
      </c>
      <c r="F450" t="str">
        <f t="shared" si="25"/>
        <v>YES</v>
      </c>
      <c r="G450" t="str">
        <f t="shared" si="26"/>
        <v>YES</v>
      </c>
      <c r="H450" t="b">
        <f t="shared" si="27"/>
        <v>0</v>
      </c>
      <c r="K450">
        <v>13</v>
      </c>
      <c r="L450" t="s">
        <v>7704</v>
      </c>
      <c r="M450">
        <v>2019</v>
      </c>
      <c r="N450" t="s">
        <v>1540</v>
      </c>
    </row>
    <row r="451" spans="1:14" x14ac:dyDescent="0.3">
      <c r="A451" t="s">
        <v>7705</v>
      </c>
      <c r="B451" t="s">
        <v>7706</v>
      </c>
      <c r="C451" t="s">
        <v>7707</v>
      </c>
      <c r="D451" t="s">
        <v>7708</v>
      </c>
      <c r="E451" t="str">
        <f t="shared" ref="E451:E514" si="28">IF(OR(ISNUMBER(SEARCH("Virtual Reality",B451)),ISNUMBER(SEARCH("Augmented Reality",B451)),ISNUMBER(SEARCH("Mixed Reality",B451)),ISNUMBER(SEARCH("Metaverse",B451)),ISNUMBER(SEARCH("vr",B451)),ISNUMBER(SEARCH("AR",B451)),ISNUMBER(SEARCH("MR",B451)),ISNUMBER(SEARCH("security",B451)),ISNUMBER(SEARCH("privacy",B451)),ISNUMBER(SEARCH("identification",B451)),ISNUMBER(SEARCH("authentication",B451)),ISNUMBER(SEARCH("risks",B451)),ISNUMBER(SEARCH("risk",B451))),"YES","NO")</f>
        <v>YES</v>
      </c>
      <c r="F451" t="str">
        <f t="shared" ref="F451:F514" si="29">IF(OR(ISNUMBER(SEARCH("Virtual Reality",C451)),ISNUMBER(SEARCH("Augmented Reality",C451)),ISNUMBER(SEARCH("Mixed Reality",C451)),ISNUMBER(SEARCH("Metaverse",C451)),ISNUMBER(SEARCH("vr",C451)),ISNUMBER(SEARCH("AR",C451)),ISNUMBER(SEARCH("MR",C451)),ISNUMBER(SEARCH("security",C451)),ISNUMBER(SEARCH("privacy",C451)),ISNUMBER(SEARCH("identification",C451)),ISNUMBER(SEARCH("authentication",C451)),ISNUMBER(SEARCH("risks",C451)),ISNUMBER(SEARCH("risk",C451))),"YES","NO")</f>
        <v>YES</v>
      </c>
      <c r="G451" t="str">
        <f t="shared" ref="G451:G514" si="30">IF(OR(ISNUMBER(SEARCH("Virtual Reality",D451)),ISNUMBER(SEARCH("Augmented Reality",D451)),ISNUMBER(SEARCH("Mixed Reality",D451)),ISNUMBER(SEARCH("Metaverse",D451)),ISNUMBER(SEARCH("vr",D451)),ISNUMBER(SEARCH("AR",D451)),ISNUMBER(SEARCH("MR",D451)),ISNUMBER(SEARCH("security",D451)),ISNUMBER(SEARCH("privacy",D451)),ISNUMBER(SEARCH("identification",D451)),ISNUMBER(SEARCH("authentication",D451)),ISNUMBER(SEARCH("risks",D451)),ISNUMBER(SEARCH("risk",D451))),"YES","NO")</f>
        <v>YES</v>
      </c>
      <c r="H451" t="b">
        <f t="shared" ref="H451:H514" si="31">IF(AND(E451="YES",F451="YES",G451="YES"),TRUE,FALSE)</f>
        <v>1</v>
      </c>
      <c r="K451">
        <v>9</v>
      </c>
      <c r="L451" t="s">
        <v>7709</v>
      </c>
      <c r="M451">
        <v>2019</v>
      </c>
      <c r="N451" t="s">
        <v>1540</v>
      </c>
    </row>
    <row r="452" spans="1:14" x14ac:dyDescent="0.3">
      <c r="A452" t="s">
        <v>7710</v>
      </c>
      <c r="B452" t="s">
        <v>1793</v>
      </c>
      <c r="C452" t="s">
        <v>1796</v>
      </c>
      <c r="E452" t="str">
        <f t="shared" si="28"/>
        <v>YES</v>
      </c>
      <c r="F452" t="str">
        <f t="shared" si="29"/>
        <v>YES</v>
      </c>
      <c r="G452" t="str">
        <f t="shared" si="30"/>
        <v>NO</v>
      </c>
      <c r="H452" t="b">
        <f t="shared" si="31"/>
        <v>0</v>
      </c>
      <c r="K452">
        <v>8</v>
      </c>
      <c r="L452" t="s">
        <v>7711</v>
      </c>
      <c r="M452">
        <v>2019</v>
      </c>
      <c r="N452" t="s">
        <v>1540</v>
      </c>
    </row>
    <row r="453" spans="1:14" x14ac:dyDescent="0.3">
      <c r="A453" t="s">
        <v>7712</v>
      </c>
      <c r="B453" t="s">
        <v>7713</v>
      </c>
      <c r="C453" t="s">
        <v>7714</v>
      </c>
      <c r="D453" t="s">
        <v>7715</v>
      </c>
      <c r="E453" t="str">
        <f t="shared" si="28"/>
        <v>NO</v>
      </c>
      <c r="F453" t="str">
        <f t="shared" si="29"/>
        <v>YES</v>
      </c>
      <c r="G453" t="str">
        <f t="shared" si="30"/>
        <v>YES</v>
      </c>
      <c r="H453" t="b">
        <f t="shared" si="31"/>
        <v>0</v>
      </c>
      <c r="K453">
        <v>10</v>
      </c>
      <c r="L453" t="s">
        <v>7716</v>
      </c>
      <c r="M453">
        <v>2019</v>
      </c>
      <c r="N453" t="s">
        <v>1540</v>
      </c>
    </row>
    <row r="454" spans="1:14" x14ac:dyDescent="0.3">
      <c r="A454" t="s">
        <v>7717</v>
      </c>
      <c r="B454" t="s">
        <v>7718</v>
      </c>
      <c r="C454" t="s">
        <v>7719</v>
      </c>
      <c r="D454" t="s">
        <v>7720</v>
      </c>
      <c r="E454" t="str">
        <f t="shared" si="28"/>
        <v>YES</v>
      </c>
      <c r="F454" t="str">
        <f t="shared" si="29"/>
        <v>YES</v>
      </c>
      <c r="G454" t="str">
        <f t="shared" si="30"/>
        <v>YES</v>
      </c>
      <c r="H454" t="b">
        <f t="shared" si="31"/>
        <v>1</v>
      </c>
      <c r="K454">
        <v>19</v>
      </c>
      <c r="L454" t="s">
        <v>7721</v>
      </c>
      <c r="M454">
        <v>2019</v>
      </c>
      <c r="N454" t="s">
        <v>1540</v>
      </c>
    </row>
    <row r="455" spans="1:14" x14ac:dyDescent="0.3">
      <c r="A455" t="s">
        <v>7722</v>
      </c>
      <c r="B455" t="s">
        <v>7723</v>
      </c>
      <c r="C455" t="s">
        <v>7724</v>
      </c>
      <c r="D455" t="s">
        <v>7725</v>
      </c>
      <c r="E455" t="str">
        <f t="shared" si="28"/>
        <v>YES</v>
      </c>
      <c r="F455" t="str">
        <f t="shared" si="29"/>
        <v>YES</v>
      </c>
      <c r="G455" t="str">
        <f t="shared" si="30"/>
        <v>YES</v>
      </c>
      <c r="H455" t="b">
        <f t="shared" si="31"/>
        <v>1</v>
      </c>
      <c r="K455">
        <v>10</v>
      </c>
      <c r="L455" t="s">
        <v>7726</v>
      </c>
      <c r="M455">
        <v>2020</v>
      </c>
      <c r="N455" t="s">
        <v>1540</v>
      </c>
    </row>
    <row r="456" spans="1:14" x14ac:dyDescent="0.3">
      <c r="A456" t="s">
        <v>7727</v>
      </c>
      <c r="B456" t="s">
        <v>7728</v>
      </c>
      <c r="C456" t="s">
        <v>7729</v>
      </c>
      <c r="D456" t="s">
        <v>7730</v>
      </c>
      <c r="E456" t="str">
        <f t="shared" si="28"/>
        <v>YES</v>
      </c>
      <c r="F456" t="str">
        <f t="shared" si="29"/>
        <v>YES</v>
      </c>
      <c r="G456" t="str">
        <f t="shared" si="30"/>
        <v>YES</v>
      </c>
      <c r="H456" t="b">
        <f t="shared" si="31"/>
        <v>1</v>
      </c>
      <c r="K456">
        <v>11</v>
      </c>
      <c r="L456" t="s">
        <v>7731</v>
      </c>
      <c r="M456">
        <v>2020</v>
      </c>
      <c r="N456" t="s">
        <v>1540</v>
      </c>
    </row>
    <row r="457" spans="1:14" x14ac:dyDescent="0.3">
      <c r="A457" t="s">
        <v>7732</v>
      </c>
      <c r="B457" t="s">
        <v>7733</v>
      </c>
      <c r="C457" t="s">
        <v>7734</v>
      </c>
      <c r="D457" t="s">
        <v>7735</v>
      </c>
      <c r="E457" t="str">
        <f t="shared" si="28"/>
        <v>YES</v>
      </c>
      <c r="F457" t="str">
        <f t="shared" si="29"/>
        <v>YES</v>
      </c>
      <c r="G457" t="str">
        <f t="shared" si="30"/>
        <v>YES</v>
      </c>
      <c r="H457" t="b">
        <f t="shared" si="31"/>
        <v>1</v>
      </c>
      <c r="L457" t="s">
        <v>7736</v>
      </c>
      <c r="M457">
        <v>2019</v>
      </c>
      <c r="N457" t="s">
        <v>1540</v>
      </c>
    </row>
    <row r="458" spans="1:14" x14ac:dyDescent="0.3">
      <c r="A458" t="s">
        <v>7737</v>
      </c>
      <c r="B458" t="s">
        <v>7738</v>
      </c>
      <c r="C458" t="s">
        <v>7739</v>
      </c>
      <c r="D458" t="s">
        <v>7740</v>
      </c>
      <c r="E458" t="str">
        <f t="shared" si="28"/>
        <v>YES</v>
      </c>
      <c r="F458" t="str">
        <f t="shared" si="29"/>
        <v>YES</v>
      </c>
      <c r="G458" t="str">
        <f t="shared" si="30"/>
        <v>YES</v>
      </c>
      <c r="H458" t="b">
        <f t="shared" si="31"/>
        <v>1</v>
      </c>
      <c r="L458" t="s">
        <v>7741</v>
      </c>
      <c r="M458">
        <v>2020</v>
      </c>
      <c r="N458" t="s">
        <v>1540</v>
      </c>
    </row>
    <row r="459" spans="1:14" x14ac:dyDescent="0.3">
      <c r="A459" t="s">
        <v>7742</v>
      </c>
      <c r="B459" t="s">
        <v>1799</v>
      </c>
      <c r="C459" t="s">
        <v>1802</v>
      </c>
      <c r="D459" t="s">
        <v>1803</v>
      </c>
      <c r="E459" t="str">
        <f t="shared" si="28"/>
        <v>NO</v>
      </c>
      <c r="F459" t="str">
        <f t="shared" si="29"/>
        <v>YES</v>
      </c>
      <c r="G459" t="str">
        <f t="shared" si="30"/>
        <v>YES</v>
      </c>
      <c r="H459" t="b">
        <f t="shared" si="31"/>
        <v>0</v>
      </c>
      <c r="L459" t="s">
        <v>7743</v>
      </c>
      <c r="M459">
        <v>2019</v>
      </c>
      <c r="N459" t="s">
        <v>1540</v>
      </c>
    </row>
    <row r="460" spans="1:14" x14ac:dyDescent="0.3">
      <c r="A460" t="s">
        <v>7744</v>
      </c>
      <c r="B460" t="s">
        <v>7745</v>
      </c>
      <c r="C460" t="s">
        <v>7746</v>
      </c>
      <c r="D460" t="s">
        <v>7747</v>
      </c>
      <c r="E460" t="str">
        <f t="shared" si="28"/>
        <v>YES</v>
      </c>
      <c r="F460" t="str">
        <f t="shared" si="29"/>
        <v>YES</v>
      </c>
      <c r="G460" t="str">
        <f t="shared" si="30"/>
        <v>YES</v>
      </c>
      <c r="H460" t="b">
        <f t="shared" si="31"/>
        <v>1</v>
      </c>
      <c r="K460">
        <v>11</v>
      </c>
      <c r="L460" t="s">
        <v>7748</v>
      </c>
      <c r="M460">
        <v>2019</v>
      </c>
      <c r="N460" t="s">
        <v>1540</v>
      </c>
    </row>
    <row r="461" spans="1:14" x14ac:dyDescent="0.3">
      <c r="A461" t="s">
        <v>7749</v>
      </c>
      <c r="B461" t="s">
        <v>7750</v>
      </c>
      <c r="C461" t="s">
        <v>7751</v>
      </c>
      <c r="D461" t="s">
        <v>7752</v>
      </c>
      <c r="E461" t="str">
        <f t="shared" si="28"/>
        <v>NO</v>
      </c>
      <c r="F461" t="str">
        <f t="shared" si="29"/>
        <v>YES</v>
      </c>
      <c r="G461" t="str">
        <f t="shared" si="30"/>
        <v>YES</v>
      </c>
      <c r="H461" t="b">
        <f t="shared" si="31"/>
        <v>0</v>
      </c>
      <c r="K461">
        <v>13</v>
      </c>
      <c r="L461" t="s">
        <v>7753</v>
      </c>
      <c r="M461">
        <v>2019</v>
      </c>
      <c r="N461" t="s">
        <v>1540</v>
      </c>
    </row>
    <row r="462" spans="1:14" x14ac:dyDescent="0.3">
      <c r="A462" t="s">
        <v>7754</v>
      </c>
      <c r="B462" t="s">
        <v>7755</v>
      </c>
      <c r="C462" t="s">
        <v>7756</v>
      </c>
      <c r="D462" t="s">
        <v>7757</v>
      </c>
      <c r="E462" t="str">
        <f t="shared" si="28"/>
        <v>YES</v>
      </c>
      <c r="F462" t="str">
        <f t="shared" si="29"/>
        <v>YES</v>
      </c>
      <c r="G462" t="str">
        <f t="shared" si="30"/>
        <v>YES</v>
      </c>
      <c r="H462" t="b">
        <f t="shared" si="31"/>
        <v>1</v>
      </c>
      <c r="K462">
        <v>7</v>
      </c>
      <c r="L462" t="s">
        <v>7758</v>
      </c>
      <c r="M462">
        <v>2020</v>
      </c>
      <c r="N462" t="s">
        <v>1540</v>
      </c>
    </row>
    <row r="463" spans="1:14" x14ac:dyDescent="0.3">
      <c r="A463" t="s">
        <v>7759</v>
      </c>
      <c r="B463" t="s">
        <v>7760</v>
      </c>
      <c r="C463" t="s">
        <v>7761</v>
      </c>
      <c r="D463" t="s">
        <v>7762</v>
      </c>
      <c r="E463" t="str">
        <f t="shared" si="28"/>
        <v>YES</v>
      </c>
      <c r="F463" t="str">
        <f t="shared" si="29"/>
        <v>YES</v>
      </c>
      <c r="G463" t="str">
        <f t="shared" si="30"/>
        <v>YES</v>
      </c>
      <c r="H463" t="b">
        <f t="shared" si="31"/>
        <v>1</v>
      </c>
      <c r="K463">
        <v>8</v>
      </c>
      <c r="L463" t="s">
        <v>7763</v>
      </c>
      <c r="M463">
        <v>2019</v>
      </c>
      <c r="N463" t="s">
        <v>1540</v>
      </c>
    </row>
    <row r="464" spans="1:14" x14ac:dyDescent="0.3">
      <c r="A464" t="s">
        <v>7764</v>
      </c>
      <c r="B464" t="s">
        <v>7765</v>
      </c>
      <c r="C464" t="s">
        <v>7766</v>
      </c>
      <c r="D464" t="s">
        <v>7767</v>
      </c>
      <c r="E464" t="str">
        <f t="shared" si="28"/>
        <v>NO</v>
      </c>
      <c r="F464" t="str">
        <f t="shared" si="29"/>
        <v>YES</v>
      </c>
      <c r="G464" t="str">
        <f t="shared" si="30"/>
        <v>YES</v>
      </c>
      <c r="H464" t="b">
        <f t="shared" si="31"/>
        <v>0</v>
      </c>
      <c r="L464" t="s">
        <v>7768</v>
      </c>
      <c r="M464">
        <v>2019</v>
      </c>
      <c r="N464" t="s">
        <v>1540</v>
      </c>
    </row>
    <row r="465" spans="1:14" x14ac:dyDescent="0.3">
      <c r="A465" t="s">
        <v>7769</v>
      </c>
      <c r="B465" t="s">
        <v>7770</v>
      </c>
      <c r="C465" t="s">
        <v>7771</v>
      </c>
      <c r="D465" t="s">
        <v>7772</v>
      </c>
      <c r="E465" t="str">
        <f t="shared" si="28"/>
        <v>NO</v>
      </c>
      <c r="F465" t="str">
        <f t="shared" si="29"/>
        <v>YES</v>
      </c>
      <c r="G465" t="str">
        <f t="shared" si="30"/>
        <v>YES</v>
      </c>
      <c r="H465" t="b">
        <f t="shared" si="31"/>
        <v>0</v>
      </c>
      <c r="K465">
        <v>8</v>
      </c>
      <c r="L465" t="s">
        <v>7773</v>
      </c>
      <c r="M465">
        <v>2020</v>
      </c>
      <c r="N465" t="s">
        <v>1540</v>
      </c>
    </row>
    <row r="466" spans="1:14" x14ac:dyDescent="0.3">
      <c r="A466" t="s">
        <v>7774</v>
      </c>
      <c r="B466" t="s">
        <v>7775</v>
      </c>
      <c r="C466" t="s">
        <v>7776</v>
      </c>
      <c r="D466" t="s">
        <v>7777</v>
      </c>
      <c r="E466" t="str">
        <f t="shared" si="28"/>
        <v>YES</v>
      </c>
      <c r="F466" t="str">
        <f t="shared" si="29"/>
        <v>YES</v>
      </c>
      <c r="G466" t="str">
        <f t="shared" si="30"/>
        <v>YES</v>
      </c>
      <c r="H466" t="b">
        <f t="shared" si="31"/>
        <v>1</v>
      </c>
      <c r="L466" t="s">
        <v>7778</v>
      </c>
      <c r="M466">
        <v>2020</v>
      </c>
      <c r="N466" t="s">
        <v>1540</v>
      </c>
    </row>
    <row r="467" spans="1:14" x14ac:dyDescent="0.3">
      <c r="A467" t="s">
        <v>7779</v>
      </c>
      <c r="B467" t="s">
        <v>2442</v>
      </c>
      <c r="C467" t="s">
        <v>7780</v>
      </c>
      <c r="D467" t="s">
        <v>7781</v>
      </c>
      <c r="E467" t="str">
        <f t="shared" si="28"/>
        <v>YES</v>
      </c>
      <c r="F467" t="str">
        <f t="shared" si="29"/>
        <v>YES</v>
      </c>
      <c r="G467" t="str">
        <f t="shared" si="30"/>
        <v>YES</v>
      </c>
      <c r="H467" t="b">
        <f t="shared" si="31"/>
        <v>1</v>
      </c>
      <c r="K467">
        <v>10</v>
      </c>
      <c r="L467" t="s">
        <v>2444</v>
      </c>
      <c r="M467">
        <v>2019</v>
      </c>
      <c r="N467" t="s">
        <v>1540</v>
      </c>
    </row>
    <row r="468" spans="1:14" x14ac:dyDescent="0.3">
      <c r="A468" t="s">
        <v>7782</v>
      </c>
      <c r="B468" t="s">
        <v>7783</v>
      </c>
      <c r="C468" t="s">
        <v>7784</v>
      </c>
      <c r="D468" t="s">
        <v>7785</v>
      </c>
      <c r="E468" t="str">
        <f t="shared" si="28"/>
        <v>YES</v>
      </c>
      <c r="F468" t="str">
        <f t="shared" si="29"/>
        <v>YES</v>
      </c>
      <c r="G468" t="str">
        <f t="shared" si="30"/>
        <v>YES</v>
      </c>
      <c r="H468" t="b">
        <f t="shared" si="31"/>
        <v>1</v>
      </c>
      <c r="L468" t="s">
        <v>7786</v>
      </c>
      <c r="M468">
        <v>2020</v>
      </c>
      <c r="N468" t="s">
        <v>1540</v>
      </c>
    </row>
    <row r="469" spans="1:14" x14ac:dyDescent="0.3">
      <c r="A469" t="s">
        <v>7787</v>
      </c>
      <c r="B469" t="s">
        <v>7788</v>
      </c>
      <c r="C469" t="s">
        <v>7789</v>
      </c>
      <c r="D469" t="s">
        <v>7790</v>
      </c>
      <c r="E469" t="str">
        <f t="shared" si="28"/>
        <v>YES</v>
      </c>
      <c r="F469" t="str">
        <f t="shared" si="29"/>
        <v>YES</v>
      </c>
      <c r="G469" t="str">
        <f t="shared" si="30"/>
        <v>YES</v>
      </c>
      <c r="H469" t="b">
        <f t="shared" si="31"/>
        <v>1</v>
      </c>
      <c r="L469" t="s">
        <v>7791</v>
      </c>
      <c r="M469">
        <v>2019</v>
      </c>
      <c r="N469" t="s">
        <v>1540</v>
      </c>
    </row>
    <row r="470" spans="1:14" x14ac:dyDescent="0.3">
      <c r="A470" t="s">
        <v>7792</v>
      </c>
      <c r="B470" t="s">
        <v>7793</v>
      </c>
      <c r="C470" t="s">
        <v>7794</v>
      </c>
      <c r="D470" t="s">
        <v>7795</v>
      </c>
      <c r="E470" t="str">
        <f t="shared" si="28"/>
        <v>YES</v>
      </c>
      <c r="F470" t="str">
        <f t="shared" si="29"/>
        <v>YES</v>
      </c>
      <c r="G470" t="str">
        <f t="shared" si="30"/>
        <v>YES</v>
      </c>
      <c r="H470" t="b">
        <f t="shared" si="31"/>
        <v>1</v>
      </c>
      <c r="K470">
        <v>14</v>
      </c>
      <c r="L470" t="s">
        <v>2152</v>
      </c>
      <c r="M470">
        <v>2020</v>
      </c>
      <c r="N470" t="s">
        <v>1540</v>
      </c>
    </row>
    <row r="471" spans="1:14" x14ac:dyDescent="0.3">
      <c r="A471" t="s">
        <v>7796</v>
      </c>
      <c r="B471" t="s">
        <v>7797</v>
      </c>
      <c r="C471" t="s">
        <v>7798</v>
      </c>
      <c r="D471" t="s">
        <v>7799</v>
      </c>
      <c r="E471" t="str">
        <f t="shared" si="28"/>
        <v>YES</v>
      </c>
      <c r="F471" t="str">
        <f t="shared" si="29"/>
        <v>YES</v>
      </c>
      <c r="G471" t="str">
        <f t="shared" si="30"/>
        <v>YES</v>
      </c>
      <c r="H471" t="b">
        <f t="shared" si="31"/>
        <v>1</v>
      </c>
      <c r="L471" t="s">
        <v>7800</v>
      </c>
      <c r="M471">
        <v>2019</v>
      </c>
      <c r="N471" t="s">
        <v>1540</v>
      </c>
    </row>
    <row r="472" spans="1:14" x14ac:dyDescent="0.3">
      <c r="A472" t="s">
        <v>7801</v>
      </c>
      <c r="B472" t="s">
        <v>7802</v>
      </c>
      <c r="C472" t="s">
        <v>7803</v>
      </c>
      <c r="D472" t="s">
        <v>7804</v>
      </c>
      <c r="E472" t="str">
        <f t="shared" si="28"/>
        <v>NO</v>
      </c>
      <c r="F472" t="str">
        <f t="shared" si="29"/>
        <v>YES</v>
      </c>
      <c r="G472" t="str">
        <f t="shared" si="30"/>
        <v>YES</v>
      </c>
      <c r="H472" t="b">
        <f t="shared" si="31"/>
        <v>0</v>
      </c>
      <c r="K472">
        <v>49</v>
      </c>
      <c r="L472" t="s">
        <v>7805</v>
      </c>
      <c r="M472">
        <v>2020</v>
      </c>
      <c r="N472" t="s">
        <v>1540</v>
      </c>
    </row>
    <row r="473" spans="1:14" x14ac:dyDescent="0.3">
      <c r="A473" t="s">
        <v>7806</v>
      </c>
      <c r="B473" t="s">
        <v>1782</v>
      </c>
      <c r="C473" t="s">
        <v>1784</v>
      </c>
      <c r="D473" t="s">
        <v>1785</v>
      </c>
      <c r="E473" t="str">
        <f t="shared" si="28"/>
        <v>YES</v>
      </c>
      <c r="F473" t="str">
        <f t="shared" si="29"/>
        <v>YES</v>
      </c>
      <c r="G473" t="str">
        <f t="shared" si="30"/>
        <v>YES</v>
      </c>
      <c r="H473" t="b">
        <f t="shared" si="31"/>
        <v>1</v>
      </c>
      <c r="K473">
        <v>12</v>
      </c>
      <c r="L473" t="s">
        <v>1894</v>
      </c>
      <c r="M473">
        <v>2020</v>
      </c>
      <c r="N473" t="s">
        <v>1540</v>
      </c>
    </row>
    <row r="474" spans="1:14" x14ac:dyDescent="0.3">
      <c r="A474" t="s">
        <v>7807</v>
      </c>
      <c r="B474" t="s">
        <v>7808</v>
      </c>
      <c r="C474" t="s">
        <v>7809</v>
      </c>
      <c r="D474" t="s">
        <v>7810</v>
      </c>
      <c r="E474" t="str">
        <f t="shared" si="28"/>
        <v>NO</v>
      </c>
      <c r="F474" t="str">
        <f t="shared" si="29"/>
        <v>YES</v>
      </c>
      <c r="G474" t="str">
        <f t="shared" si="30"/>
        <v>YES</v>
      </c>
      <c r="H474" t="b">
        <f t="shared" si="31"/>
        <v>0</v>
      </c>
      <c r="L474" t="s">
        <v>7811</v>
      </c>
      <c r="M474">
        <v>2019</v>
      </c>
      <c r="N474" t="s">
        <v>1540</v>
      </c>
    </row>
    <row r="475" spans="1:14" x14ac:dyDescent="0.3">
      <c r="A475" t="s">
        <v>7812</v>
      </c>
      <c r="B475" t="s">
        <v>7813</v>
      </c>
      <c r="C475" t="s">
        <v>7814</v>
      </c>
      <c r="D475" t="s">
        <v>7815</v>
      </c>
      <c r="E475" t="str">
        <f t="shared" si="28"/>
        <v>NO</v>
      </c>
      <c r="F475" t="str">
        <f t="shared" si="29"/>
        <v>YES</v>
      </c>
      <c r="G475" t="str">
        <f t="shared" si="30"/>
        <v>YES</v>
      </c>
      <c r="H475" t="b">
        <f t="shared" si="31"/>
        <v>0</v>
      </c>
      <c r="K475">
        <v>8</v>
      </c>
      <c r="L475" t="s">
        <v>7816</v>
      </c>
      <c r="M475">
        <v>2020</v>
      </c>
      <c r="N475" t="s">
        <v>1540</v>
      </c>
    </row>
    <row r="476" spans="1:14" x14ac:dyDescent="0.3">
      <c r="A476" t="s">
        <v>1762</v>
      </c>
      <c r="B476" t="s">
        <v>1763</v>
      </c>
      <c r="C476" t="s">
        <v>1765</v>
      </c>
      <c r="E476" t="str">
        <f t="shared" si="28"/>
        <v>NO</v>
      </c>
      <c r="F476" t="str">
        <f t="shared" si="29"/>
        <v>YES</v>
      </c>
      <c r="G476" t="str">
        <f t="shared" si="30"/>
        <v>NO</v>
      </c>
      <c r="H476" t="b">
        <f t="shared" si="31"/>
        <v>0</v>
      </c>
      <c r="L476" t="s">
        <v>7817</v>
      </c>
      <c r="M476">
        <v>2020</v>
      </c>
      <c r="N476" t="s">
        <v>1540</v>
      </c>
    </row>
    <row r="477" spans="1:14" x14ac:dyDescent="0.3">
      <c r="A477" t="s">
        <v>7818</v>
      </c>
      <c r="B477" t="s">
        <v>7819</v>
      </c>
      <c r="C477" t="s">
        <v>7820</v>
      </c>
      <c r="D477" t="s">
        <v>7821</v>
      </c>
      <c r="E477" t="str">
        <f t="shared" si="28"/>
        <v>NO</v>
      </c>
      <c r="F477" t="str">
        <f t="shared" si="29"/>
        <v>YES</v>
      </c>
      <c r="G477" t="str">
        <f t="shared" si="30"/>
        <v>YES</v>
      </c>
      <c r="H477" t="b">
        <f t="shared" si="31"/>
        <v>0</v>
      </c>
      <c r="K477">
        <v>13</v>
      </c>
      <c r="L477" t="s">
        <v>7822</v>
      </c>
      <c r="M477">
        <v>2020</v>
      </c>
      <c r="N477" t="s">
        <v>1540</v>
      </c>
    </row>
    <row r="478" spans="1:14" x14ac:dyDescent="0.3">
      <c r="A478" t="s">
        <v>7823</v>
      </c>
      <c r="B478" t="s">
        <v>7824</v>
      </c>
      <c r="C478" t="s">
        <v>7825</v>
      </c>
      <c r="D478" t="s">
        <v>7826</v>
      </c>
      <c r="E478" t="str">
        <f t="shared" si="28"/>
        <v>YES</v>
      </c>
      <c r="F478" t="str">
        <f t="shared" si="29"/>
        <v>YES</v>
      </c>
      <c r="G478" t="str">
        <f t="shared" si="30"/>
        <v>YES</v>
      </c>
      <c r="H478" t="b">
        <f t="shared" si="31"/>
        <v>1</v>
      </c>
      <c r="K478">
        <v>8</v>
      </c>
      <c r="L478" t="s">
        <v>7827</v>
      </c>
      <c r="M478">
        <v>2020</v>
      </c>
      <c r="N478" t="s">
        <v>1540</v>
      </c>
    </row>
    <row r="479" spans="1:14" x14ac:dyDescent="0.3">
      <c r="A479" t="s">
        <v>7828</v>
      </c>
      <c r="B479" t="s">
        <v>7829</v>
      </c>
      <c r="C479" t="s">
        <v>7830</v>
      </c>
      <c r="D479" t="s">
        <v>7831</v>
      </c>
      <c r="E479" t="str">
        <f t="shared" si="28"/>
        <v>YES</v>
      </c>
      <c r="F479" t="str">
        <f t="shared" si="29"/>
        <v>YES</v>
      </c>
      <c r="G479" t="str">
        <f t="shared" si="30"/>
        <v>YES</v>
      </c>
      <c r="H479" t="b">
        <f t="shared" si="31"/>
        <v>1</v>
      </c>
      <c r="K479">
        <v>6</v>
      </c>
      <c r="L479" t="s">
        <v>7832</v>
      </c>
      <c r="M479">
        <v>2019</v>
      </c>
      <c r="N479" t="s">
        <v>1540</v>
      </c>
    </row>
    <row r="480" spans="1:14" x14ac:dyDescent="0.3">
      <c r="A480" t="s">
        <v>7833</v>
      </c>
      <c r="B480" t="s">
        <v>7834</v>
      </c>
      <c r="C480" t="s">
        <v>7835</v>
      </c>
      <c r="D480" t="s">
        <v>7836</v>
      </c>
      <c r="E480" t="str">
        <f t="shared" si="28"/>
        <v>YES</v>
      </c>
      <c r="F480" t="str">
        <f t="shared" si="29"/>
        <v>YES</v>
      </c>
      <c r="G480" t="str">
        <f t="shared" si="30"/>
        <v>YES</v>
      </c>
      <c r="H480" t="b">
        <f t="shared" si="31"/>
        <v>1</v>
      </c>
      <c r="K480">
        <v>8</v>
      </c>
      <c r="L480" t="s">
        <v>7837</v>
      </c>
      <c r="M480">
        <v>2019</v>
      </c>
      <c r="N480" t="s">
        <v>1540</v>
      </c>
    </row>
    <row r="481" spans="1:14" x14ac:dyDescent="0.3">
      <c r="A481" t="s">
        <v>7838</v>
      </c>
      <c r="B481" t="s">
        <v>7839</v>
      </c>
      <c r="C481" t="s">
        <v>7840</v>
      </c>
      <c r="D481" t="s">
        <v>7841</v>
      </c>
      <c r="E481" t="str">
        <f t="shared" si="28"/>
        <v>YES</v>
      </c>
      <c r="F481" t="str">
        <f t="shared" si="29"/>
        <v>YES</v>
      </c>
      <c r="G481" t="str">
        <f t="shared" si="30"/>
        <v>YES</v>
      </c>
      <c r="H481" t="b">
        <f t="shared" si="31"/>
        <v>1</v>
      </c>
      <c r="L481" t="s">
        <v>7842</v>
      </c>
      <c r="M481">
        <v>2019</v>
      </c>
      <c r="N481" t="s">
        <v>1540</v>
      </c>
    </row>
    <row r="482" spans="1:14" x14ac:dyDescent="0.3">
      <c r="A482" t="s">
        <v>7843</v>
      </c>
      <c r="B482" t="s">
        <v>7844</v>
      </c>
      <c r="C482" t="s">
        <v>7845</v>
      </c>
      <c r="D482" t="s">
        <v>7846</v>
      </c>
      <c r="E482" t="str">
        <f t="shared" si="28"/>
        <v>YES</v>
      </c>
      <c r="F482" t="str">
        <f t="shared" si="29"/>
        <v>YES</v>
      </c>
      <c r="G482" t="str">
        <f t="shared" si="30"/>
        <v>YES</v>
      </c>
      <c r="H482" t="b">
        <f t="shared" si="31"/>
        <v>1</v>
      </c>
      <c r="K482">
        <v>11</v>
      </c>
      <c r="L482" t="s">
        <v>7847</v>
      </c>
      <c r="M482">
        <v>2019</v>
      </c>
      <c r="N482" t="s">
        <v>1540</v>
      </c>
    </row>
    <row r="483" spans="1:14" x14ac:dyDescent="0.3">
      <c r="A483" t="s">
        <v>7848</v>
      </c>
      <c r="B483" t="s">
        <v>7849</v>
      </c>
      <c r="C483" t="s">
        <v>7850</v>
      </c>
      <c r="D483" t="s">
        <v>7851</v>
      </c>
      <c r="E483" t="str">
        <f t="shared" si="28"/>
        <v>YES</v>
      </c>
      <c r="F483" t="str">
        <f t="shared" si="29"/>
        <v>YES</v>
      </c>
      <c r="G483" t="str">
        <f t="shared" si="30"/>
        <v>YES</v>
      </c>
      <c r="H483" t="b">
        <f t="shared" si="31"/>
        <v>1</v>
      </c>
      <c r="K483">
        <v>15</v>
      </c>
      <c r="L483" t="s">
        <v>7852</v>
      </c>
      <c r="M483">
        <v>2018</v>
      </c>
      <c r="N483" t="s">
        <v>1540</v>
      </c>
    </row>
    <row r="484" spans="1:14" x14ac:dyDescent="0.3">
      <c r="A484" t="s">
        <v>7853</v>
      </c>
      <c r="B484" t="s">
        <v>7854</v>
      </c>
      <c r="C484" t="s">
        <v>7855</v>
      </c>
      <c r="D484" t="s">
        <v>7856</v>
      </c>
      <c r="E484" t="str">
        <f t="shared" si="28"/>
        <v>YES</v>
      </c>
      <c r="F484" t="str">
        <f t="shared" si="29"/>
        <v>YES</v>
      </c>
      <c r="G484" t="str">
        <f t="shared" si="30"/>
        <v>YES</v>
      </c>
      <c r="H484" t="b">
        <f t="shared" si="31"/>
        <v>1</v>
      </c>
      <c r="K484">
        <v>8</v>
      </c>
      <c r="L484" t="s">
        <v>7857</v>
      </c>
      <c r="M484">
        <v>2017</v>
      </c>
      <c r="N484" t="s">
        <v>1540</v>
      </c>
    </row>
    <row r="485" spans="1:14" x14ac:dyDescent="0.3">
      <c r="A485" t="s">
        <v>7858</v>
      </c>
      <c r="B485" t="s">
        <v>7859</v>
      </c>
      <c r="C485" t="s">
        <v>7860</v>
      </c>
      <c r="D485" t="s">
        <v>7861</v>
      </c>
      <c r="E485" t="str">
        <f t="shared" si="28"/>
        <v>NO</v>
      </c>
      <c r="F485" t="str">
        <f t="shared" si="29"/>
        <v>YES</v>
      </c>
      <c r="G485" t="str">
        <f t="shared" si="30"/>
        <v>YES</v>
      </c>
      <c r="H485" t="b">
        <f t="shared" si="31"/>
        <v>0</v>
      </c>
      <c r="K485">
        <v>18</v>
      </c>
      <c r="L485" t="s">
        <v>7862</v>
      </c>
      <c r="M485">
        <v>2019</v>
      </c>
      <c r="N485" t="s">
        <v>1540</v>
      </c>
    </row>
    <row r="486" spans="1:14" x14ac:dyDescent="0.3">
      <c r="A486" t="s">
        <v>7863</v>
      </c>
      <c r="B486" t="s">
        <v>7864</v>
      </c>
      <c r="C486" t="s">
        <v>7865</v>
      </c>
      <c r="D486" t="s">
        <v>7866</v>
      </c>
      <c r="E486" t="str">
        <f t="shared" si="28"/>
        <v>YES</v>
      </c>
      <c r="F486" t="str">
        <f t="shared" si="29"/>
        <v>YES</v>
      </c>
      <c r="G486" t="str">
        <f t="shared" si="30"/>
        <v>YES</v>
      </c>
      <c r="H486" t="b">
        <f t="shared" si="31"/>
        <v>1</v>
      </c>
      <c r="K486">
        <v>13</v>
      </c>
      <c r="L486" t="s">
        <v>7867</v>
      </c>
      <c r="M486">
        <v>2019</v>
      </c>
      <c r="N486" t="s">
        <v>1540</v>
      </c>
    </row>
    <row r="487" spans="1:14" x14ac:dyDescent="0.3">
      <c r="A487" t="s">
        <v>7868</v>
      </c>
      <c r="B487" t="s">
        <v>7869</v>
      </c>
      <c r="C487" t="s">
        <v>7870</v>
      </c>
      <c r="D487" t="s">
        <v>7871</v>
      </c>
      <c r="E487" t="str">
        <f t="shared" si="28"/>
        <v>NO</v>
      </c>
      <c r="F487" t="str">
        <f t="shared" si="29"/>
        <v>YES</v>
      </c>
      <c r="G487" t="str">
        <f t="shared" si="30"/>
        <v>YES</v>
      </c>
      <c r="H487" t="b">
        <f t="shared" si="31"/>
        <v>0</v>
      </c>
      <c r="K487">
        <v>11</v>
      </c>
      <c r="L487" t="s">
        <v>7872</v>
      </c>
      <c r="M487">
        <v>2019</v>
      </c>
      <c r="N487" t="s">
        <v>1540</v>
      </c>
    </row>
    <row r="488" spans="1:14" x14ac:dyDescent="0.3">
      <c r="A488" t="s">
        <v>7873</v>
      </c>
      <c r="B488" t="s">
        <v>7874</v>
      </c>
      <c r="C488" t="s">
        <v>7875</v>
      </c>
      <c r="D488" t="s">
        <v>7876</v>
      </c>
      <c r="E488" t="str">
        <f t="shared" si="28"/>
        <v>NO</v>
      </c>
      <c r="F488" t="str">
        <f t="shared" si="29"/>
        <v>YES</v>
      </c>
      <c r="G488" t="str">
        <f t="shared" si="30"/>
        <v>YES</v>
      </c>
      <c r="H488" t="b">
        <f t="shared" si="31"/>
        <v>0</v>
      </c>
      <c r="K488">
        <v>23</v>
      </c>
      <c r="L488" t="s">
        <v>7877</v>
      </c>
      <c r="M488">
        <v>2018</v>
      </c>
      <c r="N488" t="s">
        <v>1540</v>
      </c>
    </row>
    <row r="489" spans="1:14" x14ac:dyDescent="0.3">
      <c r="A489" t="s">
        <v>7878</v>
      </c>
      <c r="B489" t="s">
        <v>7879</v>
      </c>
      <c r="C489" t="s">
        <v>7880</v>
      </c>
      <c r="D489" t="s">
        <v>7881</v>
      </c>
      <c r="E489" t="str">
        <f t="shared" si="28"/>
        <v>NO</v>
      </c>
      <c r="F489" t="str">
        <f t="shared" si="29"/>
        <v>YES</v>
      </c>
      <c r="G489" t="str">
        <f t="shared" si="30"/>
        <v>YES</v>
      </c>
      <c r="H489" t="b">
        <f t="shared" si="31"/>
        <v>0</v>
      </c>
      <c r="L489" t="s">
        <v>7882</v>
      </c>
      <c r="M489">
        <v>2018</v>
      </c>
      <c r="N489" t="s">
        <v>1540</v>
      </c>
    </row>
    <row r="490" spans="1:14" x14ac:dyDescent="0.3">
      <c r="A490" t="s">
        <v>7883</v>
      </c>
      <c r="B490" t="s">
        <v>7884</v>
      </c>
      <c r="C490" t="s">
        <v>7885</v>
      </c>
      <c r="D490" t="s">
        <v>7886</v>
      </c>
      <c r="E490" t="str">
        <f t="shared" si="28"/>
        <v>NO</v>
      </c>
      <c r="F490" t="str">
        <f t="shared" si="29"/>
        <v>YES</v>
      </c>
      <c r="G490" t="str">
        <f t="shared" si="30"/>
        <v>YES</v>
      </c>
      <c r="H490" t="b">
        <f t="shared" si="31"/>
        <v>0</v>
      </c>
      <c r="K490">
        <v>14</v>
      </c>
      <c r="L490" t="s">
        <v>7887</v>
      </c>
      <c r="M490">
        <v>2017</v>
      </c>
      <c r="N490" t="s">
        <v>1540</v>
      </c>
    </row>
    <row r="491" spans="1:14" x14ac:dyDescent="0.3">
      <c r="A491" t="s">
        <v>7888</v>
      </c>
      <c r="B491" t="s">
        <v>7889</v>
      </c>
      <c r="C491" t="s">
        <v>7890</v>
      </c>
      <c r="D491" t="s">
        <v>7891</v>
      </c>
      <c r="E491" t="str">
        <f t="shared" si="28"/>
        <v>YES</v>
      </c>
      <c r="F491" t="str">
        <f t="shared" si="29"/>
        <v>YES</v>
      </c>
      <c r="G491" t="str">
        <f t="shared" si="30"/>
        <v>YES</v>
      </c>
      <c r="H491" t="b">
        <f t="shared" si="31"/>
        <v>1</v>
      </c>
      <c r="K491">
        <v>14</v>
      </c>
      <c r="L491" t="s">
        <v>7892</v>
      </c>
      <c r="M491">
        <v>2018</v>
      </c>
      <c r="N491" t="s">
        <v>1540</v>
      </c>
    </row>
    <row r="492" spans="1:14" x14ac:dyDescent="0.3">
      <c r="A492" t="s">
        <v>7893</v>
      </c>
      <c r="B492" t="s">
        <v>2126</v>
      </c>
      <c r="C492" t="s">
        <v>7894</v>
      </c>
      <c r="D492" t="s">
        <v>7895</v>
      </c>
      <c r="E492" t="str">
        <f t="shared" si="28"/>
        <v>YES</v>
      </c>
      <c r="F492" t="str">
        <f t="shared" si="29"/>
        <v>YES</v>
      </c>
      <c r="G492" t="str">
        <f t="shared" si="30"/>
        <v>YES</v>
      </c>
      <c r="H492" t="b">
        <f t="shared" si="31"/>
        <v>1</v>
      </c>
      <c r="K492">
        <v>7</v>
      </c>
      <c r="L492" t="s">
        <v>2128</v>
      </c>
      <c r="M492">
        <v>2019</v>
      </c>
      <c r="N492" t="s">
        <v>1540</v>
      </c>
    </row>
    <row r="493" spans="1:14" x14ac:dyDescent="0.3">
      <c r="A493" t="s">
        <v>7896</v>
      </c>
      <c r="B493" t="s">
        <v>7897</v>
      </c>
      <c r="C493" t="s">
        <v>7898</v>
      </c>
      <c r="D493" t="s">
        <v>7899</v>
      </c>
      <c r="E493" t="str">
        <f t="shared" si="28"/>
        <v>NO</v>
      </c>
      <c r="F493" t="str">
        <f t="shared" si="29"/>
        <v>YES</v>
      </c>
      <c r="G493" t="str">
        <f t="shared" si="30"/>
        <v>YES</v>
      </c>
      <c r="H493" t="b">
        <f t="shared" si="31"/>
        <v>0</v>
      </c>
      <c r="K493">
        <v>9</v>
      </c>
      <c r="L493" t="s">
        <v>7900</v>
      </c>
      <c r="M493">
        <v>2018</v>
      </c>
      <c r="N493" t="s">
        <v>1540</v>
      </c>
    </row>
    <row r="494" spans="1:14" x14ac:dyDescent="0.3">
      <c r="A494" t="s">
        <v>7901</v>
      </c>
      <c r="B494" t="s">
        <v>7902</v>
      </c>
      <c r="C494" t="s">
        <v>7903</v>
      </c>
      <c r="D494" t="s">
        <v>7904</v>
      </c>
      <c r="E494" t="str">
        <f t="shared" si="28"/>
        <v>NO</v>
      </c>
      <c r="F494" t="str">
        <f t="shared" si="29"/>
        <v>YES</v>
      </c>
      <c r="G494" t="str">
        <f t="shared" si="30"/>
        <v>YES</v>
      </c>
      <c r="H494" t="b">
        <f t="shared" si="31"/>
        <v>0</v>
      </c>
      <c r="K494">
        <v>11</v>
      </c>
      <c r="L494" t="s">
        <v>7905</v>
      </c>
      <c r="M494">
        <v>2019</v>
      </c>
      <c r="N494" t="s">
        <v>1540</v>
      </c>
    </row>
    <row r="495" spans="1:14" x14ac:dyDescent="0.3">
      <c r="A495" t="s">
        <v>7906</v>
      </c>
      <c r="B495" t="s">
        <v>7907</v>
      </c>
      <c r="C495" t="s">
        <v>7908</v>
      </c>
      <c r="D495" t="s">
        <v>7909</v>
      </c>
      <c r="E495" t="str">
        <f t="shared" si="28"/>
        <v>YES</v>
      </c>
      <c r="F495" t="str">
        <f t="shared" si="29"/>
        <v>YES</v>
      </c>
      <c r="G495" t="str">
        <f t="shared" si="30"/>
        <v>YES</v>
      </c>
      <c r="H495" t="b">
        <f t="shared" si="31"/>
        <v>1</v>
      </c>
      <c r="K495">
        <v>28</v>
      </c>
      <c r="L495" t="s">
        <v>7910</v>
      </c>
      <c r="M495">
        <v>2018</v>
      </c>
      <c r="N495" t="s">
        <v>1540</v>
      </c>
    </row>
    <row r="496" spans="1:14" x14ac:dyDescent="0.3">
      <c r="A496" t="s">
        <v>7911</v>
      </c>
      <c r="B496" t="s">
        <v>7912</v>
      </c>
      <c r="C496" t="s">
        <v>7913</v>
      </c>
      <c r="D496" t="s">
        <v>7914</v>
      </c>
      <c r="E496" t="str">
        <f t="shared" si="28"/>
        <v>YES</v>
      </c>
      <c r="F496" t="str">
        <f t="shared" si="29"/>
        <v>YES</v>
      </c>
      <c r="G496" t="str">
        <f t="shared" si="30"/>
        <v>YES</v>
      </c>
      <c r="H496" t="b">
        <f t="shared" si="31"/>
        <v>1</v>
      </c>
      <c r="L496" t="s">
        <v>7915</v>
      </c>
      <c r="M496">
        <v>2017</v>
      </c>
      <c r="N496" t="s">
        <v>1540</v>
      </c>
    </row>
    <row r="497" spans="1:14" x14ac:dyDescent="0.3">
      <c r="A497" t="s">
        <v>7916</v>
      </c>
      <c r="B497" t="s">
        <v>7917</v>
      </c>
      <c r="C497" t="s">
        <v>7918</v>
      </c>
      <c r="D497" t="s">
        <v>7919</v>
      </c>
      <c r="E497" t="str">
        <f t="shared" si="28"/>
        <v>YES</v>
      </c>
      <c r="F497" t="str">
        <f t="shared" si="29"/>
        <v>YES</v>
      </c>
      <c r="G497" t="str">
        <f t="shared" si="30"/>
        <v>YES</v>
      </c>
      <c r="H497" t="b">
        <f t="shared" si="31"/>
        <v>1</v>
      </c>
      <c r="K497">
        <v>13</v>
      </c>
      <c r="L497" t="s">
        <v>7920</v>
      </c>
      <c r="M497">
        <v>2017</v>
      </c>
      <c r="N497" t="s">
        <v>1540</v>
      </c>
    </row>
    <row r="498" spans="1:14" x14ac:dyDescent="0.3">
      <c r="A498" t="s">
        <v>7921</v>
      </c>
      <c r="B498" t="s">
        <v>7922</v>
      </c>
      <c r="C498" t="s">
        <v>7923</v>
      </c>
      <c r="D498" t="s">
        <v>7924</v>
      </c>
      <c r="E498" t="str">
        <f t="shared" si="28"/>
        <v>NO</v>
      </c>
      <c r="F498" t="str">
        <f t="shared" si="29"/>
        <v>YES</v>
      </c>
      <c r="G498" t="str">
        <f t="shared" si="30"/>
        <v>YES</v>
      </c>
      <c r="H498" t="b">
        <f t="shared" si="31"/>
        <v>0</v>
      </c>
      <c r="K498">
        <v>17</v>
      </c>
      <c r="L498" t="s">
        <v>7925</v>
      </c>
      <c r="M498">
        <v>2018</v>
      </c>
      <c r="N498" t="s">
        <v>1540</v>
      </c>
    </row>
    <row r="499" spans="1:14" x14ac:dyDescent="0.3">
      <c r="A499" t="s">
        <v>7926</v>
      </c>
      <c r="B499" t="s">
        <v>7927</v>
      </c>
      <c r="C499" t="s">
        <v>7928</v>
      </c>
      <c r="D499" t="s">
        <v>7929</v>
      </c>
      <c r="E499" t="str">
        <f t="shared" si="28"/>
        <v>NO</v>
      </c>
      <c r="F499" t="str">
        <f t="shared" si="29"/>
        <v>YES</v>
      </c>
      <c r="G499" t="str">
        <f t="shared" si="30"/>
        <v>YES</v>
      </c>
      <c r="H499" t="b">
        <f t="shared" si="31"/>
        <v>0</v>
      </c>
      <c r="K499">
        <v>101</v>
      </c>
      <c r="L499" t="s">
        <v>2216</v>
      </c>
      <c r="M499">
        <v>2019</v>
      </c>
      <c r="N499" t="s">
        <v>1540</v>
      </c>
    </row>
    <row r="500" spans="1:14" x14ac:dyDescent="0.3">
      <c r="A500" t="s">
        <v>7930</v>
      </c>
      <c r="B500" t="s">
        <v>7931</v>
      </c>
      <c r="C500" t="s">
        <v>7932</v>
      </c>
      <c r="D500" t="s">
        <v>7933</v>
      </c>
      <c r="E500" t="str">
        <f t="shared" si="28"/>
        <v>YES</v>
      </c>
      <c r="F500" t="str">
        <f t="shared" si="29"/>
        <v>YES</v>
      </c>
      <c r="G500" t="str">
        <f t="shared" si="30"/>
        <v>YES</v>
      </c>
      <c r="H500" t="b">
        <f t="shared" si="31"/>
        <v>1</v>
      </c>
      <c r="K500">
        <v>11</v>
      </c>
      <c r="L500" t="s">
        <v>7934</v>
      </c>
      <c r="M500">
        <v>2017</v>
      </c>
      <c r="N500" t="s">
        <v>1540</v>
      </c>
    </row>
    <row r="501" spans="1:14" x14ac:dyDescent="0.3">
      <c r="A501" t="s">
        <v>7935</v>
      </c>
      <c r="B501" t="s">
        <v>7936</v>
      </c>
      <c r="C501" t="s">
        <v>7937</v>
      </c>
      <c r="D501" t="s">
        <v>7938</v>
      </c>
      <c r="E501" t="str">
        <f t="shared" si="28"/>
        <v>YES</v>
      </c>
      <c r="F501" t="str">
        <f t="shared" si="29"/>
        <v>YES</v>
      </c>
      <c r="G501" t="str">
        <f t="shared" si="30"/>
        <v>YES</v>
      </c>
      <c r="H501" t="b">
        <f t="shared" si="31"/>
        <v>1</v>
      </c>
      <c r="K501">
        <v>7</v>
      </c>
      <c r="L501" t="s">
        <v>7939</v>
      </c>
      <c r="M501">
        <v>2018</v>
      </c>
      <c r="N501" t="s">
        <v>1540</v>
      </c>
    </row>
    <row r="502" spans="1:14" x14ac:dyDescent="0.3">
      <c r="A502" t="s">
        <v>7940</v>
      </c>
      <c r="B502" t="s">
        <v>7941</v>
      </c>
      <c r="C502" t="s">
        <v>7942</v>
      </c>
      <c r="D502" t="s">
        <v>7943</v>
      </c>
      <c r="E502" t="str">
        <f t="shared" si="28"/>
        <v>NO</v>
      </c>
      <c r="F502" t="str">
        <f t="shared" si="29"/>
        <v>YES</v>
      </c>
      <c r="G502" t="str">
        <f t="shared" si="30"/>
        <v>YES</v>
      </c>
      <c r="H502" t="b">
        <f t="shared" si="31"/>
        <v>0</v>
      </c>
      <c r="K502">
        <v>10</v>
      </c>
      <c r="L502" t="s">
        <v>7944</v>
      </c>
      <c r="M502">
        <v>2017</v>
      </c>
      <c r="N502" t="s">
        <v>1540</v>
      </c>
    </row>
    <row r="503" spans="1:14" x14ac:dyDescent="0.3">
      <c r="A503" t="s">
        <v>7945</v>
      </c>
      <c r="B503" t="s">
        <v>7946</v>
      </c>
      <c r="C503" t="s">
        <v>7947</v>
      </c>
      <c r="D503" t="s">
        <v>7948</v>
      </c>
      <c r="E503" t="str">
        <f t="shared" si="28"/>
        <v>NO</v>
      </c>
      <c r="F503" t="str">
        <f t="shared" si="29"/>
        <v>YES</v>
      </c>
      <c r="G503" t="str">
        <f t="shared" si="30"/>
        <v>YES</v>
      </c>
      <c r="H503" t="b">
        <f t="shared" si="31"/>
        <v>0</v>
      </c>
      <c r="K503">
        <v>9</v>
      </c>
      <c r="L503" t="s">
        <v>7949</v>
      </c>
      <c r="M503">
        <v>2018</v>
      </c>
      <c r="N503" t="s">
        <v>1540</v>
      </c>
    </row>
    <row r="504" spans="1:14" x14ac:dyDescent="0.3">
      <c r="A504" t="s">
        <v>7950</v>
      </c>
      <c r="B504" t="s">
        <v>7951</v>
      </c>
      <c r="C504" t="s">
        <v>7952</v>
      </c>
      <c r="D504" t="s">
        <v>7953</v>
      </c>
      <c r="E504" t="str">
        <f t="shared" si="28"/>
        <v>YES</v>
      </c>
      <c r="F504" t="str">
        <f t="shared" si="29"/>
        <v>YES</v>
      </c>
      <c r="G504" t="str">
        <f t="shared" si="30"/>
        <v>YES</v>
      </c>
      <c r="H504" t="b">
        <f t="shared" si="31"/>
        <v>1</v>
      </c>
      <c r="K504">
        <v>7</v>
      </c>
      <c r="L504" t="s">
        <v>7954</v>
      </c>
      <c r="M504">
        <v>2019</v>
      </c>
      <c r="N504" t="s">
        <v>1540</v>
      </c>
    </row>
    <row r="505" spans="1:14" x14ac:dyDescent="0.3">
      <c r="A505" t="s">
        <v>7955</v>
      </c>
      <c r="B505" t="s">
        <v>7956</v>
      </c>
      <c r="C505" t="s">
        <v>7957</v>
      </c>
      <c r="D505" t="s">
        <v>7958</v>
      </c>
      <c r="E505" t="str">
        <f t="shared" si="28"/>
        <v>YES</v>
      </c>
      <c r="F505" t="str">
        <f t="shared" si="29"/>
        <v>YES</v>
      </c>
      <c r="G505" t="str">
        <f t="shared" si="30"/>
        <v>YES</v>
      </c>
      <c r="H505" t="b">
        <f t="shared" si="31"/>
        <v>1</v>
      </c>
      <c r="L505" t="s">
        <v>7959</v>
      </c>
      <c r="M505">
        <v>2017</v>
      </c>
      <c r="N505" t="s">
        <v>1540</v>
      </c>
    </row>
    <row r="506" spans="1:14" x14ac:dyDescent="0.3">
      <c r="A506" t="s">
        <v>7960</v>
      </c>
      <c r="B506" t="s">
        <v>7961</v>
      </c>
      <c r="C506" t="s">
        <v>7962</v>
      </c>
      <c r="D506" t="s">
        <v>7963</v>
      </c>
      <c r="E506" t="str">
        <f t="shared" si="28"/>
        <v>NO</v>
      </c>
      <c r="F506" t="str">
        <f t="shared" si="29"/>
        <v>YES</v>
      </c>
      <c r="G506" t="str">
        <f t="shared" si="30"/>
        <v>YES</v>
      </c>
      <c r="H506" t="b">
        <f t="shared" si="31"/>
        <v>0</v>
      </c>
      <c r="K506">
        <v>12</v>
      </c>
      <c r="L506" t="s">
        <v>7964</v>
      </c>
      <c r="M506">
        <v>2018</v>
      </c>
      <c r="N506" t="s">
        <v>1540</v>
      </c>
    </row>
    <row r="507" spans="1:14" x14ac:dyDescent="0.3">
      <c r="A507" t="s">
        <v>7965</v>
      </c>
      <c r="B507" t="s">
        <v>7966</v>
      </c>
      <c r="C507" t="s">
        <v>7967</v>
      </c>
      <c r="D507" t="s">
        <v>7968</v>
      </c>
      <c r="E507" t="str">
        <f t="shared" si="28"/>
        <v>NO</v>
      </c>
      <c r="F507" t="str">
        <f t="shared" si="29"/>
        <v>YES</v>
      </c>
      <c r="G507" t="str">
        <f t="shared" si="30"/>
        <v>YES</v>
      </c>
      <c r="H507" t="b">
        <f t="shared" si="31"/>
        <v>0</v>
      </c>
      <c r="L507" t="s">
        <v>7969</v>
      </c>
      <c r="M507">
        <v>2018</v>
      </c>
      <c r="N507" t="s">
        <v>1540</v>
      </c>
    </row>
    <row r="508" spans="1:14" x14ac:dyDescent="0.3">
      <c r="A508" t="s">
        <v>7970</v>
      </c>
      <c r="B508" t="s">
        <v>7971</v>
      </c>
      <c r="C508" t="s">
        <v>7972</v>
      </c>
      <c r="D508" t="s">
        <v>7973</v>
      </c>
      <c r="E508" t="str">
        <f t="shared" si="28"/>
        <v>NO</v>
      </c>
      <c r="F508" t="str">
        <f t="shared" si="29"/>
        <v>YES</v>
      </c>
      <c r="G508" t="str">
        <f t="shared" si="30"/>
        <v>YES</v>
      </c>
      <c r="H508" t="b">
        <f t="shared" si="31"/>
        <v>0</v>
      </c>
      <c r="K508">
        <v>16</v>
      </c>
      <c r="L508" t="s">
        <v>7974</v>
      </c>
      <c r="M508">
        <v>2018</v>
      </c>
      <c r="N508" t="s">
        <v>1540</v>
      </c>
    </row>
    <row r="509" spans="1:14" x14ac:dyDescent="0.3">
      <c r="A509" t="s">
        <v>7975</v>
      </c>
      <c r="B509" t="s">
        <v>3833</v>
      </c>
      <c r="C509" t="s">
        <v>7976</v>
      </c>
      <c r="D509" t="s">
        <v>7977</v>
      </c>
      <c r="E509" t="str">
        <f t="shared" si="28"/>
        <v>NO</v>
      </c>
      <c r="F509" t="str">
        <f t="shared" si="29"/>
        <v>YES</v>
      </c>
      <c r="G509" t="str">
        <f t="shared" si="30"/>
        <v>YES</v>
      </c>
      <c r="H509" t="b">
        <f t="shared" si="31"/>
        <v>0</v>
      </c>
      <c r="L509" t="s">
        <v>3837</v>
      </c>
      <c r="M509">
        <v>2018</v>
      </c>
      <c r="N509" t="s">
        <v>1540</v>
      </c>
    </row>
    <row r="510" spans="1:14" x14ac:dyDescent="0.3">
      <c r="A510" t="s">
        <v>7978</v>
      </c>
      <c r="B510" t="s">
        <v>7979</v>
      </c>
      <c r="C510" t="s">
        <v>7980</v>
      </c>
      <c r="D510" t="s">
        <v>7981</v>
      </c>
      <c r="E510" t="str">
        <f t="shared" si="28"/>
        <v>NO</v>
      </c>
      <c r="F510" t="str">
        <f t="shared" si="29"/>
        <v>YES</v>
      </c>
      <c r="G510" t="str">
        <f t="shared" si="30"/>
        <v>YES</v>
      </c>
      <c r="H510" t="b">
        <f t="shared" si="31"/>
        <v>0</v>
      </c>
      <c r="K510">
        <v>5</v>
      </c>
      <c r="L510" t="s">
        <v>7982</v>
      </c>
      <c r="M510">
        <v>2016</v>
      </c>
      <c r="N510" t="s">
        <v>1540</v>
      </c>
    </row>
    <row r="511" spans="1:14" x14ac:dyDescent="0.3">
      <c r="A511" t="s">
        <v>7983</v>
      </c>
      <c r="B511" t="s">
        <v>7984</v>
      </c>
      <c r="C511" t="s">
        <v>7985</v>
      </c>
      <c r="D511" t="s">
        <v>7986</v>
      </c>
      <c r="E511" t="str">
        <f t="shared" si="28"/>
        <v>YES</v>
      </c>
      <c r="F511" t="str">
        <f t="shared" si="29"/>
        <v>YES</v>
      </c>
      <c r="G511" t="str">
        <f t="shared" si="30"/>
        <v>YES</v>
      </c>
      <c r="H511" t="b">
        <f t="shared" si="31"/>
        <v>1</v>
      </c>
      <c r="K511">
        <v>26</v>
      </c>
      <c r="L511" t="s">
        <v>7987</v>
      </c>
      <c r="M511">
        <v>2017</v>
      </c>
      <c r="N511" t="s">
        <v>1540</v>
      </c>
    </row>
    <row r="512" spans="1:14" x14ac:dyDescent="0.3">
      <c r="A512" t="s">
        <v>7988</v>
      </c>
      <c r="B512" t="s">
        <v>7989</v>
      </c>
      <c r="C512" t="s">
        <v>7990</v>
      </c>
      <c r="D512" t="s">
        <v>7991</v>
      </c>
      <c r="E512" t="str">
        <f t="shared" si="28"/>
        <v>YES</v>
      </c>
      <c r="F512" t="str">
        <f t="shared" si="29"/>
        <v>YES</v>
      </c>
      <c r="G512" t="str">
        <f t="shared" si="30"/>
        <v>YES</v>
      </c>
      <c r="H512" t="b">
        <f t="shared" si="31"/>
        <v>1</v>
      </c>
      <c r="K512">
        <v>11</v>
      </c>
      <c r="L512" t="s">
        <v>7992</v>
      </c>
      <c r="M512">
        <v>2017</v>
      </c>
      <c r="N512" t="s">
        <v>1540</v>
      </c>
    </row>
    <row r="513" spans="1:14" x14ac:dyDescent="0.3">
      <c r="A513" t="s">
        <v>7993</v>
      </c>
      <c r="B513" t="s">
        <v>7994</v>
      </c>
      <c r="C513" t="s">
        <v>7995</v>
      </c>
      <c r="D513" t="s">
        <v>7996</v>
      </c>
      <c r="E513" t="str">
        <f t="shared" si="28"/>
        <v>NO</v>
      </c>
      <c r="F513" t="str">
        <f t="shared" si="29"/>
        <v>YES</v>
      </c>
      <c r="G513" t="str">
        <f t="shared" si="30"/>
        <v>YES</v>
      </c>
      <c r="H513" t="b">
        <f t="shared" si="31"/>
        <v>0</v>
      </c>
      <c r="K513">
        <v>13</v>
      </c>
      <c r="L513" t="s">
        <v>7997</v>
      </c>
      <c r="M513">
        <v>2018</v>
      </c>
      <c r="N513" t="s">
        <v>1540</v>
      </c>
    </row>
    <row r="514" spans="1:14" x14ac:dyDescent="0.3">
      <c r="A514" t="s">
        <v>7998</v>
      </c>
      <c r="B514" t="s">
        <v>7999</v>
      </c>
      <c r="C514" t="s">
        <v>8000</v>
      </c>
      <c r="D514" t="s">
        <v>8001</v>
      </c>
      <c r="E514" t="str">
        <f t="shared" si="28"/>
        <v>NO</v>
      </c>
      <c r="F514" t="str">
        <f t="shared" si="29"/>
        <v>YES</v>
      </c>
      <c r="G514" t="str">
        <f t="shared" si="30"/>
        <v>YES</v>
      </c>
      <c r="H514" t="b">
        <f t="shared" si="31"/>
        <v>0</v>
      </c>
      <c r="K514">
        <v>9</v>
      </c>
      <c r="L514" t="s">
        <v>8002</v>
      </c>
      <c r="M514">
        <v>2017</v>
      </c>
      <c r="N514" t="s">
        <v>1540</v>
      </c>
    </row>
    <row r="515" spans="1:14" x14ac:dyDescent="0.3">
      <c r="A515" t="s">
        <v>8003</v>
      </c>
      <c r="B515" t="s">
        <v>8004</v>
      </c>
      <c r="C515" t="s">
        <v>8005</v>
      </c>
      <c r="D515" t="s">
        <v>8006</v>
      </c>
      <c r="E515" t="str">
        <f t="shared" ref="E515:E578" si="32">IF(OR(ISNUMBER(SEARCH("Virtual Reality",B515)),ISNUMBER(SEARCH("Augmented Reality",B515)),ISNUMBER(SEARCH("Mixed Reality",B515)),ISNUMBER(SEARCH("Metaverse",B515)),ISNUMBER(SEARCH("vr",B515)),ISNUMBER(SEARCH("AR",B515)),ISNUMBER(SEARCH("MR",B515)),ISNUMBER(SEARCH("security",B515)),ISNUMBER(SEARCH("privacy",B515)),ISNUMBER(SEARCH("identification",B515)),ISNUMBER(SEARCH("authentication",B515)),ISNUMBER(SEARCH("risks",B515)),ISNUMBER(SEARCH("risk",B515))),"YES","NO")</f>
        <v>YES</v>
      </c>
      <c r="F515" t="str">
        <f t="shared" ref="F515:F578" si="33">IF(OR(ISNUMBER(SEARCH("Virtual Reality",C515)),ISNUMBER(SEARCH("Augmented Reality",C515)),ISNUMBER(SEARCH("Mixed Reality",C515)),ISNUMBER(SEARCH("Metaverse",C515)),ISNUMBER(SEARCH("vr",C515)),ISNUMBER(SEARCH("AR",C515)),ISNUMBER(SEARCH("MR",C515)),ISNUMBER(SEARCH("security",C515)),ISNUMBER(SEARCH("privacy",C515)),ISNUMBER(SEARCH("identification",C515)),ISNUMBER(SEARCH("authentication",C515)),ISNUMBER(SEARCH("risks",C515)),ISNUMBER(SEARCH("risk",C515))),"YES","NO")</f>
        <v>YES</v>
      </c>
      <c r="G515" t="str">
        <f t="shared" ref="G515:G578" si="34">IF(OR(ISNUMBER(SEARCH("Virtual Reality",D515)),ISNUMBER(SEARCH("Augmented Reality",D515)),ISNUMBER(SEARCH("Mixed Reality",D515)),ISNUMBER(SEARCH("Metaverse",D515)),ISNUMBER(SEARCH("vr",D515)),ISNUMBER(SEARCH("AR",D515)),ISNUMBER(SEARCH("MR",D515)),ISNUMBER(SEARCH("security",D515)),ISNUMBER(SEARCH("privacy",D515)),ISNUMBER(SEARCH("identification",D515)),ISNUMBER(SEARCH("authentication",D515)),ISNUMBER(SEARCH("risks",D515)),ISNUMBER(SEARCH("risk",D515))),"YES","NO")</f>
        <v>YES</v>
      </c>
      <c r="H515" t="b">
        <f t="shared" ref="H515:H578" si="35">IF(AND(E515="YES",F515="YES",G515="YES"),TRUE,FALSE)</f>
        <v>1</v>
      </c>
      <c r="K515">
        <v>9</v>
      </c>
      <c r="L515" t="s">
        <v>8007</v>
      </c>
      <c r="M515">
        <v>2017</v>
      </c>
      <c r="N515" t="s">
        <v>1540</v>
      </c>
    </row>
    <row r="516" spans="1:14" x14ac:dyDescent="0.3">
      <c r="A516" t="s">
        <v>8008</v>
      </c>
      <c r="B516" t="s">
        <v>8009</v>
      </c>
      <c r="C516" t="s">
        <v>8010</v>
      </c>
      <c r="D516" t="s">
        <v>8011</v>
      </c>
      <c r="E516" t="str">
        <f t="shared" si="32"/>
        <v>YES</v>
      </c>
      <c r="F516" t="str">
        <f t="shared" si="33"/>
        <v>YES</v>
      </c>
      <c r="G516" t="str">
        <f t="shared" si="34"/>
        <v>YES</v>
      </c>
      <c r="H516" t="b">
        <f t="shared" si="35"/>
        <v>1</v>
      </c>
      <c r="K516">
        <v>10</v>
      </c>
      <c r="L516" t="s">
        <v>8012</v>
      </c>
      <c r="M516">
        <v>2019</v>
      </c>
      <c r="N516" t="s">
        <v>1540</v>
      </c>
    </row>
    <row r="517" spans="1:14" x14ac:dyDescent="0.3">
      <c r="A517" t="s">
        <v>8013</v>
      </c>
      <c r="B517" t="s">
        <v>8014</v>
      </c>
      <c r="C517" t="s">
        <v>8015</v>
      </c>
      <c r="D517" t="s">
        <v>8016</v>
      </c>
      <c r="E517" t="str">
        <f t="shared" si="32"/>
        <v>YES</v>
      </c>
      <c r="F517" t="str">
        <f t="shared" si="33"/>
        <v>YES</v>
      </c>
      <c r="G517" t="str">
        <f t="shared" si="34"/>
        <v>YES</v>
      </c>
      <c r="H517" t="b">
        <f t="shared" si="35"/>
        <v>1</v>
      </c>
      <c r="K517">
        <v>39</v>
      </c>
      <c r="L517" t="s">
        <v>8017</v>
      </c>
      <c r="M517">
        <v>2017</v>
      </c>
      <c r="N517" t="s">
        <v>1540</v>
      </c>
    </row>
    <row r="518" spans="1:14" x14ac:dyDescent="0.3">
      <c r="A518" t="s">
        <v>8018</v>
      </c>
      <c r="B518" t="s">
        <v>8019</v>
      </c>
      <c r="C518" t="s">
        <v>8020</v>
      </c>
      <c r="D518" t="s">
        <v>8021</v>
      </c>
      <c r="E518" t="str">
        <f t="shared" si="32"/>
        <v>NO</v>
      </c>
      <c r="F518" t="str">
        <f t="shared" si="33"/>
        <v>YES</v>
      </c>
      <c r="G518" t="str">
        <f t="shared" si="34"/>
        <v>YES</v>
      </c>
      <c r="H518" t="b">
        <f t="shared" si="35"/>
        <v>0</v>
      </c>
      <c r="K518">
        <v>20</v>
      </c>
      <c r="L518" t="s">
        <v>8022</v>
      </c>
      <c r="M518">
        <v>2016</v>
      </c>
      <c r="N518" t="s">
        <v>1540</v>
      </c>
    </row>
    <row r="519" spans="1:14" x14ac:dyDescent="0.3">
      <c r="A519" t="s">
        <v>8023</v>
      </c>
      <c r="B519" t="s">
        <v>8024</v>
      </c>
      <c r="C519" t="s">
        <v>8025</v>
      </c>
      <c r="D519" t="s">
        <v>8026</v>
      </c>
      <c r="E519" t="str">
        <f t="shared" si="32"/>
        <v>NO</v>
      </c>
      <c r="F519" t="str">
        <f t="shared" si="33"/>
        <v>YES</v>
      </c>
      <c r="G519" t="str">
        <f t="shared" si="34"/>
        <v>YES</v>
      </c>
      <c r="H519" t="b">
        <f t="shared" si="35"/>
        <v>0</v>
      </c>
      <c r="K519">
        <v>13</v>
      </c>
      <c r="L519" t="s">
        <v>8027</v>
      </c>
      <c r="M519">
        <v>2018</v>
      </c>
      <c r="N519" t="s">
        <v>1540</v>
      </c>
    </row>
    <row r="520" spans="1:14" x14ac:dyDescent="0.3">
      <c r="A520" t="s">
        <v>8028</v>
      </c>
      <c r="B520" t="s">
        <v>8029</v>
      </c>
      <c r="C520" t="s">
        <v>8030</v>
      </c>
      <c r="D520" t="s">
        <v>8031</v>
      </c>
      <c r="E520" t="str">
        <f t="shared" si="32"/>
        <v>YES</v>
      </c>
      <c r="F520" t="str">
        <f t="shared" si="33"/>
        <v>YES</v>
      </c>
      <c r="G520" t="str">
        <f t="shared" si="34"/>
        <v>YES</v>
      </c>
      <c r="H520" t="b">
        <f t="shared" si="35"/>
        <v>1</v>
      </c>
      <c r="K520">
        <v>14</v>
      </c>
      <c r="L520" t="s">
        <v>8032</v>
      </c>
      <c r="M520">
        <v>2018</v>
      </c>
      <c r="N520" t="s">
        <v>1540</v>
      </c>
    </row>
    <row r="521" spans="1:14" x14ac:dyDescent="0.3">
      <c r="A521" t="s">
        <v>8033</v>
      </c>
      <c r="B521" t="s">
        <v>8034</v>
      </c>
      <c r="C521" t="s">
        <v>8035</v>
      </c>
      <c r="D521" t="s">
        <v>8036</v>
      </c>
      <c r="E521" t="str">
        <f t="shared" si="32"/>
        <v>NO</v>
      </c>
      <c r="F521" t="str">
        <f t="shared" si="33"/>
        <v>YES</v>
      </c>
      <c r="G521" t="str">
        <f t="shared" si="34"/>
        <v>YES</v>
      </c>
      <c r="H521" t="b">
        <f t="shared" si="35"/>
        <v>0</v>
      </c>
      <c r="K521">
        <v>30</v>
      </c>
      <c r="L521" t="s">
        <v>8037</v>
      </c>
      <c r="M521">
        <v>2019</v>
      </c>
      <c r="N521" t="s">
        <v>1540</v>
      </c>
    </row>
    <row r="522" spans="1:14" x14ac:dyDescent="0.3">
      <c r="A522" t="s">
        <v>8038</v>
      </c>
      <c r="B522" t="s">
        <v>8039</v>
      </c>
      <c r="C522" t="s">
        <v>8040</v>
      </c>
      <c r="D522" t="s">
        <v>8041</v>
      </c>
      <c r="E522" t="str">
        <f t="shared" si="32"/>
        <v>YES</v>
      </c>
      <c r="F522" t="str">
        <f t="shared" si="33"/>
        <v>YES</v>
      </c>
      <c r="G522" t="str">
        <f t="shared" si="34"/>
        <v>YES</v>
      </c>
      <c r="H522" t="b">
        <f t="shared" si="35"/>
        <v>1</v>
      </c>
      <c r="K522">
        <v>5</v>
      </c>
      <c r="L522" t="s">
        <v>8042</v>
      </c>
      <c r="M522">
        <v>2018</v>
      </c>
      <c r="N522" t="s">
        <v>1540</v>
      </c>
    </row>
    <row r="523" spans="1:14" x14ac:dyDescent="0.3">
      <c r="A523" t="s">
        <v>8043</v>
      </c>
      <c r="B523" t="s">
        <v>8044</v>
      </c>
      <c r="C523" t="s">
        <v>8045</v>
      </c>
      <c r="D523" t="s">
        <v>8046</v>
      </c>
      <c r="E523" t="str">
        <f t="shared" si="32"/>
        <v>NO</v>
      </c>
      <c r="F523" t="str">
        <f t="shared" si="33"/>
        <v>YES</v>
      </c>
      <c r="G523" t="str">
        <f t="shared" si="34"/>
        <v>YES</v>
      </c>
      <c r="H523" t="b">
        <f t="shared" si="35"/>
        <v>0</v>
      </c>
      <c r="K523">
        <v>8</v>
      </c>
      <c r="L523" t="s">
        <v>8047</v>
      </c>
      <c r="M523">
        <v>2016</v>
      </c>
      <c r="N523" t="s">
        <v>1540</v>
      </c>
    </row>
    <row r="524" spans="1:14" x14ac:dyDescent="0.3">
      <c r="A524" t="s">
        <v>8048</v>
      </c>
      <c r="B524" t="s">
        <v>8049</v>
      </c>
      <c r="C524" t="s">
        <v>8050</v>
      </c>
      <c r="D524" t="s">
        <v>8051</v>
      </c>
      <c r="E524" t="str">
        <f t="shared" si="32"/>
        <v>NO</v>
      </c>
      <c r="F524" t="str">
        <f t="shared" si="33"/>
        <v>YES</v>
      </c>
      <c r="G524" t="str">
        <f t="shared" si="34"/>
        <v>YES</v>
      </c>
      <c r="H524" t="b">
        <f t="shared" si="35"/>
        <v>0</v>
      </c>
      <c r="K524">
        <v>18</v>
      </c>
      <c r="L524" t="s">
        <v>8052</v>
      </c>
      <c r="M524">
        <v>2018</v>
      </c>
      <c r="N524" t="s">
        <v>1540</v>
      </c>
    </row>
    <row r="525" spans="1:14" x14ac:dyDescent="0.3">
      <c r="A525" t="s">
        <v>8053</v>
      </c>
      <c r="B525" t="s">
        <v>8054</v>
      </c>
      <c r="C525" t="s">
        <v>8055</v>
      </c>
      <c r="D525" t="s">
        <v>8056</v>
      </c>
      <c r="E525" t="str">
        <f t="shared" si="32"/>
        <v>YES</v>
      </c>
      <c r="F525" t="str">
        <f t="shared" si="33"/>
        <v>YES</v>
      </c>
      <c r="G525" t="str">
        <f t="shared" si="34"/>
        <v>YES</v>
      </c>
      <c r="H525" t="b">
        <f t="shared" si="35"/>
        <v>1</v>
      </c>
      <c r="K525">
        <v>15</v>
      </c>
      <c r="L525" t="s">
        <v>8057</v>
      </c>
      <c r="M525">
        <v>2018</v>
      </c>
      <c r="N525" t="s">
        <v>1540</v>
      </c>
    </row>
    <row r="526" spans="1:14" x14ac:dyDescent="0.3">
      <c r="A526" t="s">
        <v>8058</v>
      </c>
      <c r="B526" t="s">
        <v>8059</v>
      </c>
      <c r="C526" t="s">
        <v>8060</v>
      </c>
      <c r="D526" t="s">
        <v>8061</v>
      </c>
      <c r="E526" t="str">
        <f t="shared" si="32"/>
        <v>NO</v>
      </c>
      <c r="F526" t="str">
        <f t="shared" si="33"/>
        <v>YES</v>
      </c>
      <c r="G526" t="str">
        <f t="shared" si="34"/>
        <v>YES</v>
      </c>
      <c r="H526" t="b">
        <f t="shared" si="35"/>
        <v>0</v>
      </c>
      <c r="K526">
        <v>17</v>
      </c>
      <c r="L526" t="s">
        <v>8062</v>
      </c>
      <c r="M526">
        <v>2018</v>
      </c>
      <c r="N526" t="s">
        <v>1540</v>
      </c>
    </row>
    <row r="527" spans="1:14" x14ac:dyDescent="0.3">
      <c r="A527" t="s">
        <v>8063</v>
      </c>
      <c r="B527" t="s">
        <v>8064</v>
      </c>
      <c r="C527" t="s">
        <v>8065</v>
      </c>
      <c r="D527" t="s">
        <v>8066</v>
      </c>
      <c r="E527" t="str">
        <f t="shared" si="32"/>
        <v>NO</v>
      </c>
      <c r="F527" t="str">
        <f t="shared" si="33"/>
        <v>YES</v>
      </c>
      <c r="G527" t="str">
        <f t="shared" si="34"/>
        <v>YES</v>
      </c>
      <c r="H527" t="b">
        <f t="shared" si="35"/>
        <v>0</v>
      </c>
      <c r="K527">
        <v>8</v>
      </c>
      <c r="L527" t="s">
        <v>8067</v>
      </c>
      <c r="M527">
        <v>2019</v>
      </c>
      <c r="N527" t="s">
        <v>1540</v>
      </c>
    </row>
    <row r="528" spans="1:14" x14ac:dyDescent="0.3">
      <c r="A528" t="s">
        <v>8068</v>
      </c>
      <c r="B528" t="s">
        <v>8069</v>
      </c>
      <c r="C528" t="s">
        <v>8070</v>
      </c>
      <c r="D528" t="s">
        <v>8071</v>
      </c>
      <c r="E528" t="str">
        <f t="shared" si="32"/>
        <v>YES</v>
      </c>
      <c r="F528" t="str">
        <f t="shared" si="33"/>
        <v>YES</v>
      </c>
      <c r="G528" t="str">
        <f t="shared" si="34"/>
        <v>YES</v>
      </c>
      <c r="H528" t="b">
        <f t="shared" si="35"/>
        <v>1</v>
      </c>
      <c r="K528">
        <v>20</v>
      </c>
      <c r="L528" t="s">
        <v>8072</v>
      </c>
      <c r="M528">
        <v>2018</v>
      </c>
      <c r="N528" t="s">
        <v>1540</v>
      </c>
    </row>
    <row r="529" spans="1:14" x14ac:dyDescent="0.3">
      <c r="A529" t="s">
        <v>8073</v>
      </c>
      <c r="B529" t="s">
        <v>8074</v>
      </c>
      <c r="C529" t="s">
        <v>8075</v>
      </c>
      <c r="D529" t="s">
        <v>8076</v>
      </c>
      <c r="E529" t="str">
        <f t="shared" si="32"/>
        <v>NO</v>
      </c>
      <c r="F529" t="str">
        <f t="shared" si="33"/>
        <v>YES</v>
      </c>
      <c r="G529" t="str">
        <f t="shared" si="34"/>
        <v>YES</v>
      </c>
      <c r="H529" t="b">
        <f t="shared" si="35"/>
        <v>0</v>
      </c>
      <c r="K529">
        <v>11</v>
      </c>
      <c r="L529" t="s">
        <v>8077</v>
      </c>
      <c r="M529">
        <v>2018</v>
      </c>
      <c r="N529" t="s">
        <v>1540</v>
      </c>
    </row>
    <row r="530" spans="1:14" x14ac:dyDescent="0.3">
      <c r="A530" t="s">
        <v>8078</v>
      </c>
      <c r="B530" t="s">
        <v>8079</v>
      </c>
      <c r="C530" t="s">
        <v>8080</v>
      </c>
      <c r="D530" t="s">
        <v>8081</v>
      </c>
      <c r="E530" t="str">
        <f t="shared" si="32"/>
        <v>NO</v>
      </c>
      <c r="F530" t="str">
        <f t="shared" si="33"/>
        <v>YES</v>
      </c>
      <c r="G530" t="str">
        <f t="shared" si="34"/>
        <v>YES</v>
      </c>
      <c r="H530" t="b">
        <f t="shared" si="35"/>
        <v>0</v>
      </c>
      <c r="K530">
        <v>12</v>
      </c>
      <c r="L530" t="s">
        <v>8082</v>
      </c>
      <c r="M530">
        <v>2016</v>
      </c>
      <c r="N530" t="s">
        <v>1540</v>
      </c>
    </row>
    <row r="531" spans="1:14" x14ac:dyDescent="0.3">
      <c r="A531" t="s">
        <v>8083</v>
      </c>
      <c r="B531" t="s">
        <v>8084</v>
      </c>
      <c r="C531" t="s">
        <v>8085</v>
      </c>
      <c r="D531" t="s">
        <v>8086</v>
      </c>
      <c r="E531" t="str">
        <f t="shared" si="32"/>
        <v>NO</v>
      </c>
      <c r="F531" t="str">
        <f t="shared" si="33"/>
        <v>YES</v>
      </c>
      <c r="G531" t="str">
        <f t="shared" si="34"/>
        <v>YES</v>
      </c>
      <c r="H531" t="b">
        <f t="shared" si="35"/>
        <v>0</v>
      </c>
      <c r="K531">
        <v>24</v>
      </c>
      <c r="L531" t="s">
        <v>8087</v>
      </c>
      <c r="M531">
        <v>2018</v>
      </c>
      <c r="N531" t="s">
        <v>1540</v>
      </c>
    </row>
    <row r="532" spans="1:14" x14ac:dyDescent="0.3">
      <c r="A532" t="s">
        <v>8088</v>
      </c>
      <c r="B532" t="s">
        <v>8089</v>
      </c>
      <c r="C532" t="s">
        <v>8090</v>
      </c>
      <c r="D532" t="s">
        <v>8091</v>
      </c>
      <c r="E532" t="str">
        <f t="shared" si="32"/>
        <v>YES</v>
      </c>
      <c r="F532" t="str">
        <f t="shared" si="33"/>
        <v>YES</v>
      </c>
      <c r="G532" t="str">
        <f t="shared" si="34"/>
        <v>YES</v>
      </c>
      <c r="H532" t="b">
        <f t="shared" si="35"/>
        <v>1</v>
      </c>
      <c r="K532">
        <v>15</v>
      </c>
      <c r="L532" t="s">
        <v>8092</v>
      </c>
      <c r="M532">
        <v>2016</v>
      </c>
      <c r="N532" t="s">
        <v>1540</v>
      </c>
    </row>
    <row r="533" spans="1:14" x14ac:dyDescent="0.3">
      <c r="A533" t="s">
        <v>8093</v>
      </c>
      <c r="B533" t="s">
        <v>8094</v>
      </c>
      <c r="C533" t="s">
        <v>8095</v>
      </c>
      <c r="D533" t="s">
        <v>8096</v>
      </c>
      <c r="E533" t="str">
        <f t="shared" si="32"/>
        <v>NO</v>
      </c>
      <c r="F533" t="str">
        <f t="shared" si="33"/>
        <v>YES</v>
      </c>
      <c r="G533" t="str">
        <f t="shared" si="34"/>
        <v>YES</v>
      </c>
      <c r="H533" t="b">
        <f t="shared" si="35"/>
        <v>0</v>
      </c>
      <c r="K533">
        <v>10</v>
      </c>
      <c r="L533" t="s">
        <v>8097</v>
      </c>
      <c r="M533">
        <v>2018</v>
      </c>
      <c r="N533" t="s">
        <v>1540</v>
      </c>
    </row>
    <row r="534" spans="1:14" x14ac:dyDescent="0.3">
      <c r="A534" t="s">
        <v>8098</v>
      </c>
      <c r="B534" t="s">
        <v>8099</v>
      </c>
      <c r="C534" t="s">
        <v>8100</v>
      </c>
      <c r="D534" t="s">
        <v>8101</v>
      </c>
      <c r="E534" t="str">
        <f t="shared" si="32"/>
        <v>YES</v>
      </c>
      <c r="F534" t="str">
        <f t="shared" si="33"/>
        <v>YES</v>
      </c>
      <c r="G534" t="str">
        <f t="shared" si="34"/>
        <v>YES</v>
      </c>
      <c r="H534" t="b">
        <f t="shared" si="35"/>
        <v>1</v>
      </c>
      <c r="K534">
        <v>6</v>
      </c>
      <c r="L534" t="s">
        <v>8102</v>
      </c>
      <c r="M534">
        <v>2018</v>
      </c>
      <c r="N534" t="s">
        <v>1540</v>
      </c>
    </row>
    <row r="535" spans="1:14" x14ac:dyDescent="0.3">
      <c r="A535" t="s">
        <v>8103</v>
      </c>
      <c r="B535" t="s">
        <v>8104</v>
      </c>
      <c r="C535" t="s">
        <v>8105</v>
      </c>
      <c r="D535" t="s">
        <v>8106</v>
      </c>
      <c r="E535" t="str">
        <f t="shared" si="32"/>
        <v>NO</v>
      </c>
      <c r="F535" t="str">
        <f t="shared" si="33"/>
        <v>YES</v>
      </c>
      <c r="G535" t="str">
        <f t="shared" si="34"/>
        <v>YES</v>
      </c>
      <c r="H535" t="b">
        <f t="shared" si="35"/>
        <v>0</v>
      </c>
      <c r="K535">
        <v>12</v>
      </c>
      <c r="L535" t="s">
        <v>8107</v>
      </c>
      <c r="M535">
        <v>2018</v>
      </c>
      <c r="N535" t="s">
        <v>1540</v>
      </c>
    </row>
    <row r="536" spans="1:14" x14ac:dyDescent="0.3">
      <c r="A536" t="s">
        <v>8108</v>
      </c>
      <c r="B536" t="s">
        <v>8109</v>
      </c>
      <c r="C536" t="s">
        <v>8110</v>
      </c>
      <c r="D536" t="s">
        <v>8111</v>
      </c>
      <c r="E536" t="str">
        <f t="shared" si="32"/>
        <v>YES</v>
      </c>
      <c r="F536" t="str">
        <f t="shared" si="33"/>
        <v>YES</v>
      </c>
      <c r="G536" t="str">
        <f t="shared" si="34"/>
        <v>YES</v>
      </c>
      <c r="H536" t="b">
        <f t="shared" si="35"/>
        <v>1</v>
      </c>
      <c r="L536" t="s">
        <v>8112</v>
      </c>
      <c r="M536">
        <v>2017</v>
      </c>
      <c r="N536" t="s">
        <v>1540</v>
      </c>
    </row>
    <row r="537" spans="1:14" x14ac:dyDescent="0.3">
      <c r="A537" t="s">
        <v>8113</v>
      </c>
      <c r="B537" t="s">
        <v>8114</v>
      </c>
      <c r="C537" t="s">
        <v>8115</v>
      </c>
      <c r="D537" t="s">
        <v>8116</v>
      </c>
      <c r="E537" t="str">
        <f t="shared" si="32"/>
        <v>YES</v>
      </c>
      <c r="F537" t="str">
        <f t="shared" si="33"/>
        <v>YES</v>
      </c>
      <c r="G537" t="str">
        <f t="shared" si="34"/>
        <v>YES</v>
      </c>
      <c r="H537" t="b">
        <f t="shared" si="35"/>
        <v>1</v>
      </c>
      <c r="K537">
        <v>11</v>
      </c>
      <c r="L537" t="s">
        <v>8117</v>
      </c>
      <c r="M537">
        <v>2018</v>
      </c>
      <c r="N537" t="s">
        <v>1540</v>
      </c>
    </row>
    <row r="538" spans="1:14" x14ac:dyDescent="0.3">
      <c r="A538" t="s">
        <v>8118</v>
      </c>
      <c r="B538" t="s">
        <v>1813</v>
      </c>
      <c r="C538" t="s">
        <v>1815</v>
      </c>
      <c r="D538" t="s">
        <v>1816</v>
      </c>
      <c r="E538" t="str">
        <f t="shared" si="32"/>
        <v>YES</v>
      </c>
      <c r="F538" t="str">
        <f t="shared" si="33"/>
        <v>YES</v>
      </c>
      <c r="G538" t="str">
        <f t="shared" si="34"/>
        <v>YES</v>
      </c>
      <c r="H538" t="b">
        <f t="shared" si="35"/>
        <v>1</v>
      </c>
      <c r="K538">
        <v>10</v>
      </c>
      <c r="L538" t="s">
        <v>8119</v>
      </c>
      <c r="M538">
        <v>2019</v>
      </c>
      <c r="N538" t="s">
        <v>1540</v>
      </c>
    </row>
    <row r="539" spans="1:14" x14ac:dyDescent="0.3">
      <c r="A539" t="s">
        <v>8120</v>
      </c>
      <c r="B539" t="s">
        <v>8121</v>
      </c>
      <c r="C539" t="s">
        <v>8122</v>
      </c>
      <c r="D539" t="s">
        <v>8123</v>
      </c>
      <c r="E539" t="str">
        <f t="shared" si="32"/>
        <v>YES</v>
      </c>
      <c r="F539" t="str">
        <f t="shared" si="33"/>
        <v>YES</v>
      </c>
      <c r="G539" t="str">
        <f t="shared" si="34"/>
        <v>YES</v>
      </c>
      <c r="H539" t="b">
        <f t="shared" si="35"/>
        <v>1</v>
      </c>
      <c r="K539">
        <v>7</v>
      </c>
      <c r="L539" t="s">
        <v>8124</v>
      </c>
      <c r="M539">
        <v>2019</v>
      </c>
      <c r="N539" t="s">
        <v>1540</v>
      </c>
    </row>
    <row r="540" spans="1:14" x14ac:dyDescent="0.3">
      <c r="A540" t="s">
        <v>8125</v>
      </c>
      <c r="B540" t="s">
        <v>8126</v>
      </c>
      <c r="C540" t="s">
        <v>8127</v>
      </c>
      <c r="D540" t="s">
        <v>8128</v>
      </c>
      <c r="E540" t="str">
        <f t="shared" si="32"/>
        <v>NO</v>
      </c>
      <c r="F540" t="str">
        <f t="shared" si="33"/>
        <v>YES</v>
      </c>
      <c r="G540" t="str">
        <f t="shared" si="34"/>
        <v>YES</v>
      </c>
      <c r="H540" t="b">
        <f t="shared" si="35"/>
        <v>0</v>
      </c>
      <c r="K540">
        <v>8</v>
      </c>
      <c r="L540" t="s">
        <v>8129</v>
      </c>
      <c r="M540">
        <v>2017</v>
      </c>
      <c r="N540" t="s">
        <v>1540</v>
      </c>
    </row>
    <row r="541" spans="1:14" x14ac:dyDescent="0.3">
      <c r="A541" t="s">
        <v>8130</v>
      </c>
      <c r="B541" t="s">
        <v>8131</v>
      </c>
      <c r="C541" t="s">
        <v>8132</v>
      </c>
      <c r="D541" t="s">
        <v>8133</v>
      </c>
      <c r="E541" t="str">
        <f t="shared" si="32"/>
        <v>YES</v>
      </c>
      <c r="F541" t="str">
        <f t="shared" si="33"/>
        <v>YES</v>
      </c>
      <c r="G541" t="str">
        <f t="shared" si="34"/>
        <v>YES</v>
      </c>
      <c r="H541" t="b">
        <f t="shared" si="35"/>
        <v>1</v>
      </c>
      <c r="K541">
        <v>14</v>
      </c>
      <c r="L541" t="s">
        <v>8134</v>
      </c>
      <c r="M541">
        <v>2018</v>
      </c>
      <c r="N541" t="s">
        <v>1540</v>
      </c>
    </row>
    <row r="542" spans="1:14" x14ac:dyDescent="0.3">
      <c r="A542" t="s">
        <v>8135</v>
      </c>
      <c r="B542" t="s">
        <v>8136</v>
      </c>
      <c r="C542" t="s">
        <v>8137</v>
      </c>
      <c r="D542" t="s">
        <v>8138</v>
      </c>
      <c r="E542" t="str">
        <f t="shared" si="32"/>
        <v>YES</v>
      </c>
      <c r="F542" t="str">
        <f t="shared" si="33"/>
        <v>YES</v>
      </c>
      <c r="G542" t="str">
        <f t="shared" si="34"/>
        <v>YES</v>
      </c>
      <c r="H542" t="b">
        <f t="shared" si="35"/>
        <v>1</v>
      </c>
      <c r="K542">
        <v>7</v>
      </c>
      <c r="L542" t="s">
        <v>8139</v>
      </c>
      <c r="M542">
        <v>2017</v>
      </c>
      <c r="N542" t="s">
        <v>1540</v>
      </c>
    </row>
    <row r="543" spans="1:14" x14ac:dyDescent="0.3">
      <c r="A543" t="s">
        <v>8140</v>
      </c>
      <c r="B543" t="s">
        <v>8141</v>
      </c>
      <c r="C543" t="s">
        <v>8142</v>
      </c>
      <c r="D543" t="s">
        <v>8143</v>
      </c>
      <c r="E543" t="str">
        <f t="shared" si="32"/>
        <v>NO</v>
      </c>
      <c r="F543" t="str">
        <f t="shared" si="33"/>
        <v>YES</v>
      </c>
      <c r="G543" t="str">
        <f t="shared" si="34"/>
        <v>YES</v>
      </c>
      <c r="H543" t="b">
        <f t="shared" si="35"/>
        <v>0</v>
      </c>
      <c r="K543">
        <v>14</v>
      </c>
      <c r="L543" t="s">
        <v>8144</v>
      </c>
      <c r="M543">
        <v>2018</v>
      </c>
      <c r="N543" t="s">
        <v>1540</v>
      </c>
    </row>
    <row r="544" spans="1:14" x14ac:dyDescent="0.3">
      <c r="A544" t="s">
        <v>8145</v>
      </c>
      <c r="B544" t="s">
        <v>8146</v>
      </c>
      <c r="C544" t="s">
        <v>8147</v>
      </c>
      <c r="D544" t="s">
        <v>8148</v>
      </c>
      <c r="E544" t="str">
        <f t="shared" si="32"/>
        <v>YES</v>
      </c>
      <c r="F544" t="str">
        <f t="shared" si="33"/>
        <v>YES</v>
      </c>
      <c r="G544" t="str">
        <f t="shared" si="34"/>
        <v>YES</v>
      </c>
      <c r="H544" t="b">
        <f t="shared" si="35"/>
        <v>1</v>
      </c>
      <c r="K544">
        <v>18</v>
      </c>
      <c r="L544" t="s">
        <v>8149</v>
      </c>
      <c r="M544">
        <v>2018</v>
      </c>
      <c r="N544" t="s">
        <v>1540</v>
      </c>
    </row>
    <row r="545" spans="1:14" x14ac:dyDescent="0.3">
      <c r="A545" t="s">
        <v>8150</v>
      </c>
      <c r="B545" t="s">
        <v>8151</v>
      </c>
      <c r="C545" t="s">
        <v>8152</v>
      </c>
      <c r="D545" t="s">
        <v>8153</v>
      </c>
      <c r="E545" t="str">
        <f t="shared" si="32"/>
        <v>NO</v>
      </c>
      <c r="F545" t="str">
        <f t="shared" si="33"/>
        <v>YES</v>
      </c>
      <c r="G545" t="str">
        <f t="shared" si="34"/>
        <v>YES</v>
      </c>
      <c r="H545" t="b">
        <f t="shared" si="35"/>
        <v>0</v>
      </c>
      <c r="K545">
        <v>17</v>
      </c>
      <c r="L545" t="s">
        <v>8154</v>
      </c>
      <c r="M545">
        <v>2017</v>
      </c>
      <c r="N545" t="s">
        <v>1540</v>
      </c>
    </row>
    <row r="546" spans="1:14" x14ac:dyDescent="0.3">
      <c r="A546" t="s">
        <v>8155</v>
      </c>
      <c r="B546" t="s">
        <v>8156</v>
      </c>
      <c r="C546" t="s">
        <v>8157</v>
      </c>
      <c r="D546" t="s">
        <v>8158</v>
      </c>
      <c r="E546" t="str">
        <f t="shared" si="32"/>
        <v>YES</v>
      </c>
      <c r="F546" t="str">
        <f t="shared" si="33"/>
        <v>YES</v>
      </c>
      <c r="G546" t="str">
        <f t="shared" si="34"/>
        <v>YES</v>
      </c>
      <c r="H546" t="b">
        <f t="shared" si="35"/>
        <v>1</v>
      </c>
      <c r="K546">
        <v>6</v>
      </c>
      <c r="L546" t="s">
        <v>8159</v>
      </c>
      <c r="M546">
        <v>2017</v>
      </c>
      <c r="N546" t="s">
        <v>1540</v>
      </c>
    </row>
    <row r="547" spans="1:14" x14ac:dyDescent="0.3">
      <c r="A547" t="s">
        <v>8160</v>
      </c>
      <c r="B547" t="s">
        <v>8161</v>
      </c>
      <c r="C547" t="s">
        <v>8162</v>
      </c>
      <c r="D547" t="s">
        <v>8163</v>
      </c>
      <c r="E547" t="str">
        <f t="shared" si="32"/>
        <v>YES</v>
      </c>
      <c r="F547" t="str">
        <f t="shared" si="33"/>
        <v>YES</v>
      </c>
      <c r="G547" t="str">
        <f t="shared" si="34"/>
        <v>YES</v>
      </c>
      <c r="H547" t="b">
        <f t="shared" si="35"/>
        <v>1</v>
      </c>
      <c r="K547">
        <v>10</v>
      </c>
      <c r="L547" t="s">
        <v>8164</v>
      </c>
      <c r="M547">
        <v>2016</v>
      </c>
      <c r="N547" t="s">
        <v>1540</v>
      </c>
    </row>
    <row r="548" spans="1:14" x14ac:dyDescent="0.3">
      <c r="A548" t="s">
        <v>8165</v>
      </c>
      <c r="B548" t="s">
        <v>8166</v>
      </c>
      <c r="C548" t="s">
        <v>8167</v>
      </c>
      <c r="D548" t="s">
        <v>8168</v>
      </c>
      <c r="E548" t="str">
        <f t="shared" si="32"/>
        <v>YES</v>
      </c>
      <c r="F548" t="str">
        <f t="shared" si="33"/>
        <v>YES</v>
      </c>
      <c r="G548" t="str">
        <f t="shared" si="34"/>
        <v>YES</v>
      </c>
      <c r="H548" t="b">
        <f t="shared" si="35"/>
        <v>1</v>
      </c>
      <c r="K548">
        <v>19</v>
      </c>
      <c r="L548" t="s">
        <v>8169</v>
      </c>
      <c r="M548">
        <v>2019</v>
      </c>
      <c r="N548" t="s">
        <v>1540</v>
      </c>
    </row>
    <row r="549" spans="1:14" x14ac:dyDescent="0.3">
      <c r="A549" t="s">
        <v>8170</v>
      </c>
      <c r="B549" t="s">
        <v>8171</v>
      </c>
      <c r="C549" t="s">
        <v>8172</v>
      </c>
      <c r="D549" t="s">
        <v>8173</v>
      </c>
      <c r="E549" t="str">
        <f t="shared" si="32"/>
        <v>YES</v>
      </c>
      <c r="F549" t="str">
        <f t="shared" si="33"/>
        <v>YES</v>
      </c>
      <c r="G549" t="str">
        <f t="shared" si="34"/>
        <v>YES</v>
      </c>
      <c r="H549" t="b">
        <f t="shared" si="35"/>
        <v>1</v>
      </c>
      <c r="L549" t="s">
        <v>8174</v>
      </c>
      <c r="M549">
        <v>2018</v>
      </c>
      <c r="N549" t="s">
        <v>1540</v>
      </c>
    </row>
    <row r="550" spans="1:14" x14ac:dyDescent="0.3">
      <c r="A550" t="s">
        <v>8175</v>
      </c>
      <c r="B550" t="s">
        <v>8176</v>
      </c>
      <c r="C550" t="s">
        <v>8177</v>
      </c>
      <c r="D550" t="s">
        <v>8178</v>
      </c>
      <c r="E550" t="str">
        <f t="shared" si="32"/>
        <v>YES</v>
      </c>
      <c r="F550" t="str">
        <f t="shared" si="33"/>
        <v>YES</v>
      </c>
      <c r="G550" t="str">
        <f t="shared" si="34"/>
        <v>YES</v>
      </c>
      <c r="H550" t="b">
        <f t="shared" si="35"/>
        <v>1</v>
      </c>
      <c r="K550">
        <v>9</v>
      </c>
      <c r="L550" t="s">
        <v>8179</v>
      </c>
      <c r="M550">
        <v>2018</v>
      </c>
      <c r="N550" t="s">
        <v>1540</v>
      </c>
    </row>
    <row r="551" spans="1:14" x14ac:dyDescent="0.3">
      <c r="A551" t="s">
        <v>8180</v>
      </c>
      <c r="B551" t="s">
        <v>8181</v>
      </c>
      <c r="C551" t="s">
        <v>8182</v>
      </c>
      <c r="D551" t="s">
        <v>8183</v>
      </c>
      <c r="E551" t="str">
        <f t="shared" si="32"/>
        <v>NO</v>
      </c>
      <c r="F551" t="str">
        <f t="shared" si="33"/>
        <v>YES</v>
      </c>
      <c r="G551" t="str">
        <f t="shared" si="34"/>
        <v>YES</v>
      </c>
      <c r="H551" t="b">
        <f t="shared" si="35"/>
        <v>0</v>
      </c>
      <c r="K551">
        <v>11</v>
      </c>
      <c r="L551" t="s">
        <v>8184</v>
      </c>
      <c r="M551">
        <v>2018</v>
      </c>
      <c r="N551" t="s">
        <v>1540</v>
      </c>
    </row>
    <row r="552" spans="1:14" x14ac:dyDescent="0.3">
      <c r="A552" t="s">
        <v>8185</v>
      </c>
      <c r="B552" t="s">
        <v>8186</v>
      </c>
      <c r="C552" t="s">
        <v>8187</v>
      </c>
      <c r="D552" t="s">
        <v>8188</v>
      </c>
      <c r="E552" t="str">
        <f t="shared" si="32"/>
        <v>YES</v>
      </c>
      <c r="F552" t="str">
        <f t="shared" si="33"/>
        <v>YES</v>
      </c>
      <c r="G552" t="str">
        <f t="shared" si="34"/>
        <v>YES</v>
      </c>
      <c r="H552" t="b">
        <f t="shared" si="35"/>
        <v>1</v>
      </c>
      <c r="K552">
        <v>20</v>
      </c>
      <c r="L552" t="s">
        <v>8189</v>
      </c>
      <c r="M552">
        <v>2019</v>
      </c>
      <c r="N552" t="s">
        <v>1540</v>
      </c>
    </row>
    <row r="553" spans="1:14" x14ac:dyDescent="0.3">
      <c r="A553" t="s">
        <v>8190</v>
      </c>
      <c r="B553" t="s">
        <v>8191</v>
      </c>
      <c r="C553" t="s">
        <v>8192</v>
      </c>
      <c r="D553" t="s">
        <v>8193</v>
      </c>
      <c r="E553" t="str">
        <f t="shared" si="32"/>
        <v>NO</v>
      </c>
      <c r="F553" t="str">
        <f t="shared" si="33"/>
        <v>YES</v>
      </c>
      <c r="G553" t="str">
        <f t="shared" si="34"/>
        <v>YES</v>
      </c>
      <c r="H553" t="b">
        <f t="shared" si="35"/>
        <v>0</v>
      </c>
      <c r="L553" t="s">
        <v>8194</v>
      </c>
      <c r="M553">
        <v>2018</v>
      </c>
      <c r="N553" t="s">
        <v>1540</v>
      </c>
    </row>
    <row r="554" spans="1:14" x14ac:dyDescent="0.3">
      <c r="A554" t="s">
        <v>8195</v>
      </c>
      <c r="B554" t="s">
        <v>8196</v>
      </c>
      <c r="C554" t="s">
        <v>8197</v>
      </c>
      <c r="D554" t="s">
        <v>8198</v>
      </c>
      <c r="E554" t="str">
        <f t="shared" si="32"/>
        <v>YES</v>
      </c>
      <c r="F554" t="str">
        <f t="shared" si="33"/>
        <v>YES</v>
      </c>
      <c r="G554" t="str">
        <f t="shared" si="34"/>
        <v>YES</v>
      </c>
      <c r="H554" t="b">
        <f t="shared" si="35"/>
        <v>1</v>
      </c>
      <c r="K554">
        <v>14</v>
      </c>
      <c r="L554" t="s">
        <v>8199</v>
      </c>
      <c r="M554">
        <v>2018</v>
      </c>
      <c r="N554" t="s">
        <v>1540</v>
      </c>
    </row>
    <row r="555" spans="1:14" x14ac:dyDescent="0.3">
      <c r="A555" t="s">
        <v>8200</v>
      </c>
      <c r="B555" t="s">
        <v>8201</v>
      </c>
      <c r="C555" t="s">
        <v>8202</v>
      </c>
      <c r="D555" t="s">
        <v>8203</v>
      </c>
      <c r="E555" t="str">
        <f t="shared" si="32"/>
        <v>YES</v>
      </c>
      <c r="F555" t="str">
        <f t="shared" si="33"/>
        <v>YES</v>
      </c>
      <c r="G555" t="str">
        <f t="shared" si="34"/>
        <v>YES</v>
      </c>
      <c r="H555" t="b">
        <f t="shared" si="35"/>
        <v>1</v>
      </c>
      <c r="K555">
        <v>12</v>
      </c>
      <c r="L555" t="s">
        <v>8204</v>
      </c>
      <c r="M555">
        <v>2017</v>
      </c>
      <c r="N555" t="s">
        <v>1540</v>
      </c>
    </row>
    <row r="556" spans="1:14" x14ac:dyDescent="0.3">
      <c r="A556" t="s">
        <v>8205</v>
      </c>
      <c r="B556" t="s">
        <v>8206</v>
      </c>
      <c r="C556" t="s">
        <v>8207</v>
      </c>
      <c r="D556" t="s">
        <v>8208</v>
      </c>
      <c r="E556" t="str">
        <f t="shared" si="32"/>
        <v>YES</v>
      </c>
      <c r="F556" t="str">
        <f t="shared" si="33"/>
        <v>YES</v>
      </c>
      <c r="G556" t="str">
        <f t="shared" si="34"/>
        <v>YES</v>
      </c>
      <c r="H556" t="b">
        <f t="shared" si="35"/>
        <v>1</v>
      </c>
      <c r="K556">
        <v>16</v>
      </c>
      <c r="L556" t="s">
        <v>8209</v>
      </c>
      <c r="M556">
        <v>2018</v>
      </c>
      <c r="N556" t="s">
        <v>1540</v>
      </c>
    </row>
    <row r="557" spans="1:14" x14ac:dyDescent="0.3">
      <c r="A557" t="s">
        <v>8210</v>
      </c>
      <c r="B557" t="s">
        <v>8211</v>
      </c>
      <c r="C557" t="s">
        <v>8212</v>
      </c>
      <c r="D557" t="s">
        <v>8213</v>
      </c>
      <c r="E557" t="str">
        <f t="shared" si="32"/>
        <v>NO</v>
      </c>
      <c r="F557" t="str">
        <f t="shared" si="33"/>
        <v>YES</v>
      </c>
      <c r="G557" t="str">
        <f t="shared" si="34"/>
        <v>YES</v>
      </c>
      <c r="H557" t="b">
        <f t="shared" si="35"/>
        <v>0</v>
      </c>
      <c r="L557" t="s">
        <v>8214</v>
      </c>
      <c r="M557">
        <v>2017</v>
      </c>
      <c r="N557" t="s">
        <v>1540</v>
      </c>
    </row>
    <row r="558" spans="1:14" x14ac:dyDescent="0.3">
      <c r="A558" t="s">
        <v>8215</v>
      </c>
      <c r="B558" t="s">
        <v>8216</v>
      </c>
      <c r="C558" t="s">
        <v>8217</v>
      </c>
      <c r="D558" t="s">
        <v>8218</v>
      </c>
      <c r="E558" t="str">
        <f t="shared" si="32"/>
        <v>YES</v>
      </c>
      <c r="F558" t="str">
        <f t="shared" si="33"/>
        <v>YES</v>
      </c>
      <c r="G558" t="str">
        <f t="shared" si="34"/>
        <v>YES</v>
      </c>
      <c r="H558" t="b">
        <f t="shared" si="35"/>
        <v>1</v>
      </c>
      <c r="K558">
        <v>31</v>
      </c>
      <c r="L558" t="s">
        <v>8219</v>
      </c>
      <c r="M558">
        <v>2019</v>
      </c>
      <c r="N558" t="s">
        <v>1540</v>
      </c>
    </row>
    <row r="559" spans="1:14" x14ac:dyDescent="0.3">
      <c r="A559" t="s">
        <v>8220</v>
      </c>
      <c r="B559" t="s">
        <v>8221</v>
      </c>
      <c r="C559" t="s">
        <v>8222</v>
      </c>
      <c r="D559" t="s">
        <v>8223</v>
      </c>
      <c r="E559" t="str">
        <f t="shared" si="32"/>
        <v>NO</v>
      </c>
      <c r="F559" t="str">
        <f t="shared" si="33"/>
        <v>YES</v>
      </c>
      <c r="G559" t="str">
        <f t="shared" si="34"/>
        <v>YES</v>
      </c>
      <c r="H559" t="b">
        <f t="shared" si="35"/>
        <v>0</v>
      </c>
      <c r="K559">
        <v>14</v>
      </c>
      <c r="L559" t="s">
        <v>8224</v>
      </c>
      <c r="M559">
        <v>2018</v>
      </c>
      <c r="N559" t="s">
        <v>1540</v>
      </c>
    </row>
    <row r="560" spans="1:14" x14ac:dyDescent="0.3">
      <c r="A560" t="s">
        <v>8225</v>
      </c>
      <c r="B560" t="s">
        <v>8226</v>
      </c>
      <c r="C560" t="s">
        <v>8227</v>
      </c>
      <c r="D560" t="s">
        <v>8228</v>
      </c>
      <c r="E560" t="str">
        <f t="shared" si="32"/>
        <v>NO</v>
      </c>
      <c r="F560" t="str">
        <f t="shared" si="33"/>
        <v>YES</v>
      </c>
      <c r="G560" t="str">
        <f t="shared" si="34"/>
        <v>YES</v>
      </c>
      <c r="H560" t="b">
        <f t="shared" si="35"/>
        <v>0</v>
      </c>
      <c r="K560">
        <v>8</v>
      </c>
      <c r="L560" t="s">
        <v>8229</v>
      </c>
      <c r="M560">
        <v>2018</v>
      </c>
      <c r="N560" t="s">
        <v>1540</v>
      </c>
    </row>
    <row r="561" spans="1:14" x14ac:dyDescent="0.3">
      <c r="A561" t="s">
        <v>8230</v>
      </c>
      <c r="B561" t="s">
        <v>1841</v>
      </c>
      <c r="C561" t="s">
        <v>1844</v>
      </c>
      <c r="D561" t="s">
        <v>1845</v>
      </c>
      <c r="E561" t="str">
        <f t="shared" si="32"/>
        <v>YES</v>
      </c>
      <c r="F561" t="str">
        <f t="shared" si="33"/>
        <v>YES</v>
      </c>
      <c r="G561" t="str">
        <f t="shared" si="34"/>
        <v>YES</v>
      </c>
      <c r="H561" t="b">
        <f t="shared" si="35"/>
        <v>1</v>
      </c>
      <c r="K561">
        <v>10</v>
      </c>
      <c r="L561" t="s">
        <v>8231</v>
      </c>
      <c r="M561">
        <v>2017</v>
      </c>
      <c r="N561" t="s">
        <v>1540</v>
      </c>
    </row>
    <row r="562" spans="1:14" x14ac:dyDescent="0.3">
      <c r="A562" t="s">
        <v>8232</v>
      </c>
      <c r="B562" t="s">
        <v>8233</v>
      </c>
      <c r="C562" t="s">
        <v>8234</v>
      </c>
      <c r="D562" t="s">
        <v>8235</v>
      </c>
      <c r="E562" t="str">
        <f t="shared" si="32"/>
        <v>YES</v>
      </c>
      <c r="F562" t="str">
        <f t="shared" si="33"/>
        <v>YES</v>
      </c>
      <c r="G562" t="str">
        <f t="shared" si="34"/>
        <v>YES</v>
      </c>
      <c r="H562" t="b">
        <f t="shared" si="35"/>
        <v>1</v>
      </c>
      <c r="K562">
        <v>15</v>
      </c>
      <c r="L562" t="s">
        <v>8236</v>
      </c>
      <c r="M562">
        <v>2018</v>
      </c>
      <c r="N562" t="s">
        <v>1540</v>
      </c>
    </row>
    <row r="563" spans="1:14" x14ac:dyDescent="0.3">
      <c r="A563" t="s">
        <v>8237</v>
      </c>
      <c r="B563" t="s">
        <v>8238</v>
      </c>
      <c r="C563" t="s">
        <v>8239</v>
      </c>
      <c r="E563" t="str">
        <f t="shared" si="32"/>
        <v>YES</v>
      </c>
      <c r="F563" t="str">
        <f t="shared" si="33"/>
        <v>YES</v>
      </c>
      <c r="G563" t="str">
        <f t="shared" si="34"/>
        <v>NO</v>
      </c>
      <c r="H563" t="b">
        <f t="shared" si="35"/>
        <v>0</v>
      </c>
      <c r="K563">
        <v>13</v>
      </c>
      <c r="L563" t="s">
        <v>8240</v>
      </c>
      <c r="M563">
        <v>2019</v>
      </c>
      <c r="N563" t="s">
        <v>1540</v>
      </c>
    </row>
    <row r="564" spans="1:14" x14ac:dyDescent="0.3">
      <c r="A564" t="s">
        <v>8241</v>
      </c>
      <c r="B564" t="s">
        <v>8242</v>
      </c>
      <c r="C564" t="s">
        <v>8243</v>
      </c>
      <c r="D564" t="s">
        <v>8244</v>
      </c>
      <c r="E564" t="str">
        <f t="shared" si="32"/>
        <v>YES</v>
      </c>
      <c r="F564" t="str">
        <f t="shared" si="33"/>
        <v>YES</v>
      </c>
      <c r="G564" t="str">
        <f t="shared" si="34"/>
        <v>YES</v>
      </c>
      <c r="H564" t="b">
        <f t="shared" si="35"/>
        <v>1</v>
      </c>
      <c r="K564">
        <v>25</v>
      </c>
      <c r="L564" t="s">
        <v>8245</v>
      </c>
      <c r="M564">
        <v>2018</v>
      </c>
      <c r="N564" t="s">
        <v>1540</v>
      </c>
    </row>
    <row r="565" spans="1:14" x14ac:dyDescent="0.3">
      <c r="A565" t="s">
        <v>8246</v>
      </c>
      <c r="B565" t="s">
        <v>8247</v>
      </c>
      <c r="C565" t="s">
        <v>8248</v>
      </c>
      <c r="D565" t="s">
        <v>8249</v>
      </c>
      <c r="E565" t="str">
        <f t="shared" si="32"/>
        <v>YES</v>
      </c>
      <c r="F565" t="str">
        <f t="shared" si="33"/>
        <v>YES</v>
      </c>
      <c r="G565" t="str">
        <f t="shared" si="34"/>
        <v>YES</v>
      </c>
      <c r="H565" t="b">
        <f t="shared" si="35"/>
        <v>1</v>
      </c>
      <c r="K565">
        <v>14</v>
      </c>
      <c r="L565" t="s">
        <v>8250</v>
      </c>
      <c r="M565">
        <v>2017</v>
      </c>
      <c r="N565" t="s">
        <v>1540</v>
      </c>
    </row>
    <row r="566" spans="1:14" x14ac:dyDescent="0.3">
      <c r="A566" t="s">
        <v>8251</v>
      </c>
      <c r="B566" t="s">
        <v>8252</v>
      </c>
      <c r="C566" t="s">
        <v>8253</v>
      </c>
      <c r="D566" t="s">
        <v>8254</v>
      </c>
      <c r="E566" t="str">
        <f t="shared" si="32"/>
        <v>YES</v>
      </c>
      <c r="F566" t="str">
        <f t="shared" si="33"/>
        <v>YES</v>
      </c>
      <c r="G566" t="str">
        <f t="shared" si="34"/>
        <v>YES</v>
      </c>
      <c r="H566" t="b">
        <f t="shared" si="35"/>
        <v>1</v>
      </c>
      <c r="L566" t="s">
        <v>8255</v>
      </c>
      <c r="M566">
        <v>2018</v>
      </c>
      <c r="N566" t="s">
        <v>1540</v>
      </c>
    </row>
    <row r="567" spans="1:14" x14ac:dyDescent="0.3">
      <c r="A567" t="s">
        <v>8256</v>
      </c>
      <c r="B567" t="s">
        <v>8257</v>
      </c>
      <c r="C567" t="s">
        <v>8258</v>
      </c>
      <c r="D567" t="s">
        <v>8259</v>
      </c>
      <c r="E567" t="str">
        <f t="shared" si="32"/>
        <v>YES</v>
      </c>
      <c r="F567" t="str">
        <f t="shared" si="33"/>
        <v>YES</v>
      </c>
      <c r="G567" t="str">
        <f t="shared" si="34"/>
        <v>YES</v>
      </c>
      <c r="H567" t="b">
        <f t="shared" si="35"/>
        <v>1</v>
      </c>
      <c r="K567">
        <v>14</v>
      </c>
      <c r="L567" t="s">
        <v>8260</v>
      </c>
      <c r="M567">
        <v>2018</v>
      </c>
      <c r="N567" t="s">
        <v>1540</v>
      </c>
    </row>
    <row r="568" spans="1:14" x14ac:dyDescent="0.3">
      <c r="A568" t="s">
        <v>8261</v>
      </c>
      <c r="B568" t="s">
        <v>8262</v>
      </c>
      <c r="C568" t="s">
        <v>8263</v>
      </c>
      <c r="D568" t="s">
        <v>8264</v>
      </c>
      <c r="E568" t="str">
        <f t="shared" si="32"/>
        <v>YES</v>
      </c>
      <c r="F568" t="str">
        <f t="shared" si="33"/>
        <v>YES</v>
      </c>
      <c r="G568" t="str">
        <f t="shared" si="34"/>
        <v>YES</v>
      </c>
      <c r="H568" t="b">
        <f t="shared" si="35"/>
        <v>1</v>
      </c>
      <c r="L568" t="s">
        <v>8265</v>
      </c>
      <c r="M568">
        <v>2019</v>
      </c>
      <c r="N568" t="s">
        <v>1540</v>
      </c>
    </row>
    <row r="569" spans="1:14" x14ac:dyDescent="0.3">
      <c r="A569" t="s">
        <v>8266</v>
      </c>
      <c r="B569" t="s">
        <v>8267</v>
      </c>
      <c r="C569" t="s">
        <v>8268</v>
      </c>
      <c r="D569" t="s">
        <v>8269</v>
      </c>
      <c r="E569" t="str">
        <f t="shared" si="32"/>
        <v>NO</v>
      </c>
      <c r="F569" t="str">
        <f t="shared" si="33"/>
        <v>YES</v>
      </c>
      <c r="G569" t="str">
        <f t="shared" si="34"/>
        <v>YES</v>
      </c>
      <c r="H569" t="b">
        <f t="shared" si="35"/>
        <v>0</v>
      </c>
      <c r="K569">
        <v>14</v>
      </c>
      <c r="L569" t="s">
        <v>8270</v>
      </c>
      <c r="M569">
        <v>2018</v>
      </c>
      <c r="N569" t="s">
        <v>1540</v>
      </c>
    </row>
    <row r="570" spans="1:14" x14ac:dyDescent="0.3">
      <c r="A570" t="s">
        <v>8271</v>
      </c>
      <c r="B570" t="s">
        <v>8272</v>
      </c>
      <c r="C570" t="s">
        <v>8273</v>
      </c>
      <c r="D570" t="s">
        <v>8274</v>
      </c>
      <c r="E570" t="str">
        <f t="shared" si="32"/>
        <v>NO</v>
      </c>
      <c r="F570" t="str">
        <f t="shared" si="33"/>
        <v>YES</v>
      </c>
      <c r="G570" t="str">
        <f t="shared" si="34"/>
        <v>YES</v>
      </c>
      <c r="H570" t="b">
        <f t="shared" si="35"/>
        <v>0</v>
      </c>
      <c r="K570">
        <v>9</v>
      </c>
      <c r="L570" t="s">
        <v>8275</v>
      </c>
      <c r="M570">
        <v>2018</v>
      </c>
      <c r="N570" t="s">
        <v>1540</v>
      </c>
    </row>
    <row r="571" spans="1:14" x14ac:dyDescent="0.3">
      <c r="A571" t="s">
        <v>8276</v>
      </c>
      <c r="B571" t="s">
        <v>8277</v>
      </c>
      <c r="C571" t="s">
        <v>8278</v>
      </c>
      <c r="D571" t="s">
        <v>8279</v>
      </c>
      <c r="E571" t="str">
        <f t="shared" si="32"/>
        <v>NO</v>
      </c>
      <c r="F571" t="str">
        <f t="shared" si="33"/>
        <v>YES</v>
      </c>
      <c r="G571" t="str">
        <f t="shared" si="34"/>
        <v>YES</v>
      </c>
      <c r="H571" t="b">
        <f t="shared" si="35"/>
        <v>0</v>
      </c>
      <c r="K571">
        <v>17</v>
      </c>
      <c r="L571" t="s">
        <v>8280</v>
      </c>
      <c r="M571">
        <v>2018</v>
      </c>
      <c r="N571" t="s">
        <v>1540</v>
      </c>
    </row>
    <row r="572" spans="1:14" x14ac:dyDescent="0.3">
      <c r="A572" t="s">
        <v>8281</v>
      </c>
      <c r="B572" t="s">
        <v>8282</v>
      </c>
      <c r="C572" t="s">
        <v>8283</v>
      </c>
      <c r="D572" t="s">
        <v>8284</v>
      </c>
      <c r="E572" t="str">
        <f t="shared" si="32"/>
        <v>NO</v>
      </c>
      <c r="F572" t="str">
        <f t="shared" si="33"/>
        <v>YES</v>
      </c>
      <c r="G572" t="str">
        <f t="shared" si="34"/>
        <v>YES</v>
      </c>
      <c r="H572" t="b">
        <f t="shared" si="35"/>
        <v>0</v>
      </c>
      <c r="K572">
        <v>16</v>
      </c>
      <c r="L572" t="s">
        <v>8285</v>
      </c>
      <c r="M572">
        <v>2017</v>
      </c>
      <c r="N572" t="s">
        <v>1540</v>
      </c>
    </row>
    <row r="573" spans="1:14" x14ac:dyDescent="0.3">
      <c r="A573" t="s">
        <v>8286</v>
      </c>
      <c r="B573" t="s">
        <v>1819</v>
      </c>
      <c r="C573" t="s">
        <v>1822</v>
      </c>
      <c r="D573" t="s">
        <v>1823</v>
      </c>
      <c r="E573" t="str">
        <f t="shared" si="32"/>
        <v>NO</v>
      </c>
      <c r="F573" t="str">
        <f t="shared" si="33"/>
        <v>YES</v>
      </c>
      <c r="G573" t="str">
        <f t="shared" si="34"/>
        <v>YES</v>
      </c>
      <c r="H573" t="b">
        <f t="shared" si="35"/>
        <v>0</v>
      </c>
      <c r="K573">
        <v>15</v>
      </c>
      <c r="L573" t="s">
        <v>8287</v>
      </c>
      <c r="M573">
        <v>2018</v>
      </c>
      <c r="N573" t="s">
        <v>1540</v>
      </c>
    </row>
    <row r="574" spans="1:14" x14ac:dyDescent="0.3">
      <c r="A574" t="s">
        <v>8288</v>
      </c>
      <c r="B574" t="s">
        <v>8289</v>
      </c>
      <c r="C574" t="s">
        <v>8290</v>
      </c>
      <c r="D574" t="s">
        <v>8291</v>
      </c>
      <c r="E574" t="str">
        <f t="shared" si="32"/>
        <v>YES</v>
      </c>
      <c r="F574" t="str">
        <f t="shared" si="33"/>
        <v>YES</v>
      </c>
      <c r="G574" t="str">
        <f t="shared" si="34"/>
        <v>YES</v>
      </c>
      <c r="H574" t="b">
        <f t="shared" si="35"/>
        <v>1</v>
      </c>
      <c r="K574">
        <v>15</v>
      </c>
      <c r="L574" t="s">
        <v>8292</v>
      </c>
      <c r="M574">
        <v>2017</v>
      </c>
      <c r="N574" t="s">
        <v>1540</v>
      </c>
    </row>
    <row r="575" spans="1:14" x14ac:dyDescent="0.3">
      <c r="A575" t="s">
        <v>8293</v>
      </c>
      <c r="B575" t="s">
        <v>8294</v>
      </c>
      <c r="C575" t="s">
        <v>8295</v>
      </c>
      <c r="D575" t="s">
        <v>8296</v>
      </c>
      <c r="E575" t="str">
        <f t="shared" si="32"/>
        <v>NO</v>
      </c>
      <c r="F575" t="str">
        <f t="shared" si="33"/>
        <v>YES</v>
      </c>
      <c r="G575" t="str">
        <f t="shared" si="34"/>
        <v>YES</v>
      </c>
      <c r="H575" t="b">
        <f t="shared" si="35"/>
        <v>0</v>
      </c>
      <c r="K575">
        <v>13</v>
      </c>
      <c r="L575" t="s">
        <v>8297</v>
      </c>
      <c r="M575">
        <v>2016</v>
      </c>
      <c r="N575" t="s">
        <v>1540</v>
      </c>
    </row>
    <row r="576" spans="1:14" x14ac:dyDescent="0.3">
      <c r="A576" t="s">
        <v>8298</v>
      </c>
      <c r="B576" t="s">
        <v>8299</v>
      </c>
      <c r="C576" t="s">
        <v>8300</v>
      </c>
      <c r="D576" t="s">
        <v>8301</v>
      </c>
      <c r="E576" t="str">
        <f t="shared" si="32"/>
        <v>YES</v>
      </c>
      <c r="F576" t="str">
        <f t="shared" si="33"/>
        <v>YES</v>
      </c>
      <c r="G576" t="str">
        <f t="shared" si="34"/>
        <v>YES</v>
      </c>
      <c r="H576" t="b">
        <f t="shared" si="35"/>
        <v>1</v>
      </c>
      <c r="K576">
        <v>12</v>
      </c>
      <c r="L576" t="s">
        <v>8302</v>
      </c>
      <c r="M576">
        <v>2017</v>
      </c>
      <c r="N576" t="s">
        <v>1540</v>
      </c>
    </row>
    <row r="577" spans="1:14" x14ac:dyDescent="0.3">
      <c r="A577" t="s">
        <v>8303</v>
      </c>
      <c r="B577" t="s">
        <v>8304</v>
      </c>
      <c r="C577" t="s">
        <v>8305</v>
      </c>
      <c r="D577" t="s">
        <v>8306</v>
      </c>
      <c r="E577" t="str">
        <f t="shared" si="32"/>
        <v>YES</v>
      </c>
      <c r="F577" t="str">
        <f t="shared" si="33"/>
        <v>YES</v>
      </c>
      <c r="G577" t="str">
        <f t="shared" si="34"/>
        <v>YES</v>
      </c>
      <c r="H577" t="b">
        <f t="shared" si="35"/>
        <v>1</v>
      </c>
      <c r="L577" t="s">
        <v>8307</v>
      </c>
      <c r="M577">
        <v>2017</v>
      </c>
      <c r="N577" t="s">
        <v>1540</v>
      </c>
    </row>
    <row r="578" spans="1:14" x14ac:dyDescent="0.3">
      <c r="A578" t="s">
        <v>8308</v>
      </c>
      <c r="B578" t="s">
        <v>8309</v>
      </c>
      <c r="C578" t="s">
        <v>8310</v>
      </c>
      <c r="E578" t="str">
        <f t="shared" si="32"/>
        <v>YES</v>
      </c>
      <c r="F578" t="str">
        <f t="shared" si="33"/>
        <v>YES</v>
      </c>
      <c r="G578" t="str">
        <f t="shared" si="34"/>
        <v>NO</v>
      </c>
      <c r="H578" t="b">
        <f t="shared" si="35"/>
        <v>0</v>
      </c>
      <c r="K578">
        <v>8</v>
      </c>
      <c r="L578" t="s">
        <v>8311</v>
      </c>
      <c r="M578">
        <v>2018</v>
      </c>
      <c r="N578" t="s">
        <v>1540</v>
      </c>
    </row>
    <row r="579" spans="1:14" x14ac:dyDescent="0.3">
      <c r="A579" t="s">
        <v>8312</v>
      </c>
      <c r="B579" t="s">
        <v>8313</v>
      </c>
      <c r="C579" t="s">
        <v>8314</v>
      </c>
      <c r="D579" t="s">
        <v>8315</v>
      </c>
      <c r="E579" t="str">
        <f t="shared" ref="E579:E623" si="36">IF(OR(ISNUMBER(SEARCH("Virtual Reality",B579)),ISNUMBER(SEARCH("Augmented Reality",B579)),ISNUMBER(SEARCH("Mixed Reality",B579)),ISNUMBER(SEARCH("Metaverse",B579)),ISNUMBER(SEARCH("vr",B579)),ISNUMBER(SEARCH("AR",B579)),ISNUMBER(SEARCH("MR",B579)),ISNUMBER(SEARCH("security",B579)),ISNUMBER(SEARCH("privacy",B579)),ISNUMBER(SEARCH("identification",B579)),ISNUMBER(SEARCH("authentication",B579)),ISNUMBER(SEARCH("risks",B579)),ISNUMBER(SEARCH("risk",B579))),"YES","NO")</f>
        <v>YES</v>
      </c>
      <c r="F579" t="str">
        <f t="shared" ref="F579:F623" si="37">IF(OR(ISNUMBER(SEARCH("Virtual Reality",C579)),ISNUMBER(SEARCH("Augmented Reality",C579)),ISNUMBER(SEARCH("Mixed Reality",C579)),ISNUMBER(SEARCH("Metaverse",C579)),ISNUMBER(SEARCH("vr",C579)),ISNUMBER(SEARCH("AR",C579)),ISNUMBER(SEARCH("MR",C579)),ISNUMBER(SEARCH("security",C579)),ISNUMBER(SEARCH("privacy",C579)),ISNUMBER(SEARCH("identification",C579)),ISNUMBER(SEARCH("authentication",C579)),ISNUMBER(SEARCH("risks",C579)),ISNUMBER(SEARCH("risk",C579))),"YES","NO")</f>
        <v>YES</v>
      </c>
      <c r="G579" t="str">
        <f t="shared" ref="G579:G623" si="38">IF(OR(ISNUMBER(SEARCH("Virtual Reality",D579)),ISNUMBER(SEARCH("Augmented Reality",D579)),ISNUMBER(SEARCH("Mixed Reality",D579)),ISNUMBER(SEARCH("Metaverse",D579)),ISNUMBER(SEARCH("vr",D579)),ISNUMBER(SEARCH("AR",D579)),ISNUMBER(SEARCH("MR",D579)),ISNUMBER(SEARCH("security",D579)),ISNUMBER(SEARCH("privacy",D579)),ISNUMBER(SEARCH("identification",D579)),ISNUMBER(SEARCH("authentication",D579)),ISNUMBER(SEARCH("risks",D579)),ISNUMBER(SEARCH("risk",D579))),"YES","NO")</f>
        <v>YES</v>
      </c>
      <c r="H579" t="b">
        <f t="shared" ref="H579:H623" si="39">IF(AND(E579="YES",F579="YES",G579="YES"),TRUE,FALSE)</f>
        <v>1</v>
      </c>
      <c r="K579">
        <v>5</v>
      </c>
      <c r="L579" t="s">
        <v>8316</v>
      </c>
      <c r="M579">
        <v>2019</v>
      </c>
      <c r="N579" t="s">
        <v>1540</v>
      </c>
    </row>
    <row r="580" spans="1:14" x14ac:dyDescent="0.3">
      <c r="A580" t="s">
        <v>8317</v>
      </c>
      <c r="B580" t="s">
        <v>8318</v>
      </c>
      <c r="C580" t="s">
        <v>8319</v>
      </c>
      <c r="D580" t="s">
        <v>8320</v>
      </c>
      <c r="E580" t="str">
        <f t="shared" si="36"/>
        <v>NO</v>
      </c>
      <c r="F580" t="str">
        <f t="shared" si="37"/>
        <v>YES</v>
      </c>
      <c r="G580" t="str">
        <f t="shared" si="38"/>
        <v>YES</v>
      </c>
      <c r="H580" t="b">
        <f t="shared" si="39"/>
        <v>0</v>
      </c>
      <c r="K580">
        <v>11</v>
      </c>
      <c r="L580" t="s">
        <v>8321</v>
      </c>
      <c r="M580">
        <v>2017</v>
      </c>
      <c r="N580" t="s">
        <v>1540</v>
      </c>
    </row>
    <row r="581" spans="1:14" x14ac:dyDescent="0.3">
      <c r="A581" t="s">
        <v>8322</v>
      </c>
      <c r="B581" t="s">
        <v>8323</v>
      </c>
      <c r="C581" t="s">
        <v>8324</v>
      </c>
      <c r="D581" t="s">
        <v>8325</v>
      </c>
      <c r="E581" t="str">
        <f t="shared" si="36"/>
        <v>YES</v>
      </c>
      <c r="F581" t="str">
        <f t="shared" si="37"/>
        <v>YES</v>
      </c>
      <c r="G581" t="str">
        <f t="shared" si="38"/>
        <v>YES</v>
      </c>
      <c r="H581" t="b">
        <f t="shared" si="39"/>
        <v>1</v>
      </c>
      <c r="K581">
        <v>11</v>
      </c>
      <c r="L581" t="s">
        <v>8326</v>
      </c>
      <c r="M581">
        <v>2018</v>
      </c>
      <c r="N581" t="s">
        <v>1540</v>
      </c>
    </row>
    <row r="582" spans="1:14" x14ac:dyDescent="0.3">
      <c r="A582" t="s">
        <v>8327</v>
      </c>
      <c r="B582" t="s">
        <v>8328</v>
      </c>
      <c r="C582" t="s">
        <v>8329</v>
      </c>
      <c r="D582" t="s">
        <v>8330</v>
      </c>
      <c r="E582" t="str">
        <f t="shared" si="36"/>
        <v>NO</v>
      </c>
      <c r="F582" t="str">
        <f t="shared" si="37"/>
        <v>YES</v>
      </c>
      <c r="G582" t="str">
        <f t="shared" si="38"/>
        <v>YES</v>
      </c>
      <c r="H582" t="b">
        <f t="shared" si="39"/>
        <v>0</v>
      </c>
      <c r="K582">
        <v>8</v>
      </c>
      <c r="L582" t="s">
        <v>8331</v>
      </c>
      <c r="M582">
        <v>2019</v>
      </c>
      <c r="N582" t="s">
        <v>1540</v>
      </c>
    </row>
    <row r="583" spans="1:14" x14ac:dyDescent="0.3">
      <c r="A583" t="s">
        <v>8332</v>
      </c>
      <c r="B583" t="s">
        <v>8333</v>
      </c>
      <c r="C583" t="s">
        <v>8334</v>
      </c>
      <c r="D583" t="s">
        <v>8335</v>
      </c>
      <c r="E583" t="str">
        <f t="shared" si="36"/>
        <v>YES</v>
      </c>
      <c r="F583" t="str">
        <f t="shared" si="37"/>
        <v>YES</v>
      </c>
      <c r="G583" t="str">
        <f t="shared" si="38"/>
        <v>YES</v>
      </c>
      <c r="H583" t="b">
        <f t="shared" si="39"/>
        <v>1</v>
      </c>
      <c r="K583">
        <v>11</v>
      </c>
      <c r="L583" t="s">
        <v>8336</v>
      </c>
      <c r="M583">
        <v>2015</v>
      </c>
      <c r="N583" t="s">
        <v>1540</v>
      </c>
    </row>
    <row r="584" spans="1:14" x14ac:dyDescent="0.3">
      <c r="A584" t="s">
        <v>8337</v>
      </c>
      <c r="B584" t="s">
        <v>8338</v>
      </c>
      <c r="C584" t="s">
        <v>8339</v>
      </c>
      <c r="D584" t="s">
        <v>8340</v>
      </c>
      <c r="E584" t="str">
        <f t="shared" si="36"/>
        <v>YES</v>
      </c>
      <c r="F584" t="str">
        <f t="shared" si="37"/>
        <v>YES</v>
      </c>
      <c r="G584" t="str">
        <f t="shared" si="38"/>
        <v>YES</v>
      </c>
      <c r="H584" t="b">
        <f t="shared" si="39"/>
        <v>1</v>
      </c>
      <c r="K584">
        <v>12</v>
      </c>
      <c r="L584" t="s">
        <v>8341</v>
      </c>
      <c r="M584">
        <v>2016</v>
      </c>
      <c r="N584" t="s">
        <v>1540</v>
      </c>
    </row>
    <row r="585" spans="1:14" x14ac:dyDescent="0.3">
      <c r="A585" t="s">
        <v>8342</v>
      </c>
      <c r="B585" t="s">
        <v>8343</v>
      </c>
      <c r="C585" t="s">
        <v>8344</v>
      </c>
      <c r="D585" t="s">
        <v>8345</v>
      </c>
      <c r="E585" t="str">
        <f t="shared" si="36"/>
        <v>NO</v>
      </c>
      <c r="F585" t="str">
        <f t="shared" si="37"/>
        <v>YES</v>
      </c>
      <c r="G585" t="str">
        <f t="shared" si="38"/>
        <v>YES</v>
      </c>
      <c r="H585" t="b">
        <f t="shared" si="39"/>
        <v>0</v>
      </c>
      <c r="L585" t="s">
        <v>8346</v>
      </c>
      <c r="M585">
        <v>2016</v>
      </c>
      <c r="N585" t="s">
        <v>1540</v>
      </c>
    </row>
    <row r="586" spans="1:14" x14ac:dyDescent="0.3">
      <c r="A586" t="s">
        <v>8347</v>
      </c>
      <c r="B586" t="s">
        <v>8348</v>
      </c>
      <c r="C586" t="s">
        <v>8349</v>
      </c>
      <c r="D586" t="s">
        <v>8350</v>
      </c>
      <c r="E586" t="str">
        <f t="shared" si="36"/>
        <v>NO</v>
      </c>
      <c r="F586" t="str">
        <f t="shared" si="37"/>
        <v>YES</v>
      </c>
      <c r="G586" t="str">
        <f t="shared" si="38"/>
        <v>YES</v>
      </c>
      <c r="H586" t="b">
        <f t="shared" si="39"/>
        <v>0</v>
      </c>
      <c r="L586" t="s">
        <v>8351</v>
      </c>
      <c r="M586">
        <v>2015</v>
      </c>
      <c r="N586" t="s">
        <v>1540</v>
      </c>
    </row>
    <row r="587" spans="1:14" x14ac:dyDescent="0.3">
      <c r="A587" t="s">
        <v>8352</v>
      </c>
      <c r="B587" t="s">
        <v>8353</v>
      </c>
      <c r="C587" t="s">
        <v>8354</v>
      </c>
      <c r="D587" t="s">
        <v>8355</v>
      </c>
      <c r="E587" t="str">
        <f t="shared" si="36"/>
        <v>NO</v>
      </c>
      <c r="F587" t="str">
        <f t="shared" si="37"/>
        <v>YES</v>
      </c>
      <c r="G587" t="str">
        <f t="shared" si="38"/>
        <v>YES</v>
      </c>
      <c r="H587" t="b">
        <f t="shared" si="39"/>
        <v>0</v>
      </c>
      <c r="L587" t="s">
        <v>8356</v>
      </c>
      <c r="M587">
        <v>2015</v>
      </c>
      <c r="N587" t="s">
        <v>1540</v>
      </c>
    </row>
    <row r="588" spans="1:14" x14ac:dyDescent="0.3">
      <c r="A588" t="s">
        <v>8357</v>
      </c>
      <c r="B588" t="s">
        <v>8358</v>
      </c>
      <c r="C588" t="s">
        <v>8359</v>
      </c>
      <c r="D588" t="s">
        <v>8360</v>
      </c>
      <c r="E588" t="str">
        <f t="shared" si="36"/>
        <v>NO</v>
      </c>
      <c r="F588" t="str">
        <f t="shared" si="37"/>
        <v>YES</v>
      </c>
      <c r="G588" t="str">
        <f t="shared" si="38"/>
        <v>YES</v>
      </c>
      <c r="H588" t="b">
        <f t="shared" si="39"/>
        <v>0</v>
      </c>
      <c r="K588">
        <v>13</v>
      </c>
      <c r="L588" t="s">
        <v>8361</v>
      </c>
      <c r="M588">
        <v>2016</v>
      </c>
      <c r="N588" t="s">
        <v>1540</v>
      </c>
    </row>
    <row r="589" spans="1:14" x14ac:dyDescent="0.3">
      <c r="A589" t="s">
        <v>8362</v>
      </c>
      <c r="B589" t="s">
        <v>8363</v>
      </c>
      <c r="C589" t="s">
        <v>8364</v>
      </c>
      <c r="D589" t="s">
        <v>8365</v>
      </c>
      <c r="E589" t="str">
        <f t="shared" si="36"/>
        <v>NO</v>
      </c>
      <c r="F589" t="str">
        <f t="shared" si="37"/>
        <v>YES</v>
      </c>
      <c r="G589" t="str">
        <f t="shared" si="38"/>
        <v>YES</v>
      </c>
      <c r="H589" t="b">
        <f t="shared" si="39"/>
        <v>0</v>
      </c>
      <c r="K589">
        <v>8</v>
      </c>
      <c r="L589" t="s">
        <v>8366</v>
      </c>
      <c r="M589">
        <v>2015</v>
      </c>
      <c r="N589" t="s">
        <v>1540</v>
      </c>
    </row>
    <row r="590" spans="1:14" x14ac:dyDescent="0.3">
      <c r="A590" t="s">
        <v>8367</v>
      </c>
      <c r="B590" t="s">
        <v>8368</v>
      </c>
      <c r="C590" t="s">
        <v>8369</v>
      </c>
      <c r="E590" t="str">
        <f t="shared" si="36"/>
        <v>YES</v>
      </c>
      <c r="F590" t="str">
        <f t="shared" si="37"/>
        <v>YES</v>
      </c>
      <c r="G590" t="str">
        <f t="shared" si="38"/>
        <v>NO</v>
      </c>
      <c r="H590" t="b">
        <f t="shared" si="39"/>
        <v>0</v>
      </c>
      <c r="K590">
        <v>6</v>
      </c>
      <c r="L590" t="s">
        <v>8370</v>
      </c>
      <c r="M590">
        <v>2015</v>
      </c>
      <c r="N590" t="s">
        <v>1540</v>
      </c>
    </row>
    <row r="591" spans="1:14" x14ac:dyDescent="0.3">
      <c r="A591" t="s">
        <v>8371</v>
      </c>
      <c r="B591" t="s">
        <v>8372</v>
      </c>
      <c r="C591" t="s">
        <v>8373</v>
      </c>
      <c r="D591" t="s">
        <v>8374</v>
      </c>
      <c r="E591" t="str">
        <f t="shared" si="36"/>
        <v>NO</v>
      </c>
      <c r="F591" t="str">
        <f t="shared" si="37"/>
        <v>YES</v>
      </c>
      <c r="G591" t="str">
        <f t="shared" si="38"/>
        <v>YES</v>
      </c>
      <c r="H591" t="b">
        <f t="shared" si="39"/>
        <v>0</v>
      </c>
      <c r="K591">
        <v>15</v>
      </c>
      <c r="L591" t="s">
        <v>8375</v>
      </c>
      <c r="M591">
        <v>2016</v>
      </c>
      <c r="N591" t="s">
        <v>1540</v>
      </c>
    </row>
    <row r="592" spans="1:14" x14ac:dyDescent="0.3">
      <c r="A592" t="s">
        <v>8376</v>
      </c>
      <c r="B592" t="s">
        <v>8377</v>
      </c>
      <c r="C592" t="s">
        <v>8378</v>
      </c>
      <c r="D592" t="s">
        <v>8379</v>
      </c>
      <c r="E592" t="str">
        <f t="shared" si="36"/>
        <v>NO</v>
      </c>
      <c r="F592" t="str">
        <f t="shared" si="37"/>
        <v>YES</v>
      </c>
      <c r="G592" t="str">
        <f t="shared" si="38"/>
        <v>YES</v>
      </c>
      <c r="H592" t="b">
        <f t="shared" si="39"/>
        <v>0</v>
      </c>
      <c r="K592">
        <v>9</v>
      </c>
      <c r="L592" t="s">
        <v>8380</v>
      </c>
      <c r="M592">
        <v>2015</v>
      </c>
      <c r="N592" t="s">
        <v>1540</v>
      </c>
    </row>
    <row r="593" spans="1:14" x14ac:dyDescent="0.3">
      <c r="A593" t="s">
        <v>8381</v>
      </c>
      <c r="B593" t="s">
        <v>8382</v>
      </c>
      <c r="C593" t="s">
        <v>8383</v>
      </c>
      <c r="D593" t="s">
        <v>8384</v>
      </c>
      <c r="E593" t="str">
        <f t="shared" si="36"/>
        <v>NO</v>
      </c>
      <c r="F593" t="str">
        <f t="shared" si="37"/>
        <v>YES</v>
      </c>
      <c r="G593" t="str">
        <f t="shared" si="38"/>
        <v>YES</v>
      </c>
      <c r="H593" t="b">
        <f t="shared" si="39"/>
        <v>0</v>
      </c>
      <c r="K593">
        <v>27</v>
      </c>
      <c r="L593" t="s">
        <v>8385</v>
      </c>
      <c r="M593">
        <v>2015</v>
      </c>
      <c r="N593" t="s">
        <v>1540</v>
      </c>
    </row>
    <row r="594" spans="1:14" x14ac:dyDescent="0.3">
      <c r="A594" t="s">
        <v>8386</v>
      </c>
      <c r="B594" t="s">
        <v>8387</v>
      </c>
      <c r="C594" t="s">
        <v>8388</v>
      </c>
      <c r="D594" t="s">
        <v>8389</v>
      </c>
      <c r="E594" t="str">
        <f t="shared" si="36"/>
        <v>YES</v>
      </c>
      <c r="F594" t="str">
        <f t="shared" si="37"/>
        <v>YES</v>
      </c>
      <c r="G594" t="str">
        <f t="shared" si="38"/>
        <v>YES</v>
      </c>
      <c r="H594" t="b">
        <f t="shared" si="39"/>
        <v>1</v>
      </c>
      <c r="L594" t="s">
        <v>8390</v>
      </c>
      <c r="M594">
        <v>2015</v>
      </c>
      <c r="N594" t="s">
        <v>1540</v>
      </c>
    </row>
    <row r="595" spans="1:14" x14ac:dyDescent="0.3">
      <c r="A595" t="s">
        <v>8391</v>
      </c>
      <c r="B595" t="s">
        <v>8392</v>
      </c>
      <c r="C595" t="s">
        <v>8393</v>
      </c>
      <c r="D595" t="s">
        <v>8394</v>
      </c>
      <c r="E595" t="str">
        <f t="shared" si="36"/>
        <v>NO</v>
      </c>
      <c r="F595" t="str">
        <f t="shared" si="37"/>
        <v>YES</v>
      </c>
      <c r="G595" t="str">
        <f t="shared" si="38"/>
        <v>YES</v>
      </c>
      <c r="H595" t="b">
        <f t="shared" si="39"/>
        <v>0</v>
      </c>
      <c r="K595">
        <v>15</v>
      </c>
      <c r="L595" t="s">
        <v>8395</v>
      </c>
      <c r="M595">
        <v>2015</v>
      </c>
      <c r="N595" t="s">
        <v>1540</v>
      </c>
    </row>
    <row r="596" spans="1:14" x14ac:dyDescent="0.3">
      <c r="A596" t="s">
        <v>8396</v>
      </c>
      <c r="B596" t="s">
        <v>8397</v>
      </c>
      <c r="C596" t="s">
        <v>8398</v>
      </c>
      <c r="D596" t="s">
        <v>8399</v>
      </c>
      <c r="E596" t="str">
        <f t="shared" si="36"/>
        <v>NO</v>
      </c>
      <c r="F596" t="str">
        <f t="shared" si="37"/>
        <v>YES</v>
      </c>
      <c r="G596" t="str">
        <f t="shared" si="38"/>
        <v>YES</v>
      </c>
      <c r="H596" t="b">
        <f t="shared" si="39"/>
        <v>0</v>
      </c>
      <c r="K596">
        <v>12</v>
      </c>
      <c r="L596" t="s">
        <v>8400</v>
      </c>
      <c r="M596">
        <v>2015</v>
      </c>
      <c r="N596" t="s">
        <v>1540</v>
      </c>
    </row>
    <row r="597" spans="1:14" x14ac:dyDescent="0.3">
      <c r="A597" t="s">
        <v>8401</v>
      </c>
      <c r="B597" t="s">
        <v>8402</v>
      </c>
      <c r="C597" t="s">
        <v>8403</v>
      </c>
      <c r="D597" t="s">
        <v>8404</v>
      </c>
      <c r="E597" t="str">
        <f t="shared" si="36"/>
        <v>NO</v>
      </c>
      <c r="F597" t="str">
        <f t="shared" si="37"/>
        <v>YES</v>
      </c>
      <c r="G597" t="str">
        <f t="shared" si="38"/>
        <v>YES</v>
      </c>
      <c r="H597" t="b">
        <f t="shared" si="39"/>
        <v>0</v>
      </c>
      <c r="K597">
        <v>9</v>
      </c>
      <c r="L597" t="s">
        <v>8405</v>
      </c>
      <c r="M597">
        <v>2016</v>
      </c>
      <c r="N597" t="s">
        <v>1540</v>
      </c>
    </row>
    <row r="598" spans="1:14" x14ac:dyDescent="0.3">
      <c r="A598" t="s">
        <v>8406</v>
      </c>
      <c r="B598" t="s">
        <v>8407</v>
      </c>
      <c r="C598" t="s">
        <v>8408</v>
      </c>
      <c r="D598" t="s">
        <v>8409</v>
      </c>
      <c r="E598" t="str">
        <f t="shared" si="36"/>
        <v>YES</v>
      </c>
      <c r="F598" t="str">
        <f t="shared" si="37"/>
        <v>YES</v>
      </c>
      <c r="G598" t="str">
        <f t="shared" si="38"/>
        <v>YES</v>
      </c>
      <c r="H598" t="b">
        <f t="shared" si="39"/>
        <v>1</v>
      </c>
      <c r="K598">
        <v>19</v>
      </c>
      <c r="L598" t="s">
        <v>8410</v>
      </c>
      <c r="M598">
        <v>2015</v>
      </c>
      <c r="N598" t="s">
        <v>1540</v>
      </c>
    </row>
    <row r="599" spans="1:14" x14ac:dyDescent="0.3">
      <c r="A599" t="s">
        <v>8411</v>
      </c>
      <c r="B599" t="s">
        <v>8412</v>
      </c>
      <c r="C599" t="s">
        <v>8413</v>
      </c>
      <c r="D599" t="s">
        <v>8414</v>
      </c>
      <c r="E599" t="str">
        <f t="shared" si="36"/>
        <v>YES</v>
      </c>
      <c r="F599" t="str">
        <f t="shared" si="37"/>
        <v>YES</v>
      </c>
      <c r="G599" t="str">
        <f t="shared" si="38"/>
        <v>YES</v>
      </c>
      <c r="H599" t="b">
        <f t="shared" si="39"/>
        <v>1</v>
      </c>
      <c r="K599">
        <v>7</v>
      </c>
      <c r="L599" t="s">
        <v>8415</v>
      </c>
      <c r="M599">
        <v>2015</v>
      </c>
      <c r="N599" t="s">
        <v>1540</v>
      </c>
    </row>
    <row r="600" spans="1:14" x14ac:dyDescent="0.3">
      <c r="A600" t="s">
        <v>8416</v>
      </c>
      <c r="B600" t="s">
        <v>8417</v>
      </c>
      <c r="C600" t="s">
        <v>8418</v>
      </c>
      <c r="D600" t="s">
        <v>8419</v>
      </c>
      <c r="E600" t="str">
        <f t="shared" si="36"/>
        <v>YES</v>
      </c>
      <c r="F600" t="str">
        <f t="shared" si="37"/>
        <v>YES</v>
      </c>
      <c r="G600" t="str">
        <f t="shared" si="38"/>
        <v>YES</v>
      </c>
      <c r="H600" t="b">
        <f t="shared" si="39"/>
        <v>1</v>
      </c>
      <c r="K600">
        <v>18</v>
      </c>
      <c r="L600" t="s">
        <v>8420</v>
      </c>
      <c r="M600">
        <v>2015</v>
      </c>
      <c r="N600" t="s">
        <v>1540</v>
      </c>
    </row>
    <row r="601" spans="1:14" x14ac:dyDescent="0.3">
      <c r="A601" t="s">
        <v>8421</v>
      </c>
      <c r="B601" t="s">
        <v>8422</v>
      </c>
      <c r="C601" t="s">
        <v>8423</v>
      </c>
      <c r="D601" t="s">
        <v>8424</v>
      </c>
      <c r="E601" t="str">
        <f t="shared" si="36"/>
        <v>YES</v>
      </c>
      <c r="F601" t="str">
        <f t="shared" si="37"/>
        <v>YES</v>
      </c>
      <c r="G601" t="str">
        <f t="shared" si="38"/>
        <v>YES</v>
      </c>
      <c r="H601" t="b">
        <f t="shared" si="39"/>
        <v>1</v>
      </c>
      <c r="K601">
        <v>12</v>
      </c>
      <c r="L601" t="s">
        <v>8425</v>
      </c>
      <c r="M601">
        <v>2016</v>
      </c>
      <c r="N601" t="s">
        <v>1540</v>
      </c>
    </row>
    <row r="602" spans="1:14" x14ac:dyDescent="0.3">
      <c r="A602" t="s">
        <v>8426</v>
      </c>
      <c r="B602" t="s">
        <v>8427</v>
      </c>
      <c r="C602" t="s">
        <v>8428</v>
      </c>
      <c r="D602" t="s">
        <v>8429</v>
      </c>
      <c r="E602" t="str">
        <f t="shared" si="36"/>
        <v>NO</v>
      </c>
      <c r="F602" t="str">
        <f t="shared" si="37"/>
        <v>YES</v>
      </c>
      <c r="G602" t="str">
        <f t="shared" si="38"/>
        <v>YES</v>
      </c>
      <c r="H602" t="b">
        <f t="shared" si="39"/>
        <v>0</v>
      </c>
      <c r="K602">
        <v>10</v>
      </c>
      <c r="L602" t="s">
        <v>8430</v>
      </c>
      <c r="M602">
        <v>2015</v>
      </c>
      <c r="N602" t="s">
        <v>1540</v>
      </c>
    </row>
    <row r="603" spans="1:14" x14ac:dyDescent="0.3">
      <c r="A603" t="s">
        <v>8431</v>
      </c>
      <c r="B603" t="s">
        <v>8432</v>
      </c>
      <c r="C603" t="s">
        <v>8433</v>
      </c>
      <c r="D603" t="s">
        <v>8434</v>
      </c>
      <c r="E603" t="str">
        <f t="shared" si="36"/>
        <v>YES</v>
      </c>
      <c r="F603" t="str">
        <f t="shared" si="37"/>
        <v>YES</v>
      </c>
      <c r="G603" t="str">
        <f t="shared" si="38"/>
        <v>YES</v>
      </c>
      <c r="H603" t="b">
        <f t="shared" si="39"/>
        <v>1</v>
      </c>
      <c r="K603">
        <v>44</v>
      </c>
      <c r="L603" t="s">
        <v>8435</v>
      </c>
      <c r="M603">
        <v>2016</v>
      </c>
      <c r="N603" t="s">
        <v>1540</v>
      </c>
    </row>
    <row r="604" spans="1:14" x14ac:dyDescent="0.3">
      <c r="A604" t="s">
        <v>8436</v>
      </c>
      <c r="B604" t="s">
        <v>8437</v>
      </c>
      <c r="C604" t="s">
        <v>8438</v>
      </c>
      <c r="D604" t="s">
        <v>8439</v>
      </c>
      <c r="E604" t="str">
        <f t="shared" si="36"/>
        <v>NO</v>
      </c>
      <c r="F604" t="str">
        <f t="shared" si="37"/>
        <v>YES</v>
      </c>
      <c r="G604" t="str">
        <f t="shared" si="38"/>
        <v>YES</v>
      </c>
      <c r="H604" t="b">
        <f t="shared" si="39"/>
        <v>0</v>
      </c>
      <c r="K604">
        <v>11</v>
      </c>
      <c r="L604" t="s">
        <v>8440</v>
      </c>
      <c r="M604">
        <v>2015</v>
      </c>
      <c r="N604" t="s">
        <v>1540</v>
      </c>
    </row>
    <row r="605" spans="1:14" x14ac:dyDescent="0.3">
      <c r="A605" t="s">
        <v>8441</v>
      </c>
      <c r="B605" t="s">
        <v>8442</v>
      </c>
      <c r="C605" t="s">
        <v>8443</v>
      </c>
      <c r="D605" t="s">
        <v>8444</v>
      </c>
      <c r="E605" t="str">
        <f t="shared" si="36"/>
        <v>YES</v>
      </c>
      <c r="F605" t="str">
        <f t="shared" si="37"/>
        <v>YES</v>
      </c>
      <c r="G605" t="str">
        <f t="shared" si="38"/>
        <v>YES</v>
      </c>
      <c r="H605" t="b">
        <f t="shared" si="39"/>
        <v>1</v>
      </c>
      <c r="K605">
        <v>17</v>
      </c>
      <c r="L605" t="s">
        <v>2073</v>
      </c>
      <c r="M605">
        <v>2016</v>
      </c>
      <c r="N605" t="s">
        <v>1540</v>
      </c>
    </row>
    <row r="606" spans="1:14" x14ac:dyDescent="0.3">
      <c r="A606" t="s">
        <v>8445</v>
      </c>
      <c r="B606" t="s">
        <v>8446</v>
      </c>
      <c r="C606" t="s">
        <v>8447</v>
      </c>
      <c r="D606" t="s">
        <v>8448</v>
      </c>
      <c r="E606" t="str">
        <f t="shared" si="36"/>
        <v>NO</v>
      </c>
      <c r="F606" t="str">
        <f t="shared" si="37"/>
        <v>YES</v>
      </c>
      <c r="G606" t="str">
        <f t="shared" si="38"/>
        <v>YES</v>
      </c>
      <c r="H606" t="b">
        <f t="shared" si="39"/>
        <v>0</v>
      </c>
      <c r="K606">
        <v>11</v>
      </c>
      <c r="L606" t="s">
        <v>8449</v>
      </c>
      <c r="M606">
        <v>2016</v>
      </c>
      <c r="N606" t="s">
        <v>1540</v>
      </c>
    </row>
    <row r="607" spans="1:14" x14ac:dyDescent="0.3">
      <c r="A607" t="s">
        <v>8450</v>
      </c>
      <c r="B607" t="s">
        <v>8451</v>
      </c>
      <c r="C607" t="s">
        <v>8452</v>
      </c>
      <c r="D607" t="s">
        <v>8453</v>
      </c>
      <c r="E607" t="str">
        <f t="shared" si="36"/>
        <v>NO</v>
      </c>
      <c r="F607" t="str">
        <f t="shared" si="37"/>
        <v>YES</v>
      </c>
      <c r="G607" t="str">
        <f t="shared" si="38"/>
        <v>YES</v>
      </c>
      <c r="H607" t="b">
        <f t="shared" si="39"/>
        <v>0</v>
      </c>
      <c r="K607">
        <v>9</v>
      </c>
      <c r="L607" t="s">
        <v>8454</v>
      </c>
      <c r="M607">
        <v>2016</v>
      </c>
      <c r="N607" t="s">
        <v>1540</v>
      </c>
    </row>
    <row r="608" spans="1:14" x14ac:dyDescent="0.3">
      <c r="A608" t="s">
        <v>8455</v>
      </c>
      <c r="B608" t="s">
        <v>8456</v>
      </c>
      <c r="C608" t="s">
        <v>8457</v>
      </c>
      <c r="D608" t="s">
        <v>8458</v>
      </c>
      <c r="E608" t="str">
        <f t="shared" si="36"/>
        <v>YES</v>
      </c>
      <c r="F608" t="str">
        <f t="shared" si="37"/>
        <v>YES</v>
      </c>
      <c r="G608" t="str">
        <f t="shared" si="38"/>
        <v>YES</v>
      </c>
      <c r="H608" t="b">
        <f t="shared" si="39"/>
        <v>1</v>
      </c>
      <c r="K608">
        <v>11</v>
      </c>
      <c r="L608" t="s">
        <v>8459</v>
      </c>
      <c r="M608">
        <v>2016</v>
      </c>
      <c r="N608" t="s">
        <v>1540</v>
      </c>
    </row>
    <row r="609" spans="1:14" x14ac:dyDescent="0.3">
      <c r="A609" t="s">
        <v>8460</v>
      </c>
      <c r="B609" t="s">
        <v>8461</v>
      </c>
      <c r="C609" t="s">
        <v>8462</v>
      </c>
      <c r="D609" t="s">
        <v>8463</v>
      </c>
      <c r="E609" t="str">
        <f t="shared" si="36"/>
        <v>YES</v>
      </c>
      <c r="F609" t="str">
        <f t="shared" si="37"/>
        <v>YES</v>
      </c>
      <c r="G609" t="str">
        <f t="shared" si="38"/>
        <v>YES</v>
      </c>
      <c r="H609" t="b">
        <f t="shared" si="39"/>
        <v>1</v>
      </c>
      <c r="K609">
        <v>62</v>
      </c>
      <c r="L609" t="s">
        <v>8464</v>
      </c>
      <c r="M609">
        <v>2015</v>
      </c>
      <c r="N609" t="s">
        <v>1540</v>
      </c>
    </row>
    <row r="610" spans="1:14" x14ac:dyDescent="0.3">
      <c r="A610" t="s">
        <v>8465</v>
      </c>
      <c r="B610" t="s">
        <v>8466</v>
      </c>
      <c r="C610" t="s">
        <v>8467</v>
      </c>
      <c r="D610" t="s">
        <v>8468</v>
      </c>
      <c r="E610" t="str">
        <f t="shared" si="36"/>
        <v>NO</v>
      </c>
      <c r="F610" t="str">
        <f t="shared" si="37"/>
        <v>YES</v>
      </c>
      <c r="G610" t="str">
        <f t="shared" si="38"/>
        <v>YES</v>
      </c>
      <c r="H610" t="b">
        <f t="shared" si="39"/>
        <v>0</v>
      </c>
      <c r="K610">
        <v>20</v>
      </c>
      <c r="L610" t="s">
        <v>8469</v>
      </c>
      <c r="M610">
        <v>2016</v>
      </c>
      <c r="N610" t="s">
        <v>1540</v>
      </c>
    </row>
    <row r="611" spans="1:14" x14ac:dyDescent="0.3">
      <c r="A611" t="s">
        <v>8470</v>
      </c>
      <c r="B611" t="s">
        <v>8471</v>
      </c>
      <c r="C611" t="s">
        <v>8472</v>
      </c>
      <c r="D611" t="s">
        <v>8473</v>
      </c>
      <c r="E611" t="str">
        <f t="shared" si="36"/>
        <v>NO</v>
      </c>
      <c r="F611" t="str">
        <f t="shared" si="37"/>
        <v>YES</v>
      </c>
      <c r="G611" t="str">
        <f t="shared" si="38"/>
        <v>YES</v>
      </c>
      <c r="H611" t="b">
        <f t="shared" si="39"/>
        <v>0</v>
      </c>
      <c r="K611">
        <v>11</v>
      </c>
      <c r="L611" t="s">
        <v>8474</v>
      </c>
      <c r="M611">
        <v>2016</v>
      </c>
      <c r="N611" t="s">
        <v>1540</v>
      </c>
    </row>
    <row r="612" spans="1:14" x14ac:dyDescent="0.3">
      <c r="A612" t="s">
        <v>8475</v>
      </c>
      <c r="B612" t="s">
        <v>8476</v>
      </c>
      <c r="C612" t="s">
        <v>8477</v>
      </c>
      <c r="D612" t="s">
        <v>8478</v>
      </c>
      <c r="E612" t="str">
        <f t="shared" si="36"/>
        <v>NO</v>
      </c>
      <c r="F612" t="str">
        <f t="shared" si="37"/>
        <v>YES</v>
      </c>
      <c r="G612" t="str">
        <f t="shared" si="38"/>
        <v>YES</v>
      </c>
      <c r="H612" t="b">
        <f t="shared" si="39"/>
        <v>0</v>
      </c>
      <c r="L612" t="s">
        <v>8479</v>
      </c>
      <c r="M612">
        <v>2016</v>
      </c>
      <c r="N612" t="s">
        <v>1540</v>
      </c>
    </row>
    <row r="613" spans="1:14" x14ac:dyDescent="0.3">
      <c r="A613" t="s">
        <v>8480</v>
      </c>
      <c r="B613" t="s">
        <v>8481</v>
      </c>
      <c r="C613" t="s">
        <v>8482</v>
      </c>
      <c r="D613" t="s">
        <v>8483</v>
      </c>
      <c r="E613" t="str">
        <f t="shared" si="36"/>
        <v>NO</v>
      </c>
      <c r="F613" t="str">
        <f t="shared" si="37"/>
        <v>YES</v>
      </c>
      <c r="G613" t="str">
        <f t="shared" si="38"/>
        <v>YES</v>
      </c>
      <c r="H613" t="b">
        <f t="shared" si="39"/>
        <v>0</v>
      </c>
      <c r="K613">
        <v>21</v>
      </c>
      <c r="L613" t="s">
        <v>8484</v>
      </c>
      <c r="M613">
        <v>2015</v>
      </c>
      <c r="N613" t="s">
        <v>1540</v>
      </c>
    </row>
    <row r="614" spans="1:14" x14ac:dyDescent="0.3">
      <c r="A614" t="s">
        <v>8485</v>
      </c>
      <c r="B614" t="s">
        <v>8486</v>
      </c>
      <c r="C614" t="s">
        <v>8487</v>
      </c>
      <c r="D614" t="s">
        <v>8488</v>
      </c>
      <c r="E614" t="str">
        <f t="shared" si="36"/>
        <v>YES</v>
      </c>
      <c r="F614" t="str">
        <f t="shared" si="37"/>
        <v>YES</v>
      </c>
      <c r="G614" t="str">
        <f t="shared" si="38"/>
        <v>YES</v>
      </c>
      <c r="H614" t="b">
        <f t="shared" si="39"/>
        <v>1</v>
      </c>
      <c r="K614">
        <v>11</v>
      </c>
      <c r="L614" t="s">
        <v>8489</v>
      </c>
      <c r="M614">
        <v>2015</v>
      </c>
      <c r="N614" t="s">
        <v>1540</v>
      </c>
    </row>
    <row r="615" spans="1:14" x14ac:dyDescent="0.3">
      <c r="A615" t="s">
        <v>8490</v>
      </c>
      <c r="B615" t="s">
        <v>8491</v>
      </c>
      <c r="C615" t="s">
        <v>8492</v>
      </c>
      <c r="D615" t="s">
        <v>8493</v>
      </c>
      <c r="E615" t="str">
        <f t="shared" si="36"/>
        <v>YES</v>
      </c>
      <c r="F615" t="str">
        <f t="shared" si="37"/>
        <v>YES</v>
      </c>
      <c r="G615" t="str">
        <f t="shared" si="38"/>
        <v>YES</v>
      </c>
      <c r="H615" t="b">
        <f t="shared" si="39"/>
        <v>1</v>
      </c>
      <c r="K615">
        <v>12</v>
      </c>
      <c r="L615" t="s">
        <v>8494</v>
      </c>
      <c r="M615">
        <v>2015</v>
      </c>
      <c r="N615" t="s">
        <v>1540</v>
      </c>
    </row>
    <row r="616" spans="1:14" x14ac:dyDescent="0.3">
      <c r="A616" t="s">
        <v>8495</v>
      </c>
      <c r="B616" t="s">
        <v>8496</v>
      </c>
      <c r="C616" t="s">
        <v>8497</v>
      </c>
      <c r="D616" t="s">
        <v>8498</v>
      </c>
      <c r="E616" t="str">
        <f t="shared" si="36"/>
        <v>YES</v>
      </c>
      <c r="F616" t="str">
        <f t="shared" si="37"/>
        <v>YES</v>
      </c>
      <c r="G616" t="str">
        <f t="shared" si="38"/>
        <v>YES</v>
      </c>
      <c r="H616" t="b">
        <f t="shared" si="39"/>
        <v>1</v>
      </c>
      <c r="K616">
        <v>21</v>
      </c>
      <c r="L616" t="s">
        <v>8499</v>
      </c>
      <c r="M616">
        <v>2016</v>
      </c>
      <c r="N616" t="s">
        <v>1540</v>
      </c>
    </row>
    <row r="617" spans="1:14" x14ac:dyDescent="0.3">
      <c r="A617" t="s">
        <v>8500</v>
      </c>
      <c r="B617" t="s">
        <v>8501</v>
      </c>
      <c r="C617" t="s">
        <v>8502</v>
      </c>
      <c r="D617" t="s">
        <v>8503</v>
      </c>
      <c r="E617" t="str">
        <f t="shared" si="36"/>
        <v>YES</v>
      </c>
      <c r="F617" t="str">
        <f t="shared" si="37"/>
        <v>YES</v>
      </c>
      <c r="G617" t="str">
        <f t="shared" si="38"/>
        <v>YES</v>
      </c>
      <c r="H617" t="b">
        <f t="shared" si="39"/>
        <v>1</v>
      </c>
      <c r="K617">
        <v>13</v>
      </c>
      <c r="L617" t="s">
        <v>8504</v>
      </c>
      <c r="M617">
        <v>2015</v>
      </c>
      <c r="N617" t="s">
        <v>1540</v>
      </c>
    </row>
    <row r="618" spans="1:14" x14ac:dyDescent="0.3">
      <c r="A618" t="s">
        <v>8505</v>
      </c>
      <c r="B618" t="s">
        <v>8506</v>
      </c>
      <c r="C618" t="s">
        <v>8507</v>
      </c>
      <c r="D618" t="s">
        <v>8508</v>
      </c>
      <c r="E618" t="str">
        <f t="shared" si="36"/>
        <v>YES</v>
      </c>
      <c r="F618" t="str">
        <f t="shared" si="37"/>
        <v>YES</v>
      </c>
      <c r="G618" t="str">
        <f t="shared" si="38"/>
        <v>YES</v>
      </c>
      <c r="H618" t="b">
        <f t="shared" si="39"/>
        <v>1</v>
      </c>
      <c r="K618">
        <v>31</v>
      </c>
      <c r="L618" t="s">
        <v>8509</v>
      </c>
      <c r="M618">
        <v>2016</v>
      </c>
      <c r="N618" t="s">
        <v>1540</v>
      </c>
    </row>
    <row r="619" spans="1:14" x14ac:dyDescent="0.3">
      <c r="A619" t="s">
        <v>8510</v>
      </c>
      <c r="B619" t="s">
        <v>8511</v>
      </c>
      <c r="C619" t="s">
        <v>8512</v>
      </c>
      <c r="D619" t="s">
        <v>8513</v>
      </c>
      <c r="E619" t="str">
        <f t="shared" si="36"/>
        <v>NO</v>
      </c>
      <c r="F619" t="str">
        <f t="shared" si="37"/>
        <v>YES</v>
      </c>
      <c r="G619" t="str">
        <f t="shared" si="38"/>
        <v>YES</v>
      </c>
      <c r="H619" t="b">
        <f t="shared" si="39"/>
        <v>0</v>
      </c>
      <c r="K619">
        <v>9</v>
      </c>
      <c r="L619" t="s">
        <v>8514</v>
      </c>
      <c r="M619">
        <v>2015</v>
      </c>
      <c r="N619" t="s">
        <v>1540</v>
      </c>
    </row>
    <row r="620" spans="1:14" x14ac:dyDescent="0.3">
      <c r="A620" t="s">
        <v>8515</v>
      </c>
      <c r="B620" t="s">
        <v>8516</v>
      </c>
      <c r="C620" t="s">
        <v>8517</v>
      </c>
      <c r="D620" t="s">
        <v>8518</v>
      </c>
      <c r="E620" t="str">
        <f t="shared" si="36"/>
        <v>YES</v>
      </c>
      <c r="F620" t="str">
        <f t="shared" si="37"/>
        <v>YES</v>
      </c>
      <c r="G620" t="str">
        <f t="shared" si="38"/>
        <v>YES</v>
      </c>
      <c r="H620" t="b">
        <f t="shared" si="39"/>
        <v>1</v>
      </c>
      <c r="L620" t="s">
        <v>8519</v>
      </c>
      <c r="M620">
        <v>2016</v>
      </c>
      <c r="N620" t="s">
        <v>1540</v>
      </c>
    </row>
    <row r="621" spans="1:14" x14ac:dyDescent="0.3">
      <c r="A621" t="s">
        <v>8520</v>
      </c>
      <c r="B621" t="s">
        <v>8521</v>
      </c>
      <c r="C621" t="s">
        <v>8522</v>
      </c>
      <c r="D621" t="s">
        <v>8523</v>
      </c>
      <c r="E621" t="str">
        <f t="shared" si="36"/>
        <v>YES</v>
      </c>
      <c r="F621" t="str">
        <f t="shared" si="37"/>
        <v>YES</v>
      </c>
      <c r="G621" t="str">
        <f t="shared" si="38"/>
        <v>YES</v>
      </c>
      <c r="H621" t="b">
        <f t="shared" si="39"/>
        <v>1</v>
      </c>
      <c r="K621">
        <v>10</v>
      </c>
      <c r="L621" t="s">
        <v>8524</v>
      </c>
      <c r="M621">
        <v>2015</v>
      </c>
      <c r="N621" t="s">
        <v>1540</v>
      </c>
    </row>
    <row r="622" spans="1:14" x14ac:dyDescent="0.3">
      <c r="A622" t="s">
        <v>8525</v>
      </c>
      <c r="B622" t="s">
        <v>8526</v>
      </c>
      <c r="C622" t="s">
        <v>8527</v>
      </c>
      <c r="D622" t="s">
        <v>8528</v>
      </c>
      <c r="E622" t="str">
        <f t="shared" si="36"/>
        <v>YES</v>
      </c>
      <c r="F622" t="str">
        <f t="shared" si="37"/>
        <v>YES</v>
      </c>
      <c r="G622" t="str">
        <f t="shared" si="38"/>
        <v>YES</v>
      </c>
      <c r="H622" t="b">
        <f t="shared" si="39"/>
        <v>1</v>
      </c>
      <c r="K622">
        <v>8</v>
      </c>
      <c r="L622" t="s">
        <v>8529</v>
      </c>
      <c r="M622">
        <v>2015</v>
      </c>
      <c r="N622" t="s">
        <v>1540</v>
      </c>
    </row>
    <row r="623" spans="1:14" x14ac:dyDescent="0.3">
      <c r="A623" t="s">
        <v>8530</v>
      </c>
      <c r="B623" t="s">
        <v>8531</v>
      </c>
      <c r="C623" t="s">
        <v>8532</v>
      </c>
      <c r="D623" t="s">
        <v>8533</v>
      </c>
      <c r="E623" t="str">
        <f t="shared" si="36"/>
        <v>YES</v>
      </c>
      <c r="F623" t="str">
        <f t="shared" si="37"/>
        <v>YES</v>
      </c>
      <c r="G623" t="str">
        <f t="shared" si="38"/>
        <v>YES</v>
      </c>
      <c r="H623" t="b">
        <f t="shared" si="39"/>
        <v>1</v>
      </c>
      <c r="K623">
        <v>6</v>
      </c>
      <c r="L623" t="s">
        <v>8534</v>
      </c>
      <c r="M623">
        <v>2015</v>
      </c>
      <c r="N623" t="s">
        <v>1540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C70AD-5976-4DCD-94DE-A620AAE09779}">
  <dimension ref="A1:C10"/>
  <sheetViews>
    <sheetView workbookViewId="0">
      <selection activeCell="Q17" sqref="Q17"/>
    </sheetView>
  </sheetViews>
  <sheetFormatPr defaultRowHeight="14.4" x14ac:dyDescent="0.3"/>
  <sheetData>
    <row r="1" spans="1:3" x14ac:dyDescent="0.3">
      <c r="B1" t="s">
        <v>8542</v>
      </c>
      <c r="C1" t="s">
        <v>8543</v>
      </c>
    </row>
    <row r="2" spans="1:3" x14ac:dyDescent="0.3">
      <c r="A2">
        <v>1</v>
      </c>
      <c r="B2">
        <v>2015</v>
      </c>
      <c r="C2">
        <v>24</v>
      </c>
    </row>
    <row r="3" spans="1:3" x14ac:dyDescent="0.3">
      <c r="A3">
        <v>2</v>
      </c>
      <c r="B3">
        <v>2016</v>
      </c>
      <c r="C3">
        <v>24</v>
      </c>
    </row>
    <row r="4" spans="1:3" x14ac:dyDescent="0.3">
      <c r="A4">
        <v>3</v>
      </c>
      <c r="B4">
        <v>2017</v>
      </c>
      <c r="C4">
        <v>27</v>
      </c>
    </row>
    <row r="5" spans="1:3" x14ac:dyDescent="0.3">
      <c r="A5">
        <v>4</v>
      </c>
      <c r="B5">
        <v>2018</v>
      </c>
      <c r="C5">
        <v>48</v>
      </c>
    </row>
    <row r="6" spans="1:3" x14ac:dyDescent="0.3">
      <c r="A6">
        <v>5</v>
      </c>
      <c r="B6">
        <v>2019</v>
      </c>
      <c r="C6">
        <v>91</v>
      </c>
    </row>
    <row r="7" spans="1:3" x14ac:dyDescent="0.3">
      <c r="A7">
        <v>6</v>
      </c>
      <c r="B7">
        <v>2020</v>
      </c>
      <c r="C7">
        <v>79</v>
      </c>
    </row>
    <row r="8" spans="1:3" x14ac:dyDescent="0.3">
      <c r="A8">
        <v>7</v>
      </c>
      <c r="B8">
        <v>2021</v>
      </c>
      <c r="C8">
        <v>96</v>
      </c>
    </row>
    <row r="9" spans="1:3" x14ac:dyDescent="0.3">
      <c r="A9">
        <v>8</v>
      </c>
      <c r="B9">
        <v>2022</v>
      </c>
      <c r="C9">
        <v>155</v>
      </c>
    </row>
    <row r="10" spans="1:3" x14ac:dyDescent="0.3">
      <c r="A10">
        <v>9</v>
      </c>
      <c r="B10">
        <v>2023</v>
      </c>
      <c r="C10">
        <v>78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3"/>
  <sheetViews>
    <sheetView topLeftCell="A51" workbookViewId="0">
      <selection activeCell="AB23" sqref="AB23"/>
    </sheetView>
  </sheetViews>
  <sheetFormatPr defaultRowHeight="13.8" x14ac:dyDescent="0.25"/>
  <cols>
    <col min="1" max="1" width="30.77734375" style="1" customWidth="1"/>
    <col min="2" max="2" width="70.77734375" style="1" customWidth="1"/>
    <col min="3" max="4" width="8.88671875" style="1"/>
    <col min="5" max="5" width="10.21875" style="1" bestFit="1" customWidth="1"/>
    <col min="6" max="6" width="14.109375" style="3" bestFit="1" customWidth="1"/>
    <col min="7" max="7" width="25.77734375" style="1" customWidth="1"/>
    <col min="8" max="8" width="50.77734375" style="1" customWidth="1"/>
    <col min="9" max="16384" width="8.88671875" style="1"/>
  </cols>
  <sheetData>
    <row r="1" spans="1:9" s="8" customFormat="1" x14ac:dyDescent="0.25">
      <c r="A1" s="8" t="s">
        <v>0</v>
      </c>
      <c r="B1" s="8" t="s">
        <v>1</v>
      </c>
      <c r="C1" s="8" t="s">
        <v>2</v>
      </c>
      <c r="D1" s="8" t="s">
        <v>3</v>
      </c>
      <c r="E1" s="8" t="s">
        <v>4</v>
      </c>
      <c r="F1" s="10" t="s">
        <v>5</v>
      </c>
      <c r="G1" s="8" t="s">
        <v>6</v>
      </c>
      <c r="H1" s="8" t="s">
        <v>7</v>
      </c>
      <c r="I1" s="8" t="s">
        <v>8</v>
      </c>
    </row>
    <row r="2" spans="1:9" x14ac:dyDescent="0.25">
      <c r="A2" s="1" t="s">
        <v>9</v>
      </c>
      <c r="B2" s="1" t="s">
        <v>10</v>
      </c>
      <c r="C2" s="1" t="s">
        <v>11</v>
      </c>
      <c r="D2" s="1" t="s">
        <v>12</v>
      </c>
      <c r="E2" s="1">
        <v>5</v>
      </c>
      <c r="F2" s="3" t="s">
        <v>13</v>
      </c>
      <c r="G2" s="1" t="s">
        <v>14</v>
      </c>
      <c r="H2" s="1" t="s">
        <v>15</v>
      </c>
      <c r="I2" s="1" t="s">
        <v>16</v>
      </c>
    </row>
    <row r="3" spans="1:9" x14ac:dyDescent="0.25">
      <c r="A3" s="1" t="s">
        <v>17</v>
      </c>
      <c r="B3" s="1" t="s">
        <v>18</v>
      </c>
      <c r="C3" s="1" t="s">
        <v>19</v>
      </c>
      <c r="D3" s="1" t="s">
        <v>20</v>
      </c>
      <c r="E3" s="1">
        <v>10</v>
      </c>
      <c r="F3" s="3" t="s">
        <v>21</v>
      </c>
      <c r="G3" s="1" t="s">
        <v>22</v>
      </c>
      <c r="H3" s="1" t="s">
        <v>23</v>
      </c>
      <c r="I3" s="1" t="s">
        <v>24</v>
      </c>
    </row>
    <row r="4" spans="1:9" x14ac:dyDescent="0.25">
      <c r="A4" s="1" t="s">
        <v>25</v>
      </c>
      <c r="B4" s="1" t="s">
        <v>26</v>
      </c>
      <c r="C4" s="1" t="s">
        <v>27</v>
      </c>
      <c r="D4" s="1" t="s">
        <v>28</v>
      </c>
      <c r="E4" s="1">
        <v>11</v>
      </c>
      <c r="F4" s="3" t="s">
        <v>29</v>
      </c>
      <c r="G4" s="1" t="s">
        <v>30</v>
      </c>
      <c r="H4" s="1" t="s">
        <v>31</v>
      </c>
      <c r="I4" s="1" t="s">
        <v>32</v>
      </c>
    </row>
    <row r="5" spans="1:9" x14ac:dyDescent="0.25">
      <c r="A5" s="1" t="s">
        <v>33</v>
      </c>
      <c r="B5" s="1" t="s">
        <v>34</v>
      </c>
      <c r="C5" s="1" t="s">
        <v>35</v>
      </c>
      <c r="D5" s="1" t="s">
        <v>36</v>
      </c>
      <c r="E5" s="1">
        <v>12</v>
      </c>
      <c r="F5" s="3" t="s">
        <v>37</v>
      </c>
      <c r="G5" s="1" t="s">
        <v>38</v>
      </c>
      <c r="H5" s="1" t="s">
        <v>39</v>
      </c>
      <c r="I5" s="1" t="s">
        <v>40</v>
      </c>
    </row>
    <row r="6" spans="1:9" x14ac:dyDescent="0.25">
      <c r="A6" s="1" t="s">
        <v>41</v>
      </c>
      <c r="B6" s="1" t="s">
        <v>42</v>
      </c>
      <c r="C6" s="1" t="s">
        <v>27</v>
      </c>
      <c r="D6" s="1" t="s">
        <v>43</v>
      </c>
      <c r="E6" s="1">
        <v>7</v>
      </c>
      <c r="F6" s="3" t="s">
        <v>44</v>
      </c>
      <c r="G6" s="1" t="s">
        <v>45</v>
      </c>
      <c r="H6" s="1" t="s">
        <v>46</v>
      </c>
      <c r="I6" s="1" t="s">
        <v>47</v>
      </c>
    </row>
    <row r="7" spans="1:9" x14ac:dyDescent="0.25">
      <c r="A7" s="1" t="s">
        <v>48</v>
      </c>
      <c r="B7" s="1" t="s">
        <v>49</v>
      </c>
      <c r="C7" s="1" t="s">
        <v>50</v>
      </c>
      <c r="D7" s="1" t="s">
        <v>51</v>
      </c>
      <c r="E7" s="1">
        <v>10</v>
      </c>
      <c r="F7" s="3" t="s">
        <v>52</v>
      </c>
      <c r="G7" s="1" t="s">
        <v>53</v>
      </c>
      <c r="H7" s="1" t="s">
        <v>54</v>
      </c>
      <c r="I7" s="1" t="s">
        <v>55</v>
      </c>
    </row>
    <row r="8" spans="1:9" x14ac:dyDescent="0.25">
      <c r="A8" s="1" t="s">
        <v>56</v>
      </c>
      <c r="B8" s="1" t="s">
        <v>57</v>
      </c>
      <c r="C8" s="1" t="s">
        <v>27</v>
      </c>
      <c r="D8" s="1" t="s">
        <v>16</v>
      </c>
      <c r="E8" s="1">
        <v>0</v>
      </c>
      <c r="F8" s="3" t="s">
        <v>16</v>
      </c>
      <c r="G8" s="1" t="s">
        <v>58</v>
      </c>
      <c r="H8" s="1" t="s">
        <v>59</v>
      </c>
      <c r="I8" s="1" t="s">
        <v>60</v>
      </c>
    </row>
    <row r="9" spans="1:9" x14ac:dyDescent="0.25">
      <c r="A9" s="1" t="s">
        <v>61</v>
      </c>
      <c r="B9" s="1" t="s">
        <v>62</v>
      </c>
      <c r="C9" s="1" t="s">
        <v>11</v>
      </c>
      <c r="D9" s="1" t="s">
        <v>16</v>
      </c>
      <c r="E9" s="1">
        <v>0</v>
      </c>
      <c r="F9" s="3" t="s">
        <v>63</v>
      </c>
      <c r="G9" s="1" t="s">
        <v>64</v>
      </c>
      <c r="H9" s="1" t="s">
        <v>65</v>
      </c>
      <c r="I9" s="1" t="s">
        <v>66</v>
      </c>
    </row>
    <row r="10" spans="1:9" x14ac:dyDescent="0.25">
      <c r="A10" s="1" t="s">
        <v>67</v>
      </c>
      <c r="B10" s="1" t="s">
        <v>68</v>
      </c>
      <c r="C10" s="1" t="s">
        <v>35</v>
      </c>
      <c r="D10" s="1" t="s">
        <v>69</v>
      </c>
      <c r="E10" s="1">
        <v>7</v>
      </c>
      <c r="F10" s="3" t="s">
        <v>70</v>
      </c>
      <c r="G10" s="1" t="s">
        <v>71</v>
      </c>
      <c r="H10" s="1" t="s">
        <v>72</v>
      </c>
      <c r="I10" s="1" t="s">
        <v>73</v>
      </c>
    </row>
    <row r="11" spans="1:9" x14ac:dyDescent="0.25">
      <c r="A11" s="1" t="s">
        <v>74</v>
      </c>
      <c r="B11" s="1" t="s">
        <v>75</v>
      </c>
      <c r="C11" s="1" t="s">
        <v>11</v>
      </c>
      <c r="D11" s="1" t="s">
        <v>16</v>
      </c>
      <c r="E11" s="1">
        <v>0</v>
      </c>
      <c r="F11" s="3" t="s">
        <v>76</v>
      </c>
      <c r="G11" s="1" t="s">
        <v>77</v>
      </c>
      <c r="H11" s="1" t="s">
        <v>78</v>
      </c>
      <c r="I11" s="1" t="s">
        <v>79</v>
      </c>
    </row>
    <row r="12" spans="1:9" x14ac:dyDescent="0.25">
      <c r="A12" s="1" t="s">
        <v>80</v>
      </c>
      <c r="B12" s="1" t="s">
        <v>81</v>
      </c>
      <c r="C12" s="1" t="s">
        <v>82</v>
      </c>
      <c r="D12" s="1" t="s">
        <v>83</v>
      </c>
      <c r="E12" s="1">
        <v>5</v>
      </c>
      <c r="F12" s="3" t="s">
        <v>84</v>
      </c>
      <c r="G12" s="1" t="s">
        <v>85</v>
      </c>
      <c r="H12" s="1" t="s">
        <v>86</v>
      </c>
      <c r="I12" s="1" t="s">
        <v>87</v>
      </c>
    </row>
    <row r="13" spans="1:9" x14ac:dyDescent="0.25">
      <c r="A13" s="1" t="s">
        <v>88</v>
      </c>
      <c r="B13" s="1" t="s">
        <v>89</v>
      </c>
      <c r="C13" s="1" t="s">
        <v>35</v>
      </c>
      <c r="D13" s="1" t="s">
        <v>16</v>
      </c>
      <c r="E13" s="1">
        <v>0</v>
      </c>
      <c r="F13" s="3" t="s">
        <v>90</v>
      </c>
      <c r="G13" s="1" t="s">
        <v>91</v>
      </c>
      <c r="H13" s="1" t="s">
        <v>92</v>
      </c>
      <c r="I13" s="1" t="s">
        <v>93</v>
      </c>
    </row>
    <row r="14" spans="1:9" x14ac:dyDescent="0.25">
      <c r="A14" s="1" t="s">
        <v>94</v>
      </c>
      <c r="B14" s="1" t="s">
        <v>95</v>
      </c>
      <c r="C14" s="1" t="s">
        <v>35</v>
      </c>
      <c r="D14" s="1" t="s">
        <v>16</v>
      </c>
      <c r="E14" s="1">
        <v>0</v>
      </c>
      <c r="F14" s="3" t="s">
        <v>90</v>
      </c>
      <c r="G14" s="1" t="s">
        <v>96</v>
      </c>
      <c r="H14" s="1" t="s">
        <v>97</v>
      </c>
      <c r="I14" s="1" t="s">
        <v>98</v>
      </c>
    </row>
    <row r="15" spans="1:9" x14ac:dyDescent="0.25">
      <c r="A15" s="1" t="s">
        <v>99</v>
      </c>
      <c r="B15" s="1" t="s">
        <v>100</v>
      </c>
      <c r="C15" s="1" t="s">
        <v>11</v>
      </c>
      <c r="D15" s="1" t="s">
        <v>16</v>
      </c>
      <c r="E15" s="1">
        <v>0</v>
      </c>
      <c r="F15" s="3" t="s">
        <v>101</v>
      </c>
      <c r="G15" s="1" t="s">
        <v>102</v>
      </c>
      <c r="H15" s="1" t="s">
        <v>103</v>
      </c>
      <c r="I15" s="1" t="s">
        <v>104</v>
      </c>
    </row>
    <row r="16" spans="1:9" x14ac:dyDescent="0.25">
      <c r="A16" s="1" t="s">
        <v>80</v>
      </c>
      <c r="B16" s="1" t="s">
        <v>105</v>
      </c>
      <c r="C16" s="1" t="s">
        <v>19</v>
      </c>
      <c r="D16" s="1" t="s">
        <v>106</v>
      </c>
      <c r="E16" s="1">
        <v>5</v>
      </c>
      <c r="F16" s="3" t="s">
        <v>107</v>
      </c>
      <c r="G16" s="1" t="s">
        <v>108</v>
      </c>
      <c r="H16" s="1" t="s">
        <v>109</v>
      </c>
      <c r="I16" s="1" t="s">
        <v>110</v>
      </c>
    </row>
    <row r="17" spans="1:9" x14ac:dyDescent="0.25">
      <c r="A17" s="1" t="s">
        <v>111</v>
      </c>
      <c r="B17" s="1" t="s">
        <v>112</v>
      </c>
      <c r="C17" s="1" t="s">
        <v>113</v>
      </c>
      <c r="D17" s="1" t="s">
        <v>16</v>
      </c>
      <c r="E17" s="1">
        <v>0</v>
      </c>
      <c r="F17" s="3" t="s">
        <v>16</v>
      </c>
      <c r="G17" s="1" t="s">
        <v>114</v>
      </c>
      <c r="H17" s="1" t="s">
        <v>115</v>
      </c>
      <c r="I17" s="1" t="s">
        <v>116</v>
      </c>
    </row>
    <row r="18" spans="1:9" x14ac:dyDescent="0.25">
      <c r="A18" s="1" t="s">
        <v>117</v>
      </c>
      <c r="B18" s="1" t="s">
        <v>118</v>
      </c>
      <c r="C18" s="1" t="s">
        <v>35</v>
      </c>
      <c r="D18" s="1" t="s">
        <v>16</v>
      </c>
      <c r="E18" s="1">
        <v>0</v>
      </c>
      <c r="F18" s="3" t="s">
        <v>90</v>
      </c>
      <c r="G18" s="1" t="s">
        <v>119</v>
      </c>
      <c r="H18" s="1" t="s">
        <v>120</v>
      </c>
      <c r="I18" s="1" t="s">
        <v>121</v>
      </c>
    </row>
    <row r="19" spans="1:9" x14ac:dyDescent="0.25">
      <c r="A19" s="1" t="s">
        <v>122</v>
      </c>
      <c r="B19" s="1" t="s">
        <v>123</v>
      </c>
      <c r="C19" s="1" t="s">
        <v>124</v>
      </c>
      <c r="D19" s="1" t="s">
        <v>16</v>
      </c>
      <c r="E19" s="1">
        <v>0</v>
      </c>
      <c r="F19" s="3" t="s">
        <v>16</v>
      </c>
      <c r="G19" s="1" t="s">
        <v>125</v>
      </c>
      <c r="H19" s="1" t="s">
        <v>126</v>
      </c>
      <c r="I19" s="1" t="s">
        <v>127</v>
      </c>
    </row>
    <row r="20" spans="1:9" x14ac:dyDescent="0.25">
      <c r="A20" s="1" t="s">
        <v>128</v>
      </c>
      <c r="B20" s="1" t="s">
        <v>129</v>
      </c>
      <c r="C20" s="1" t="s">
        <v>27</v>
      </c>
      <c r="D20" s="1" t="s">
        <v>130</v>
      </c>
      <c r="E20" s="1">
        <v>6</v>
      </c>
      <c r="F20" s="3" t="s">
        <v>131</v>
      </c>
      <c r="G20" s="1" t="s">
        <v>132</v>
      </c>
      <c r="H20" s="1" t="s">
        <v>133</v>
      </c>
      <c r="I20" s="1" t="s">
        <v>134</v>
      </c>
    </row>
    <row r="21" spans="1:9" x14ac:dyDescent="0.25">
      <c r="A21" s="1" t="s">
        <v>135</v>
      </c>
      <c r="B21" s="1" t="s">
        <v>136</v>
      </c>
      <c r="C21" s="1" t="s">
        <v>82</v>
      </c>
      <c r="D21" s="1" t="s">
        <v>137</v>
      </c>
      <c r="E21" s="1">
        <v>4</v>
      </c>
      <c r="F21" s="3" t="s">
        <v>138</v>
      </c>
      <c r="G21" s="1" t="s">
        <v>139</v>
      </c>
      <c r="H21" s="1" t="s">
        <v>140</v>
      </c>
      <c r="I21" s="1" t="s">
        <v>141</v>
      </c>
    </row>
    <row r="22" spans="1:9" x14ac:dyDescent="0.25">
      <c r="A22" s="1" t="s">
        <v>56</v>
      </c>
      <c r="B22" s="1" t="s">
        <v>142</v>
      </c>
      <c r="C22" s="1" t="s">
        <v>124</v>
      </c>
      <c r="D22" s="1" t="s">
        <v>143</v>
      </c>
      <c r="E22" s="1">
        <v>12</v>
      </c>
      <c r="F22" s="3" t="s">
        <v>144</v>
      </c>
      <c r="G22" s="1" t="s">
        <v>145</v>
      </c>
      <c r="H22" s="1" t="s">
        <v>146</v>
      </c>
      <c r="I22" s="1" t="s">
        <v>147</v>
      </c>
    </row>
    <row r="23" spans="1:9" x14ac:dyDescent="0.25">
      <c r="A23" s="1" t="s">
        <v>148</v>
      </c>
      <c r="B23" s="1" t="s">
        <v>149</v>
      </c>
      <c r="C23" s="1" t="s">
        <v>35</v>
      </c>
      <c r="D23" s="1" t="s">
        <v>150</v>
      </c>
      <c r="E23" s="1">
        <v>9</v>
      </c>
      <c r="F23" s="3" t="s">
        <v>151</v>
      </c>
      <c r="G23" s="1" t="s">
        <v>152</v>
      </c>
      <c r="H23" s="1" t="s">
        <v>153</v>
      </c>
      <c r="I23" s="1" t="s">
        <v>154</v>
      </c>
    </row>
    <row r="24" spans="1:9" x14ac:dyDescent="0.25">
      <c r="A24" s="1" t="s">
        <v>155</v>
      </c>
      <c r="B24" s="1" t="s">
        <v>156</v>
      </c>
      <c r="C24" s="1" t="s">
        <v>35</v>
      </c>
      <c r="D24" s="1" t="s">
        <v>157</v>
      </c>
      <c r="E24" s="1">
        <v>8</v>
      </c>
      <c r="F24" s="3" t="s">
        <v>158</v>
      </c>
      <c r="G24" s="1" t="s">
        <v>159</v>
      </c>
      <c r="H24" s="1" t="s">
        <v>160</v>
      </c>
      <c r="I24" s="1" t="s">
        <v>161</v>
      </c>
    </row>
    <row r="25" spans="1:9" x14ac:dyDescent="0.25">
      <c r="A25" s="1" t="s">
        <v>162</v>
      </c>
      <c r="B25" s="1" t="s">
        <v>163</v>
      </c>
      <c r="C25" s="1" t="s">
        <v>124</v>
      </c>
      <c r="D25" s="1" t="s">
        <v>164</v>
      </c>
      <c r="E25" s="1">
        <v>5</v>
      </c>
      <c r="F25" s="3" t="s">
        <v>165</v>
      </c>
      <c r="G25" s="1" t="s">
        <v>166</v>
      </c>
      <c r="H25" s="1" t="s">
        <v>167</v>
      </c>
      <c r="I25" s="1" t="s">
        <v>168</v>
      </c>
    </row>
    <row r="26" spans="1:9" x14ac:dyDescent="0.25">
      <c r="A26" s="1" t="s">
        <v>169</v>
      </c>
      <c r="B26" s="1" t="s">
        <v>170</v>
      </c>
      <c r="C26" s="1" t="s">
        <v>35</v>
      </c>
      <c r="D26" s="1" t="s">
        <v>171</v>
      </c>
      <c r="E26" s="1">
        <v>11</v>
      </c>
      <c r="F26" s="3" t="s">
        <v>172</v>
      </c>
      <c r="G26" s="1" t="s">
        <v>173</v>
      </c>
      <c r="H26" s="1" t="s">
        <v>174</v>
      </c>
      <c r="I26" s="1" t="s">
        <v>175</v>
      </c>
    </row>
    <row r="27" spans="1:9" x14ac:dyDescent="0.25">
      <c r="A27" s="1" t="s">
        <v>176</v>
      </c>
      <c r="B27" s="1" t="s">
        <v>177</v>
      </c>
      <c r="C27" s="1" t="s">
        <v>11</v>
      </c>
      <c r="D27" s="1" t="s">
        <v>16</v>
      </c>
      <c r="E27" s="1">
        <v>0</v>
      </c>
      <c r="F27" s="3" t="s">
        <v>16</v>
      </c>
      <c r="G27" s="1" t="s">
        <v>178</v>
      </c>
      <c r="H27" s="1" t="s">
        <v>179</v>
      </c>
      <c r="I27" s="1" t="s">
        <v>180</v>
      </c>
    </row>
    <row r="28" spans="1:9" x14ac:dyDescent="0.25">
      <c r="A28" s="1" t="s">
        <v>181</v>
      </c>
      <c r="B28" s="1" t="s">
        <v>182</v>
      </c>
      <c r="C28" s="1" t="s">
        <v>11</v>
      </c>
      <c r="D28" s="1" t="s">
        <v>16</v>
      </c>
      <c r="E28" s="1">
        <v>0</v>
      </c>
      <c r="F28" s="3" t="s">
        <v>101</v>
      </c>
      <c r="G28" s="1" t="s">
        <v>183</v>
      </c>
      <c r="H28" s="1" t="s">
        <v>184</v>
      </c>
      <c r="I28" s="1" t="s">
        <v>185</v>
      </c>
    </row>
    <row r="29" spans="1:9" x14ac:dyDescent="0.25">
      <c r="A29" s="1" t="s">
        <v>186</v>
      </c>
      <c r="B29" s="1" t="s">
        <v>187</v>
      </c>
      <c r="C29" s="1" t="s">
        <v>35</v>
      </c>
      <c r="D29" s="1" t="s">
        <v>16</v>
      </c>
      <c r="E29" s="1">
        <v>0</v>
      </c>
      <c r="F29" s="3" t="s">
        <v>16</v>
      </c>
      <c r="G29" s="1" t="s">
        <v>188</v>
      </c>
      <c r="H29" s="1" t="s">
        <v>189</v>
      </c>
      <c r="I29" s="1" t="s">
        <v>190</v>
      </c>
    </row>
    <row r="30" spans="1:9" x14ac:dyDescent="0.25">
      <c r="A30" s="1" t="s">
        <v>191</v>
      </c>
      <c r="B30" s="1" t="s">
        <v>192</v>
      </c>
      <c r="C30" s="1" t="s">
        <v>35</v>
      </c>
      <c r="D30" s="1" t="s">
        <v>16</v>
      </c>
      <c r="E30" s="1">
        <v>0</v>
      </c>
      <c r="F30" s="3" t="s">
        <v>16</v>
      </c>
      <c r="G30" s="1" t="s">
        <v>193</v>
      </c>
      <c r="H30" s="1" t="s">
        <v>194</v>
      </c>
      <c r="I30" s="1" t="s">
        <v>195</v>
      </c>
    </row>
    <row r="31" spans="1:9" x14ac:dyDescent="0.25">
      <c r="A31" s="1" t="s">
        <v>196</v>
      </c>
      <c r="B31" s="1" t="s">
        <v>197</v>
      </c>
      <c r="C31" s="1" t="s">
        <v>124</v>
      </c>
      <c r="D31" s="1" t="s">
        <v>198</v>
      </c>
      <c r="E31" s="1">
        <v>7</v>
      </c>
      <c r="F31" s="3" t="s">
        <v>199</v>
      </c>
      <c r="G31" s="1" t="s">
        <v>200</v>
      </c>
      <c r="H31" s="1" t="s">
        <v>201</v>
      </c>
      <c r="I31" s="1" t="s">
        <v>202</v>
      </c>
    </row>
    <row r="32" spans="1:9" x14ac:dyDescent="0.25">
      <c r="A32" s="1" t="s">
        <v>203</v>
      </c>
      <c r="B32" s="1" t="s">
        <v>204</v>
      </c>
      <c r="C32" s="1" t="s">
        <v>35</v>
      </c>
      <c r="D32" s="1" t="s">
        <v>16</v>
      </c>
      <c r="E32" s="1">
        <v>0</v>
      </c>
      <c r="F32" s="3" t="s">
        <v>205</v>
      </c>
      <c r="G32" s="1" t="s">
        <v>206</v>
      </c>
      <c r="H32" s="1" t="s">
        <v>207</v>
      </c>
      <c r="I32" s="1" t="s">
        <v>208</v>
      </c>
    </row>
    <row r="33" spans="1:9" x14ac:dyDescent="0.25">
      <c r="A33" s="1" t="s">
        <v>209</v>
      </c>
      <c r="B33" s="1" t="s">
        <v>210</v>
      </c>
      <c r="C33" s="1" t="s">
        <v>82</v>
      </c>
      <c r="D33" s="1" t="s">
        <v>16</v>
      </c>
      <c r="E33" s="1">
        <v>0</v>
      </c>
      <c r="F33" s="3" t="s">
        <v>211</v>
      </c>
      <c r="G33" s="1" t="s">
        <v>212</v>
      </c>
      <c r="H33" s="1" t="s">
        <v>213</v>
      </c>
      <c r="I33" s="1" t="s">
        <v>214</v>
      </c>
    </row>
    <row r="34" spans="1:9" x14ac:dyDescent="0.25">
      <c r="A34" s="1" t="s">
        <v>215</v>
      </c>
      <c r="B34" s="1" t="s">
        <v>216</v>
      </c>
      <c r="C34" s="1" t="s">
        <v>19</v>
      </c>
      <c r="D34" s="1" t="s">
        <v>217</v>
      </c>
      <c r="E34" s="1">
        <v>9</v>
      </c>
      <c r="F34" s="3" t="s">
        <v>218</v>
      </c>
      <c r="G34" s="1" t="s">
        <v>219</v>
      </c>
      <c r="H34" s="1" t="s">
        <v>220</v>
      </c>
      <c r="I34" s="1" t="s">
        <v>221</v>
      </c>
    </row>
    <row r="35" spans="1:9" x14ac:dyDescent="0.25">
      <c r="A35" s="1" t="s">
        <v>128</v>
      </c>
      <c r="B35" s="1" t="s">
        <v>222</v>
      </c>
      <c r="C35" s="1" t="s">
        <v>27</v>
      </c>
      <c r="D35" s="1" t="s">
        <v>223</v>
      </c>
      <c r="E35" s="1">
        <v>8</v>
      </c>
      <c r="F35" s="3" t="s">
        <v>44</v>
      </c>
      <c r="G35" s="1" t="s">
        <v>224</v>
      </c>
      <c r="H35" s="1" t="s">
        <v>225</v>
      </c>
      <c r="I35" s="1" t="s">
        <v>226</v>
      </c>
    </row>
    <row r="36" spans="1:9" x14ac:dyDescent="0.25">
      <c r="A36" s="1" t="s">
        <v>227</v>
      </c>
      <c r="B36" s="1" t="s">
        <v>228</v>
      </c>
      <c r="C36" s="1" t="s">
        <v>35</v>
      </c>
      <c r="D36" s="1" t="s">
        <v>229</v>
      </c>
      <c r="E36" s="1">
        <v>13</v>
      </c>
      <c r="F36" s="3" t="s">
        <v>230</v>
      </c>
      <c r="G36" s="1" t="s">
        <v>231</v>
      </c>
      <c r="H36" s="1" t="s">
        <v>232</v>
      </c>
      <c r="I36" s="1" t="s">
        <v>233</v>
      </c>
    </row>
    <row r="37" spans="1:9" x14ac:dyDescent="0.25">
      <c r="A37" s="1" t="s">
        <v>234</v>
      </c>
      <c r="B37" s="1" t="s">
        <v>235</v>
      </c>
      <c r="C37" s="1" t="s">
        <v>35</v>
      </c>
      <c r="D37" s="1" t="s">
        <v>16</v>
      </c>
      <c r="E37" s="1">
        <v>0</v>
      </c>
      <c r="F37" s="3" t="s">
        <v>90</v>
      </c>
      <c r="G37" s="1" t="s">
        <v>236</v>
      </c>
      <c r="H37" s="1" t="s">
        <v>237</v>
      </c>
      <c r="I37" s="1" t="s">
        <v>238</v>
      </c>
    </row>
    <row r="38" spans="1:9" x14ac:dyDescent="0.25">
      <c r="A38" s="1" t="s">
        <v>239</v>
      </c>
      <c r="B38" s="1" t="s">
        <v>240</v>
      </c>
      <c r="C38" s="1" t="s">
        <v>11</v>
      </c>
      <c r="D38" s="1" t="s">
        <v>16</v>
      </c>
      <c r="E38" s="1">
        <v>0</v>
      </c>
      <c r="F38" s="3" t="s">
        <v>16</v>
      </c>
      <c r="G38" s="1" t="s">
        <v>241</v>
      </c>
      <c r="H38" s="1" t="s">
        <v>242</v>
      </c>
      <c r="I38" s="1" t="s">
        <v>243</v>
      </c>
    </row>
    <row r="39" spans="1:9" x14ac:dyDescent="0.25">
      <c r="A39" s="1" t="s">
        <v>244</v>
      </c>
      <c r="B39" s="1" t="s">
        <v>245</v>
      </c>
      <c r="C39" s="1" t="s">
        <v>35</v>
      </c>
      <c r="D39" s="1" t="s">
        <v>246</v>
      </c>
      <c r="E39" s="1">
        <v>6</v>
      </c>
      <c r="F39" s="3" t="s">
        <v>247</v>
      </c>
      <c r="G39" s="1" t="s">
        <v>248</v>
      </c>
      <c r="H39" s="1" t="s">
        <v>249</v>
      </c>
      <c r="I39" s="1" t="s">
        <v>250</v>
      </c>
    </row>
    <row r="40" spans="1:9" x14ac:dyDescent="0.25">
      <c r="A40" s="1" t="s">
        <v>251</v>
      </c>
      <c r="B40" s="1" t="s">
        <v>252</v>
      </c>
      <c r="C40" s="1" t="s">
        <v>27</v>
      </c>
      <c r="D40" s="1" t="s">
        <v>16</v>
      </c>
      <c r="E40" s="1">
        <v>0</v>
      </c>
      <c r="F40" s="3" t="s">
        <v>253</v>
      </c>
      <c r="G40" s="1" t="s">
        <v>254</v>
      </c>
      <c r="H40" s="1" t="s">
        <v>255</v>
      </c>
      <c r="I40" s="1" t="s">
        <v>256</v>
      </c>
    </row>
    <row r="41" spans="1:9" x14ac:dyDescent="0.25">
      <c r="A41" s="1" t="s">
        <v>257</v>
      </c>
      <c r="B41" s="1" t="s">
        <v>258</v>
      </c>
      <c r="C41" s="1" t="s">
        <v>27</v>
      </c>
      <c r="D41" s="1" t="s">
        <v>259</v>
      </c>
      <c r="E41" s="1">
        <v>2</v>
      </c>
      <c r="F41" s="3" t="s">
        <v>260</v>
      </c>
      <c r="G41" s="1" t="s">
        <v>261</v>
      </c>
      <c r="H41" s="1" t="s">
        <v>262</v>
      </c>
      <c r="I41" s="1" t="s">
        <v>263</v>
      </c>
    </row>
    <row r="42" spans="1:9" x14ac:dyDescent="0.25">
      <c r="A42" s="1" t="s">
        <v>264</v>
      </c>
      <c r="B42" s="1" t="s">
        <v>265</v>
      </c>
      <c r="C42" s="1" t="s">
        <v>11</v>
      </c>
      <c r="D42" s="1" t="s">
        <v>16</v>
      </c>
      <c r="E42" s="1">
        <v>0</v>
      </c>
      <c r="F42" s="3" t="s">
        <v>266</v>
      </c>
      <c r="G42" s="1" t="s">
        <v>267</v>
      </c>
      <c r="H42" s="1" t="s">
        <v>268</v>
      </c>
      <c r="I42" s="1" t="s">
        <v>269</v>
      </c>
    </row>
    <row r="43" spans="1:9" x14ac:dyDescent="0.25">
      <c r="A43" s="1" t="s">
        <v>270</v>
      </c>
      <c r="B43" s="1" t="s">
        <v>271</v>
      </c>
      <c r="C43" s="1" t="s">
        <v>124</v>
      </c>
      <c r="D43" s="1" t="s">
        <v>16</v>
      </c>
      <c r="E43" s="1">
        <v>0</v>
      </c>
      <c r="F43" s="3" t="s">
        <v>16</v>
      </c>
      <c r="G43" s="1" t="s">
        <v>272</v>
      </c>
      <c r="H43" s="1" t="s">
        <v>273</v>
      </c>
      <c r="I43" s="1" t="s">
        <v>274</v>
      </c>
    </row>
    <row r="44" spans="1:9" x14ac:dyDescent="0.25">
      <c r="A44" s="1" t="s">
        <v>275</v>
      </c>
      <c r="B44" s="1" t="s">
        <v>276</v>
      </c>
      <c r="C44" s="1" t="s">
        <v>35</v>
      </c>
      <c r="D44" s="1" t="s">
        <v>16</v>
      </c>
      <c r="E44" s="1">
        <v>0</v>
      </c>
      <c r="F44" s="3" t="s">
        <v>16</v>
      </c>
      <c r="G44" s="1" t="s">
        <v>277</v>
      </c>
      <c r="H44" s="1" t="s">
        <v>278</v>
      </c>
      <c r="I44" s="1" t="s">
        <v>279</v>
      </c>
    </row>
    <row r="45" spans="1:9" x14ac:dyDescent="0.25">
      <c r="A45" s="1" t="s">
        <v>280</v>
      </c>
      <c r="B45" s="1" t="s">
        <v>281</v>
      </c>
      <c r="C45" s="1" t="s">
        <v>82</v>
      </c>
      <c r="D45" s="1" t="s">
        <v>282</v>
      </c>
      <c r="E45" s="1">
        <v>5</v>
      </c>
      <c r="F45" s="3" t="s">
        <v>283</v>
      </c>
      <c r="G45" s="1" t="s">
        <v>284</v>
      </c>
      <c r="H45" s="1" t="s">
        <v>285</v>
      </c>
      <c r="I45" s="1" t="s">
        <v>286</v>
      </c>
    </row>
    <row r="46" spans="1:9" x14ac:dyDescent="0.25">
      <c r="A46" s="1" t="s">
        <v>287</v>
      </c>
      <c r="B46" s="1" t="s">
        <v>288</v>
      </c>
      <c r="C46" s="1" t="s">
        <v>113</v>
      </c>
      <c r="D46" s="1" t="s">
        <v>289</v>
      </c>
      <c r="E46" s="1">
        <v>6</v>
      </c>
      <c r="F46" s="3" t="s">
        <v>16</v>
      </c>
      <c r="G46" s="1" t="s">
        <v>290</v>
      </c>
      <c r="H46" s="1" t="s">
        <v>291</v>
      </c>
      <c r="I46" s="1" t="s">
        <v>292</v>
      </c>
    </row>
    <row r="47" spans="1:9" x14ac:dyDescent="0.25">
      <c r="A47" s="1" t="s">
        <v>293</v>
      </c>
      <c r="B47" s="1" t="s">
        <v>294</v>
      </c>
      <c r="C47" s="1" t="s">
        <v>27</v>
      </c>
      <c r="D47" s="1" t="s">
        <v>16</v>
      </c>
      <c r="E47" s="1">
        <v>0</v>
      </c>
      <c r="F47" s="3" t="s">
        <v>16</v>
      </c>
      <c r="G47" s="1" t="s">
        <v>295</v>
      </c>
      <c r="H47" s="1" t="s">
        <v>296</v>
      </c>
      <c r="I47" s="1" t="s">
        <v>297</v>
      </c>
    </row>
    <row r="48" spans="1:9" x14ac:dyDescent="0.25">
      <c r="A48" s="1" t="s">
        <v>298</v>
      </c>
      <c r="B48" s="1" t="s">
        <v>299</v>
      </c>
      <c r="C48" s="1" t="s">
        <v>11</v>
      </c>
      <c r="D48" s="1" t="s">
        <v>16</v>
      </c>
      <c r="E48" s="1">
        <v>0</v>
      </c>
      <c r="F48" s="3" t="s">
        <v>76</v>
      </c>
      <c r="G48" s="1" t="s">
        <v>300</v>
      </c>
      <c r="H48" s="1" t="s">
        <v>301</v>
      </c>
      <c r="I48" s="1" t="s">
        <v>302</v>
      </c>
    </row>
    <row r="49" spans="1:9" x14ac:dyDescent="0.25">
      <c r="A49" s="1" t="s">
        <v>303</v>
      </c>
      <c r="B49" s="1" t="s">
        <v>304</v>
      </c>
      <c r="C49" s="1" t="s">
        <v>35</v>
      </c>
      <c r="D49" s="1" t="s">
        <v>16</v>
      </c>
      <c r="E49" s="1">
        <v>0</v>
      </c>
      <c r="F49" s="3" t="s">
        <v>90</v>
      </c>
      <c r="G49" s="1" t="s">
        <v>305</v>
      </c>
      <c r="H49" s="1" t="s">
        <v>306</v>
      </c>
      <c r="I49" s="1" t="s">
        <v>307</v>
      </c>
    </row>
    <row r="50" spans="1:9" x14ac:dyDescent="0.25">
      <c r="A50" s="1" t="s">
        <v>308</v>
      </c>
      <c r="B50" s="1" t="s">
        <v>309</v>
      </c>
      <c r="C50" s="1" t="s">
        <v>11</v>
      </c>
      <c r="D50" s="1" t="s">
        <v>310</v>
      </c>
      <c r="E50" s="1">
        <v>8</v>
      </c>
      <c r="F50" s="3" t="s">
        <v>311</v>
      </c>
      <c r="G50" s="1" t="s">
        <v>312</v>
      </c>
      <c r="H50" s="1" t="s">
        <v>313</v>
      </c>
      <c r="I50" s="1" t="s">
        <v>314</v>
      </c>
    </row>
    <row r="51" spans="1:9" x14ac:dyDescent="0.25">
      <c r="A51" s="1" t="s">
        <v>315</v>
      </c>
      <c r="B51" s="1" t="s">
        <v>316</v>
      </c>
      <c r="C51" s="1" t="s">
        <v>35</v>
      </c>
      <c r="D51" s="1" t="s">
        <v>317</v>
      </c>
      <c r="E51" s="1">
        <v>8</v>
      </c>
      <c r="F51" s="3" t="s">
        <v>318</v>
      </c>
      <c r="G51" s="1" t="s">
        <v>319</v>
      </c>
      <c r="H51" s="1" t="s">
        <v>320</v>
      </c>
      <c r="I51" s="1" t="s">
        <v>321</v>
      </c>
    </row>
    <row r="52" spans="1:9" x14ac:dyDescent="0.25">
      <c r="A52" s="1" t="s">
        <v>322</v>
      </c>
      <c r="B52" s="1" t="s">
        <v>323</v>
      </c>
      <c r="C52" s="1" t="s">
        <v>27</v>
      </c>
      <c r="D52" s="1" t="s">
        <v>324</v>
      </c>
      <c r="E52" s="1">
        <v>16</v>
      </c>
      <c r="F52" s="3" t="s">
        <v>325</v>
      </c>
      <c r="G52" s="1" t="s">
        <v>326</v>
      </c>
      <c r="H52" s="1" t="s">
        <v>327</v>
      </c>
      <c r="I52" s="1" t="s">
        <v>328</v>
      </c>
    </row>
    <row r="53" spans="1:9" x14ac:dyDescent="0.25">
      <c r="A53" s="1" t="s">
        <v>329</v>
      </c>
      <c r="B53" s="1" t="s">
        <v>330</v>
      </c>
      <c r="C53" s="1" t="s">
        <v>35</v>
      </c>
      <c r="D53" s="1" t="s">
        <v>331</v>
      </c>
      <c r="E53" s="1">
        <v>8</v>
      </c>
      <c r="F53" s="3" t="s">
        <v>151</v>
      </c>
      <c r="G53" s="1" t="s">
        <v>332</v>
      </c>
      <c r="H53" s="1" t="s">
        <v>333</v>
      </c>
      <c r="I53" s="1" t="s">
        <v>334</v>
      </c>
    </row>
    <row r="54" spans="1:9" x14ac:dyDescent="0.25">
      <c r="A54" s="1" t="s">
        <v>335</v>
      </c>
      <c r="B54" s="1" t="s">
        <v>336</v>
      </c>
      <c r="C54" s="1" t="s">
        <v>35</v>
      </c>
      <c r="D54" s="1" t="s">
        <v>337</v>
      </c>
      <c r="E54" s="1">
        <v>6</v>
      </c>
      <c r="F54" s="3" t="s">
        <v>338</v>
      </c>
      <c r="G54" s="1" t="s">
        <v>339</v>
      </c>
      <c r="H54" s="1" t="s">
        <v>340</v>
      </c>
      <c r="I54" s="1" t="s">
        <v>341</v>
      </c>
    </row>
    <row r="55" spans="1:9" x14ac:dyDescent="0.25">
      <c r="A55" s="1" t="s">
        <v>342</v>
      </c>
      <c r="B55" s="1" t="s">
        <v>343</v>
      </c>
      <c r="C55" s="1" t="s">
        <v>35</v>
      </c>
      <c r="D55" s="1" t="s">
        <v>16</v>
      </c>
      <c r="E55" s="1">
        <v>0</v>
      </c>
      <c r="F55" s="3" t="s">
        <v>90</v>
      </c>
      <c r="G55" s="1" t="s">
        <v>344</v>
      </c>
      <c r="H55" s="1" t="s">
        <v>345</v>
      </c>
      <c r="I55" s="1" t="s">
        <v>346</v>
      </c>
    </row>
    <row r="56" spans="1:9" x14ac:dyDescent="0.25">
      <c r="A56" s="1" t="s">
        <v>347</v>
      </c>
      <c r="B56" s="1" t="s">
        <v>348</v>
      </c>
      <c r="C56" s="1" t="s">
        <v>11</v>
      </c>
      <c r="D56" s="1" t="s">
        <v>349</v>
      </c>
      <c r="E56" s="1">
        <v>9</v>
      </c>
      <c r="F56" s="3" t="s">
        <v>311</v>
      </c>
      <c r="G56" s="1" t="s">
        <v>350</v>
      </c>
      <c r="H56" s="1" t="s">
        <v>351</v>
      </c>
      <c r="I56" s="1" t="s">
        <v>352</v>
      </c>
    </row>
    <row r="57" spans="1:9" x14ac:dyDescent="0.25">
      <c r="A57" s="1" t="s">
        <v>353</v>
      </c>
      <c r="B57" s="1" t="s">
        <v>354</v>
      </c>
      <c r="C57" s="1" t="s">
        <v>124</v>
      </c>
      <c r="D57" s="1" t="s">
        <v>355</v>
      </c>
      <c r="E57" s="1">
        <v>5</v>
      </c>
      <c r="F57" s="3" t="s">
        <v>356</v>
      </c>
      <c r="G57" s="1" t="s">
        <v>357</v>
      </c>
      <c r="H57" s="1" t="s">
        <v>358</v>
      </c>
      <c r="I57" s="1" t="s">
        <v>359</v>
      </c>
    </row>
    <row r="58" spans="1:9" x14ac:dyDescent="0.25">
      <c r="A58" s="1" t="s">
        <v>360</v>
      </c>
      <c r="B58" s="1" t="s">
        <v>361</v>
      </c>
      <c r="C58" s="1" t="s">
        <v>27</v>
      </c>
      <c r="D58" s="1" t="s">
        <v>16</v>
      </c>
      <c r="E58" s="1">
        <v>0</v>
      </c>
      <c r="F58" s="3" t="s">
        <v>16</v>
      </c>
      <c r="G58" s="1" t="s">
        <v>362</v>
      </c>
      <c r="H58" s="1" t="s">
        <v>363</v>
      </c>
      <c r="I58" s="1" t="s">
        <v>364</v>
      </c>
    </row>
    <row r="59" spans="1:9" x14ac:dyDescent="0.25">
      <c r="A59" s="1" t="s">
        <v>365</v>
      </c>
      <c r="B59" s="1" t="s">
        <v>366</v>
      </c>
      <c r="C59" s="1" t="s">
        <v>19</v>
      </c>
      <c r="D59" s="1" t="s">
        <v>367</v>
      </c>
      <c r="E59" s="1">
        <v>5</v>
      </c>
      <c r="F59" s="3" t="s">
        <v>16</v>
      </c>
      <c r="G59" s="1" t="s">
        <v>368</v>
      </c>
      <c r="H59" s="1" t="s">
        <v>369</v>
      </c>
      <c r="I59" s="1" t="s">
        <v>370</v>
      </c>
    </row>
    <row r="60" spans="1:9" x14ac:dyDescent="0.25">
      <c r="A60" s="1" t="s">
        <v>371</v>
      </c>
      <c r="B60" s="1" t="s">
        <v>372</v>
      </c>
      <c r="C60" s="1" t="s">
        <v>124</v>
      </c>
      <c r="D60" s="1" t="s">
        <v>16</v>
      </c>
      <c r="E60" s="1">
        <v>0</v>
      </c>
      <c r="F60" s="3" t="s">
        <v>373</v>
      </c>
      <c r="G60" s="1" t="s">
        <v>374</v>
      </c>
      <c r="H60" s="1" t="s">
        <v>375</v>
      </c>
      <c r="I60" s="1" t="s">
        <v>376</v>
      </c>
    </row>
    <row r="61" spans="1:9" x14ac:dyDescent="0.25">
      <c r="A61" s="1" t="s">
        <v>377</v>
      </c>
      <c r="B61" s="1" t="s">
        <v>378</v>
      </c>
      <c r="C61" s="1" t="s">
        <v>82</v>
      </c>
      <c r="D61" s="1" t="s">
        <v>16</v>
      </c>
      <c r="E61" s="1">
        <v>0</v>
      </c>
      <c r="F61" s="3" t="s">
        <v>379</v>
      </c>
      <c r="G61" s="1" t="s">
        <v>380</v>
      </c>
      <c r="H61" s="1" t="s">
        <v>381</v>
      </c>
      <c r="I61" s="1" t="s">
        <v>382</v>
      </c>
    </row>
    <row r="62" spans="1:9" x14ac:dyDescent="0.25">
      <c r="A62" s="1" t="s">
        <v>383</v>
      </c>
      <c r="B62" s="1" t="s">
        <v>384</v>
      </c>
      <c r="C62" s="1" t="s">
        <v>27</v>
      </c>
      <c r="D62" s="1" t="s">
        <v>16</v>
      </c>
      <c r="E62" s="1">
        <v>0</v>
      </c>
      <c r="F62" s="3" t="s">
        <v>385</v>
      </c>
      <c r="G62" s="1" t="s">
        <v>386</v>
      </c>
      <c r="H62" s="1" t="s">
        <v>387</v>
      </c>
      <c r="I62" s="1" t="s">
        <v>388</v>
      </c>
    </row>
    <row r="63" spans="1:9" x14ac:dyDescent="0.25">
      <c r="A63" s="1" t="s">
        <v>389</v>
      </c>
      <c r="B63" s="1" t="s">
        <v>390</v>
      </c>
      <c r="C63" s="1" t="s">
        <v>27</v>
      </c>
      <c r="D63" s="1" t="s">
        <v>16</v>
      </c>
      <c r="E63" s="1">
        <v>0</v>
      </c>
      <c r="F63" s="3" t="s">
        <v>16</v>
      </c>
      <c r="G63" s="1" t="s">
        <v>391</v>
      </c>
      <c r="H63" s="1" t="s">
        <v>392</v>
      </c>
      <c r="I63" s="1" t="s">
        <v>393</v>
      </c>
    </row>
    <row r="64" spans="1:9" x14ac:dyDescent="0.25">
      <c r="A64" s="1" t="s">
        <v>360</v>
      </c>
      <c r="B64" s="1" t="s">
        <v>394</v>
      </c>
      <c r="C64" s="1" t="s">
        <v>395</v>
      </c>
      <c r="D64" s="1" t="s">
        <v>16</v>
      </c>
      <c r="E64" s="1">
        <v>0</v>
      </c>
      <c r="F64" s="3" t="s">
        <v>16</v>
      </c>
      <c r="G64" s="1" t="s">
        <v>396</v>
      </c>
      <c r="H64" s="1" t="s">
        <v>397</v>
      </c>
      <c r="I64" s="1" t="s">
        <v>398</v>
      </c>
    </row>
    <row r="65" spans="1:9" x14ac:dyDescent="0.25">
      <c r="A65" s="1" t="s">
        <v>399</v>
      </c>
      <c r="B65" s="1" t="s">
        <v>400</v>
      </c>
      <c r="C65" s="1" t="s">
        <v>35</v>
      </c>
      <c r="D65" s="1" t="s">
        <v>401</v>
      </c>
      <c r="E65" s="1">
        <v>9</v>
      </c>
      <c r="F65" s="3" t="s">
        <v>402</v>
      </c>
      <c r="G65" s="1" t="s">
        <v>403</v>
      </c>
      <c r="H65" s="1" t="s">
        <v>404</v>
      </c>
      <c r="I65" s="1" t="s">
        <v>405</v>
      </c>
    </row>
    <row r="66" spans="1:9" x14ac:dyDescent="0.25">
      <c r="A66" s="1" t="s">
        <v>406</v>
      </c>
      <c r="B66" s="1" t="s">
        <v>407</v>
      </c>
      <c r="C66" s="1" t="s">
        <v>35</v>
      </c>
      <c r="D66" s="1" t="s">
        <v>408</v>
      </c>
      <c r="E66" s="1">
        <v>8</v>
      </c>
      <c r="F66" s="3" t="s">
        <v>151</v>
      </c>
      <c r="G66" s="1" t="s">
        <v>409</v>
      </c>
      <c r="H66" s="1" t="s">
        <v>410</v>
      </c>
      <c r="I66" s="1" t="s">
        <v>411</v>
      </c>
    </row>
    <row r="67" spans="1:9" x14ac:dyDescent="0.25">
      <c r="A67" s="1" t="s">
        <v>412</v>
      </c>
      <c r="B67" s="1" t="s">
        <v>413</v>
      </c>
      <c r="C67" s="1" t="s">
        <v>19</v>
      </c>
      <c r="D67" s="1" t="s">
        <v>414</v>
      </c>
      <c r="E67" s="1">
        <v>7</v>
      </c>
      <c r="F67" s="3" t="s">
        <v>415</v>
      </c>
      <c r="G67" s="1" t="s">
        <v>416</v>
      </c>
      <c r="H67" s="1" t="s">
        <v>417</v>
      </c>
      <c r="I67" s="1" t="s">
        <v>418</v>
      </c>
    </row>
    <row r="68" spans="1:9" x14ac:dyDescent="0.25">
      <c r="A68" s="1" t="s">
        <v>419</v>
      </c>
      <c r="B68" s="1" t="s">
        <v>420</v>
      </c>
      <c r="C68" s="1" t="s">
        <v>19</v>
      </c>
      <c r="D68" s="1" t="s">
        <v>16</v>
      </c>
      <c r="E68" s="1">
        <v>0</v>
      </c>
      <c r="F68" s="3" t="s">
        <v>16</v>
      </c>
      <c r="G68" s="1" t="s">
        <v>421</v>
      </c>
      <c r="H68" s="1" t="s">
        <v>422</v>
      </c>
      <c r="I68" s="1" t="s">
        <v>423</v>
      </c>
    </row>
    <row r="69" spans="1:9" ht="14.4" x14ac:dyDescent="0.3">
      <c r="A69" s="1" t="s">
        <v>424</v>
      </c>
      <c r="B69" s="1" t="s">
        <v>425</v>
      </c>
      <c r="C69" s="1" t="s">
        <v>35</v>
      </c>
      <c r="D69" s="1" t="s">
        <v>426</v>
      </c>
      <c r="E69" s="1">
        <v>2</v>
      </c>
      <c r="F69" s="3" t="s">
        <v>16</v>
      </c>
      <c r="G69" t="s">
        <v>5778</v>
      </c>
      <c r="H69" s="1" t="s">
        <v>427</v>
      </c>
      <c r="I69" s="1" t="s">
        <v>428</v>
      </c>
    </row>
    <row r="70" spans="1:9" x14ac:dyDescent="0.25">
      <c r="A70" s="1" t="s">
        <v>429</v>
      </c>
      <c r="B70" s="1" t="s">
        <v>430</v>
      </c>
      <c r="C70" s="1" t="s">
        <v>395</v>
      </c>
      <c r="D70" s="1" t="s">
        <v>431</v>
      </c>
      <c r="E70" s="1">
        <v>11</v>
      </c>
      <c r="F70" s="3" t="s">
        <v>432</v>
      </c>
      <c r="G70" s="1" t="s">
        <v>433</v>
      </c>
      <c r="H70" s="1" t="s">
        <v>434</v>
      </c>
      <c r="I70" s="1" t="s">
        <v>435</v>
      </c>
    </row>
    <row r="71" spans="1:9" x14ac:dyDescent="0.25">
      <c r="A71" s="1" t="s">
        <v>436</v>
      </c>
      <c r="B71" s="1" t="s">
        <v>437</v>
      </c>
      <c r="C71" s="1" t="s">
        <v>35</v>
      </c>
      <c r="D71" s="1" t="s">
        <v>438</v>
      </c>
      <c r="E71" s="1">
        <v>11</v>
      </c>
      <c r="F71" s="3" t="s">
        <v>439</v>
      </c>
      <c r="G71" s="1" t="s">
        <v>440</v>
      </c>
      <c r="H71" s="1" t="s">
        <v>441</v>
      </c>
      <c r="I71" s="1" t="s">
        <v>442</v>
      </c>
    </row>
    <row r="72" spans="1:9" x14ac:dyDescent="0.25">
      <c r="A72" s="1" t="s">
        <v>443</v>
      </c>
      <c r="B72" s="1" t="s">
        <v>444</v>
      </c>
      <c r="C72" s="1" t="s">
        <v>124</v>
      </c>
      <c r="D72" s="1" t="s">
        <v>445</v>
      </c>
      <c r="E72" s="1">
        <v>8</v>
      </c>
      <c r="F72" s="3" t="s">
        <v>446</v>
      </c>
      <c r="G72" s="1" t="s">
        <v>447</v>
      </c>
      <c r="H72" s="1" t="s">
        <v>448</v>
      </c>
      <c r="I72" s="1" t="s">
        <v>449</v>
      </c>
    </row>
    <row r="73" spans="1:9" x14ac:dyDescent="0.25">
      <c r="A73" s="1" t="s">
        <v>450</v>
      </c>
      <c r="B73" s="1" t="s">
        <v>451</v>
      </c>
      <c r="C73" s="1" t="s">
        <v>124</v>
      </c>
      <c r="D73" s="1" t="s">
        <v>452</v>
      </c>
      <c r="E73" s="1">
        <v>5</v>
      </c>
      <c r="F73" s="3" t="s">
        <v>453</v>
      </c>
      <c r="G73" s="1" t="s">
        <v>454</v>
      </c>
      <c r="H73" s="1" t="s">
        <v>455</v>
      </c>
      <c r="I73" s="1" t="s">
        <v>456</v>
      </c>
    </row>
    <row r="74" spans="1:9" x14ac:dyDescent="0.25">
      <c r="A74" s="1" t="s">
        <v>457</v>
      </c>
      <c r="B74" s="1" t="s">
        <v>458</v>
      </c>
      <c r="C74" s="1" t="s">
        <v>19</v>
      </c>
      <c r="D74" s="1" t="s">
        <v>16</v>
      </c>
      <c r="E74" s="1">
        <v>0</v>
      </c>
      <c r="F74" s="3" t="s">
        <v>459</v>
      </c>
      <c r="G74" s="1" t="s">
        <v>460</v>
      </c>
      <c r="H74" s="1" t="s">
        <v>461</v>
      </c>
      <c r="I74" s="1" t="s">
        <v>462</v>
      </c>
    </row>
    <row r="75" spans="1:9" x14ac:dyDescent="0.25">
      <c r="A75" s="1" t="s">
        <v>463</v>
      </c>
      <c r="B75" s="1" t="s">
        <v>464</v>
      </c>
      <c r="C75" s="1" t="s">
        <v>50</v>
      </c>
      <c r="D75" s="1" t="s">
        <v>465</v>
      </c>
      <c r="E75" s="1">
        <v>7</v>
      </c>
      <c r="F75" s="3" t="s">
        <v>466</v>
      </c>
      <c r="G75" s="1" t="s">
        <v>467</v>
      </c>
      <c r="H75" s="1" t="s">
        <v>468</v>
      </c>
      <c r="I75" s="1" t="s">
        <v>469</v>
      </c>
    </row>
    <row r="76" spans="1:9" x14ac:dyDescent="0.25">
      <c r="A76" s="1" t="s">
        <v>470</v>
      </c>
      <c r="B76" s="1" t="s">
        <v>471</v>
      </c>
      <c r="C76" s="1" t="s">
        <v>19</v>
      </c>
      <c r="D76" s="1" t="s">
        <v>472</v>
      </c>
      <c r="E76" s="1">
        <v>8</v>
      </c>
      <c r="F76" s="3" t="s">
        <v>473</v>
      </c>
      <c r="G76" s="1" t="s">
        <v>474</v>
      </c>
      <c r="H76" s="1" t="s">
        <v>475</v>
      </c>
      <c r="I76" s="1" t="s">
        <v>476</v>
      </c>
    </row>
    <row r="77" spans="1:9" x14ac:dyDescent="0.25">
      <c r="A77" s="1" t="s">
        <v>477</v>
      </c>
      <c r="B77" s="1" t="s">
        <v>478</v>
      </c>
      <c r="C77" s="1" t="s">
        <v>27</v>
      </c>
      <c r="D77" s="1" t="s">
        <v>479</v>
      </c>
      <c r="E77" s="1">
        <v>8</v>
      </c>
      <c r="F77" s="3" t="s">
        <v>480</v>
      </c>
      <c r="G77" s="1" t="s">
        <v>481</v>
      </c>
      <c r="H77" s="1" t="s">
        <v>482</v>
      </c>
      <c r="I77" s="1" t="s">
        <v>483</v>
      </c>
    </row>
    <row r="78" spans="1:9" x14ac:dyDescent="0.25">
      <c r="A78" s="1" t="s">
        <v>484</v>
      </c>
      <c r="B78" s="1" t="s">
        <v>485</v>
      </c>
      <c r="C78" s="1" t="s">
        <v>35</v>
      </c>
      <c r="D78" s="1" t="s">
        <v>16</v>
      </c>
      <c r="E78" s="1">
        <v>0</v>
      </c>
      <c r="F78" s="3" t="s">
        <v>90</v>
      </c>
      <c r="G78" s="1" t="s">
        <v>486</v>
      </c>
      <c r="H78" s="1" t="s">
        <v>487</v>
      </c>
      <c r="I78" s="1" t="s">
        <v>488</v>
      </c>
    </row>
    <row r="79" spans="1:9" x14ac:dyDescent="0.25">
      <c r="A79" s="1" t="s">
        <v>489</v>
      </c>
      <c r="B79" s="1" t="s">
        <v>490</v>
      </c>
      <c r="C79" s="1" t="s">
        <v>113</v>
      </c>
      <c r="D79" s="1" t="s">
        <v>16</v>
      </c>
      <c r="E79" s="1">
        <v>0</v>
      </c>
      <c r="F79" s="3" t="s">
        <v>16</v>
      </c>
      <c r="G79" s="1" t="s">
        <v>491</v>
      </c>
      <c r="H79" s="1" t="s">
        <v>492</v>
      </c>
      <c r="I79" s="1" t="s">
        <v>493</v>
      </c>
    </row>
    <row r="80" spans="1:9" x14ac:dyDescent="0.25">
      <c r="A80" s="1" t="s">
        <v>494</v>
      </c>
      <c r="B80" s="1" t="s">
        <v>495</v>
      </c>
      <c r="C80" s="1" t="s">
        <v>19</v>
      </c>
      <c r="D80" s="1" t="s">
        <v>496</v>
      </c>
      <c r="E80" s="1">
        <v>5</v>
      </c>
      <c r="F80" s="3" t="s">
        <v>497</v>
      </c>
      <c r="G80" s="1" t="s">
        <v>498</v>
      </c>
      <c r="H80" s="1" t="s">
        <v>499</v>
      </c>
      <c r="I80" s="1" t="s">
        <v>500</v>
      </c>
    </row>
    <row r="81" spans="1:9" x14ac:dyDescent="0.25">
      <c r="A81" s="1" t="s">
        <v>501</v>
      </c>
      <c r="B81" s="1" t="s">
        <v>502</v>
      </c>
      <c r="C81" s="1" t="s">
        <v>395</v>
      </c>
      <c r="D81" s="1" t="s">
        <v>503</v>
      </c>
      <c r="E81" s="1">
        <v>9</v>
      </c>
      <c r="F81" s="3" t="s">
        <v>504</v>
      </c>
      <c r="G81" s="1" t="s">
        <v>505</v>
      </c>
      <c r="H81" s="1" t="s">
        <v>506</v>
      </c>
      <c r="I81" s="1" t="s">
        <v>507</v>
      </c>
    </row>
    <row r="82" spans="1:9" x14ac:dyDescent="0.25">
      <c r="A82" s="1" t="s">
        <v>508</v>
      </c>
      <c r="B82" s="1" t="s">
        <v>509</v>
      </c>
      <c r="C82" s="1" t="s">
        <v>395</v>
      </c>
      <c r="D82" s="1" t="s">
        <v>510</v>
      </c>
      <c r="E82" s="1">
        <v>5</v>
      </c>
      <c r="F82" s="3" t="s">
        <v>511</v>
      </c>
      <c r="G82" s="1" t="s">
        <v>512</v>
      </c>
      <c r="H82" s="1" t="s">
        <v>513</v>
      </c>
      <c r="I82" s="1" t="s">
        <v>514</v>
      </c>
    </row>
    <row r="83" spans="1:9" x14ac:dyDescent="0.25">
      <c r="A83" s="1" t="s">
        <v>515</v>
      </c>
      <c r="B83" s="1" t="s">
        <v>516</v>
      </c>
      <c r="C83" s="1" t="s">
        <v>27</v>
      </c>
      <c r="D83" s="1" t="s">
        <v>517</v>
      </c>
      <c r="E83" s="1">
        <v>19</v>
      </c>
      <c r="F83" s="3" t="s">
        <v>518</v>
      </c>
      <c r="G83" s="1" t="s">
        <v>519</v>
      </c>
      <c r="H83" s="1" t="s">
        <v>520</v>
      </c>
      <c r="I83" s="1" t="s">
        <v>521</v>
      </c>
    </row>
    <row r="84" spans="1:9" x14ac:dyDescent="0.25">
      <c r="A84" s="1" t="s">
        <v>522</v>
      </c>
      <c r="B84" s="1" t="s">
        <v>523</v>
      </c>
      <c r="C84" s="1" t="s">
        <v>113</v>
      </c>
      <c r="D84" s="1" t="s">
        <v>524</v>
      </c>
      <c r="E84" s="1">
        <v>6</v>
      </c>
      <c r="F84" s="3" t="s">
        <v>525</v>
      </c>
      <c r="G84" s="1" t="s">
        <v>526</v>
      </c>
      <c r="H84" s="1" t="s">
        <v>527</v>
      </c>
      <c r="I84" s="1" t="s">
        <v>528</v>
      </c>
    </row>
    <row r="85" spans="1:9" x14ac:dyDescent="0.25">
      <c r="A85" s="1" t="s">
        <v>529</v>
      </c>
      <c r="B85" s="1" t="s">
        <v>530</v>
      </c>
      <c r="C85" s="1" t="s">
        <v>27</v>
      </c>
      <c r="D85" s="1" t="s">
        <v>531</v>
      </c>
      <c r="E85" s="1">
        <v>11</v>
      </c>
      <c r="F85" s="3" t="s">
        <v>532</v>
      </c>
      <c r="G85" s="1" t="s">
        <v>533</v>
      </c>
      <c r="H85" s="1" t="s">
        <v>534</v>
      </c>
      <c r="I85" s="1" t="s">
        <v>535</v>
      </c>
    </row>
    <row r="86" spans="1:9" x14ac:dyDescent="0.25">
      <c r="A86" s="1" t="s">
        <v>536</v>
      </c>
      <c r="B86" s="1" t="s">
        <v>537</v>
      </c>
      <c r="C86" s="1" t="s">
        <v>50</v>
      </c>
      <c r="D86" s="1" t="s">
        <v>16</v>
      </c>
      <c r="E86" s="1">
        <v>0</v>
      </c>
      <c r="F86" s="3" t="s">
        <v>16</v>
      </c>
      <c r="G86" s="1" t="s">
        <v>538</v>
      </c>
      <c r="H86" s="1" t="s">
        <v>539</v>
      </c>
      <c r="I86" s="1" t="s">
        <v>540</v>
      </c>
    </row>
    <row r="87" spans="1:9" x14ac:dyDescent="0.25">
      <c r="A87" s="1" t="s">
        <v>541</v>
      </c>
      <c r="B87" s="1" t="s">
        <v>542</v>
      </c>
      <c r="C87" s="1" t="s">
        <v>35</v>
      </c>
      <c r="D87" s="1" t="s">
        <v>16</v>
      </c>
      <c r="E87" s="1">
        <v>0</v>
      </c>
      <c r="F87" s="3" t="s">
        <v>16</v>
      </c>
      <c r="G87" s="1" t="s">
        <v>543</v>
      </c>
      <c r="H87" s="1" t="s">
        <v>544</v>
      </c>
      <c r="I87" s="1" t="s">
        <v>545</v>
      </c>
    </row>
    <row r="88" spans="1:9" x14ac:dyDescent="0.25">
      <c r="A88" s="1" t="s">
        <v>546</v>
      </c>
      <c r="B88" s="1" t="s">
        <v>547</v>
      </c>
      <c r="C88" s="1" t="s">
        <v>11</v>
      </c>
      <c r="D88" s="1" t="s">
        <v>548</v>
      </c>
      <c r="E88" s="1">
        <v>7</v>
      </c>
      <c r="F88" s="3" t="s">
        <v>549</v>
      </c>
      <c r="G88" s="1" t="s">
        <v>550</v>
      </c>
      <c r="H88" s="1" t="s">
        <v>551</v>
      </c>
      <c r="I88" s="1" t="s">
        <v>552</v>
      </c>
    </row>
    <row r="89" spans="1:9" x14ac:dyDescent="0.25">
      <c r="A89" s="1" t="s">
        <v>553</v>
      </c>
      <c r="B89" s="1" t="s">
        <v>554</v>
      </c>
      <c r="C89" s="1" t="s">
        <v>124</v>
      </c>
      <c r="D89" s="1" t="s">
        <v>16</v>
      </c>
      <c r="E89" s="1">
        <v>0</v>
      </c>
      <c r="F89" s="3" t="s">
        <v>16</v>
      </c>
      <c r="G89" s="1" t="s">
        <v>555</v>
      </c>
      <c r="H89" s="1" t="s">
        <v>556</v>
      </c>
      <c r="I89" s="1" t="s">
        <v>557</v>
      </c>
    </row>
    <row r="90" spans="1:9" x14ac:dyDescent="0.25">
      <c r="A90" s="1" t="s">
        <v>558</v>
      </c>
      <c r="B90" s="1" t="s">
        <v>559</v>
      </c>
      <c r="C90" s="1" t="s">
        <v>50</v>
      </c>
      <c r="D90" s="1" t="s">
        <v>560</v>
      </c>
      <c r="E90" s="1">
        <v>17</v>
      </c>
      <c r="F90" s="3" t="s">
        <v>16</v>
      </c>
      <c r="G90" s="1" t="s">
        <v>561</v>
      </c>
      <c r="H90" s="1" t="s">
        <v>562</v>
      </c>
      <c r="I90" s="1" t="s">
        <v>563</v>
      </c>
    </row>
    <row r="91" spans="1:9" x14ac:dyDescent="0.25">
      <c r="A91" s="1" t="s">
        <v>564</v>
      </c>
      <c r="B91" s="1" t="s">
        <v>565</v>
      </c>
      <c r="C91" s="1" t="s">
        <v>27</v>
      </c>
      <c r="D91" s="1" t="s">
        <v>16</v>
      </c>
      <c r="E91" s="1">
        <v>0</v>
      </c>
      <c r="F91" s="3" t="s">
        <v>16</v>
      </c>
      <c r="G91" s="1" t="s">
        <v>566</v>
      </c>
      <c r="H91" s="1" t="s">
        <v>567</v>
      </c>
      <c r="I91" s="1" t="s">
        <v>568</v>
      </c>
    </row>
    <row r="92" spans="1:9" x14ac:dyDescent="0.25">
      <c r="A92" s="1" t="s">
        <v>569</v>
      </c>
      <c r="B92" s="1" t="s">
        <v>570</v>
      </c>
      <c r="C92" s="1" t="s">
        <v>124</v>
      </c>
      <c r="D92" s="1" t="s">
        <v>571</v>
      </c>
      <c r="E92" s="1">
        <v>9</v>
      </c>
      <c r="F92" s="3" t="s">
        <v>572</v>
      </c>
      <c r="G92" s="1" t="s">
        <v>573</v>
      </c>
      <c r="H92" s="1" t="s">
        <v>574</v>
      </c>
      <c r="I92" s="1" t="s">
        <v>575</v>
      </c>
    </row>
    <row r="93" spans="1:9" x14ac:dyDescent="0.25">
      <c r="A93" s="1" t="s">
        <v>576</v>
      </c>
      <c r="B93" s="1" t="s">
        <v>577</v>
      </c>
      <c r="C93" s="1" t="s">
        <v>82</v>
      </c>
      <c r="D93" s="1" t="s">
        <v>16</v>
      </c>
      <c r="E93" s="1">
        <v>0</v>
      </c>
      <c r="F93" s="3" t="s">
        <v>578</v>
      </c>
      <c r="G93" s="1" t="s">
        <v>579</v>
      </c>
      <c r="H93" s="1" t="s">
        <v>580</v>
      </c>
      <c r="I93" s="1" t="s">
        <v>581</v>
      </c>
    </row>
    <row r="94" spans="1:9" x14ac:dyDescent="0.25">
      <c r="A94" s="1" t="s">
        <v>582</v>
      </c>
      <c r="B94" s="1" t="s">
        <v>583</v>
      </c>
      <c r="C94" s="1" t="s">
        <v>395</v>
      </c>
      <c r="D94" s="1" t="s">
        <v>16</v>
      </c>
      <c r="E94" s="1">
        <v>0</v>
      </c>
      <c r="F94" s="3" t="s">
        <v>584</v>
      </c>
      <c r="G94" s="1" t="s">
        <v>585</v>
      </c>
      <c r="H94" s="1" t="s">
        <v>586</v>
      </c>
      <c r="I94" s="1" t="s">
        <v>587</v>
      </c>
    </row>
    <row r="95" spans="1:9" x14ac:dyDescent="0.25">
      <c r="A95" s="1" t="s">
        <v>588</v>
      </c>
      <c r="B95" s="1" t="s">
        <v>589</v>
      </c>
      <c r="C95" s="1" t="s">
        <v>82</v>
      </c>
      <c r="D95" s="1" t="s">
        <v>16</v>
      </c>
      <c r="E95" s="1">
        <v>0</v>
      </c>
      <c r="F95" s="3" t="s">
        <v>590</v>
      </c>
      <c r="G95" s="1" t="s">
        <v>591</v>
      </c>
      <c r="H95" s="1" t="s">
        <v>592</v>
      </c>
      <c r="I95" s="1" t="s">
        <v>593</v>
      </c>
    </row>
    <row r="96" spans="1:9" x14ac:dyDescent="0.25">
      <c r="A96" s="1" t="s">
        <v>594</v>
      </c>
      <c r="B96" s="1" t="s">
        <v>595</v>
      </c>
      <c r="C96" s="1" t="s">
        <v>82</v>
      </c>
      <c r="D96" s="1" t="s">
        <v>596</v>
      </c>
      <c r="E96" s="1">
        <v>8</v>
      </c>
      <c r="F96" s="3" t="s">
        <v>597</v>
      </c>
      <c r="G96" s="1" t="s">
        <v>598</v>
      </c>
      <c r="H96" s="1" t="s">
        <v>599</v>
      </c>
      <c r="I96" s="1" t="s">
        <v>600</v>
      </c>
    </row>
    <row r="97" spans="1:9" x14ac:dyDescent="0.25">
      <c r="A97" s="1" t="s">
        <v>601</v>
      </c>
      <c r="B97" s="1" t="s">
        <v>602</v>
      </c>
      <c r="C97" s="1" t="s">
        <v>124</v>
      </c>
      <c r="D97" s="1" t="s">
        <v>603</v>
      </c>
      <c r="E97" s="1">
        <v>14</v>
      </c>
      <c r="F97" s="3" t="s">
        <v>604</v>
      </c>
      <c r="G97" s="1" t="s">
        <v>605</v>
      </c>
      <c r="H97" s="1" t="s">
        <v>606</v>
      </c>
      <c r="I97" s="1" t="s">
        <v>607</v>
      </c>
    </row>
    <row r="98" spans="1:9" x14ac:dyDescent="0.25">
      <c r="A98" s="1" t="s">
        <v>608</v>
      </c>
      <c r="B98" s="1" t="s">
        <v>609</v>
      </c>
      <c r="C98" s="1" t="s">
        <v>82</v>
      </c>
      <c r="D98" s="1" t="s">
        <v>610</v>
      </c>
      <c r="E98" s="1">
        <v>5</v>
      </c>
      <c r="F98" s="3" t="s">
        <v>611</v>
      </c>
      <c r="G98" s="1" t="s">
        <v>612</v>
      </c>
      <c r="H98" s="1" t="s">
        <v>613</v>
      </c>
      <c r="I98" s="1" t="s">
        <v>614</v>
      </c>
    </row>
    <row r="99" spans="1:9" x14ac:dyDescent="0.25">
      <c r="A99" s="1" t="s">
        <v>615</v>
      </c>
      <c r="B99" s="1" t="s">
        <v>616</v>
      </c>
      <c r="C99" s="1" t="s">
        <v>50</v>
      </c>
      <c r="D99" s="1" t="s">
        <v>617</v>
      </c>
      <c r="E99" s="1">
        <v>11</v>
      </c>
      <c r="F99" s="3" t="s">
        <v>618</v>
      </c>
      <c r="G99" s="1" t="s">
        <v>619</v>
      </c>
      <c r="H99" s="1" t="s">
        <v>620</v>
      </c>
      <c r="I99" s="1" t="s">
        <v>621</v>
      </c>
    </row>
    <row r="100" spans="1:9" x14ac:dyDescent="0.25">
      <c r="A100" s="1" t="s">
        <v>615</v>
      </c>
      <c r="B100" s="1" t="s">
        <v>616</v>
      </c>
      <c r="C100" s="1" t="s">
        <v>50</v>
      </c>
      <c r="D100" s="1" t="s">
        <v>617</v>
      </c>
      <c r="E100" s="1">
        <v>11</v>
      </c>
      <c r="F100" s="3" t="s">
        <v>16</v>
      </c>
      <c r="G100" s="1" t="s">
        <v>622</v>
      </c>
      <c r="H100" s="1" t="s">
        <v>620</v>
      </c>
      <c r="I100" s="1" t="s">
        <v>623</v>
      </c>
    </row>
    <row r="101" spans="1:9" x14ac:dyDescent="0.25">
      <c r="A101" s="1" t="s">
        <v>624</v>
      </c>
      <c r="B101" s="1" t="s">
        <v>625</v>
      </c>
      <c r="C101" s="1" t="s">
        <v>113</v>
      </c>
      <c r="D101" s="1" t="s">
        <v>16</v>
      </c>
      <c r="E101" s="1">
        <v>0</v>
      </c>
      <c r="F101" s="3" t="s">
        <v>16</v>
      </c>
      <c r="G101" s="1" t="s">
        <v>626</v>
      </c>
      <c r="H101" s="1" t="s">
        <v>627</v>
      </c>
      <c r="I101" s="1" t="s">
        <v>628</v>
      </c>
    </row>
    <row r="102" spans="1:9" x14ac:dyDescent="0.25">
      <c r="A102" s="1" t="s">
        <v>629</v>
      </c>
      <c r="B102" s="1" t="s">
        <v>630</v>
      </c>
      <c r="C102" s="1" t="s">
        <v>19</v>
      </c>
      <c r="D102" s="1" t="s">
        <v>631</v>
      </c>
      <c r="E102" s="1">
        <v>3</v>
      </c>
      <c r="F102" s="3" t="s">
        <v>632</v>
      </c>
      <c r="G102" s="1" t="s">
        <v>633</v>
      </c>
      <c r="H102" s="1" t="s">
        <v>634</v>
      </c>
      <c r="I102" s="1" t="s">
        <v>635</v>
      </c>
    </row>
    <row r="103" spans="1:9" x14ac:dyDescent="0.25">
      <c r="A103" s="1" t="s">
        <v>636</v>
      </c>
      <c r="B103" s="1" t="s">
        <v>637</v>
      </c>
      <c r="C103" s="1" t="s">
        <v>11</v>
      </c>
      <c r="D103" s="1" t="s">
        <v>16</v>
      </c>
      <c r="E103" s="1">
        <v>0</v>
      </c>
      <c r="F103" s="3" t="s">
        <v>63</v>
      </c>
      <c r="G103" s="1" t="s">
        <v>638</v>
      </c>
      <c r="H103" s="1" t="s">
        <v>639</v>
      </c>
      <c r="I103" s="1" t="s">
        <v>640</v>
      </c>
    </row>
    <row r="104" spans="1:9" x14ac:dyDescent="0.25">
      <c r="A104" s="1" t="s">
        <v>641</v>
      </c>
      <c r="B104" s="1" t="s">
        <v>642</v>
      </c>
      <c r="C104" s="1" t="s">
        <v>124</v>
      </c>
      <c r="D104" s="1" t="s">
        <v>643</v>
      </c>
      <c r="E104" s="1">
        <v>5</v>
      </c>
      <c r="F104" s="3" t="s">
        <v>644</v>
      </c>
      <c r="G104" s="1" t="s">
        <v>645</v>
      </c>
      <c r="H104" s="1" t="s">
        <v>646</v>
      </c>
      <c r="I104" s="1" t="s">
        <v>647</v>
      </c>
    </row>
    <row r="105" spans="1:9" x14ac:dyDescent="0.25">
      <c r="A105" s="1" t="s">
        <v>648</v>
      </c>
      <c r="B105" s="1" t="s">
        <v>649</v>
      </c>
      <c r="C105" s="1" t="s">
        <v>19</v>
      </c>
      <c r="D105" s="1" t="s">
        <v>650</v>
      </c>
      <c r="E105" s="1">
        <v>7</v>
      </c>
      <c r="F105" s="3" t="s">
        <v>651</v>
      </c>
      <c r="G105" s="1" t="s">
        <v>652</v>
      </c>
      <c r="H105" s="1" t="s">
        <v>653</v>
      </c>
      <c r="I105" s="1" t="s">
        <v>654</v>
      </c>
    </row>
    <row r="106" spans="1:9" x14ac:dyDescent="0.25">
      <c r="A106" s="1" t="s">
        <v>655</v>
      </c>
      <c r="B106" s="1" t="s">
        <v>656</v>
      </c>
      <c r="C106" s="1" t="s">
        <v>35</v>
      </c>
      <c r="D106" s="1" t="s">
        <v>657</v>
      </c>
      <c r="E106" s="1">
        <v>7</v>
      </c>
      <c r="F106" s="3" t="s">
        <v>658</v>
      </c>
      <c r="G106" s="1" t="s">
        <v>659</v>
      </c>
      <c r="H106" s="1" t="s">
        <v>660</v>
      </c>
      <c r="I106" s="1" t="s">
        <v>661</v>
      </c>
    </row>
    <row r="107" spans="1:9" x14ac:dyDescent="0.25">
      <c r="A107" s="1" t="s">
        <v>662</v>
      </c>
      <c r="B107" s="1" t="s">
        <v>663</v>
      </c>
      <c r="C107" s="1" t="s">
        <v>124</v>
      </c>
      <c r="D107" s="1" t="s">
        <v>664</v>
      </c>
      <c r="E107" s="1">
        <v>7</v>
      </c>
      <c r="F107" s="3" t="s">
        <v>665</v>
      </c>
      <c r="G107" s="1" t="s">
        <v>666</v>
      </c>
      <c r="H107" s="1" t="s">
        <v>667</v>
      </c>
      <c r="I107" s="1" t="s">
        <v>668</v>
      </c>
    </row>
    <row r="108" spans="1:9" x14ac:dyDescent="0.25">
      <c r="A108" s="1" t="s">
        <v>669</v>
      </c>
      <c r="B108" s="1" t="s">
        <v>670</v>
      </c>
      <c r="C108" s="1" t="s">
        <v>27</v>
      </c>
      <c r="D108" s="1" t="s">
        <v>16</v>
      </c>
      <c r="E108" s="1">
        <v>0</v>
      </c>
      <c r="F108" s="3" t="s">
        <v>671</v>
      </c>
      <c r="G108" s="1" t="s">
        <v>672</v>
      </c>
      <c r="H108" s="1" t="s">
        <v>673</v>
      </c>
      <c r="I108" s="1" t="s">
        <v>674</v>
      </c>
    </row>
    <row r="109" spans="1:9" x14ac:dyDescent="0.25">
      <c r="A109" s="1" t="s">
        <v>675</v>
      </c>
      <c r="B109" s="1" t="s">
        <v>676</v>
      </c>
      <c r="C109" s="1" t="s">
        <v>124</v>
      </c>
      <c r="D109" s="1" t="s">
        <v>677</v>
      </c>
      <c r="E109" s="1">
        <v>4</v>
      </c>
      <c r="F109" s="3" t="s">
        <v>678</v>
      </c>
      <c r="G109" s="1" t="s">
        <v>679</v>
      </c>
      <c r="H109" s="1" t="s">
        <v>680</v>
      </c>
      <c r="I109" s="1" t="s">
        <v>681</v>
      </c>
    </row>
    <row r="110" spans="1:9" x14ac:dyDescent="0.25">
      <c r="A110" s="1" t="s">
        <v>682</v>
      </c>
      <c r="B110" s="1" t="s">
        <v>683</v>
      </c>
      <c r="C110" s="1" t="s">
        <v>19</v>
      </c>
      <c r="D110" s="1" t="s">
        <v>684</v>
      </c>
      <c r="E110" s="1">
        <v>5</v>
      </c>
      <c r="F110" s="3" t="s">
        <v>16</v>
      </c>
      <c r="G110" s="1" t="s">
        <v>685</v>
      </c>
      <c r="H110" s="1" t="s">
        <v>686</v>
      </c>
      <c r="I110" s="1" t="s">
        <v>687</v>
      </c>
    </row>
    <row r="111" spans="1:9" x14ac:dyDescent="0.25">
      <c r="A111" s="1" t="s">
        <v>688</v>
      </c>
      <c r="B111" s="1" t="s">
        <v>689</v>
      </c>
      <c r="C111" s="1" t="s">
        <v>19</v>
      </c>
      <c r="D111" s="1" t="s">
        <v>16</v>
      </c>
      <c r="E111" s="1">
        <v>0</v>
      </c>
      <c r="F111" s="3" t="s">
        <v>459</v>
      </c>
      <c r="G111" s="1" t="s">
        <v>690</v>
      </c>
      <c r="H111" s="1" t="s">
        <v>691</v>
      </c>
      <c r="I111" s="1" t="s">
        <v>692</v>
      </c>
    </row>
    <row r="112" spans="1:9" x14ac:dyDescent="0.25">
      <c r="A112" s="1" t="s">
        <v>693</v>
      </c>
      <c r="B112" s="1" t="s">
        <v>694</v>
      </c>
      <c r="C112" s="1" t="s">
        <v>11</v>
      </c>
      <c r="D112" s="1" t="s">
        <v>16</v>
      </c>
      <c r="E112" s="1">
        <v>0</v>
      </c>
      <c r="F112" s="3" t="s">
        <v>695</v>
      </c>
      <c r="G112" s="1" t="s">
        <v>696</v>
      </c>
      <c r="H112" s="1" t="s">
        <v>697</v>
      </c>
      <c r="I112" s="1" t="s">
        <v>698</v>
      </c>
    </row>
    <row r="113" spans="1:9" x14ac:dyDescent="0.25">
      <c r="A113" s="1" t="s">
        <v>699</v>
      </c>
      <c r="B113" s="1" t="s">
        <v>700</v>
      </c>
      <c r="C113" s="1" t="s">
        <v>11</v>
      </c>
      <c r="D113" s="1" t="s">
        <v>701</v>
      </c>
      <c r="E113" s="1">
        <v>9</v>
      </c>
      <c r="F113" s="3" t="s">
        <v>311</v>
      </c>
      <c r="G113" s="1" t="s">
        <v>702</v>
      </c>
      <c r="H113" s="1" t="s">
        <v>703</v>
      </c>
      <c r="I113" s="1" t="s">
        <v>704</v>
      </c>
    </row>
    <row r="114" spans="1:9" x14ac:dyDescent="0.25">
      <c r="A114" s="1" t="s">
        <v>705</v>
      </c>
      <c r="B114" s="1" t="s">
        <v>706</v>
      </c>
      <c r="C114" s="1" t="s">
        <v>11</v>
      </c>
      <c r="D114" s="1" t="s">
        <v>707</v>
      </c>
      <c r="E114" s="1">
        <v>10</v>
      </c>
      <c r="F114" s="3" t="s">
        <v>708</v>
      </c>
      <c r="G114" s="1" t="s">
        <v>709</v>
      </c>
      <c r="H114" s="1" t="s">
        <v>710</v>
      </c>
      <c r="I114" s="1" t="s">
        <v>711</v>
      </c>
    </row>
    <row r="115" spans="1:9" x14ac:dyDescent="0.25">
      <c r="A115" s="1" t="s">
        <v>712</v>
      </c>
      <c r="B115" s="1" t="s">
        <v>713</v>
      </c>
      <c r="C115" s="1" t="s">
        <v>82</v>
      </c>
      <c r="D115" s="1" t="s">
        <v>714</v>
      </c>
      <c r="E115" s="1">
        <v>11</v>
      </c>
      <c r="F115" s="3" t="s">
        <v>715</v>
      </c>
      <c r="G115" s="1" t="s">
        <v>716</v>
      </c>
      <c r="H115" s="1" t="s">
        <v>717</v>
      </c>
      <c r="I115" s="1" t="s">
        <v>718</v>
      </c>
    </row>
    <row r="116" spans="1:9" x14ac:dyDescent="0.25">
      <c r="A116" s="1" t="s">
        <v>719</v>
      </c>
      <c r="B116" s="1" t="s">
        <v>720</v>
      </c>
      <c r="C116" s="1" t="s">
        <v>11</v>
      </c>
      <c r="D116" s="1" t="s">
        <v>43</v>
      </c>
      <c r="E116" s="1">
        <v>7</v>
      </c>
      <c r="F116" s="3" t="s">
        <v>721</v>
      </c>
      <c r="G116" s="1" t="s">
        <v>722</v>
      </c>
      <c r="H116" s="1" t="s">
        <v>723</v>
      </c>
      <c r="I116" s="1" t="s">
        <v>724</v>
      </c>
    </row>
    <row r="117" spans="1:9" x14ac:dyDescent="0.25">
      <c r="A117" s="1" t="s">
        <v>725</v>
      </c>
      <c r="B117" s="1" t="s">
        <v>726</v>
      </c>
      <c r="C117" s="1" t="s">
        <v>19</v>
      </c>
      <c r="D117" s="1" t="s">
        <v>16</v>
      </c>
      <c r="E117" s="1">
        <v>0</v>
      </c>
      <c r="F117" s="3" t="s">
        <v>16</v>
      </c>
      <c r="H117" s="1" t="s">
        <v>727</v>
      </c>
      <c r="I117" s="1" t="s">
        <v>728</v>
      </c>
    </row>
    <row r="118" spans="1:9" x14ac:dyDescent="0.25">
      <c r="A118" s="1" t="s">
        <v>729</v>
      </c>
      <c r="B118" s="1" t="s">
        <v>730</v>
      </c>
      <c r="C118" s="1" t="s">
        <v>395</v>
      </c>
      <c r="D118" s="1" t="s">
        <v>16</v>
      </c>
      <c r="E118" s="1">
        <v>0</v>
      </c>
      <c r="F118" s="3" t="s">
        <v>731</v>
      </c>
      <c r="G118" s="1" t="s">
        <v>732</v>
      </c>
      <c r="H118" s="1" t="s">
        <v>733</v>
      </c>
      <c r="I118" s="1" t="s">
        <v>734</v>
      </c>
    </row>
    <row r="119" spans="1:9" x14ac:dyDescent="0.25">
      <c r="A119" s="1" t="s">
        <v>735</v>
      </c>
      <c r="B119" s="1" t="s">
        <v>736</v>
      </c>
      <c r="C119" s="1" t="s">
        <v>395</v>
      </c>
      <c r="D119" s="1" t="s">
        <v>16</v>
      </c>
      <c r="E119" s="1">
        <v>0</v>
      </c>
      <c r="F119" s="3" t="s">
        <v>737</v>
      </c>
      <c r="H119" s="1" t="s">
        <v>738</v>
      </c>
      <c r="I119" s="1" t="s">
        <v>739</v>
      </c>
    </row>
    <row r="120" spans="1:9" x14ac:dyDescent="0.25">
      <c r="A120" s="1" t="s">
        <v>740</v>
      </c>
      <c r="B120" s="1" t="s">
        <v>741</v>
      </c>
      <c r="C120" s="1" t="s">
        <v>82</v>
      </c>
      <c r="D120" s="1" t="s">
        <v>742</v>
      </c>
      <c r="E120" s="1">
        <v>3</v>
      </c>
      <c r="F120" s="3" t="s">
        <v>743</v>
      </c>
      <c r="G120" s="1" t="s">
        <v>744</v>
      </c>
      <c r="H120" s="1" t="s">
        <v>745</v>
      </c>
      <c r="I120" s="1" t="s">
        <v>746</v>
      </c>
    </row>
    <row r="121" spans="1:9" x14ac:dyDescent="0.25">
      <c r="A121" s="1" t="s">
        <v>747</v>
      </c>
      <c r="B121" s="1" t="s">
        <v>748</v>
      </c>
      <c r="C121" s="1" t="s">
        <v>395</v>
      </c>
      <c r="D121" s="1" t="s">
        <v>749</v>
      </c>
      <c r="E121" s="1">
        <v>9</v>
      </c>
      <c r="F121" s="3" t="s">
        <v>750</v>
      </c>
      <c r="G121" s="1" t="s">
        <v>751</v>
      </c>
      <c r="H121" s="1" t="s">
        <v>752</v>
      </c>
      <c r="I121" s="1" t="s">
        <v>753</v>
      </c>
    </row>
    <row r="122" spans="1:9" x14ac:dyDescent="0.25">
      <c r="A122" s="1" t="s">
        <v>754</v>
      </c>
      <c r="B122" s="1" t="s">
        <v>755</v>
      </c>
      <c r="C122" s="1" t="s">
        <v>82</v>
      </c>
      <c r="D122" s="1" t="s">
        <v>756</v>
      </c>
      <c r="E122" s="1">
        <v>2</v>
      </c>
      <c r="F122" s="3" t="s">
        <v>757</v>
      </c>
      <c r="H122" s="1" t="s">
        <v>758</v>
      </c>
      <c r="I122" s="1" t="s">
        <v>759</v>
      </c>
    </row>
    <row r="123" spans="1:9" x14ac:dyDescent="0.25">
      <c r="A123" s="1" t="s">
        <v>725</v>
      </c>
      <c r="B123" s="1" t="s">
        <v>760</v>
      </c>
      <c r="C123" s="1" t="s">
        <v>27</v>
      </c>
      <c r="D123" s="1" t="s">
        <v>16</v>
      </c>
      <c r="E123" s="1">
        <v>0</v>
      </c>
      <c r="F123" s="3" t="s">
        <v>16</v>
      </c>
      <c r="H123" s="1" t="s">
        <v>761</v>
      </c>
      <c r="I123" s="1" t="s">
        <v>762</v>
      </c>
    </row>
    <row r="124" spans="1:9" x14ac:dyDescent="0.25">
      <c r="A124" s="1" t="s">
        <v>763</v>
      </c>
      <c r="B124" s="1" t="s">
        <v>764</v>
      </c>
      <c r="C124" s="1" t="s">
        <v>50</v>
      </c>
      <c r="D124" s="1" t="s">
        <v>765</v>
      </c>
      <c r="E124" s="1">
        <v>6</v>
      </c>
      <c r="F124" s="3" t="s">
        <v>766</v>
      </c>
      <c r="G124" s="1" t="s">
        <v>767</v>
      </c>
      <c r="H124" s="1" t="s">
        <v>768</v>
      </c>
      <c r="I124" s="1" t="s">
        <v>769</v>
      </c>
    </row>
    <row r="125" spans="1:9" x14ac:dyDescent="0.25">
      <c r="A125" s="1" t="s">
        <v>770</v>
      </c>
      <c r="B125" s="1" t="s">
        <v>771</v>
      </c>
      <c r="C125" s="1" t="s">
        <v>35</v>
      </c>
      <c r="D125" s="1" t="s">
        <v>16</v>
      </c>
      <c r="E125" s="1">
        <v>0</v>
      </c>
      <c r="F125" s="3" t="s">
        <v>772</v>
      </c>
      <c r="G125" s="1" t="s">
        <v>773</v>
      </c>
      <c r="H125" s="1" t="s">
        <v>774</v>
      </c>
      <c r="I125" s="1" t="s">
        <v>775</v>
      </c>
    </row>
    <row r="126" spans="1:9" x14ac:dyDescent="0.25">
      <c r="A126" s="1" t="s">
        <v>776</v>
      </c>
      <c r="B126" s="1" t="s">
        <v>777</v>
      </c>
      <c r="C126" s="1" t="s">
        <v>27</v>
      </c>
      <c r="D126" s="1" t="s">
        <v>778</v>
      </c>
      <c r="E126" s="1">
        <v>10</v>
      </c>
      <c r="F126" s="3" t="s">
        <v>779</v>
      </c>
      <c r="G126" s="1" t="s">
        <v>780</v>
      </c>
      <c r="H126" s="1" t="s">
        <v>781</v>
      </c>
      <c r="I126" s="1" t="s">
        <v>782</v>
      </c>
    </row>
    <row r="127" spans="1:9" x14ac:dyDescent="0.25">
      <c r="A127" s="1" t="s">
        <v>783</v>
      </c>
      <c r="B127" s="1" t="s">
        <v>784</v>
      </c>
      <c r="C127" s="1" t="s">
        <v>27</v>
      </c>
      <c r="D127" s="1" t="s">
        <v>16</v>
      </c>
      <c r="E127" s="1">
        <v>0</v>
      </c>
      <c r="F127" s="3" t="s">
        <v>785</v>
      </c>
      <c r="G127" s="1" t="s">
        <v>786</v>
      </c>
      <c r="H127" s="1" t="s">
        <v>787</v>
      </c>
      <c r="I127" s="1" t="s">
        <v>788</v>
      </c>
    </row>
    <row r="128" spans="1:9" x14ac:dyDescent="0.25">
      <c r="A128" s="1" t="s">
        <v>789</v>
      </c>
      <c r="B128" s="1" t="s">
        <v>790</v>
      </c>
      <c r="C128" s="1" t="s">
        <v>11</v>
      </c>
      <c r="D128" s="1" t="s">
        <v>791</v>
      </c>
      <c r="E128" s="1">
        <v>12</v>
      </c>
      <c r="F128" s="3" t="s">
        <v>792</v>
      </c>
      <c r="G128" s="1" t="s">
        <v>793</v>
      </c>
      <c r="H128" s="1" t="s">
        <v>794</v>
      </c>
      <c r="I128" s="1" t="s">
        <v>795</v>
      </c>
    </row>
    <row r="129" spans="1:9" x14ac:dyDescent="0.25">
      <c r="A129" s="1" t="s">
        <v>796</v>
      </c>
      <c r="B129" s="1" t="s">
        <v>797</v>
      </c>
      <c r="C129" s="1" t="s">
        <v>395</v>
      </c>
      <c r="D129" s="1" t="s">
        <v>798</v>
      </c>
      <c r="E129" s="1">
        <v>9</v>
      </c>
      <c r="F129" s="3" t="s">
        <v>750</v>
      </c>
      <c r="G129" s="1" t="s">
        <v>799</v>
      </c>
      <c r="H129" s="1" t="s">
        <v>800</v>
      </c>
      <c r="I129" s="1" t="s">
        <v>801</v>
      </c>
    </row>
    <row r="130" spans="1:9" x14ac:dyDescent="0.25">
      <c r="A130" s="1" t="s">
        <v>802</v>
      </c>
      <c r="B130" s="1" t="s">
        <v>803</v>
      </c>
      <c r="C130" s="1" t="s">
        <v>19</v>
      </c>
      <c r="D130" s="1" t="s">
        <v>804</v>
      </c>
      <c r="E130" s="1">
        <v>11</v>
      </c>
      <c r="F130" s="3" t="s">
        <v>805</v>
      </c>
      <c r="G130" s="1" t="s">
        <v>806</v>
      </c>
      <c r="H130" s="1" t="s">
        <v>807</v>
      </c>
      <c r="I130" s="1" t="s">
        <v>808</v>
      </c>
    </row>
    <row r="131" spans="1:9" x14ac:dyDescent="0.25">
      <c r="A131" s="1" t="s">
        <v>809</v>
      </c>
      <c r="B131" s="1" t="s">
        <v>810</v>
      </c>
      <c r="C131" s="1" t="s">
        <v>19</v>
      </c>
      <c r="D131" s="1" t="s">
        <v>16</v>
      </c>
      <c r="E131" s="1">
        <v>0</v>
      </c>
      <c r="F131" s="3" t="s">
        <v>811</v>
      </c>
      <c r="G131" s="1" t="s">
        <v>812</v>
      </c>
      <c r="H131" s="1" t="s">
        <v>813</v>
      </c>
      <c r="I131" s="1" t="s">
        <v>814</v>
      </c>
    </row>
    <row r="132" spans="1:9" x14ac:dyDescent="0.25">
      <c r="A132" s="1" t="s">
        <v>815</v>
      </c>
      <c r="B132" s="1" t="s">
        <v>816</v>
      </c>
      <c r="C132" s="1" t="s">
        <v>11</v>
      </c>
      <c r="D132" s="1" t="s">
        <v>817</v>
      </c>
      <c r="E132" s="1">
        <v>6</v>
      </c>
      <c r="F132" s="3" t="s">
        <v>818</v>
      </c>
      <c r="G132" s="1" t="s">
        <v>819</v>
      </c>
      <c r="H132" s="1" t="s">
        <v>820</v>
      </c>
      <c r="I132" s="1" t="s">
        <v>821</v>
      </c>
    </row>
    <row r="133" spans="1:9" x14ac:dyDescent="0.25">
      <c r="A133" s="1" t="s">
        <v>822</v>
      </c>
      <c r="B133" s="1" t="s">
        <v>823</v>
      </c>
      <c r="C133" s="1" t="s">
        <v>11</v>
      </c>
      <c r="D133" s="1" t="s">
        <v>824</v>
      </c>
      <c r="E133" s="1">
        <v>16</v>
      </c>
      <c r="F133" s="3" t="s">
        <v>825</v>
      </c>
      <c r="G133" s="1" t="s">
        <v>826</v>
      </c>
      <c r="H133" s="1" t="s">
        <v>827</v>
      </c>
      <c r="I133" s="1" t="s">
        <v>828</v>
      </c>
    </row>
    <row r="134" spans="1:9" x14ac:dyDescent="0.25">
      <c r="A134" s="1" t="s">
        <v>829</v>
      </c>
      <c r="B134" s="1" t="s">
        <v>830</v>
      </c>
      <c r="C134" s="1" t="s">
        <v>35</v>
      </c>
      <c r="D134" s="1" t="s">
        <v>16</v>
      </c>
      <c r="E134" s="1">
        <v>0</v>
      </c>
      <c r="F134" s="3" t="s">
        <v>16</v>
      </c>
      <c r="G134" s="1" t="s">
        <v>831</v>
      </c>
      <c r="H134" s="1" t="s">
        <v>832</v>
      </c>
      <c r="I134" s="1" t="s">
        <v>833</v>
      </c>
    </row>
    <row r="135" spans="1:9" x14ac:dyDescent="0.25">
      <c r="A135" s="1" t="s">
        <v>834</v>
      </c>
      <c r="B135" s="1" t="s">
        <v>835</v>
      </c>
      <c r="C135" s="1" t="s">
        <v>11</v>
      </c>
      <c r="D135" s="1" t="s">
        <v>16</v>
      </c>
      <c r="E135" s="1">
        <v>0</v>
      </c>
      <c r="F135" s="3" t="s">
        <v>63</v>
      </c>
      <c r="G135" s="1" t="s">
        <v>836</v>
      </c>
      <c r="H135" s="1" t="s">
        <v>837</v>
      </c>
      <c r="I135" s="1" t="s">
        <v>838</v>
      </c>
    </row>
    <row r="136" spans="1:9" x14ac:dyDescent="0.25">
      <c r="A136" s="1" t="s">
        <v>839</v>
      </c>
      <c r="B136" s="1" t="s">
        <v>840</v>
      </c>
      <c r="C136" s="1" t="s">
        <v>395</v>
      </c>
      <c r="D136" s="1" t="s">
        <v>16</v>
      </c>
      <c r="E136" s="1">
        <v>0</v>
      </c>
      <c r="F136" s="3" t="s">
        <v>841</v>
      </c>
      <c r="G136" s="1" t="s">
        <v>842</v>
      </c>
      <c r="H136" s="1" t="s">
        <v>843</v>
      </c>
      <c r="I136" s="1" t="s">
        <v>844</v>
      </c>
    </row>
    <row r="137" spans="1:9" x14ac:dyDescent="0.25">
      <c r="A137" s="1" t="s">
        <v>845</v>
      </c>
      <c r="B137" s="1" t="s">
        <v>846</v>
      </c>
      <c r="C137" s="1" t="s">
        <v>35</v>
      </c>
      <c r="D137" s="1" t="s">
        <v>847</v>
      </c>
      <c r="E137" s="1">
        <v>7</v>
      </c>
      <c r="F137" s="3" t="s">
        <v>848</v>
      </c>
      <c r="G137" s="1" t="s">
        <v>849</v>
      </c>
      <c r="H137" s="1" t="s">
        <v>850</v>
      </c>
      <c r="I137" s="1" t="s">
        <v>851</v>
      </c>
    </row>
    <row r="138" spans="1:9" x14ac:dyDescent="0.25">
      <c r="A138" s="1" t="s">
        <v>852</v>
      </c>
      <c r="B138" s="1" t="s">
        <v>853</v>
      </c>
      <c r="C138" s="1" t="s">
        <v>19</v>
      </c>
      <c r="D138" s="1" t="s">
        <v>16</v>
      </c>
      <c r="E138" s="1">
        <v>0</v>
      </c>
      <c r="F138" s="3" t="s">
        <v>16</v>
      </c>
      <c r="H138" s="1" t="s">
        <v>854</v>
      </c>
      <c r="I138" s="1" t="s">
        <v>855</v>
      </c>
    </row>
    <row r="139" spans="1:9" x14ac:dyDescent="0.25">
      <c r="A139" s="1" t="s">
        <v>856</v>
      </c>
      <c r="B139" s="1" t="s">
        <v>857</v>
      </c>
      <c r="C139" s="1" t="s">
        <v>124</v>
      </c>
      <c r="D139" s="1" t="s">
        <v>858</v>
      </c>
      <c r="E139" s="1">
        <v>12</v>
      </c>
      <c r="F139" s="3" t="s">
        <v>859</v>
      </c>
      <c r="G139" s="1" t="s">
        <v>860</v>
      </c>
      <c r="H139" s="1" t="s">
        <v>861</v>
      </c>
      <c r="I139" s="1" t="s">
        <v>862</v>
      </c>
    </row>
    <row r="140" spans="1:9" x14ac:dyDescent="0.25">
      <c r="A140" s="1" t="s">
        <v>863</v>
      </c>
      <c r="B140" s="1" t="s">
        <v>864</v>
      </c>
      <c r="C140" s="1" t="s">
        <v>395</v>
      </c>
      <c r="D140" s="1" t="s">
        <v>865</v>
      </c>
      <c r="E140" s="1">
        <v>3</v>
      </c>
      <c r="F140" s="3" t="s">
        <v>866</v>
      </c>
      <c r="G140" s="1" t="s">
        <v>867</v>
      </c>
      <c r="H140" s="1" t="s">
        <v>868</v>
      </c>
      <c r="I140" s="1" t="s">
        <v>869</v>
      </c>
    </row>
    <row r="141" spans="1:9" x14ac:dyDescent="0.25">
      <c r="A141" s="1" t="s">
        <v>870</v>
      </c>
      <c r="B141" s="1" t="s">
        <v>871</v>
      </c>
      <c r="C141" s="1" t="s">
        <v>35</v>
      </c>
      <c r="D141" s="1" t="s">
        <v>872</v>
      </c>
      <c r="E141" s="1">
        <v>14</v>
      </c>
      <c r="F141" s="3" t="s">
        <v>873</v>
      </c>
      <c r="G141" s="1" t="s">
        <v>874</v>
      </c>
      <c r="H141" s="1" t="s">
        <v>875</v>
      </c>
      <c r="I141" s="1" t="s">
        <v>876</v>
      </c>
    </row>
    <row r="142" spans="1:9" x14ac:dyDescent="0.25">
      <c r="A142" s="1" t="s">
        <v>877</v>
      </c>
      <c r="B142" s="1" t="s">
        <v>878</v>
      </c>
      <c r="C142" s="1" t="s">
        <v>395</v>
      </c>
      <c r="D142" s="1" t="s">
        <v>879</v>
      </c>
      <c r="E142" s="1">
        <v>11</v>
      </c>
      <c r="F142" s="3" t="s">
        <v>880</v>
      </c>
      <c r="G142" s="1" t="s">
        <v>881</v>
      </c>
      <c r="H142" s="1" t="s">
        <v>882</v>
      </c>
      <c r="I142" s="1" t="s">
        <v>883</v>
      </c>
    </row>
    <row r="143" spans="1:9" x14ac:dyDescent="0.25">
      <c r="A143" s="1" t="s">
        <v>884</v>
      </c>
      <c r="B143" s="1" t="s">
        <v>885</v>
      </c>
      <c r="C143" s="1" t="s">
        <v>124</v>
      </c>
      <c r="D143" s="1" t="s">
        <v>16</v>
      </c>
      <c r="E143" s="1">
        <v>0</v>
      </c>
      <c r="F143" s="3" t="s">
        <v>886</v>
      </c>
      <c r="G143" s="1" t="s">
        <v>887</v>
      </c>
      <c r="H143" s="1" t="s">
        <v>888</v>
      </c>
      <c r="I143" s="1" t="s">
        <v>889</v>
      </c>
    </row>
    <row r="144" spans="1:9" x14ac:dyDescent="0.25">
      <c r="A144" s="1" t="s">
        <v>890</v>
      </c>
      <c r="B144" s="1" t="s">
        <v>891</v>
      </c>
      <c r="C144" s="1" t="s">
        <v>19</v>
      </c>
      <c r="D144" s="1" t="s">
        <v>892</v>
      </c>
      <c r="E144" s="1">
        <v>4</v>
      </c>
      <c r="F144" s="3" t="s">
        <v>893</v>
      </c>
      <c r="G144" s="1" t="s">
        <v>894</v>
      </c>
      <c r="H144" s="1" t="s">
        <v>895</v>
      </c>
      <c r="I144" s="1" t="s">
        <v>896</v>
      </c>
    </row>
    <row r="145" spans="1:9" x14ac:dyDescent="0.25">
      <c r="A145" s="1" t="s">
        <v>897</v>
      </c>
      <c r="B145" s="1" t="s">
        <v>898</v>
      </c>
      <c r="C145" s="1" t="s">
        <v>124</v>
      </c>
      <c r="D145" s="1" t="s">
        <v>899</v>
      </c>
      <c r="E145" s="1">
        <v>4</v>
      </c>
      <c r="F145" s="3" t="s">
        <v>16</v>
      </c>
      <c r="G145" s="1" t="s">
        <v>900</v>
      </c>
      <c r="H145" s="1" t="s">
        <v>901</v>
      </c>
      <c r="I145" s="1" t="s">
        <v>902</v>
      </c>
    </row>
    <row r="146" spans="1:9" x14ac:dyDescent="0.25">
      <c r="A146" s="1" t="s">
        <v>903</v>
      </c>
      <c r="B146" s="1" t="s">
        <v>904</v>
      </c>
      <c r="C146" s="1" t="s">
        <v>50</v>
      </c>
      <c r="D146" s="1" t="s">
        <v>905</v>
      </c>
      <c r="E146" s="1">
        <v>7</v>
      </c>
      <c r="F146" s="3" t="s">
        <v>466</v>
      </c>
      <c r="G146" s="1" t="s">
        <v>906</v>
      </c>
      <c r="H146" s="1" t="s">
        <v>907</v>
      </c>
      <c r="I146" s="1" t="s">
        <v>908</v>
      </c>
    </row>
    <row r="147" spans="1:9" x14ac:dyDescent="0.25">
      <c r="A147" s="1" t="s">
        <v>909</v>
      </c>
      <c r="B147" s="1" t="s">
        <v>910</v>
      </c>
      <c r="C147" s="1" t="s">
        <v>11</v>
      </c>
      <c r="D147" s="1" t="s">
        <v>911</v>
      </c>
      <c r="E147" s="1">
        <v>7</v>
      </c>
      <c r="F147" s="3" t="s">
        <v>912</v>
      </c>
      <c r="G147" s="1" t="s">
        <v>913</v>
      </c>
      <c r="H147" s="1" t="s">
        <v>914</v>
      </c>
      <c r="I147" s="1" t="s">
        <v>915</v>
      </c>
    </row>
    <row r="148" spans="1:9" x14ac:dyDescent="0.25">
      <c r="A148" s="1" t="s">
        <v>916</v>
      </c>
      <c r="B148" s="1" t="s">
        <v>917</v>
      </c>
      <c r="C148" s="1" t="s">
        <v>82</v>
      </c>
      <c r="D148" s="1" t="s">
        <v>918</v>
      </c>
      <c r="E148" s="1">
        <v>3</v>
      </c>
      <c r="F148" s="3" t="s">
        <v>919</v>
      </c>
      <c r="G148" s="1" t="s">
        <v>920</v>
      </c>
      <c r="H148" s="1" t="s">
        <v>921</v>
      </c>
      <c r="I148" s="1" t="s">
        <v>922</v>
      </c>
    </row>
    <row r="149" spans="1:9" x14ac:dyDescent="0.25">
      <c r="A149" s="1" t="s">
        <v>923</v>
      </c>
      <c r="B149" s="1" t="s">
        <v>924</v>
      </c>
      <c r="C149" s="1" t="s">
        <v>82</v>
      </c>
      <c r="D149" s="1" t="s">
        <v>16</v>
      </c>
      <c r="E149" s="1">
        <v>0</v>
      </c>
      <c r="F149" s="3" t="s">
        <v>925</v>
      </c>
      <c r="G149" s="1" t="s">
        <v>926</v>
      </c>
      <c r="H149" s="1" t="s">
        <v>927</v>
      </c>
      <c r="I149" s="1" t="s">
        <v>928</v>
      </c>
    </row>
    <row r="150" spans="1:9" x14ac:dyDescent="0.25">
      <c r="A150" s="1" t="s">
        <v>929</v>
      </c>
      <c r="B150" s="1" t="s">
        <v>930</v>
      </c>
      <c r="C150" s="1" t="s">
        <v>19</v>
      </c>
      <c r="D150" s="1" t="s">
        <v>931</v>
      </c>
      <c r="E150" s="1">
        <v>3</v>
      </c>
      <c r="F150" s="3" t="s">
        <v>415</v>
      </c>
      <c r="G150" s="1" t="s">
        <v>932</v>
      </c>
      <c r="H150" s="1" t="s">
        <v>933</v>
      </c>
      <c r="I150" s="1" t="s">
        <v>934</v>
      </c>
    </row>
    <row r="151" spans="1:9" x14ac:dyDescent="0.25">
      <c r="A151" s="1" t="s">
        <v>935</v>
      </c>
      <c r="B151" s="1" t="s">
        <v>936</v>
      </c>
      <c r="C151" s="1" t="s">
        <v>124</v>
      </c>
      <c r="D151" s="1" t="s">
        <v>937</v>
      </c>
      <c r="E151" s="1">
        <v>11</v>
      </c>
      <c r="F151" s="3" t="s">
        <v>938</v>
      </c>
      <c r="G151" s="1" t="s">
        <v>939</v>
      </c>
      <c r="H151" s="1" t="s">
        <v>940</v>
      </c>
      <c r="I151" s="1" t="s">
        <v>941</v>
      </c>
    </row>
    <row r="152" spans="1:9" x14ac:dyDescent="0.25">
      <c r="A152" s="1" t="s">
        <v>942</v>
      </c>
      <c r="B152" s="1" t="s">
        <v>943</v>
      </c>
      <c r="C152" s="1" t="s">
        <v>11</v>
      </c>
      <c r="D152" s="1" t="s">
        <v>944</v>
      </c>
      <c r="E152" s="1">
        <v>14</v>
      </c>
      <c r="F152" s="3" t="s">
        <v>945</v>
      </c>
      <c r="G152" s="1" t="s">
        <v>946</v>
      </c>
      <c r="H152" s="1" t="s">
        <v>947</v>
      </c>
      <c r="I152" s="1" t="s">
        <v>948</v>
      </c>
    </row>
    <row r="153" spans="1:9" x14ac:dyDescent="0.25">
      <c r="A153" s="1" t="s">
        <v>949</v>
      </c>
      <c r="B153" s="1" t="s">
        <v>950</v>
      </c>
      <c r="C153" s="1" t="s">
        <v>82</v>
      </c>
      <c r="D153" s="1" t="s">
        <v>16</v>
      </c>
      <c r="E153" s="1">
        <v>0</v>
      </c>
      <c r="F153" s="3" t="s">
        <v>16</v>
      </c>
      <c r="G153" s="1" t="s">
        <v>951</v>
      </c>
      <c r="H153" s="1" t="s">
        <v>952</v>
      </c>
      <c r="I153" s="1" t="s">
        <v>953</v>
      </c>
    </row>
    <row r="154" spans="1:9" x14ac:dyDescent="0.25">
      <c r="A154" s="1" t="s">
        <v>954</v>
      </c>
      <c r="B154" s="1" t="s">
        <v>955</v>
      </c>
      <c r="C154" s="1" t="s">
        <v>124</v>
      </c>
      <c r="D154" s="1" t="s">
        <v>956</v>
      </c>
      <c r="E154" s="1">
        <v>6</v>
      </c>
      <c r="F154" s="3" t="s">
        <v>957</v>
      </c>
      <c r="G154" s="1" t="s">
        <v>958</v>
      </c>
      <c r="H154" s="1" t="s">
        <v>959</v>
      </c>
      <c r="I154" s="1" t="s">
        <v>960</v>
      </c>
    </row>
    <row r="155" spans="1:9" x14ac:dyDescent="0.25">
      <c r="A155" s="1" t="s">
        <v>949</v>
      </c>
      <c r="B155" s="1" t="s">
        <v>950</v>
      </c>
      <c r="C155" s="1" t="s">
        <v>82</v>
      </c>
      <c r="D155" s="1" t="s">
        <v>961</v>
      </c>
      <c r="E155" s="1">
        <v>1</v>
      </c>
      <c r="F155" s="3" t="s">
        <v>16</v>
      </c>
      <c r="G155" s="1" t="s">
        <v>962</v>
      </c>
      <c r="H155" s="1" t="s">
        <v>963</v>
      </c>
      <c r="I155" s="1" t="s">
        <v>964</v>
      </c>
    </row>
    <row r="156" spans="1:9" x14ac:dyDescent="0.25">
      <c r="A156" s="1" t="s">
        <v>965</v>
      </c>
      <c r="B156" s="1" t="s">
        <v>966</v>
      </c>
      <c r="C156" s="1" t="s">
        <v>19</v>
      </c>
      <c r="D156" s="1" t="s">
        <v>967</v>
      </c>
      <c r="E156" s="1">
        <v>2</v>
      </c>
      <c r="F156" s="3" t="s">
        <v>415</v>
      </c>
      <c r="G156" s="1" t="s">
        <v>968</v>
      </c>
      <c r="H156" s="1" t="s">
        <v>969</v>
      </c>
      <c r="I156" s="1" t="s">
        <v>970</v>
      </c>
    </row>
    <row r="157" spans="1:9" x14ac:dyDescent="0.25">
      <c r="A157" s="1" t="s">
        <v>971</v>
      </c>
      <c r="B157" s="1" t="s">
        <v>972</v>
      </c>
      <c r="C157" s="1" t="s">
        <v>395</v>
      </c>
      <c r="D157" s="1" t="s">
        <v>973</v>
      </c>
      <c r="E157" s="1">
        <v>13</v>
      </c>
      <c r="F157" s="3" t="s">
        <v>974</v>
      </c>
      <c r="G157" s="1" t="s">
        <v>975</v>
      </c>
      <c r="H157" s="1" t="s">
        <v>976</v>
      </c>
      <c r="I157" s="1" t="s">
        <v>977</v>
      </c>
    </row>
    <row r="158" spans="1:9" x14ac:dyDescent="0.25">
      <c r="A158" s="1" t="s">
        <v>971</v>
      </c>
      <c r="B158" s="1" t="s">
        <v>972</v>
      </c>
      <c r="C158" s="1" t="s">
        <v>395</v>
      </c>
      <c r="D158" s="1" t="s">
        <v>973</v>
      </c>
      <c r="E158" s="1">
        <v>13</v>
      </c>
      <c r="F158" s="3" t="s">
        <v>16</v>
      </c>
      <c r="G158" s="1" t="s">
        <v>978</v>
      </c>
      <c r="H158" s="1" t="s">
        <v>976</v>
      </c>
      <c r="I158" s="1" t="s">
        <v>979</v>
      </c>
    </row>
    <row r="159" spans="1:9" x14ac:dyDescent="0.25">
      <c r="A159" s="1" t="s">
        <v>980</v>
      </c>
      <c r="B159" s="1" t="s">
        <v>981</v>
      </c>
      <c r="C159" s="1" t="s">
        <v>35</v>
      </c>
      <c r="D159" s="1" t="s">
        <v>982</v>
      </c>
      <c r="E159" s="1">
        <v>13</v>
      </c>
      <c r="F159" s="3" t="s">
        <v>983</v>
      </c>
      <c r="G159" s="1" t="s">
        <v>984</v>
      </c>
      <c r="H159" s="1" t="s">
        <v>985</v>
      </c>
      <c r="I159" s="1" t="s">
        <v>986</v>
      </c>
    </row>
    <row r="160" spans="1:9" x14ac:dyDescent="0.25">
      <c r="A160" s="1" t="s">
        <v>987</v>
      </c>
      <c r="B160" s="1" t="s">
        <v>988</v>
      </c>
      <c r="C160" s="1" t="s">
        <v>395</v>
      </c>
      <c r="D160" s="1" t="s">
        <v>989</v>
      </c>
      <c r="E160" s="1">
        <v>12</v>
      </c>
      <c r="F160" s="3" t="s">
        <v>990</v>
      </c>
      <c r="G160" s="1" t="s">
        <v>991</v>
      </c>
      <c r="H160" s="1" t="s">
        <v>992</v>
      </c>
      <c r="I160" s="1" t="s">
        <v>993</v>
      </c>
    </row>
    <row r="161" spans="1:9" x14ac:dyDescent="0.25">
      <c r="A161" s="1" t="s">
        <v>994</v>
      </c>
      <c r="B161" s="1" t="s">
        <v>995</v>
      </c>
      <c r="C161" s="1" t="s">
        <v>82</v>
      </c>
      <c r="D161" s="1" t="s">
        <v>996</v>
      </c>
      <c r="E161" s="1">
        <v>14</v>
      </c>
      <c r="F161" s="3" t="s">
        <v>997</v>
      </c>
      <c r="G161" s="1" t="s">
        <v>998</v>
      </c>
      <c r="H161" s="1" t="s">
        <v>999</v>
      </c>
      <c r="I161" s="1" t="s">
        <v>1000</v>
      </c>
    </row>
    <row r="162" spans="1:9" x14ac:dyDescent="0.25">
      <c r="A162" s="1" t="s">
        <v>1001</v>
      </c>
      <c r="B162" s="1" t="s">
        <v>1002</v>
      </c>
      <c r="C162" s="1" t="s">
        <v>395</v>
      </c>
      <c r="D162" s="1" t="s">
        <v>1003</v>
      </c>
      <c r="E162" s="1">
        <v>10</v>
      </c>
      <c r="F162" s="3" t="s">
        <v>1004</v>
      </c>
      <c r="G162" s="1" t="s">
        <v>1005</v>
      </c>
      <c r="H162" s="1" t="s">
        <v>1006</v>
      </c>
      <c r="I162" s="1" t="s">
        <v>1007</v>
      </c>
    </row>
    <row r="163" spans="1:9" x14ac:dyDescent="0.25">
      <c r="A163" s="1" t="s">
        <v>1008</v>
      </c>
      <c r="B163" s="1" t="s">
        <v>1009</v>
      </c>
      <c r="C163" s="1" t="s">
        <v>35</v>
      </c>
      <c r="D163" s="1" t="s">
        <v>16</v>
      </c>
      <c r="E163" s="1">
        <v>0</v>
      </c>
      <c r="F163" s="3" t="s">
        <v>16</v>
      </c>
      <c r="G163" s="1" t="s">
        <v>1010</v>
      </c>
      <c r="H163" s="1" t="s">
        <v>1011</v>
      </c>
      <c r="I163" s="1" t="s">
        <v>1012</v>
      </c>
    </row>
    <row r="164" spans="1:9" x14ac:dyDescent="0.25">
      <c r="A164" s="1" t="s">
        <v>1013</v>
      </c>
      <c r="B164" s="1" t="s">
        <v>1014</v>
      </c>
      <c r="C164" s="1" t="s">
        <v>124</v>
      </c>
      <c r="D164" s="1" t="s">
        <v>16</v>
      </c>
      <c r="E164" s="1">
        <v>0</v>
      </c>
      <c r="F164" s="3" t="s">
        <v>1015</v>
      </c>
      <c r="G164" s="1" t="s">
        <v>1016</v>
      </c>
      <c r="H164" s="1" t="s">
        <v>1017</v>
      </c>
      <c r="I164" s="1" t="s">
        <v>1018</v>
      </c>
    </row>
    <row r="165" spans="1:9" x14ac:dyDescent="0.25">
      <c r="A165" s="1" t="s">
        <v>1019</v>
      </c>
      <c r="B165" s="1" t="s">
        <v>1020</v>
      </c>
      <c r="C165" s="1" t="s">
        <v>395</v>
      </c>
      <c r="D165" s="1" t="s">
        <v>16</v>
      </c>
      <c r="E165" s="1">
        <v>0</v>
      </c>
      <c r="F165" s="3" t="s">
        <v>1021</v>
      </c>
      <c r="G165" s="1" t="s">
        <v>1022</v>
      </c>
      <c r="H165" s="1" t="s">
        <v>1023</v>
      </c>
      <c r="I165" s="1" t="s">
        <v>1024</v>
      </c>
    </row>
    <row r="166" spans="1:9" x14ac:dyDescent="0.25">
      <c r="A166" s="1" t="s">
        <v>1025</v>
      </c>
      <c r="B166" s="1" t="s">
        <v>1026</v>
      </c>
      <c r="C166" s="1" t="s">
        <v>27</v>
      </c>
      <c r="D166" s="1" t="s">
        <v>1027</v>
      </c>
      <c r="E166" s="1">
        <v>7</v>
      </c>
      <c r="F166" s="3" t="s">
        <v>1028</v>
      </c>
      <c r="G166" s="1" t="s">
        <v>1029</v>
      </c>
      <c r="H166" s="1" t="s">
        <v>1030</v>
      </c>
      <c r="I166" s="1" t="s">
        <v>1031</v>
      </c>
    </row>
    <row r="167" spans="1:9" x14ac:dyDescent="0.25">
      <c r="A167" s="1" t="s">
        <v>1032</v>
      </c>
      <c r="B167" s="1" t="s">
        <v>1033</v>
      </c>
      <c r="C167" s="1" t="s">
        <v>11</v>
      </c>
      <c r="D167" s="1" t="s">
        <v>16</v>
      </c>
      <c r="E167" s="1">
        <v>0</v>
      </c>
      <c r="F167" s="3" t="s">
        <v>16</v>
      </c>
      <c r="G167" s="1" t="s">
        <v>1034</v>
      </c>
      <c r="H167" s="1" t="s">
        <v>1035</v>
      </c>
      <c r="I167" s="1" t="s">
        <v>1036</v>
      </c>
    </row>
    <row r="168" spans="1:9" x14ac:dyDescent="0.25">
      <c r="A168" s="1" t="s">
        <v>1037</v>
      </c>
      <c r="B168" s="1" t="s">
        <v>1038</v>
      </c>
      <c r="C168" s="1" t="s">
        <v>27</v>
      </c>
      <c r="D168" s="1" t="s">
        <v>1039</v>
      </c>
      <c r="E168" s="1">
        <v>4</v>
      </c>
      <c r="F168" s="3" t="s">
        <v>1040</v>
      </c>
      <c r="G168" s="1" t="s">
        <v>1041</v>
      </c>
      <c r="H168" s="1" t="s">
        <v>1042</v>
      </c>
      <c r="I168" s="1" t="s">
        <v>1043</v>
      </c>
    </row>
    <row r="169" spans="1:9" x14ac:dyDescent="0.25">
      <c r="A169" s="1" t="s">
        <v>1044</v>
      </c>
      <c r="B169" s="1" t="s">
        <v>1045</v>
      </c>
      <c r="C169" s="1" t="s">
        <v>11</v>
      </c>
      <c r="D169" s="1" t="s">
        <v>16</v>
      </c>
      <c r="E169" s="1">
        <v>0</v>
      </c>
      <c r="F169" s="3" t="s">
        <v>16</v>
      </c>
      <c r="G169" s="1" t="s">
        <v>1046</v>
      </c>
      <c r="H169" s="1" t="s">
        <v>1047</v>
      </c>
      <c r="I169" s="1" t="s">
        <v>1048</v>
      </c>
    </row>
    <row r="170" spans="1:9" x14ac:dyDescent="0.25">
      <c r="A170" s="1" t="s">
        <v>1049</v>
      </c>
      <c r="B170" s="1" t="s">
        <v>1050</v>
      </c>
      <c r="C170" s="1" t="s">
        <v>27</v>
      </c>
      <c r="D170" s="1" t="s">
        <v>1051</v>
      </c>
      <c r="E170" s="1">
        <v>5</v>
      </c>
      <c r="F170" s="3" t="s">
        <v>1052</v>
      </c>
      <c r="G170" s="1" t="s">
        <v>1053</v>
      </c>
      <c r="H170" s="1" t="s">
        <v>1054</v>
      </c>
      <c r="I170" s="1" t="s">
        <v>1055</v>
      </c>
    </row>
    <row r="171" spans="1:9" x14ac:dyDescent="0.25">
      <c r="A171" s="1" t="s">
        <v>1056</v>
      </c>
      <c r="B171" s="1" t="s">
        <v>1057</v>
      </c>
      <c r="C171" s="1" t="s">
        <v>50</v>
      </c>
      <c r="D171" s="1" t="s">
        <v>16</v>
      </c>
      <c r="E171" s="1">
        <v>0</v>
      </c>
      <c r="F171" s="3" t="s">
        <v>16</v>
      </c>
      <c r="G171" s="1" t="s">
        <v>1058</v>
      </c>
      <c r="H171" s="1" t="s">
        <v>1059</v>
      </c>
      <c r="I171" s="1" t="s">
        <v>1060</v>
      </c>
    </row>
    <row r="172" spans="1:9" x14ac:dyDescent="0.25">
      <c r="A172" s="1" t="s">
        <v>1061</v>
      </c>
      <c r="B172" s="1" t="s">
        <v>1062</v>
      </c>
      <c r="C172" s="1" t="s">
        <v>124</v>
      </c>
      <c r="D172" s="1" t="s">
        <v>1063</v>
      </c>
      <c r="E172" s="1">
        <v>9</v>
      </c>
      <c r="F172" s="3" t="s">
        <v>446</v>
      </c>
      <c r="G172" s="1" t="s">
        <v>1064</v>
      </c>
      <c r="H172" s="1" t="s">
        <v>1065</v>
      </c>
      <c r="I172" s="1" t="s">
        <v>1066</v>
      </c>
    </row>
    <row r="173" spans="1:9" x14ac:dyDescent="0.25">
      <c r="A173" s="1" t="s">
        <v>1067</v>
      </c>
      <c r="B173" s="1" t="s">
        <v>1068</v>
      </c>
      <c r="C173" s="1" t="s">
        <v>35</v>
      </c>
      <c r="D173" s="1" t="s">
        <v>1069</v>
      </c>
      <c r="E173" s="1">
        <v>10</v>
      </c>
      <c r="F173" s="3" t="s">
        <v>1070</v>
      </c>
      <c r="G173" s="1" t="s">
        <v>1071</v>
      </c>
      <c r="H173" s="1" t="s">
        <v>1072</v>
      </c>
      <c r="I173" s="1" t="s">
        <v>1073</v>
      </c>
    </row>
    <row r="174" spans="1:9" x14ac:dyDescent="0.25">
      <c r="A174" s="1" t="s">
        <v>1074</v>
      </c>
      <c r="B174" s="1" t="s">
        <v>1075</v>
      </c>
      <c r="C174" s="1" t="s">
        <v>27</v>
      </c>
      <c r="D174" s="1" t="s">
        <v>1076</v>
      </c>
      <c r="E174" s="1">
        <v>5</v>
      </c>
      <c r="F174" s="3" t="s">
        <v>1077</v>
      </c>
      <c r="G174" s="1" t="s">
        <v>1078</v>
      </c>
      <c r="H174" s="1" t="s">
        <v>1079</v>
      </c>
      <c r="I174" s="1" t="s">
        <v>1080</v>
      </c>
    </row>
    <row r="175" spans="1:9" x14ac:dyDescent="0.25">
      <c r="A175" s="1" t="s">
        <v>1081</v>
      </c>
      <c r="B175" s="1" t="s">
        <v>1082</v>
      </c>
      <c r="C175" s="1" t="s">
        <v>11</v>
      </c>
      <c r="D175" s="1" t="s">
        <v>1083</v>
      </c>
      <c r="E175" s="1">
        <v>6</v>
      </c>
      <c r="F175" s="3" t="s">
        <v>1084</v>
      </c>
      <c r="G175" s="1" t="s">
        <v>1085</v>
      </c>
      <c r="H175" s="1" t="s">
        <v>1086</v>
      </c>
      <c r="I175" s="1" t="s">
        <v>1087</v>
      </c>
    </row>
    <row r="176" spans="1:9" x14ac:dyDescent="0.25">
      <c r="A176" s="1" t="s">
        <v>1088</v>
      </c>
      <c r="B176" s="1" t="s">
        <v>1089</v>
      </c>
      <c r="C176" s="1" t="s">
        <v>82</v>
      </c>
      <c r="D176" s="1" t="s">
        <v>1090</v>
      </c>
      <c r="E176" s="1">
        <v>12</v>
      </c>
      <c r="F176" s="3" t="s">
        <v>1091</v>
      </c>
      <c r="G176" s="1" t="s">
        <v>1092</v>
      </c>
      <c r="H176" s="1" t="s">
        <v>1093</v>
      </c>
      <c r="I176" s="1" t="s">
        <v>1094</v>
      </c>
    </row>
    <row r="177" spans="1:9" x14ac:dyDescent="0.25">
      <c r="A177" s="1" t="s">
        <v>1061</v>
      </c>
      <c r="B177" s="1" t="s">
        <v>1095</v>
      </c>
      <c r="C177" s="1" t="s">
        <v>82</v>
      </c>
      <c r="D177" s="1" t="s">
        <v>1096</v>
      </c>
      <c r="E177" s="1">
        <v>15</v>
      </c>
      <c r="F177" s="3" t="s">
        <v>16</v>
      </c>
      <c r="G177" s="1" t="s">
        <v>1097</v>
      </c>
      <c r="H177" s="1" t="s">
        <v>1098</v>
      </c>
      <c r="I177" s="1" t="s">
        <v>1099</v>
      </c>
    </row>
    <row r="178" spans="1:9" x14ac:dyDescent="0.25">
      <c r="A178" s="1" t="s">
        <v>719</v>
      </c>
      <c r="B178" s="1" t="s">
        <v>1100</v>
      </c>
      <c r="C178" s="1" t="s">
        <v>35</v>
      </c>
      <c r="D178" s="1" t="s">
        <v>1101</v>
      </c>
      <c r="E178" s="1">
        <v>7</v>
      </c>
      <c r="F178" s="3" t="s">
        <v>1102</v>
      </c>
      <c r="G178" s="1" t="s">
        <v>1103</v>
      </c>
      <c r="H178" s="1" t="s">
        <v>1104</v>
      </c>
      <c r="I178" s="1" t="s">
        <v>1105</v>
      </c>
    </row>
    <row r="179" spans="1:9" x14ac:dyDescent="0.25">
      <c r="A179" s="1" t="s">
        <v>1106</v>
      </c>
      <c r="B179" s="1" t="s">
        <v>1107</v>
      </c>
      <c r="C179" s="1" t="s">
        <v>82</v>
      </c>
      <c r="D179" s="1" t="s">
        <v>1108</v>
      </c>
      <c r="E179" s="1">
        <v>3</v>
      </c>
      <c r="F179" s="3" t="s">
        <v>1109</v>
      </c>
      <c r="G179" s="1" t="s">
        <v>1110</v>
      </c>
      <c r="H179" s="1" t="s">
        <v>1111</v>
      </c>
      <c r="I179" s="1" t="s">
        <v>1112</v>
      </c>
    </row>
    <row r="180" spans="1:9" x14ac:dyDescent="0.25">
      <c r="A180" s="1" t="s">
        <v>1113</v>
      </c>
      <c r="B180" s="1" t="s">
        <v>1114</v>
      </c>
      <c r="C180" s="1" t="s">
        <v>395</v>
      </c>
      <c r="D180" s="1" t="s">
        <v>1115</v>
      </c>
      <c r="E180" s="1">
        <v>8</v>
      </c>
      <c r="F180" s="3" t="s">
        <v>1116</v>
      </c>
      <c r="G180" s="1" t="s">
        <v>1117</v>
      </c>
      <c r="H180" s="1" t="s">
        <v>1118</v>
      </c>
      <c r="I180" s="1" t="s">
        <v>1119</v>
      </c>
    </row>
    <row r="181" spans="1:9" x14ac:dyDescent="0.25">
      <c r="A181" s="1" t="s">
        <v>1120</v>
      </c>
      <c r="B181" s="1" t="s">
        <v>1121</v>
      </c>
      <c r="C181" s="1" t="s">
        <v>124</v>
      </c>
      <c r="D181" s="1" t="s">
        <v>1122</v>
      </c>
      <c r="E181" s="1">
        <v>15</v>
      </c>
      <c r="F181" s="3" t="s">
        <v>1123</v>
      </c>
      <c r="G181" s="1" t="s">
        <v>1124</v>
      </c>
      <c r="H181" s="1" t="s">
        <v>1125</v>
      </c>
      <c r="I181" s="1" t="s">
        <v>1126</v>
      </c>
    </row>
    <row r="182" spans="1:9" x14ac:dyDescent="0.25">
      <c r="A182" s="1" t="s">
        <v>1120</v>
      </c>
      <c r="B182" s="1" t="s">
        <v>1121</v>
      </c>
      <c r="C182" s="1" t="s">
        <v>124</v>
      </c>
      <c r="D182" s="1" t="s">
        <v>1122</v>
      </c>
      <c r="E182" s="1">
        <v>15</v>
      </c>
      <c r="F182" s="3" t="s">
        <v>16</v>
      </c>
      <c r="G182" s="1" t="s">
        <v>1127</v>
      </c>
      <c r="H182" s="1" t="s">
        <v>1125</v>
      </c>
      <c r="I182" s="1" t="s">
        <v>1128</v>
      </c>
    </row>
    <row r="183" spans="1:9" x14ac:dyDescent="0.25">
      <c r="A183" s="1" t="s">
        <v>1129</v>
      </c>
      <c r="B183" s="1" t="s">
        <v>1130</v>
      </c>
      <c r="C183" s="1" t="s">
        <v>395</v>
      </c>
      <c r="D183" s="1" t="s">
        <v>1131</v>
      </c>
      <c r="E183" s="1">
        <v>14</v>
      </c>
      <c r="F183" s="3" t="s">
        <v>974</v>
      </c>
      <c r="G183" s="1" t="s">
        <v>1132</v>
      </c>
      <c r="H183" s="1" t="s">
        <v>1133</v>
      </c>
      <c r="I183" s="1" t="s">
        <v>1134</v>
      </c>
    </row>
    <row r="184" spans="1:9" x14ac:dyDescent="0.25">
      <c r="A184" s="1" t="s">
        <v>1129</v>
      </c>
      <c r="B184" s="1" t="s">
        <v>1130</v>
      </c>
      <c r="C184" s="1" t="s">
        <v>395</v>
      </c>
      <c r="D184" s="1" t="s">
        <v>1131</v>
      </c>
      <c r="E184" s="1">
        <v>14</v>
      </c>
      <c r="F184" s="3" t="s">
        <v>16</v>
      </c>
      <c r="G184" s="1" t="s">
        <v>1135</v>
      </c>
      <c r="H184" s="1" t="s">
        <v>1133</v>
      </c>
      <c r="I184" s="1" t="s">
        <v>1136</v>
      </c>
    </row>
    <row r="185" spans="1:9" x14ac:dyDescent="0.25">
      <c r="A185" s="1" t="s">
        <v>1137</v>
      </c>
      <c r="B185" s="1" t="s">
        <v>1138</v>
      </c>
      <c r="C185" s="1" t="s">
        <v>82</v>
      </c>
      <c r="D185" s="1" t="s">
        <v>1139</v>
      </c>
      <c r="E185" s="1">
        <v>4</v>
      </c>
      <c r="F185" s="3" t="s">
        <v>1140</v>
      </c>
      <c r="G185" s="1" t="s">
        <v>1141</v>
      </c>
      <c r="H185" s="1" t="s">
        <v>1142</v>
      </c>
      <c r="I185" s="1" t="s">
        <v>1143</v>
      </c>
    </row>
    <row r="186" spans="1:9" x14ac:dyDescent="0.25">
      <c r="A186" s="1" t="s">
        <v>1144</v>
      </c>
      <c r="B186" s="1" t="s">
        <v>1145</v>
      </c>
      <c r="C186" s="1" t="s">
        <v>19</v>
      </c>
      <c r="D186" s="1" t="s">
        <v>1146</v>
      </c>
      <c r="E186" s="1">
        <v>5</v>
      </c>
      <c r="F186" s="3" t="s">
        <v>1147</v>
      </c>
      <c r="G186" s="1" t="s">
        <v>1148</v>
      </c>
      <c r="H186" s="1" t="s">
        <v>1149</v>
      </c>
      <c r="I186" s="1" t="s">
        <v>1150</v>
      </c>
    </row>
    <row r="187" spans="1:9" x14ac:dyDescent="0.25">
      <c r="A187" s="1" t="s">
        <v>1151</v>
      </c>
      <c r="B187" s="1" t="s">
        <v>1152</v>
      </c>
      <c r="C187" s="1" t="s">
        <v>82</v>
      </c>
      <c r="D187" s="1" t="s">
        <v>1153</v>
      </c>
      <c r="E187" s="1">
        <v>13</v>
      </c>
      <c r="F187" s="3" t="s">
        <v>997</v>
      </c>
      <c r="G187" s="1" t="s">
        <v>1154</v>
      </c>
      <c r="H187" s="1" t="s">
        <v>1155</v>
      </c>
      <c r="I187" s="1" t="s">
        <v>1156</v>
      </c>
    </row>
    <row r="188" spans="1:9" x14ac:dyDescent="0.25">
      <c r="A188" s="1" t="s">
        <v>1157</v>
      </c>
      <c r="B188" s="1" t="s">
        <v>1158</v>
      </c>
      <c r="C188" s="1" t="s">
        <v>27</v>
      </c>
      <c r="D188" s="1" t="s">
        <v>1159</v>
      </c>
      <c r="E188" s="1">
        <v>4</v>
      </c>
      <c r="F188" s="3" t="s">
        <v>1160</v>
      </c>
      <c r="G188" s="1" t="s">
        <v>1161</v>
      </c>
      <c r="H188" s="1" t="s">
        <v>1162</v>
      </c>
      <c r="I188" s="1" t="s">
        <v>1163</v>
      </c>
    </row>
    <row r="189" spans="1:9" x14ac:dyDescent="0.25">
      <c r="A189" s="1" t="s">
        <v>1164</v>
      </c>
      <c r="B189" s="1" t="s">
        <v>1165</v>
      </c>
      <c r="C189" s="1" t="s">
        <v>11</v>
      </c>
      <c r="D189" s="1" t="s">
        <v>1166</v>
      </c>
      <c r="E189" s="1">
        <v>9</v>
      </c>
      <c r="F189" s="3" t="s">
        <v>1167</v>
      </c>
      <c r="G189" s="1" t="s">
        <v>1168</v>
      </c>
      <c r="H189" s="1" t="s">
        <v>1169</v>
      </c>
      <c r="I189" s="1" t="s">
        <v>1170</v>
      </c>
    </row>
    <row r="190" spans="1:9" x14ac:dyDescent="0.25">
      <c r="A190" s="1" t="s">
        <v>1171</v>
      </c>
      <c r="B190" s="1" t="s">
        <v>1172</v>
      </c>
      <c r="C190" s="1" t="s">
        <v>82</v>
      </c>
      <c r="D190" s="1" t="s">
        <v>16</v>
      </c>
      <c r="E190" s="1">
        <v>0</v>
      </c>
      <c r="F190" s="3" t="s">
        <v>925</v>
      </c>
      <c r="G190" s="1" t="s">
        <v>1173</v>
      </c>
      <c r="H190" s="1" t="s">
        <v>1174</v>
      </c>
      <c r="I190" s="1" t="s">
        <v>1175</v>
      </c>
    </row>
    <row r="191" spans="1:9" x14ac:dyDescent="0.25">
      <c r="A191" s="1" t="s">
        <v>1176</v>
      </c>
      <c r="B191" s="1" t="s">
        <v>1177</v>
      </c>
      <c r="C191" s="1" t="s">
        <v>27</v>
      </c>
      <c r="D191" s="1" t="s">
        <v>16</v>
      </c>
      <c r="E191" s="1">
        <v>0</v>
      </c>
      <c r="F191" s="3" t="s">
        <v>385</v>
      </c>
      <c r="G191" s="1" t="s">
        <v>1178</v>
      </c>
      <c r="H191" s="1" t="s">
        <v>1179</v>
      </c>
      <c r="I191" s="1" t="s">
        <v>1180</v>
      </c>
    </row>
    <row r="192" spans="1:9" x14ac:dyDescent="0.25">
      <c r="A192" s="1" t="s">
        <v>1181</v>
      </c>
      <c r="B192" s="1" t="s">
        <v>1182</v>
      </c>
      <c r="C192" s="1" t="s">
        <v>50</v>
      </c>
      <c r="D192" s="1" t="s">
        <v>1183</v>
      </c>
      <c r="E192" s="1">
        <v>5</v>
      </c>
      <c r="F192" s="3" t="s">
        <v>1184</v>
      </c>
      <c r="G192" s="1" t="s">
        <v>1185</v>
      </c>
      <c r="H192" s="1" t="s">
        <v>1186</v>
      </c>
      <c r="I192" s="1" t="s">
        <v>1187</v>
      </c>
    </row>
    <row r="193" spans="1:9" x14ac:dyDescent="0.25">
      <c r="A193" s="1" t="s">
        <v>1188</v>
      </c>
      <c r="B193" s="1" t="s">
        <v>1189</v>
      </c>
      <c r="C193" s="1" t="s">
        <v>35</v>
      </c>
      <c r="D193" s="1" t="s">
        <v>1190</v>
      </c>
      <c r="E193" s="1">
        <v>9</v>
      </c>
      <c r="F193" s="3" t="s">
        <v>151</v>
      </c>
      <c r="G193" s="1" t="s">
        <v>1191</v>
      </c>
      <c r="H193" s="1" t="s">
        <v>1192</v>
      </c>
      <c r="I193" s="1" t="s">
        <v>1193</v>
      </c>
    </row>
    <row r="194" spans="1:9" x14ac:dyDescent="0.25">
      <c r="A194" s="1" t="s">
        <v>1194</v>
      </c>
      <c r="B194" s="1" t="s">
        <v>1195</v>
      </c>
      <c r="C194" s="1" t="s">
        <v>19</v>
      </c>
      <c r="D194" s="1" t="s">
        <v>1196</v>
      </c>
      <c r="E194" s="1">
        <v>11</v>
      </c>
      <c r="F194" s="3" t="s">
        <v>1197</v>
      </c>
      <c r="G194" s="1" t="s">
        <v>1198</v>
      </c>
      <c r="H194" s="1" t="s">
        <v>1199</v>
      </c>
      <c r="I194" s="1" t="s">
        <v>1200</v>
      </c>
    </row>
    <row r="195" spans="1:9" x14ac:dyDescent="0.25">
      <c r="A195" s="1" t="s">
        <v>1201</v>
      </c>
      <c r="B195" s="1" t="s">
        <v>1202</v>
      </c>
      <c r="C195" s="1" t="s">
        <v>19</v>
      </c>
      <c r="D195" s="1" t="s">
        <v>1203</v>
      </c>
      <c r="E195" s="1">
        <v>13</v>
      </c>
      <c r="F195" s="3" t="s">
        <v>1204</v>
      </c>
      <c r="G195" s="1" t="s">
        <v>1205</v>
      </c>
      <c r="H195" s="1" t="s">
        <v>1206</v>
      </c>
      <c r="I195" s="1" t="s">
        <v>1207</v>
      </c>
    </row>
    <row r="196" spans="1:9" x14ac:dyDescent="0.25">
      <c r="A196" s="1" t="s">
        <v>1201</v>
      </c>
      <c r="B196" s="1" t="s">
        <v>1202</v>
      </c>
      <c r="C196" s="1" t="s">
        <v>19</v>
      </c>
      <c r="D196" s="1" t="s">
        <v>1203</v>
      </c>
      <c r="E196" s="1">
        <v>13</v>
      </c>
      <c r="F196" s="3" t="s">
        <v>16</v>
      </c>
      <c r="G196" s="1" t="s">
        <v>1208</v>
      </c>
      <c r="H196" s="1" t="s">
        <v>1206</v>
      </c>
      <c r="I196" s="1" t="s">
        <v>1209</v>
      </c>
    </row>
    <row r="197" spans="1:9" x14ac:dyDescent="0.25">
      <c r="A197" s="1" t="s">
        <v>1201</v>
      </c>
      <c r="B197" s="1" t="s">
        <v>1202</v>
      </c>
      <c r="C197" s="1" t="s">
        <v>19</v>
      </c>
      <c r="D197" s="1" t="s">
        <v>1203</v>
      </c>
      <c r="E197" s="1">
        <v>13</v>
      </c>
      <c r="F197" s="3" t="s">
        <v>16</v>
      </c>
      <c r="G197" s="1" t="s">
        <v>1210</v>
      </c>
      <c r="H197" s="1" t="s">
        <v>1206</v>
      </c>
      <c r="I197" s="1" t="s">
        <v>1211</v>
      </c>
    </row>
    <row r="198" spans="1:9" x14ac:dyDescent="0.25">
      <c r="A198" s="1" t="s">
        <v>1212</v>
      </c>
      <c r="B198" s="1" t="s">
        <v>1213</v>
      </c>
      <c r="C198" s="1" t="s">
        <v>35</v>
      </c>
      <c r="D198" s="1" t="s">
        <v>1214</v>
      </c>
      <c r="E198" s="1">
        <v>14</v>
      </c>
      <c r="F198" s="3" t="s">
        <v>873</v>
      </c>
      <c r="G198" s="1" t="s">
        <v>1215</v>
      </c>
      <c r="H198" s="1" t="s">
        <v>1216</v>
      </c>
      <c r="I198" s="1" t="s">
        <v>1217</v>
      </c>
    </row>
    <row r="199" spans="1:9" x14ac:dyDescent="0.25">
      <c r="A199" s="1" t="s">
        <v>1218</v>
      </c>
      <c r="B199" s="1" t="s">
        <v>1219</v>
      </c>
      <c r="C199" s="1" t="s">
        <v>27</v>
      </c>
      <c r="D199" s="1" t="s">
        <v>1220</v>
      </c>
      <c r="E199" s="1">
        <v>9</v>
      </c>
      <c r="F199" s="3" t="s">
        <v>1221</v>
      </c>
      <c r="G199" s="1" t="s">
        <v>1222</v>
      </c>
      <c r="H199" s="1" t="s">
        <v>1223</v>
      </c>
      <c r="I199" s="1" t="s">
        <v>1224</v>
      </c>
    </row>
    <row r="200" spans="1:9" x14ac:dyDescent="0.25">
      <c r="A200" s="1" t="s">
        <v>1225</v>
      </c>
      <c r="B200" s="1" t="s">
        <v>1226</v>
      </c>
      <c r="C200" s="1" t="s">
        <v>113</v>
      </c>
      <c r="D200" s="1" t="s">
        <v>16</v>
      </c>
      <c r="E200" s="1">
        <v>0</v>
      </c>
      <c r="F200" s="3" t="s">
        <v>1227</v>
      </c>
      <c r="G200" s="1" t="s">
        <v>1228</v>
      </c>
      <c r="H200" s="1" t="s">
        <v>1229</v>
      </c>
      <c r="I200" s="1" t="s">
        <v>1230</v>
      </c>
    </row>
    <row r="201" spans="1:9" x14ac:dyDescent="0.25">
      <c r="A201" s="1" t="s">
        <v>1231</v>
      </c>
      <c r="B201" s="1" t="s">
        <v>1232</v>
      </c>
      <c r="C201" s="1" t="s">
        <v>27</v>
      </c>
      <c r="D201" s="1" t="s">
        <v>164</v>
      </c>
      <c r="E201" s="1">
        <v>5</v>
      </c>
      <c r="F201" s="3" t="s">
        <v>1233</v>
      </c>
      <c r="G201" s="1" t="s">
        <v>1234</v>
      </c>
      <c r="H201" s="1" t="s">
        <v>1235</v>
      </c>
      <c r="I201" s="1" t="s">
        <v>1236</v>
      </c>
    </row>
    <row r="202" spans="1:9" x14ac:dyDescent="0.25">
      <c r="A202" s="1" t="s">
        <v>1237</v>
      </c>
      <c r="B202" s="1" t="s">
        <v>1238</v>
      </c>
      <c r="C202" s="1" t="s">
        <v>35</v>
      </c>
      <c r="D202" s="1" t="s">
        <v>16</v>
      </c>
      <c r="E202" s="1">
        <v>0</v>
      </c>
      <c r="F202" s="3" t="s">
        <v>16</v>
      </c>
      <c r="H202" s="1" t="s">
        <v>1239</v>
      </c>
      <c r="I202" s="1" t="s">
        <v>1240</v>
      </c>
    </row>
    <row r="203" spans="1:9" x14ac:dyDescent="0.25">
      <c r="A203" s="1" t="s">
        <v>1241</v>
      </c>
      <c r="B203" s="1" t="s">
        <v>1242</v>
      </c>
      <c r="C203" s="1" t="s">
        <v>124</v>
      </c>
      <c r="D203" s="1" t="s">
        <v>1243</v>
      </c>
      <c r="E203" s="1">
        <v>5</v>
      </c>
      <c r="F203" s="3" t="s">
        <v>1244</v>
      </c>
      <c r="G203" s="1" t="s">
        <v>1245</v>
      </c>
      <c r="H203" s="1" t="s">
        <v>1246</v>
      </c>
      <c r="I203" s="1" t="s">
        <v>1247</v>
      </c>
    </row>
    <row r="204" spans="1:9" x14ac:dyDescent="0.25">
      <c r="A204" s="1" t="s">
        <v>1248</v>
      </c>
      <c r="B204" s="1" t="s">
        <v>1249</v>
      </c>
      <c r="C204" s="1" t="s">
        <v>35</v>
      </c>
      <c r="D204" s="1" t="s">
        <v>1250</v>
      </c>
      <c r="E204" s="1">
        <v>15</v>
      </c>
      <c r="F204" s="3" t="s">
        <v>1251</v>
      </c>
      <c r="G204" s="1" t="s">
        <v>1252</v>
      </c>
      <c r="H204" s="1" t="s">
        <v>1253</v>
      </c>
      <c r="I204" s="1" t="s">
        <v>1254</v>
      </c>
    </row>
    <row r="205" spans="1:9" x14ac:dyDescent="0.25">
      <c r="A205" s="1" t="s">
        <v>1255</v>
      </c>
      <c r="B205" s="1" t="s">
        <v>1256</v>
      </c>
      <c r="C205" s="1" t="s">
        <v>27</v>
      </c>
      <c r="D205" s="1" t="s">
        <v>16</v>
      </c>
      <c r="E205" s="1">
        <v>0</v>
      </c>
      <c r="F205" s="3" t="s">
        <v>385</v>
      </c>
      <c r="G205" s="1" t="s">
        <v>1257</v>
      </c>
      <c r="H205" s="1" t="s">
        <v>1258</v>
      </c>
      <c r="I205" s="1" t="s">
        <v>1259</v>
      </c>
    </row>
    <row r="206" spans="1:9" x14ac:dyDescent="0.25">
      <c r="A206" s="1" t="s">
        <v>1260</v>
      </c>
      <c r="B206" s="1" t="s">
        <v>1261</v>
      </c>
      <c r="C206" s="1" t="s">
        <v>82</v>
      </c>
      <c r="D206" s="1" t="s">
        <v>1262</v>
      </c>
      <c r="E206" s="1">
        <v>3</v>
      </c>
      <c r="F206" s="3" t="s">
        <v>1263</v>
      </c>
      <c r="G206" s="1" t="s">
        <v>1264</v>
      </c>
      <c r="H206" s="1" t="s">
        <v>1265</v>
      </c>
      <c r="I206" s="1" t="s">
        <v>1266</v>
      </c>
    </row>
    <row r="207" spans="1:9" x14ac:dyDescent="0.25">
      <c r="A207" s="1" t="s">
        <v>1267</v>
      </c>
      <c r="B207" s="1" t="s">
        <v>1268</v>
      </c>
      <c r="C207" s="1" t="s">
        <v>124</v>
      </c>
      <c r="D207" s="1" t="s">
        <v>16</v>
      </c>
      <c r="E207" s="1">
        <v>0</v>
      </c>
      <c r="F207" s="3" t="s">
        <v>373</v>
      </c>
      <c r="G207" s="1" t="s">
        <v>1269</v>
      </c>
      <c r="H207" s="1" t="s">
        <v>1270</v>
      </c>
      <c r="I207" s="1" t="s">
        <v>1271</v>
      </c>
    </row>
    <row r="208" spans="1:9" x14ac:dyDescent="0.25">
      <c r="A208" s="1" t="s">
        <v>1272</v>
      </c>
      <c r="B208" s="1" t="s">
        <v>1273</v>
      </c>
      <c r="C208" s="1" t="s">
        <v>35</v>
      </c>
      <c r="D208" s="1" t="s">
        <v>1274</v>
      </c>
      <c r="E208" s="1">
        <v>14</v>
      </c>
      <c r="F208" s="3" t="s">
        <v>983</v>
      </c>
      <c r="G208" s="1" t="s">
        <v>1275</v>
      </c>
      <c r="H208" s="1" t="s">
        <v>1276</v>
      </c>
      <c r="I208" s="1" t="s">
        <v>1277</v>
      </c>
    </row>
    <row r="209" spans="1:9" x14ac:dyDescent="0.25">
      <c r="A209" s="1" t="s">
        <v>1278</v>
      </c>
      <c r="B209" s="1" t="s">
        <v>1279</v>
      </c>
      <c r="C209" s="1" t="s">
        <v>35</v>
      </c>
      <c r="D209" s="1" t="s">
        <v>16</v>
      </c>
      <c r="E209" s="1">
        <v>0</v>
      </c>
      <c r="F209" s="3" t="s">
        <v>16</v>
      </c>
      <c r="H209" s="1" t="s">
        <v>1280</v>
      </c>
      <c r="I209" s="1" t="s">
        <v>1281</v>
      </c>
    </row>
    <row r="210" spans="1:9" x14ac:dyDescent="0.25">
      <c r="A210" s="1" t="s">
        <v>1282</v>
      </c>
      <c r="B210" s="1" t="s">
        <v>1283</v>
      </c>
      <c r="C210" s="1" t="s">
        <v>35</v>
      </c>
      <c r="D210" s="1" t="s">
        <v>1284</v>
      </c>
      <c r="E210" s="1">
        <v>16</v>
      </c>
      <c r="F210" s="3" t="s">
        <v>1285</v>
      </c>
      <c r="G210" s="1" t="s">
        <v>1286</v>
      </c>
      <c r="H210" s="1" t="s">
        <v>1287</v>
      </c>
      <c r="I210" s="1" t="s">
        <v>1288</v>
      </c>
    </row>
    <row r="211" spans="1:9" x14ac:dyDescent="0.25">
      <c r="A211" s="1" t="s">
        <v>1289</v>
      </c>
      <c r="B211" s="1" t="s">
        <v>1290</v>
      </c>
      <c r="C211" s="1" t="s">
        <v>395</v>
      </c>
      <c r="D211" s="1" t="s">
        <v>1291</v>
      </c>
      <c r="E211" s="1">
        <v>7</v>
      </c>
      <c r="F211" s="3" t="s">
        <v>1292</v>
      </c>
      <c r="G211" s="1" t="s">
        <v>1293</v>
      </c>
      <c r="H211" s="1" t="s">
        <v>1294</v>
      </c>
      <c r="I211" s="1" t="s">
        <v>1295</v>
      </c>
    </row>
    <row r="212" spans="1:9" x14ac:dyDescent="0.25">
      <c r="A212" s="1" t="s">
        <v>1296</v>
      </c>
      <c r="B212" s="1" t="s">
        <v>1297</v>
      </c>
      <c r="C212" s="1" t="s">
        <v>50</v>
      </c>
      <c r="D212" s="1" t="s">
        <v>1298</v>
      </c>
      <c r="E212" s="1">
        <v>9</v>
      </c>
      <c r="F212" s="3" t="s">
        <v>16</v>
      </c>
      <c r="G212" s="1" t="s">
        <v>1299</v>
      </c>
      <c r="H212" s="1" t="s">
        <v>1300</v>
      </c>
      <c r="I212" s="1" t="s">
        <v>1301</v>
      </c>
    </row>
    <row r="213" spans="1:9" x14ac:dyDescent="0.25">
      <c r="A213" s="1" t="s">
        <v>1302</v>
      </c>
      <c r="B213" s="1" t="s">
        <v>1303</v>
      </c>
      <c r="C213" s="1" t="s">
        <v>395</v>
      </c>
      <c r="D213" s="1" t="s">
        <v>1304</v>
      </c>
      <c r="E213" s="1">
        <v>5</v>
      </c>
      <c r="F213" s="3" t="s">
        <v>1305</v>
      </c>
      <c r="G213" s="1" t="s">
        <v>1306</v>
      </c>
      <c r="H213" s="1" t="s">
        <v>1307</v>
      </c>
      <c r="I213" s="1" t="s">
        <v>1308</v>
      </c>
    </row>
    <row r="214" spans="1:9" x14ac:dyDescent="0.25">
      <c r="A214" s="1" t="s">
        <v>1309</v>
      </c>
      <c r="B214" s="1" t="s">
        <v>1310</v>
      </c>
      <c r="C214" s="1" t="s">
        <v>19</v>
      </c>
      <c r="D214" s="1" t="s">
        <v>1311</v>
      </c>
      <c r="E214" s="1">
        <v>13</v>
      </c>
      <c r="F214" s="3" t="s">
        <v>1312</v>
      </c>
      <c r="G214" s="1" t="s">
        <v>1313</v>
      </c>
      <c r="H214" s="1" t="s">
        <v>1314</v>
      </c>
      <c r="I214" s="1" t="s">
        <v>1315</v>
      </c>
    </row>
    <row r="215" spans="1:9" x14ac:dyDescent="0.25">
      <c r="A215" s="1" t="s">
        <v>1316</v>
      </c>
      <c r="B215" s="1" t="s">
        <v>1317</v>
      </c>
      <c r="C215" s="1" t="s">
        <v>395</v>
      </c>
      <c r="D215" s="1" t="s">
        <v>1318</v>
      </c>
      <c r="E215" s="1">
        <v>9</v>
      </c>
      <c r="F215" s="3" t="s">
        <v>1319</v>
      </c>
      <c r="G215" s="1" t="s">
        <v>1320</v>
      </c>
      <c r="H215" s="1" t="s">
        <v>1321</v>
      </c>
      <c r="I215" s="1" t="s">
        <v>1322</v>
      </c>
    </row>
    <row r="216" spans="1:9" x14ac:dyDescent="0.25">
      <c r="A216" s="1" t="s">
        <v>1323</v>
      </c>
      <c r="B216" s="1" t="s">
        <v>1324</v>
      </c>
      <c r="C216" s="1" t="s">
        <v>19</v>
      </c>
      <c r="D216" s="1" t="s">
        <v>1325</v>
      </c>
      <c r="E216" s="1">
        <v>1</v>
      </c>
      <c r="F216" s="3" t="s">
        <v>1326</v>
      </c>
      <c r="G216" s="1" t="s">
        <v>1327</v>
      </c>
      <c r="H216" s="1" t="s">
        <v>1328</v>
      </c>
      <c r="I216" s="1" t="s">
        <v>1329</v>
      </c>
    </row>
    <row r="217" spans="1:9" x14ac:dyDescent="0.25">
      <c r="A217" s="1" t="s">
        <v>1330</v>
      </c>
      <c r="B217" s="1" t="s">
        <v>1331</v>
      </c>
      <c r="C217" s="1" t="s">
        <v>11</v>
      </c>
      <c r="D217" s="1" t="s">
        <v>16</v>
      </c>
      <c r="E217" s="1">
        <v>0</v>
      </c>
      <c r="F217" s="3" t="s">
        <v>16</v>
      </c>
      <c r="G217" s="1" t="s">
        <v>1332</v>
      </c>
      <c r="H217" s="1" t="s">
        <v>1333</v>
      </c>
      <c r="I217" s="1" t="s">
        <v>1334</v>
      </c>
    </row>
    <row r="218" spans="1:9" x14ac:dyDescent="0.25">
      <c r="A218" s="1" t="s">
        <v>1335</v>
      </c>
      <c r="B218" s="1" t="s">
        <v>1336</v>
      </c>
      <c r="C218" s="1" t="s">
        <v>395</v>
      </c>
      <c r="D218" s="1" t="s">
        <v>1337</v>
      </c>
      <c r="E218" s="1">
        <v>13</v>
      </c>
      <c r="F218" s="3" t="s">
        <v>974</v>
      </c>
      <c r="G218" s="1" t="s">
        <v>1338</v>
      </c>
      <c r="H218" s="1" t="s">
        <v>1339</v>
      </c>
      <c r="I218" s="1" t="s">
        <v>1340</v>
      </c>
    </row>
    <row r="219" spans="1:9" x14ac:dyDescent="0.25">
      <c r="A219" s="1" t="s">
        <v>1335</v>
      </c>
      <c r="B219" s="1" t="s">
        <v>1336</v>
      </c>
      <c r="C219" s="1" t="s">
        <v>395</v>
      </c>
      <c r="D219" s="1" t="s">
        <v>1337</v>
      </c>
      <c r="E219" s="1">
        <v>13</v>
      </c>
      <c r="F219" s="3" t="s">
        <v>16</v>
      </c>
      <c r="G219" s="1" t="s">
        <v>1341</v>
      </c>
      <c r="H219" s="1" t="s">
        <v>1339</v>
      </c>
      <c r="I219" s="1" t="s">
        <v>1342</v>
      </c>
    </row>
    <row r="220" spans="1:9" x14ac:dyDescent="0.25">
      <c r="A220" s="1" t="s">
        <v>1343</v>
      </c>
      <c r="B220" s="1" t="s">
        <v>1344</v>
      </c>
      <c r="C220" s="1" t="s">
        <v>11</v>
      </c>
      <c r="D220" s="1" t="s">
        <v>1345</v>
      </c>
      <c r="E220" s="1">
        <v>4</v>
      </c>
      <c r="F220" s="3" t="s">
        <v>1346</v>
      </c>
      <c r="G220" s="1" t="s">
        <v>1347</v>
      </c>
      <c r="H220" s="1" t="s">
        <v>1348</v>
      </c>
      <c r="I220" s="1" t="s">
        <v>1349</v>
      </c>
    </row>
    <row r="221" spans="1:9" x14ac:dyDescent="0.25">
      <c r="A221" s="1" t="s">
        <v>1350</v>
      </c>
      <c r="B221" s="1" t="s">
        <v>1351</v>
      </c>
      <c r="C221" s="1" t="s">
        <v>11</v>
      </c>
      <c r="D221" s="1" t="s">
        <v>16</v>
      </c>
      <c r="E221" s="1">
        <v>0</v>
      </c>
      <c r="F221" s="3" t="s">
        <v>1352</v>
      </c>
      <c r="G221" s="1" t="s">
        <v>1353</v>
      </c>
      <c r="H221" s="1" t="s">
        <v>1354</v>
      </c>
      <c r="I221" s="1" t="s">
        <v>1355</v>
      </c>
    </row>
    <row r="222" spans="1:9" x14ac:dyDescent="0.25">
      <c r="A222" s="1" t="s">
        <v>1356</v>
      </c>
      <c r="B222" s="1" t="s">
        <v>1357</v>
      </c>
      <c r="C222" s="1" t="s">
        <v>11</v>
      </c>
      <c r="D222" s="1" t="s">
        <v>1358</v>
      </c>
      <c r="E222" s="1">
        <v>9</v>
      </c>
      <c r="F222" s="3" t="s">
        <v>1359</v>
      </c>
      <c r="G222" s="1" t="s">
        <v>1360</v>
      </c>
      <c r="H222" s="1" t="s">
        <v>1361</v>
      </c>
      <c r="I222" s="1" t="s">
        <v>1362</v>
      </c>
    </row>
    <row r="223" spans="1:9" x14ac:dyDescent="0.25">
      <c r="A223" s="1" t="s">
        <v>1363</v>
      </c>
      <c r="B223" s="1" t="s">
        <v>1364</v>
      </c>
      <c r="C223" s="1" t="s">
        <v>82</v>
      </c>
      <c r="D223" s="1" t="s">
        <v>1365</v>
      </c>
      <c r="E223" s="1">
        <v>8</v>
      </c>
      <c r="F223" s="3" t="s">
        <v>1366</v>
      </c>
      <c r="G223" s="1" t="s">
        <v>1367</v>
      </c>
      <c r="H223" s="1" t="s">
        <v>1368</v>
      </c>
      <c r="I223" s="1" t="s">
        <v>1369</v>
      </c>
    </row>
    <row r="224" spans="1:9" x14ac:dyDescent="0.25">
      <c r="A224" s="1" t="s">
        <v>1370</v>
      </c>
      <c r="B224" s="1" t="s">
        <v>1371</v>
      </c>
      <c r="C224" s="1" t="s">
        <v>395</v>
      </c>
      <c r="D224" s="1" t="s">
        <v>1372</v>
      </c>
      <c r="E224" s="1">
        <v>12</v>
      </c>
      <c r="F224" s="3" t="s">
        <v>1373</v>
      </c>
      <c r="G224" s="1" t="s">
        <v>1374</v>
      </c>
      <c r="H224" s="1" t="s">
        <v>1375</v>
      </c>
      <c r="I224" s="1" t="s">
        <v>1376</v>
      </c>
    </row>
    <row r="225" spans="1:9" x14ac:dyDescent="0.25">
      <c r="A225" s="1" t="s">
        <v>1377</v>
      </c>
      <c r="B225" s="1" t="s">
        <v>1378</v>
      </c>
      <c r="C225" s="1" t="s">
        <v>35</v>
      </c>
      <c r="D225" s="1" t="s">
        <v>1379</v>
      </c>
      <c r="E225" s="1">
        <v>11</v>
      </c>
      <c r="F225" s="3" t="s">
        <v>1070</v>
      </c>
      <c r="G225" s="1" t="s">
        <v>1380</v>
      </c>
      <c r="H225" s="1" t="s">
        <v>1381</v>
      </c>
      <c r="I225" s="1" t="s">
        <v>1382</v>
      </c>
    </row>
    <row r="226" spans="1:9" x14ac:dyDescent="0.25">
      <c r="A226" s="1" t="s">
        <v>1383</v>
      </c>
      <c r="B226" s="1" t="s">
        <v>1384</v>
      </c>
      <c r="C226" s="1" t="s">
        <v>50</v>
      </c>
      <c r="D226" s="1" t="s">
        <v>1385</v>
      </c>
      <c r="E226" s="1">
        <v>12</v>
      </c>
      <c r="F226" s="3" t="s">
        <v>1386</v>
      </c>
      <c r="G226" s="1" t="s">
        <v>1387</v>
      </c>
      <c r="H226" s="1" t="s">
        <v>1388</v>
      </c>
      <c r="I226" s="1" t="s">
        <v>1389</v>
      </c>
    </row>
    <row r="227" spans="1:9" x14ac:dyDescent="0.25">
      <c r="A227" s="1" t="s">
        <v>1390</v>
      </c>
      <c r="B227" s="1" t="s">
        <v>1391</v>
      </c>
      <c r="C227" s="1" t="s">
        <v>11</v>
      </c>
      <c r="D227" s="1" t="s">
        <v>1392</v>
      </c>
      <c r="E227" s="1">
        <v>5</v>
      </c>
      <c r="F227" s="3" t="s">
        <v>1393</v>
      </c>
      <c r="G227" s="1" t="s">
        <v>1394</v>
      </c>
      <c r="H227" s="1" t="s">
        <v>1395</v>
      </c>
      <c r="I227" s="1" t="s">
        <v>1396</v>
      </c>
    </row>
    <row r="228" spans="1:9" x14ac:dyDescent="0.25">
      <c r="A228" s="1" t="s">
        <v>1397</v>
      </c>
      <c r="B228" s="1" t="s">
        <v>1398</v>
      </c>
      <c r="C228" s="1" t="s">
        <v>395</v>
      </c>
      <c r="D228" s="1" t="s">
        <v>1399</v>
      </c>
      <c r="E228" s="1">
        <v>11</v>
      </c>
      <c r="F228" s="3" t="s">
        <v>16</v>
      </c>
      <c r="G228" s="1" t="s">
        <v>1400</v>
      </c>
      <c r="H228" s="1" t="s">
        <v>1401</v>
      </c>
      <c r="I228" s="1" t="s">
        <v>1402</v>
      </c>
    </row>
    <row r="229" spans="1:9" x14ac:dyDescent="0.25">
      <c r="A229" s="1" t="s">
        <v>1403</v>
      </c>
      <c r="B229" s="1" t="s">
        <v>1404</v>
      </c>
      <c r="C229" s="1" t="s">
        <v>82</v>
      </c>
      <c r="D229" s="1" t="s">
        <v>1405</v>
      </c>
      <c r="E229" s="1">
        <v>5</v>
      </c>
      <c r="F229" s="3" t="s">
        <v>283</v>
      </c>
      <c r="G229" s="1" t="s">
        <v>1406</v>
      </c>
      <c r="H229" s="1" t="s">
        <v>1407</v>
      </c>
      <c r="I229" s="1" t="s">
        <v>1408</v>
      </c>
    </row>
    <row r="230" spans="1:9" x14ac:dyDescent="0.25">
      <c r="A230" s="1" t="s">
        <v>1409</v>
      </c>
      <c r="B230" s="1" t="s">
        <v>1410</v>
      </c>
      <c r="C230" s="1" t="s">
        <v>35</v>
      </c>
      <c r="D230" s="1" t="s">
        <v>1411</v>
      </c>
      <c r="E230" s="1">
        <v>12</v>
      </c>
      <c r="F230" s="3" t="s">
        <v>1412</v>
      </c>
      <c r="G230" s="1" t="s">
        <v>1413</v>
      </c>
      <c r="H230" s="1" t="s">
        <v>1414</v>
      </c>
      <c r="I230" s="1" t="s">
        <v>1415</v>
      </c>
    </row>
    <row r="231" spans="1:9" x14ac:dyDescent="0.25">
      <c r="A231" s="1" t="s">
        <v>1416</v>
      </c>
      <c r="B231" s="1" t="s">
        <v>1417</v>
      </c>
      <c r="C231" s="1" t="s">
        <v>124</v>
      </c>
      <c r="D231" s="1" t="s">
        <v>1418</v>
      </c>
      <c r="E231" s="1">
        <v>17</v>
      </c>
      <c r="F231" s="3" t="s">
        <v>1419</v>
      </c>
      <c r="G231" s="1" t="s">
        <v>1420</v>
      </c>
      <c r="H231" s="1" t="s">
        <v>1421</v>
      </c>
      <c r="I231" s="1" t="s">
        <v>1422</v>
      </c>
    </row>
    <row r="232" spans="1:9" x14ac:dyDescent="0.25">
      <c r="A232" s="1" t="s">
        <v>1423</v>
      </c>
      <c r="B232" s="1" t="s">
        <v>1424</v>
      </c>
      <c r="C232" s="1" t="s">
        <v>395</v>
      </c>
      <c r="D232" s="1" t="s">
        <v>16</v>
      </c>
      <c r="E232" s="1">
        <v>0</v>
      </c>
      <c r="F232" s="3" t="s">
        <v>16</v>
      </c>
      <c r="G232" s="1" t="s">
        <v>1425</v>
      </c>
      <c r="H232" s="1" t="s">
        <v>1426</v>
      </c>
      <c r="I232" s="1" t="s">
        <v>1427</v>
      </c>
    </row>
    <row r="233" spans="1:9" x14ac:dyDescent="0.25">
      <c r="A233" s="1" t="s">
        <v>1428</v>
      </c>
      <c r="B233" s="1" t="s">
        <v>1429</v>
      </c>
      <c r="C233" s="1" t="s">
        <v>50</v>
      </c>
      <c r="D233" s="1" t="s">
        <v>1430</v>
      </c>
      <c r="E233" s="1">
        <v>11</v>
      </c>
      <c r="F233" s="3" t="s">
        <v>1431</v>
      </c>
      <c r="G233" s="1" t="s">
        <v>1432</v>
      </c>
      <c r="H233" s="1" t="s">
        <v>1433</v>
      </c>
      <c r="I233" s="1" t="s">
        <v>1434</v>
      </c>
    </row>
    <row r="234" spans="1:9" x14ac:dyDescent="0.25">
      <c r="A234" s="1" t="s">
        <v>1435</v>
      </c>
      <c r="B234" s="1" t="s">
        <v>1436</v>
      </c>
      <c r="C234" s="1" t="s">
        <v>27</v>
      </c>
      <c r="D234" s="1" t="s">
        <v>16</v>
      </c>
      <c r="E234" s="1">
        <v>0</v>
      </c>
      <c r="F234" s="3" t="s">
        <v>16</v>
      </c>
      <c r="H234" s="1" t="s">
        <v>1437</v>
      </c>
      <c r="I234" s="1" t="s">
        <v>1438</v>
      </c>
    </row>
    <row r="235" spans="1:9" x14ac:dyDescent="0.25">
      <c r="A235" s="1" t="s">
        <v>1439</v>
      </c>
      <c r="B235" s="1" t="s">
        <v>1440</v>
      </c>
      <c r="C235" s="1" t="s">
        <v>395</v>
      </c>
      <c r="D235" s="1" t="s">
        <v>1441</v>
      </c>
      <c r="E235" s="1">
        <v>5</v>
      </c>
      <c r="F235" s="3" t="s">
        <v>1442</v>
      </c>
      <c r="G235" s="1" t="s">
        <v>1443</v>
      </c>
      <c r="H235" s="1" t="s">
        <v>1444</v>
      </c>
      <c r="I235" s="1" t="s">
        <v>1445</v>
      </c>
    </row>
    <row r="236" spans="1:9" x14ac:dyDescent="0.25">
      <c r="A236" s="1" t="s">
        <v>1446</v>
      </c>
      <c r="B236" s="1" t="s">
        <v>1447</v>
      </c>
      <c r="C236" s="1" t="s">
        <v>19</v>
      </c>
      <c r="D236" s="1" t="s">
        <v>1448</v>
      </c>
      <c r="E236" s="1">
        <v>6</v>
      </c>
      <c r="F236" s="3" t="s">
        <v>1449</v>
      </c>
      <c r="G236" s="1" t="s">
        <v>1450</v>
      </c>
      <c r="H236" s="1" t="s">
        <v>1451</v>
      </c>
      <c r="I236" s="1" t="s">
        <v>1452</v>
      </c>
    </row>
    <row r="237" spans="1:9" x14ac:dyDescent="0.25">
      <c r="A237" s="1" t="s">
        <v>1453</v>
      </c>
      <c r="B237" s="1" t="s">
        <v>1454</v>
      </c>
      <c r="C237" s="1" t="s">
        <v>395</v>
      </c>
      <c r="D237" s="1" t="s">
        <v>1455</v>
      </c>
      <c r="E237" s="1">
        <v>9</v>
      </c>
      <c r="F237" s="3" t="s">
        <v>1456</v>
      </c>
      <c r="G237" s="1" t="s">
        <v>1457</v>
      </c>
      <c r="H237" s="1" t="s">
        <v>1458</v>
      </c>
      <c r="I237" s="1" t="s">
        <v>1459</v>
      </c>
    </row>
    <row r="238" spans="1:9" x14ac:dyDescent="0.25">
      <c r="A238" s="1" t="s">
        <v>1460</v>
      </c>
      <c r="B238" s="1" t="s">
        <v>1461</v>
      </c>
      <c r="C238" s="1" t="s">
        <v>124</v>
      </c>
      <c r="D238" s="1" t="s">
        <v>1462</v>
      </c>
      <c r="E238" s="1">
        <v>5</v>
      </c>
      <c r="F238" s="3" t="s">
        <v>1463</v>
      </c>
      <c r="G238" s="1" t="s">
        <v>1464</v>
      </c>
      <c r="H238" s="1" t="s">
        <v>1465</v>
      </c>
      <c r="I238" s="1" t="s">
        <v>1466</v>
      </c>
    </row>
    <row r="239" spans="1:9" x14ac:dyDescent="0.25">
      <c r="A239" s="1" t="s">
        <v>1467</v>
      </c>
      <c r="B239" s="1" t="s">
        <v>1468</v>
      </c>
      <c r="C239" s="1" t="s">
        <v>19</v>
      </c>
      <c r="D239" s="1" t="s">
        <v>1469</v>
      </c>
      <c r="E239" s="1">
        <v>7</v>
      </c>
      <c r="F239" s="3" t="s">
        <v>1470</v>
      </c>
      <c r="G239" s="1" t="s">
        <v>1471</v>
      </c>
      <c r="H239" s="1" t="s">
        <v>1472</v>
      </c>
      <c r="I239" s="1" t="s">
        <v>1473</v>
      </c>
    </row>
    <row r="240" spans="1:9" x14ac:dyDescent="0.25">
      <c r="A240" s="1" t="s">
        <v>1474</v>
      </c>
      <c r="B240" s="1" t="s">
        <v>1475</v>
      </c>
      <c r="C240" s="1" t="s">
        <v>124</v>
      </c>
      <c r="D240" s="1" t="s">
        <v>1051</v>
      </c>
      <c r="E240" s="1">
        <v>5</v>
      </c>
      <c r="F240" s="3" t="s">
        <v>1244</v>
      </c>
      <c r="G240" s="1" t="s">
        <v>1476</v>
      </c>
      <c r="H240" s="1" t="s">
        <v>1477</v>
      </c>
      <c r="I240" s="1" t="s">
        <v>1478</v>
      </c>
    </row>
    <row r="241" spans="1:9" x14ac:dyDescent="0.25">
      <c r="A241" s="1" t="s">
        <v>1479</v>
      </c>
      <c r="B241" s="1" t="s">
        <v>1480</v>
      </c>
      <c r="C241" s="1" t="s">
        <v>395</v>
      </c>
      <c r="D241" s="1" t="s">
        <v>16</v>
      </c>
      <c r="E241" s="1">
        <v>0</v>
      </c>
      <c r="F241" s="3" t="s">
        <v>1481</v>
      </c>
      <c r="G241" s="1" t="s">
        <v>1482</v>
      </c>
      <c r="H241" s="1" t="s">
        <v>1483</v>
      </c>
      <c r="I241" s="1" t="s">
        <v>1484</v>
      </c>
    </row>
    <row r="242" spans="1:9" x14ac:dyDescent="0.25">
      <c r="A242" s="1" t="s">
        <v>1485</v>
      </c>
      <c r="B242" s="1" t="s">
        <v>1486</v>
      </c>
      <c r="C242" s="1" t="s">
        <v>11</v>
      </c>
      <c r="D242" s="1" t="s">
        <v>1487</v>
      </c>
      <c r="E242" s="1">
        <v>6</v>
      </c>
      <c r="F242" s="3" t="s">
        <v>1488</v>
      </c>
      <c r="G242" s="1" t="s">
        <v>1489</v>
      </c>
      <c r="H242" s="1" t="s">
        <v>1490</v>
      </c>
      <c r="I242" s="1" t="s">
        <v>1491</v>
      </c>
    </row>
    <row r="243" spans="1:9" x14ac:dyDescent="0.25">
      <c r="A243" s="1" t="s">
        <v>1492</v>
      </c>
      <c r="B243" s="1" t="s">
        <v>1493</v>
      </c>
      <c r="C243" s="1" t="s">
        <v>395</v>
      </c>
      <c r="D243" s="1" t="s">
        <v>16</v>
      </c>
      <c r="F243" s="3" t="s">
        <v>1494</v>
      </c>
      <c r="G243" s="1" t="s">
        <v>1495</v>
      </c>
      <c r="H243" s="1" t="s">
        <v>1496</v>
      </c>
      <c r="I243" s="1" t="s">
        <v>1497</v>
      </c>
    </row>
  </sheetData>
  <pageMargins left="0.7" right="0.7" top="0.75" bottom="0.75" header="0.3" footer="0.3"/>
  <ignoredErrors>
    <ignoredError sqref="F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51"/>
  <sheetViews>
    <sheetView workbookViewId="0">
      <selection activeCell="AB23" sqref="AB23"/>
    </sheetView>
  </sheetViews>
  <sheetFormatPr defaultRowHeight="14.4" x14ac:dyDescent="0.3"/>
  <cols>
    <col min="1" max="1" width="30.77734375" customWidth="1"/>
    <col min="2" max="2" width="25.77734375" customWidth="1"/>
    <col min="10" max="10" width="50.77734375" customWidth="1"/>
    <col min="11" max="11" width="40.77734375" customWidth="1"/>
    <col min="17" max="17" width="17.88671875" bestFit="1" customWidth="1"/>
  </cols>
  <sheetData>
    <row r="1" spans="1:17" s="9" customFormat="1" x14ac:dyDescent="0.3">
      <c r="A1" s="8" t="s">
        <v>0</v>
      </c>
      <c r="B1" s="8" t="s">
        <v>1</v>
      </c>
      <c r="C1" s="8" t="s">
        <v>1520</v>
      </c>
      <c r="D1" s="8" t="s">
        <v>1521</v>
      </c>
      <c r="E1" s="8" t="s">
        <v>1522</v>
      </c>
      <c r="F1" s="8" t="s">
        <v>1523</v>
      </c>
      <c r="G1" s="8" t="s">
        <v>1524</v>
      </c>
      <c r="H1" s="8" t="s">
        <v>1525</v>
      </c>
      <c r="I1" s="8" t="s">
        <v>1526</v>
      </c>
      <c r="J1" s="8" t="s">
        <v>7</v>
      </c>
      <c r="K1" s="8" t="s">
        <v>1527</v>
      </c>
      <c r="L1" s="8" t="s">
        <v>1528</v>
      </c>
      <c r="M1" s="8" t="s">
        <v>1529</v>
      </c>
      <c r="N1" s="8" t="s">
        <v>1530</v>
      </c>
      <c r="O1" s="8" t="s">
        <v>1531</v>
      </c>
      <c r="P1" s="8" t="s">
        <v>1532</v>
      </c>
      <c r="Q1" s="8" t="s">
        <v>1533</v>
      </c>
    </row>
    <row r="2" spans="1:17" x14ac:dyDescent="0.3">
      <c r="A2" s="1" t="s">
        <v>1534</v>
      </c>
      <c r="B2" s="1" t="s">
        <v>1535</v>
      </c>
      <c r="C2" s="1">
        <v>2023</v>
      </c>
      <c r="D2" s="1" t="s">
        <v>1536</v>
      </c>
      <c r="E2" s="1">
        <v>11</v>
      </c>
      <c r="F2" s="1"/>
      <c r="G2" s="1"/>
      <c r="H2" s="1">
        <v>30</v>
      </c>
      <c r="I2" s="1" t="s">
        <v>1537</v>
      </c>
      <c r="J2" s="1" t="s">
        <v>1538</v>
      </c>
      <c r="K2" s="1" t="s">
        <v>1539</v>
      </c>
      <c r="L2" s="1" t="s">
        <v>1540</v>
      </c>
      <c r="M2" s="1" t="s">
        <v>1541</v>
      </c>
      <c r="N2" s="1" t="s">
        <v>1518</v>
      </c>
      <c r="O2" s="1" t="s">
        <v>1542</v>
      </c>
      <c r="P2" s="1" t="s">
        <v>1507</v>
      </c>
      <c r="Q2" s="1" t="s">
        <v>1543</v>
      </c>
    </row>
    <row r="3" spans="1:17" x14ac:dyDescent="0.3">
      <c r="A3" s="1" t="s">
        <v>1544</v>
      </c>
      <c r="B3" s="1" t="s">
        <v>1545</v>
      </c>
      <c r="C3" s="1">
        <v>2023</v>
      </c>
      <c r="D3" s="1" t="s">
        <v>1536</v>
      </c>
      <c r="E3" s="1">
        <v>11</v>
      </c>
      <c r="F3" s="1"/>
      <c r="G3" s="1"/>
      <c r="H3" s="1">
        <v>16</v>
      </c>
      <c r="I3" s="1" t="s">
        <v>1546</v>
      </c>
      <c r="J3" s="1" t="s">
        <v>1547</v>
      </c>
      <c r="K3" s="1" t="s">
        <v>1548</v>
      </c>
      <c r="L3" s="1" t="s">
        <v>1540</v>
      </c>
      <c r="M3" s="1" t="s">
        <v>1541</v>
      </c>
      <c r="N3" s="1" t="s">
        <v>1518</v>
      </c>
      <c r="O3" s="1" t="s">
        <v>1542</v>
      </c>
      <c r="P3" s="1" t="s">
        <v>1507</v>
      </c>
      <c r="Q3" s="1" t="s">
        <v>1549</v>
      </c>
    </row>
    <row r="4" spans="1:17" x14ac:dyDescent="0.3">
      <c r="A4" s="1" t="s">
        <v>1550</v>
      </c>
      <c r="B4" s="1" t="s">
        <v>1551</v>
      </c>
      <c r="C4" s="1">
        <v>2022</v>
      </c>
      <c r="D4" s="1" t="s">
        <v>1552</v>
      </c>
      <c r="E4" s="1">
        <v>12</v>
      </c>
      <c r="F4" s="1">
        <v>23</v>
      </c>
      <c r="G4" s="1">
        <v>12022</v>
      </c>
      <c r="H4" s="1">
        <v>0</v>
      </c>
      <c r="I4" s="1" t="s">
        <v>1553</v>
      </c>
      <c r="J4" s="1" t="s">
        <v>1554</v>
      </c>
      <c r="K4" s="1"/>
      <c r="L4" s="1" t="s">
        <v>1540</v>
      </c>
      <c r="M4" s="1" t="s">
        <v>1541</v>
      </c>
      <c r="N4" s="1" t="s">
        <v>1518</v>
      </c>
      <c r="O4" s="1" t="s">
        <v>1555</v>
      </c>
      <c r="P4" s="1" t="s">
        <v>1507</v>
      </c>
      <c r="Q4" s="1" t="s">
        <v>1556</v>
      </c>
    </row>
    <row r="5" spans="1:17" x14ac:dyDescent="0.3">
      <c r="A5" s="1" t="s">
        <v>1557</v>
      </c>
      <c r="B5" s="1" t="s">
        <v>1558</v>
      </c>
      <c r="C5" s="1">
        <v>2022</v>
      </c>
      <c r="D5" s="1" t="s">
        <v>1559</v>
      </c>
      <c r="E5" s="1">
        <v>14</v>
      </c>
      <c r="F5" s="1">
        <v>1</v>
      </c>
      <c r="G5" s="1">
        <v>131</v>
      </c>
      <c r="H5" s="1">
        <v>0</v>
      </c>
      <c r="I5" s="1" t="s">
        <v>1560</v>
      </c>
      <c r="J5" s="1" t="s">
        <v>1561</v>
      </c>
      <c r="K5" s="1" t="s">
        <v>1562</v>
      </c>
      <c r="L5" s="1" t="s">
        <v>1540</v>
      </c>
      <c r="M5" s="1" t="s">
        <v>1541</v>
      </c>
      <c r="N5" s="1" t="s">
        <v>1518</v>
      </c>
      <c r="O5" s="1" t="s">
        <v>1542</v>
      </c>
      <c r="P5" s="1" t="s">
        <v>1507</v>
      </c>
      <c r="Q5" s="1" t="s">
        <v>1563</v>
      </c>
    </row>
    <row r="6" spans="1:17" x14ac:dyDescent="0.3">
      <c r="A6" s="1" t="s">
        <v>1564</v>
      </c>
      <c r="B6" s="1" t="s">
        <v>1565</v>
      </c>
      <c r="C6" s="1">
        <v>2022</v>
      </c>
      <c r="D6" s="1" t="s">
        <v>1566</v>
      </c>
      <c r="E6" s="1">
        <v>4</v>
      </c>
      <c r="F6" s="1">
        <v>11</v>
      </c>
      <c r="G6" s="1"/>
      <c r="H6" s="1">
        <v>7</v>
      </c>
      <c r="I6" s="1" t="s">
        <v>1567</v>
      </c>
      <c r="J6" s="1" t="s">
        <v>1568</v>
      </c>
      <c r="K6" s="1" t="s">
        <v>1569</v>
      </c>
      <c r="L6" s="1" t="s">
        <v>1540</v>
      </c>
      <c r="M6" s="1" t="s">
        <v>1541</v>
      </c>
      <c r="N6" s="1" t="s">
        <v>1518</v>
      </c>
      <c r="O6" s="1" t="s">
        <v>1570</v>
      </c>
      <c r="P6" s="1" t="s">
        <v>1507</v>
      </c>
      <c r="Q6" s="1" t="s">
        <v>1571</v>
      </c>
    </row>
    <row r="7" spans="1:17" x14ac:dyDescent="0.3">
      <c r="A7" s="1" t="s">
        <v>1572</v>
      </c>
      <c r="B7" s="1" t="s">
        <v>1573</v>
      </c>
      <c r="C7" s="1">
        <v>2022</v>
      </c>
      <c r="D7" s="1" t="s">
        <v>1574</v>
      </c>
      <c r="E7" s="1">
        <v>66</v>
      </c>
      <c r="F7" s="1"/>
      <c r="G7" s="1">
        <v>102542</v>
      </c>
      <c r="H7" s="1">
        <v>0</v>
      </c>
      <c r="I7" s="1" t="s">
        <v>1575</v>
      </c>
      <c r="J7" s="1" t="s">
        <v>1576</v>
      </c>
      <c r="K7" s="1" t="s">
        <v>1577</v>
      </c>
      <c r="L7" s="1" t="s">
        <v>1540</v>
      </c>
      <c r="M7" s="1" t="s">
        <v>1541</v>
      </c>
      <c r="N7" s="1" t="s">
        <v>1518</v>
      </c>
      <c r="O7" s="1" t="s">
        <v>1578</v>
      </c>
      <c r="P7" s="1" t="s">
        <v>1507</v>
      </c>
      <c r="Q7" s="1" t="s">
        <v>1579</v>
      </c>
    </row>
    <row r="8" spans="1:17" x14ac:dyDescent="0.3">
      <c r="A8" s="1" t="s">
        <v>1580</v>
      </c>
      <c r="B8" s="1" t="s">
        <v>1581</v>
      </c>
      <c r="C8" s="1">
        <v>2022</v>
      </c>
      <c r="D8" s="1" t="s">
        <v>1582</v>
      </c>
      <c r="E8" s="1">
        <v>3</v>
      </c>
      <c r="F8" s="1"/>
      <c r="G8" s="1">
        <v>982010</v>
      </c>
      <c r="H8" s="1">
        <v>0</v>
      </c>
      <c r="I8" s="1" t="s">
        <v>1583</v>
      </c>
      <c r="J8" s="1" t="s">
        <v>1584</v>
      </c>
      <c r="K8" s="1"/>
      <c r="L8" s="1" t="s">
        <v>1540</v>
      </c>
      <c r="M8" s="1" t="s">
        <v>1541</v>
      </c>
      <c r="N8" s="1" t="s">
        <v>1518</v>
      </c>
      <c r="O8" s="1" t="s">
        <v>1555</v>
      </c>
      <c r="P8" s="1" t="s">
        <v>1507</v>
      </c>
      <c r="Q8" s="1" t="s">
        <v>1585</v>
      </c>
    </row>
    <row r="9" spans="1:17" x14ac:dyDescent="0.3">
      <c r="A9" s="1" t="s">
        <v>1586</v>
      </c>
      <c r="B9" s="1" t="s">
        <v>1587</v>
      </c>
      <c r="C9" s="1">
        <v>2022</v>
      </c>
      <c r="D9" s="1" t="s">
        <v>1588</v>
      </c>
      <c r="E9" s="1">
        <v>11</v>
      </c>
      <c r="F9" s="1">
        <v>11</v>
      </c>
      <c r="G9" s="1">
        <v>1726</v>
      </c>
      <c r="H9" s="1">
        <v>0</v>
      </c>
      <c r="I9" s="1" t="s">
        <v>1589</v>
      </c>
      <c r="J9" s="1" t="s">
        <v>1590</v>
      </c>
      <c r="K9" s="1"/>
      <c r="L9" s="1" t="s">
        <v>1540</v>
      </c>
      <c r="M9" s="1" t="s">
        <v>1541</v>
      </c>
      <c r="N9" s="1" t="s">
        <v>1518</v>
      </c>
      <c r="O9" s="1" t="s">
        <v>1542</v>
      </c>
      <c r="P9" s="1" t="s">
        <v>1507</v>
      </c>
      <c r="Q9" s="1" t="s">
        <v>1591</v>
      </c>
    </row>
    <row r="10" spans="1:17" x14ac:dyDescent="0.3">
      <c r="A10" s="1" t="s">
        <v>1592</v>
      </c>
      <c r="B10" s="1" t="s">
        <v>1593</v>
      </c>
      <c r="C10" s="1">
        <v>2022</v>
      </c>
      <c r="D10" s="1" t="s">
        <v>1582</v>
      </c>
      <c r="E10" s="1">
        <v>3</v>
      </c>
      <c r="F10" s="1"/>
      <c r="G10" s="1">
        <v>672537</v>
      </c>
      <c r="H10" s="1">
        <v>0</v>
      </c>
      <c r="I10" s="1" t="s">
        <v>1594</v>
      </c>
      <c r="J10" s="1" t="s">
        <v>1595</v>
      </c>
      <c r="K10" s="1"/>
      <c r="L10" s="1" t="s">
        <v>1540</v>
      </c>
      <c r="M10" s="1" t="s">
        <v>1541</v>
      </c>
      <c r="N10" s="1" t="s">
        <v>1518</v>
      </c>
      <c r="O10" s="1" t="s">
        <v>1542</v>
      </c>
      <c r="P10" s="1" t="s">
        <v>1507</v>
      </c>
      <c r="Q10" s="1" t="s">
        <v>1596</v>
      </c>
    </row>
    <row r="11" spans="1:17" x14ac:dyDescent="0.3">
      <c r="A11" s="1" t="s">
        <v>1597</v>
      </c>
      <c r="B11" s="1" t="s">
        <v>1598</v>
      </c>
      <c r="C11" s="1">
        <v>2022</v>
      </c>
      <c r="D11" s="1" t="s">
        <v>1599</v>
      </c>
      <c r="E11" s="1">
        <v>43</v>
      </c>
      <c r="F11" s="1">
        <v>1</v>
      </c>
      <c r="G11" s="1"/>
      <c r="H11" s="1">
        <v>9</v>
      </c>
      <c r="I11" s="1" t="s">
        <v>1600</v>
      </c>
      <c r="J11" s="1" t="s">
        <v>1601</v>
      </c>
      <c r="K11" s="1" t="s">
        <v>1602</v>
      </c>
      <c r="L11" s="1" t="s">
        <v>1540</v>
      </c>
      <c r="M11" s="1" t="s">
        <v>1541</v>
      </c>
      <c r="N11" s="1" t="s">
        <v>1518</v>
      </c>
      <c r="O11" s="1" t="s">
        <v>1603</v>
      </c>
      <c r="P11" s="1" t="s">
        <v>1507</v>
      </c>
      <c r="Q11" s="1" t="s">
        <v>1604</v>
      </c>
    </row>
    <row r="12" spans="1:17" x14ac:dyDescent="0.3">
      <c r="A12" s="1" t="s">
        <v>1605</v>
      </c>
      <c r="B12" s="1" t="s">
        <v>1606</v>
      </c>
      <c r="C12" s="1">
        <v>2022</v>
      </c>
      <c r="D12" s="1" t="s">
        <v>1607</v>
      </c>
      <c r="E12" s="1">
        <v>12</v>
      </c>
      <c r="F12" s="1">
        <v>3</v>
      </c>
      <c r="G12" s="1">
        <v>363</v>
      </c>
      <c r="H12" s="1">
        <v>0</v>
      </c>
      <c r="I12" s="1" t="s">
        <v>1608</v>
      </c>
      <c r="J12" s="1" t="s">
        <v>1609</v>
      </c>
      <c r="K12" s="1"/>
      <c r="L12" s="1" t="s">
        <v>1540</v>
      </c>
      <c r="M12" s="1" t="s">
        <v>1541</v>
      </c>
      <c r="N12" s="1" t="s">
        <v>1518</v>
      </c>
      <c r="O12" s="1" t="s">
        <v>1555</v>
      </c>
      <c r="P12" s="1" t="s">
        <v>1507</v>
      </c>
      <c r="Q12" s="1" t="s">
        <v>1610</v>
      </c>
    </row>
    <row r="13" spans="1:17" x14ac:dyDescent="0.3">
      <c r="A13" s="1" t="s">
        <v>1611</v>
      </c>
      <c r="B13" s="1" t="s">
        <v>1612</v>
      </c>
      <c r="C13" s="1">
        <v>2022</v>
      </c>
      <c r="D13" s="1" t="s">
        <v>1613</v>
      </c>
      <c r="E13" s="1">
        <v>13</v>
      </c>
      <c r="F13" s="1">
        <v>2</v>
      </c>
      <c r="G13" s="1">
        <v>89</v>
      </c>
      <c r="H13" s="1">
        <v>0</v>
      </c>
      <c r="I13" s="1" t="s">
        <v>1614</v>
      </c>
      <c r="J13" s="1" t="s">
        <v>1615</v>
      </c>
      <c r="K13" s="1" t="s">
        <v>1616</v>
      </c>
      <c r="L13" s="1" t="s">
        <v>1540</v>
      </c>
      <c r="M13" s="1" t="s">
        <v>1541</v>
      </c>
      <c r="N13" s="1" t="s">
        <v>1518</v>
      </c>
      <c r="O13" s="1" t="s">
        <v>1542</v>
      </c>
      <c r="P13" s="1" t="s">
        <v>1507</v>
      </c>
      <c r="Q13" s="1" t="s">
        <v>1617</v>
      </c>
    </row>
    <row r="14" spans="1:17" x14ac:dyDescent="0.3">
      <c r="A14" s="1" t="s">
        <v>1618</v>
      </c>
      <c r="B14" s="1" t="s">
        <v>1619</v>
      </c>
      <c r="C14" s="1">
        <v>2022</v>
      </c>
      <c r="D14" s="1" t="s">
        <v>1620</v>
      </c>
      <c r="E14" s="1">
        <v>2022</v>
      </c>
      <c r="F14" s="1"/>
      <c r="G14" s="1">
        <v>1473901</v>
      </c>
      <c r="H14" s="1">
        <v>0</v>
      </c>
      <c r="I14" s="1" t="s">
        <v>1621</v>
      </c>
      <c r="J14" s="1" t="s">
        <v>1622</v>
      </c>
      <c r="K14" s="1" t="s">
        <v>1623</v>
      </c>
      <c r="L14" s="1" t="s">
        <v>1540</v>
      </c>
      <c r="M14" s="1" t="s">
        <v>1541</v>
      </c>
      <c r="N14" s="1" t="s">
        <v>1518</v>
      </c>
      <c r="O14" s="1" t="s">
        <v>1555</v>
      </c>
      <c r="P14" s="1" t="s">
        <v>1507</v>
      </c>
      <c r="Q14" s="1" t="s">
        <v>1624</v>
      </c>
    </row>
    <row r="15" spans="1:17" x14ac:dyDescent="0.3">
      <c r="A15" s="1" t="s">
        <v>1625</v>
      </c>
      <c r="B15" s="1" t="s">
        <v>1626</v>
      </c>
      <c r="C15" s="1">
        <v>2022</v>
      </c>
      <c r="D15" s="1" t="s">
        <v>1627</v>
      </c>
      <c r="E15" s="1">
        <v>24</v>
      </c>
      <c r="F15" s="1">
        <v>4</v>
      </c>
      <c r="G15" s="1"/>
      <c r="H15" s="1">
        <v>36</v>
      </c>
      <c r="I15" s="1" t="s">
        <v>1628</v>
      </c>
      <c r="J15" s="1" t="s">
        <v>1629</v>
      </c>
      <c r="K15" s="1" t="s">
        <v>1630</v>
      </c>
      <c r="L15" s="1" t="s">
        <v>1540</v>
      </c>
      <c r="M15" s="1" t="s">
        <v>1541</v>
      </c>
      <c r="N15" s="1" t="s">
        <v>1518</v>
      </c>
      <c r="O15" s="1" t="s">
        <v>1603</v>
      </c>
      <c r="P15" s="1" t="s">
        <v>1507</v>
      </c>
      <c r="Q15" s="1" t="s">
        <v>1631</v>
      </c>
    </row>
    <row r="16" spans="1:17" x14ac:dyDescent="0.3">
      <c r="A16" s="1" t="s">
        <v>1632</v>
      </c>
      <c r="B16" s="1" t="s">
        <v>1633</v>
      </c>
      <c r="C16" s="1">
        <v>2022</v>
      </c>
      <c r="D16" s="1" t="s">
        <v>1634</v>
      </c>
      <c r="E16" s="1">
        <v>9</v>
      </c>
      <c r="F16" s="1">
        <v>5</v>
      </c>
      <c r="G16" s="1"/>
      <c r="H16" s="1">
        <v>12</v>
      </c>
      <c r="I16" s="1" t="s">
        <v>1635</v>
      </c>
      <c r="J16" s="1" t="s">
        <v>1636</v>
      </c>
      <c r="K16" s="1" t="s">
        <v>1637</v>
      </c>
      <c r="L16" s="1" t="s">
        <v>1540</v>
      </c>
      <c r="M16" s="1" t="s">
        <v>1541</v>
      </c>
      <c r="N16" s="1" t="s">
        <v>1518</v>
      </c>
      <c r="O16" s="1" t="s">
        <v>1603</v>
      </c>
      <c r="P16" s="1" t="s">
        <v>1507</v>
      </c>
      <c r="Q16" s="1" t="s">
        <v>1638</v>
      </c>
    </row>
    <row r="17" spans="1:17" x14ac:dyDescent="0.3">
      <c r="A17" s="1" t="s">
        <v>1639</v>
      </c>
      <c r="B17" s="1" t="s">
        <v>1640</v>
      </c>
      <c r="C17" s="1">
        <v>2021</v>
      </c>
      <c r="D17" s="1" t="s">
        <v>1641</v>
      </c>
      <c r="E17" s="1">
        <v>21</v>
      </c>
      <c r="F17" s="1">
        <v>24</v>
      </c>
      <c r="G17" s="1">
        <v>8246</v>
      </c>
      <c r="H17" s="1">
        <v>0</v>
      </c>
      <c r="I17" s="1" t="s">
        <v>1642</v>
      </c>
      <c r="J17" s="1" t="s">
        <v>1643</v>
      </c>
      <c r="K17" s="1" t="s">
        <v>1644</v>
      </c>
      <c r="L17" s="1" t="s">
        <v>1540</v>
      </c>
      <c r="M17" s="1" t="s">
        <v>1541</v>
      </c>
      <c r="N17" s="1" t="s">
        <v>1518</v>
      </c>
      <c r="O17" s="1" t="s">
        <v>1542</v>
      </c>
      <c r="P17" s="1" t="s">
        <v>1507</v>
      </c>
      <c r="Q17" s="1" t="s">
        <v>1645</v>
      </c>
    </row>
    <row r="18" spans="1:17" x14ac:dyDescent="0.3">
      <c r="A18" s="1" t="s">
        <v>1646</v>
      </c>
      <c r="B18" s="1" t="s">
        <v>1647</v>
      </c>
      <c r="C18" s="1">
        <v>2021</v>
      </c>
      <c r="D18" s="1" t="s">
        <v>1648</v>
      </c>
      <c r="E18" s="1">
        <v>67</v>
      </c>
      <c r="F18" s="1">
        <v>4</v>
      </c>
      <c r="G18" s="1"/>
      <c r="H18" s="1">
        <v>12</v>
      </c>
      <c r="I18" s="1" t="s">
        <v>1649</v>
      </c>
      <c r="J18" s="1" t="s">
        <v>1650</v>
      </c>
      <c r="K18" s="1" t="s">
        <v>1651</v>
      </c>
      <c r="L18" s="1" t="s">
        <v>1540</v>
      </c>
      <c r="M18" s="1" t="s">
        <v>1541</v>
      </c>
      <c r="N18" s="1" t="s">
        <v>1518</v>
      </c>
      <c r="O18" s="1" t="s">
        <v>1578</v>
      </c>
      <c r="P18" s="1" t="s">
        <v>1507</v>
      </c>
      <c r="Q18" s="1" t="s">
        <v>1652</v>
      </c>
    </row>
    <row r="19" spans="1:17" x14ac:dyDescent="0.3">
      <c r="A19" s="1" t="s">
        <v>1653</v>
      </c>
      <c r="B19" s="1" t="s">
        <v>1654</v>
      </c>
      <c r="C19" s="1">
        <v>2021</v>
      </c>
      <c r="D19" s="1" t="s">
        <v>1655</v>
      </c>
      <c r="E19" s="1">
        <v>13</v>
      </c>
      <c r="F19" s="1">
        <v>22</v>
      </c>
      <c r="G19" s="1">
        <v>2691</v>
      </c>
      <c r="H19" s="1">
        <v>0</v>
      </c>
      <c r="I19" s="1" t="s">
        <v>1656</v>
      </c>
      <c r="J19" s="1" t="s">
        <v>1657</v>
      </c>
      <c r="K19" s="1" t="s">
        <v>1658</v>
      </c>
      <c r="L19" s="1" t="s">
        <v>1540</v>
      </c>
      <c r="M19" s="1" t="s">
        <v>1541</v>
      </c>
      <c r="N19" s="1" t="s">
        <v>1518</v>
      </c>
      <c r="O19" s="1" t="s">
        <v>1542</v>
      </c>
      <c r="P19" s="1" t="s">
        <v>1507</v>
      </c>
      <c r="Q19" s="1" t="s">
        <v>1659</v>
      </c>
    </row>
    <row r="20" spans="1:17" x14ac:dyDescent="0.3">
      <c r="A20" s="1" t="s">
        <v>1660</v>
      </c>
      <c r="B20" s="1" t="s">
        <v>1661</v>
      </c>
      <c r="C20" s="1">
        <v>2021</v>
      </c>
      <c r="D20" s="1" t="s">
        <v>1662</v>
      </c>
      <c r="E20" s="1">
        <v>10</v>
      </c>
      <c r="F20" s="1">
        <v>3</v>
      </c>
      <c r="G20" s="1"/>
      <c r="H20" s="1">
        <v>4</v>
      </c>
      <c r="I20" s="1" t="s">
        <v>1663</v>
      </c>
      <c r="J20" s="1" t="s">
        <v>1664</v>
      </c>
      <c r="K20" s="1"/>
      <c r="L20" s="1" t="s">
        <v>1540</v>
      </c>
      <c r="M20" s="1" t="s">
        <v>1541</v>
      </c>
      <c r="N20" s="1" t="s">
        <v>1518</v>
      </c>
      <c r="O20" s="1" t="s">
        <v>1555</v>
      </c>
      <c r="P20" s="1" t="s">
        <v>1507</v>
      </c>
      <c r="Q20" s="1" t="s">
        <v>1665</v>
      </c>
    </row>
    <row r="21" spans="1:17" x14ac:dyDescent="0.3">
      <c r="A21" s="1" t="s">
        <v>1666</v>
      </c>
      <c r="B21" s="1" t="s">
        <v>1667</v>
      </c>
      <c r="C21" s="1">
        <v>2021</v>
      </c>
      <c r="D21" s="1" t="s">
        <v>1582</v>
      </c>
      <c r="E21" s="1">
        <v>2</v>
      </c>
      <c r="F21" s="1"/>
      <c r="G21" s="1">
        <v>668499</v>
      </c>
      <c r="H21" s="1">
        <v>0</v>
      </c>
      <c r="I21" s="1" t="s">
        <v>1668</v>
      </c>
      <c r="J21" s="1" t="s">
        <v>1669</v>
      </c>
      <c r="K21" s="1"/>
      <c r="L21" s="1" t="s">
        <v>1540</v>
      </c>
      <c r="M21" s="1" t="s">
        <v>1541</v>
      </c>
      <c r="N21" s="1" t="s">
        <v>1518</v>
      </c>
      <c r="O21" s="1" t="s">
        <v>1555</v>
      </c>
      <c r="P21" s="1" t="s">
        <v>1507</v>
      </c>
      <c r="Q21" s="1" t="s">
        <v>1670</v>
      </c>
    </row>
    <row r="22" spans="1:17" x14ac:dyDescent="0.3">
      <c r="A22" s="1" t="s">
        <v>1671</v>
      </c>
      <c r="B22" s="1" t="s">
        <v>1672</v>
      </c>
      <c r="C22" s="1">
        <v>2021</v>
      </c>
      <c r="D22" s="1" t="s">
        <v>1552</v>
      </c>
      <c r="E22" s="1">
        <v>11</v>
      </c>
      <c r="F22" s="1">
        <v>7</v>
      </c>
      <c r="G22" s="1">
        <v>3253</v>
      </c>
      <c r="H22" s="1">
        <v>13</v>
      </c>
      <c r="I22" s="1" t="s">
        <v>1673</v>
      </c>
      <c r="J22" s="1" t="s">
        <v>1674</v>
      </c>
      <c r="K22" s="1"/>
      <c r="L22" s="1" t="s">
        <v>1540</v>
      </c>
      <c r="M22" s="1" t="s">
        <v>1541</v>
      </c>
      <c r="N22" s="1" t="s">
        <v>1518</v>
      </c>
      <c r="O22" s="1" t="s">
        <v>1555</v>
      </c>
      <c r="P22" s="1" t="s">
        <v>1507</v>
      </c>
      <c r="Q22" s="1" t="s">
        <v>1675</v>
      </c>
    </row>
    <row r="23" spans="1:17" x14ac:dyDescent="0.3">
      <c r="A23" s="1" t="s">
        <v>1676</v>
      </c>
      <c r="B23" s="1" t="s">
        <v>1677</v>
      </c>
      <c r="C23" s="1">
        <v>2021</v>
      </c>
      <c r="D23" s="1" t="s">
        <v>1678</v>
      </c>
      <c r="E23" s="1">
        <v>59</v>
      </c>
      <c r="F23" s="1"/>
      <c r="G23" s="1"/>
      <c r="H23" s="1">
        <v>15</v>
      </c>
      <c r="I23" s="1" t="s">
        <v>1679</v>
      </c>
      <c r="J23" s="1" t="s">
        <v>1680</v>
      </c>
      <c r="K23" s="1" t="s">
        <v>1681</v>
      </c>
      <c r="L23" s="1" t="s">
        <v>1540</v>
      </c>
      <c r="M23" s="1" t="s">
        <v>1541</v>
      </c>
      <c r="N23" s="1" t="s">
        <v>1518</v>
      </c>
      <c r="O23" s="1" t="s">
        <v>1578</v>
      </c>
      <c r="P23" s="1" t="s">
        <v>1507</v>
      </c>
      <c r="Q23" s="1" t="s">
        <v>1682</v>
      </c>
    </row>
    <row r="24" spans="1:17" x14ac:dyDescent="0.3">
      <c r="A24" s="1" t="s">
        <v>1683</v>
      </c>
      <c r="B24" s="1" t="s">
        <v>1684</v>
      </c>
      <c r="C24" s="1">
        <v>2021</v>
      </c>
      <c r="D24" s="1" t="s">
        <v>1685</v>
      </c>
      <c r="E24" s="1">
        <v>15</v>
      </c>
      <c r="F24" s="1">
        <v>1</v>
      </c>
      <c r="G24" s="1">
        <v>9207825</v>
      </c>
      <c r="H24" s="1">
        <v>13</v>
      </c>
      <c r="I24" s="1" t="s">
        <v>1686</v>
      </c>
      <c r="J24" s="1" t="s">
        <v>1687</v>
      </c>
      <c r="K24" s="1" t="s">
        <v>1688</v>
      </c>
      <c r="L24" s="1" t="s">
        <v>1540</v>
      </c>
      <c r="M24" s="1" t="s">
        <v>1541</v>
      </c>
      <c r="N24" s="1" t="s">
        <v>1518</v>
      </c>
      <c r="O24" s="1" t="s">
        <v>1603</v>
      </c>
      <c r="P24" s="1" t="s">
        <v>1507</v>
      </c>
      <c r="Q24" s="1" t="s">
        <v>1689</v>
      </c>
    </row>
    <row r="25" spans="1:17" x14ac:dyDescent="0.3">
      <c r="A25" s="1" t="s">
        <v>1690</v>
      </c>
      <c r="B25" s="1" t="s">
        <v>1691</v>
      </c>
      <c r="C25" s="1">
        <v>2021</v>
      </c>
      <c r="D25" s="1" t="s">
        <v>1536</v>
      </c>
      <c r="E25" s="1">
        <v>9</v>
      </c>
      <c r="F25" s="1"/>
      <c r="G25" s="1"/>
      <c r="H25" s="1">
        <v>29</v>
      </c>
      <c r="I25" s="1" t="s">
        <v>1692</v>
      </c>
      <c r="J25" s="1" t="s">
        <v>1693</v>
      </c>
      <c r="K25" s="1" t="s">
        <v>1694</v>
      </c>
      <c r="L25" s="1" t="s">
        <v>1540</v>
      </c>
      <c r="M25" s="1" t="s">
        <v>1541</v>
      </c>
      <c r="N25" s="1" t="s">
        <v>1518</v>
      </c>
      <c r="O25" s="1" t="s">
        <v>1555</v>
      </c>
      <c r="P25" s="1" t="s">
        <v>1507</v>
      </c>
      <c r="Q25" s="1" t="s">
        <v>1695</v>
      </c>
    </row>
    <row r="26" spans="1:17" x14ac:dyDescent="0.3">
      <c r="A26" s="1" t="s">
        <v>1696</v>
      </c>
      <c r="B26" s="1" t="s">
        <v>1697</v>
      </c>
      <c r="C26" s="1">
        <v>2021</v>
      </c>
      <c r="D26" s="1" t="s">
        <v>1536</v>
      </c>
      <c r="E26" s="1">
        <v>9</v>
      </c>
      <c r="F26" s="1"/>
      <c r="G26" s="1"/>
      <c r="H26" s="1">
        <v>9</v>
      </c>
      <c r="I26" s="1" t="s">
        <v>1698</v>
      </c>
      <c r="J26" s="1" t="s">
        <v>1699</v>
      </c>
      <c r="K26" s="1" t="s">
        <v>1700</v>
      </c>
      <c r="L26" s="1" t="s">
        <v>1540</v>
      </c>
      <c r="M26" s="1" t="s">
        <v>1541</v>
      </c>
      <c r="N26" s="1" t="s">
        <v>1518</v>
      </c>
      <c r="O26" s="1" t="s">
        <v>1555</v>
      </c>
      <c r="P26" s="1" t="s">
        <v>1507</v>
      </c>
      <c r="Q26" s="1" t="s">
        <v>1701</v>
      </c>
    </row>
    <row r="27" spans="1:17" x14ac:dyDescent="0.3">
      <c r="A27" s="1" t="s">
        <v>1702</v>
      </c>
      <c r="B27" s="1" t="s">
        <v>1703</v>
      </c>
      <c r="C27" s="1">
        <v>2021</v>
      </c>
      <c r="D27" s="1" t="s">
        <v>1704</v>
      </c>
      <c r="E27" s="1">
        <v>16</v>
      </c>
      <c r="F27" s="1">
        <v>18</v>
      </c>
      <c r="G27" s="1"/>
      <c r="H27" s="1">
        <v>18</v>
      </c>
      <c r="I27" s="1" t="s">
        <v>1705</v>
      </c>
      <c r="J27" s="1" t="s">
        <v>1706</v>
      </c>
      <c r="K27" s="1" t="s">
        <v>1707</v>
      </c>
      <c r="L27" s="1" t="s">
        <v>1540</v>
      </c>
      <c r="M27" s="1" t="s">
        <v>1541</v>
      </c>
      <c r="N27" s="1" t="s">
        <v>1518</v>
      </c>
      <c r="O27" s="1" t="s">
        <v>1542</v>
      </c>
      <c r="P27" s="1" t="s">
        <v>1507</v>
      </c>
      <c r="Q27" s="1" t="s">
        <v>1708</v>
      </c>
    </row>
    <row r="28" spans="1:17" x14ac:dyDescent="0.3">
      <c r="A28" s="1" t="s">
        <v>1709</v>
      </c>
      <c r="B28" s="1" t="s">
        <v>1710</v>
      </c>
      <c r="C28" s="1">
        <v>2021</v>
      </c>
      <c r="D28" s="1" t="s">
        <v>1711</v>
      </c>
      <c r="E28" s="1">
        <v>2021</v>
      </c>
      <c r="F28" s="1"/>
      <c r="G28" s="1">
        <v>5589505</v>
      </c>
      <c r="H28" s="1">
        <v>0</v>
      </c>
      <c r="I28" s="1" t="s">
        <v>1712</v>
      </c>
      <c r="J28" s="1" t="s">
        <v>1713</v>
      </c>
      <c r="K28" s="1" t="s">
        <v>1714</v>
      </c>
      <c r="L28" s="1" t="s">
        <v>1540</v>
      </c>
      <c r="M28" s="1" t="s">
        <v>1541</v>
      </c>
      <c r="N28" s="1" t="s">
        <v>1518</v>
      </c>
      <c r="O28" s="1" t="s">
        <v>1555</v>
      </c>
      <c r="P28" s="1" t="s">
        <v>1507</v>
      </c>
      <c r="Q28" s="1" t="s">
        <v>1715</v>
      </c>
    </row>
    <row r="29" spans="1:17" x14ac:dyDescent="0.3">
      <c r="A29" s="1" t="s">
        <v>1716</v>
      </c>
      <c r="B29" s="1" t="s">
        <v>1717</v>
      </c>
      <c r="C29" s="1">
        <v>2021</v>
      </c>
      <c r="D29" s="1" t="s">
        <v>1718</v>
      </c>
      <c r="E29" s="1">
        <v>2021</v>
      </c>
      <c r="F29" s="1"/>
      <c r="G29" s="1">
        <v>9981821</v>
      </c>
      <c r="H29" s="1">
        <v>0</v>
      </c>
      <c r="I29" s="1" t="s">
        <v>1719</v>
      </c>
      <c r="J29" s="1" t="s">
        <v>1720</v>
      </c>
      <c r="K29" s="1" t="s">
        <v>1721</v>
      </c>
      <c r="L29" s="1" t="s">
        <v>1540</v>
      </c>
      <c r="M29" s="1" t="s">
        <v>1541</v>
      </c>
      <c r="N29" s="1" t="s">
        <v>1518</v>
      </c>
      <c r="O29" s="1" t="s">
        <v>1542</v>
      </c>
      <c r="P29" s="1" t="s">
        <v>1507</v>
      </c>
      <c r="Q29" s="1" t="s">
        <v>1722</v>
      </c>
    </row>
    <row r="30" spans="1:17" x14ac:dyDescent="0.3">
      <c r="A30" s="1" t="s">
        <v>1723</v>
      </c>
      <c r="B30" s="1" t="s">
        <v>1724</v>
      </c>
      <c r="C30" s="1">
        <v>2021</v>
      </c>
      <c r="D30" s="1" t="s">
        <v>1725</v>
      </c>
      <c r="E30" s="1">
        <v>16</v>
      </c>
      <c r="F30" s="1"/>
      <c r="G30" s="1">
        <v>9153060</v>
      </c>
      <c r="H30" s="1">
        <v>14</v>
      </c>
      <c r="I30" s="1" t="s">
        <v>1726</v>
      </c>
      <c r="J30" s="1" t="s">
        <v>1727</v>
      </c>
      <c r="K30" s="1" t="s">
        <v>1728</v>
      </c>
      <c r="L30" s="1" t="s">
        <v>1540</v>
      </c>
      <c r="M30" s="1" t="s">
        <v>1541</v>
      </c>
      <c r="N30" s="1" t="s">
        <v>1518</v>
      </c>
      <c r="O30" s="1" t="s">
        <v>1603</v>
      </c>
      <c r="P30" s="1" t="s">
        <v>1507</v>
      </c>
      <c r="Q30" s="1" t="s">
        <v>1729</v>
      </c>
    </row>
    <row r="31" spans="1:17" x14ac:dyDescent="0.3">
      <c r="A31" s="1" t="s">
        <v>1730</v>
      </c>
      <c r="B31" s="1" t="s">
        <v>1731</v>
      </c>
      <c r="C31" s="1">
        <v>2020</v>
      </c>
      <c r="D31" s="1" t="s">
        <v>1732</v>
      </c>
      <c r="E31" s="1">
        <v>24</v>
      </c>
      <c r="F31" s="1">
        <v>4</v>
      </c>
      <c r="G31" s="1"/>
      <c r="H31" s="1">
        <v>20</v>
      </c>
      <c r="I31" s="1" t="s">
        <v>1733</v>
      </c>
      <c r="J31" s="1" t="s">
        <v>1734</v>
      </c>
      <c r="K31" s="1" t="s">
        <v>1735</v>
      </c>
      <c r="L31" s="1" t="s">
        <v>1540</v>
      </c>
      <c r="M31" s="1" t="s">
        <v>1541</v>
      </c>
      <c r="N31" s="1" t="s">
        <v>1518</v>
      </c>
      <c r="O31" s="1" t="s">
        <v>1578</v>
      </c>
      <c r="P31" s="1" t="s">
        <v>1507</v>
      </c>
      <c r="Q31" s="1" t="s">
        <v>1736</v>
      </c>
    </row>
    <row r="32" spans="1:17" x14ac:dyDescent="0.3">
      <c r="A32" s="1" t="s">
        <v>1737</v>
      </c>
      <c r="B32" s="1" t="s">
        <v>1738</v>
      </c>
      <c r="C32" s="1">
        <v>2020</v>
      </c>
      <c r="D32" s="1" t="s">
        <v>1588</v>
      </c>
      <c r="E32" s="1">
        <v>9</v>
      </c>
      <c r="F32" s="1">
        <v>11</v>
      </c>
      <c r="G32" s="1">
        <v>1814</v>
      </c>
      <c r="H32" s="1">
        <v>24</v>
      </c>
      <c r="I32" s="1" t="s">
        <v>1739</v>
      </c>
      <c r="J32" s="1" t="s">
        <v>1740</v>
      </c>
      <c r="K32" s="1"/>
      <c r="L32" s="1" t="s">
        <v>1540</v>
      </c>
      <c r="M32" s="1" t="s">
        <v>1541</v>
      </c>
      <c r="N32" s="1" t="s">
        <v>1518</v>
      </c>
      <c r="O32" s="1" t="s">
        <v>1555</v>
      </c>
      <c r="P32" s="1" t="s">
        <v>1507</v>
      </c>
      <c r="Q32" s="1" t="s">
        <v>1741</v>
      </c>
    </row>
    <row r="33" spans="1:17" x14ac:dyDescent="0.3">
      <c r="A33" s="1" t="s">
        <v>1742</v>
      </c>
      <c r="B33" s="1" t="s">
        <v>1743</v>
      </c>
      <c r="C33" s="1">
        <v>2020</v>
      </c>
      <c r="D33" s="1" t="s">
        <v>1744</v>
      </c>
      <c r="E33" s="1">
        <v>19</v>
      </c>
      <c r="F33" s="1">
        <v>4</v>
      </c>
      <c r="G33" s="1"/>
      <c r="H33" s="1">
        <v>13</v>
      </c>
      <c r="I33" s="1" t="s">
        <v>1745</v>
      </c>
      <c r="J33" s="1" t="s">
        <v>1746</v>
      </c>
      <c r="K33" s="1" t="s">
        <v>1747</v>
      </c>
      <c r="L33" s="1" t="s">
        <v>1540</v>
      </c>
      <c r="M33" s="1" t="s">
        <v>1541</v>
      </c>
      <c r="N33" s="1" t="s">
        <v>1518</v>
      </c>
      <c r="O33" s="1" t="s">
        <v>1578</v>
      </c>
      <c r="P33" s="1" t="s">
        <v>1507</v>
      </c>
      <c r="Q33" s="1" t="s">
        <v>1748</v>
      </c>
    </row>
    <row r="34" spans="1:17" x14ac:dyDescent="0.3">
      <c r="A34" s="1" t="s">
        <v>1749</v>
      </c>
      <c r="B34" s="1" t="s">
        <v>1750</v>
      </c>
      <c r="C34" s="1">
        <v>2020</v>
      </c>
      <c r="D34" s="1" t="s">
        <v>1751</v>
      </c>
      <c r="E34" s="1">
        <v>28</v>
      </c>
      <c r="F34" s="1">
        <v>4</v>
      </c>
      <c r="G34" s="1"/>
      <c r="H34" s="1">
        <v>44</v>
      </c>
      <c r="I34" s="1" t="s">
        <v>1752</v>
      </c>
      <c r="J34" s="1" t="s">
        <v>1753</v>
      </c>
      <c r="K34" s="1" t="s">
        <v>1754</v>
      </c>
      <c r="L34" s="1" t="s">
        <v>1540</v>
      </c>
      <c r="M34" s="1" t="s">
        <v>1541</v>
      </c>
      <c r="N34" s="1" t="s">
        <v>1518</v>
      </c>
      <c r="O34" s="1" t="s">
        <v>1603</v>
      </c>
      <c r="P34" s="1" t="s">
        <v>1507</v>
      </c>
      <c r="Q34" s="1" t="s">
        <v>1755</v>
      </c>
    </row>
    <row r="35" spans="1:17" x14ac:dyDescent="0.3">
      <c r="A35" s="1" t="s">
        <v>1756</v>
      </c>
      <c r="B35" s="1" t="s">
        <v>1757</v>
      </c>
      <c r="C35" s="1">
        <v>2020</v>
      </c>
      <c r="D35" s="1" t="s">
        <v>1758</v>
      </c>
      <c r="E35" s="1">
        <v>7</v>
      </c>
      <c r="F35" s="1">
        <v>4</v>
      </c>
      <c r="G35" s="1">
        <v>7040040</v>
      </c>
      <c r="H35" s="1">
        <v>0</v>
      </c>
      <c r="I35" s="1" t="s">
        <v>1759</v>
      </c>
      <c r="J35" s="1" t="s">
        <v>1760</v>
      </c>
      <c r="K35" s="1"/>
      <c r="L35" s="1" t="s">
        <v>1540</v>
      </c>
      <c r="M35" s="1" t="s">
        <v>1541</v>
      </c>
      <c r="N35" s="1" t="s">
        <v>1518</v>
      </c>
      <c r="O35" s="1" t="s">
        <v>1555</v>
      </c>
      <c r="P35" s="1" t="s">
        <v>1507</v>
      </c>
      <c r="Q35" s="1" t="s">
        <v>1761</v>
      </c>
    </row>
    <row r="36" spans="1:17" x14ac:dyDescent="0.3">
      <c r="A36" s="1" t="s">
        <v>1762</v>
      </c>
      <c r="B36" s="1" t="s">
        <v>1763</v>
      </c>
      <c r="C36" s="1">
        <v>2020</v>
      </c>
      <c r="D36" s="1" t="s">
        <v>1552</v>
      </c>
      <c r="E36" s="1">
        <v>10</v>
      </c>
      <c r="F36" s="1">
        <v>13</v>
      </c>
      <c r="G36" s="1">
        <v>4678</v>
      </c>
      <c r="H36" s="1">
        <v>0</v>
      </c>
      <c r="I36" s="1" t="s">
        <v>1764</v>
      </c>
      <c r="J36" s="1" t="s">
        <v>1765</v>
      </c>
      <c r="K36" s="1"/>
      <c r="L36" s="1" t="s">
        <v>1540</v>
      </c>
      <c r="M36" s="1" t="s">
        <v>1541</v>
      </c>
      <c r="N36" s="1" t="s">
        <v>1518</v>
      </c>
      <c r="O36" s="1" t="s">
        <v>1555</v>
      </c>
      <c r="P36" s="1" t="s">
        <v>1507</v>
      </c>
      <c r="Q36" s="1" t="s">
        <v>1766</v>
      </c>
    </row>
    <row r="37" spans="1:17" x14ac:dyDescent="0.3">
      <c r="A37" s="1" t="s">
        <v>1767</v>
      </c>
      <c r="B37" s="1" t="s">
        <v>1768</v>
      </c>
      <c r="C37" s="1">
        <v>2020</v>
      </c>
      <c r="D37" s="1" t="s">
        <v>1769</v>
      </c>
      <c r="E37" s="1">
        <v>10</v>
      </c>
      <c r="F37" s="1">
        <v>3</v>
      </c>
      <c r="G37" s="1"/>
      <c r="H37" s="1">
        <v>4</v>
      </c>
      <c r="I37" s="1" t="s">
        <v>1770</v>
      </c>
      <c r="J37" s="1" t="s">
        <v>1771</v>
      </c>
      <c r="K37" s="1" t="s">
        <v>1772</v>
      </c>
      <c r="L37" s="1" t="s">
        <v>1540</v>
      </c>
      <c r="M37" s="1" t="s">
        <v>1541</v>
      </c>
      <c r="N37" s="1" t="s">
        <v>1518</v>
      </c>
      <c r="O37" s="1" t="s">
        <v>1570</v>
      </c>
      <c r="P37" s="1" t="s">
        <v>1507</v>
      </c>
      <c r="Q37" s="1" t="s">
        <v>1773</v>
      </c>
    </row>
    <row r="38" spans="1:17" x14ac:dyDescent="0.3">
      <c r="A38" s="1" t="s">
        <v>1774</v>
      </c>
      <c r="B38" s="1" t="s">
        <v>1775</v>
      </c>
      <c r="C38" s="1">
        <v>2020</v>
      </c>
      <c r="D38" s="1" t="s">
        <v>1776</v>
      </c>
      <c r="E38" s="1">
        <v>141</v>
      </c>
      <c r="F38" s="1"/>
      <c r="G38" s="1">
        <v>106302</v>
      </c>
      <c r="H38" s="1">
        <v>0</v>
      </c>
      <c r="I38" s="1" t="s">
        <v>1777</v>
      </c>
      <c r="J38" s="1" t="s">
        <v>1778</v>
      </c>
      <c r="K38" s="1" t="s">
        <v>1779</v>
      </c>
      <c r="L38" s="1" t="s">
        <v>1540</v>
      </c>
      <c r="M38" s="1" t="s">
        <v>1541</v>
      </c>
      <c r="N38" s="1" t="s">
        <v>1518</v>
      </c>
      <c r="O38" s="1" t="s">
        <v>1603</v>
      </c>
      <c r="P38" s="1" t="s">
        <v>1507</v>
      </c>
      <c r="Q38" s="1" t="s">
        <v>1780</v>
      </c>
    </row>
    <row r="39" spans="1:17" x14ac:dyDescent="0.3">
      <c r="A39" s="1" t="s">
        <v>1781</v>
      </c>
      <c r="B39" s="1" t="s">
        <v>1782</v>
      </c>
      <c r="C39" s="1">
        <v>2020</v>
      </c>
      <c r="D39" s="1" t="s">
        <v>1536</v>
      </c>
      <c r="E39" s="1">
        <v>8</v>
      </c>
      <c r="F39" s="1"/>
      <c r="G39" s="1">
        <v>8947984</v>
      </c>
      <c r="H39" s="1">
        <v>12</v>
      </c>
      <c r="I39" s="1" t="s">
        <v>1783</v>
      </c>
      <c r="J39" s="1" t="s">
        <v>1784</v>
      </c>
      <c r="K39" s="1" t="s">
        <v>1785</v>
      </c>
      <c r="L39" s="1" t="s">
        <v>1540</v>
      </c>
      <c r="M39" s="1" t="s">
        <v>1541</v>
      </c>
      <c r="N39" s="1" t="s">
        <v>1518</v>
      </c>
      <c r="O39" s="1" t="s">
        <v>1555</v>
      </c>
      <c r="P39" s="1" t="s">
        <v>1507</v>
      </c>
      <c r="Q39" s="1" t="s">
        <v>1786</v>
      </c>
    </row>
    <row r="40" spans="1:17" x14ac:dyDescent="0.3">
      <c r="A40" s="1" t="s">
        <v>1787</v>
      </c>
      <c r="B40" s="1" t="s">
        <v>1788</v>
      </c>
      <c r="C40" s="1">
        <v>2019</v>
      </c>
      <c r="D40" s="1" t="s">
        <v>1552</v>
      </c>
      <c r="E40" s="1">
        <v>9</v>
      </c>
      <c r="F40" s="1">
        <v>23</v>
      </c>
      <c r="G40" s="1">
        <v>4983</v>
      </c>
      <c r="H40" s="1">
        <v>0</v>
      </c>
      <c r="I40" s="1" t="s">
        <v>1789</v>
      </c>
      <c r="J40" s="1" t="s">
        <v>1790</v>
      </c>
      <c r="K40" s="1"/>
      <c r="L40" s="1" t="s">
        <v>1540</v>
      </c>
      <c r="M40" s="1" t="s">
        <v>1541</v>
      </c>
      <c r="N40" s="1" t="s">
        <v>1518</v>
      </c>
      <c r="O40" s="1" t="s">
        <v>1542</v>
      </c>
      <c r="P40" s="1" t="s">
        <v>1507</v>
      </c>
      <c r="Q40" s="1" t="s">
        <v>1791</v>
      </c>
    </row>
    <row r="41" spans="1:17" x14ac:dyDescent="0.3">
      <c r="A41" s="1" t="s">
        <v>1792</v>
      </c>
      <c r="B41" s="1" t="s">
        <v>1793</v>
      </c>
      <c r="C41" s="1">
        <v>2019</v>
      </c>
      <c r="D41" s="1" t="s">
        <v>1794</v>
      </c>
      <c r="E41" s="1">
        <v>9</v>
      </c>
      <c r="F41" s="1">
        <v>1</v>
      </c>
      <c r="G41" s="1"/>
      <c r="H41" s="1">
        <v>8</v>
      </c>
      <c r="I41" s="1" t="s">
        <v>1795</v>
      </c>
      <c r="J41" s="1" t="s">
        <v>1796</v>
      </c>
      <c r="K41" s="1"/>
      <c r="L41" s="1" t="s">
        <v>1540</v>
      </c>
      <c r="M41" s="1" t="s">
        <v>1541</v>
      </c>
      <c r="N41" s="1" t="s">
        <v>1518</v>
      </c>
      <c r="O41" s="1" t="s">
        <v>1570</v>
      </c>
      <c r="P41" s="1" t="s">
        <v>1507</v>
      </c>
      <c r="Q41" s="1" t="s">
        <v>1797</v>
      </c>
    </row>
    <row r="42" spans="1:17" x14ac:dyDescent="0.3">
      <c r="A42" s="1" t="s">
        <v>1798</v>
      </c>
      <c r="B42" s="1" t="s">
        <v>1799</v>
      </c>
      <c r="C42" s="1">
        <v>2019</v>
      </c>
      <c r="D42" s="1" t="s">
        <v>1800</v>
      </c>
      <c r="E42" s="1">
        <v>12</v>
      </c>
      <c r="F42" s="1">
        <v>1</v>
      </c>
      <c r="G42" s="1">
        <v>7</v>
      </c>
      <c r="H42" s="1">
        <v>0</v>
      </c>
      <c r="I42" s="1" t="s">
        <v>1801</v>
      </c>
      <c r="J42" s="1" t="s">
        <v>1802</v>
      </c>
      <c r="K42" s="1" t="s">
        <v>1803</v>
      </c>
      <c r="L42" s="1" t="s">
        <v>1540</v>
      </c>
      <c r="M42" s="1" t="s">
        <v>1541</v>
      </c>
      <c r="N42" s="1" t="s">
        <v>1518</v>
      </c>
      <c r="O42" s="1" t="s">
        <v>1603</v>
      </c>
      <c r="P42" s="1" t="s">
        <v>1507</v>
      </c>
      <c r="Q42" s="1" t="s">
        <v>1804</v>
      </c>
    </row>
    <row r="43" spans="1:17" x14ac:dyDescent="0.3">
      <c r="A43" s="1" t="s">
        <v>1805</v>
      </c>
      <c r="B43" s="1" t="s">
        <v>1806</v>
      </c>
      <c r="C43" s="1">
        <v>2019</v>
      </c>
      <c r="D43" s="1" t="s">
        <v>1807</v>
      </c>
      <c r="E43" s="1">
        <v>6</v>
      </c>
      <c r="F43" s="1">
        <v>15</v>
      </c>
      <c r="G43" s="1">
        <v>1900617</v>
      </c>
      <c r="H43" s="1">
        <v>0</v>
      </c>
      <c r="I43" s="1" t="s">
        <v>1808</v>
      </c>
      <c r="J43" s="1" t="s">
        <v>1809</v>
      </c>
      <c r="K43" s="1" t="s">
        <v>1810</v>
      </c>
      <c r="L43" s="1" t="s">
        <v>1540</v>
      </c>
      <c r="M43" s="1" t="s">
        <v>1541</v>
      </c>
      <c r="N43" s="1" t="s">
        <v>1518</v>
      </c>
      <c r="O43" s="1" t="s">
        <v>1542</v>
      </c>
      <c r="P43" s="1" t="s">
        <v>1507</v>
      </c>
      <c r="Q43" s="1" t="s">
        <v>1811</v>
      </c>
    </row>
    <row r="44" spans="1:17" x14ac:dyDescent="0.3">
      <c r="A44" s="1" t="s">
        <v>1812</v>
      </c>
      <c r="B44" s="1" t="s">
        <v>1813</v>
      </c>
      <c r="C44" s="1">
        <v>2019</v>
      </c>
      <c r="D44" s="1" t="s">
        <v>1536</v>
      </c>
      <c r="E44" s="1">
        <v>7</v>
      </c>
      <c r="F44" s="1"/>
      <c r="G44" s="1">
        <v>8678625</v>
      </c>
      <c r="H44" s="1">
        <v>10</v>
      </c>
      <c r="I44" s="1" t="s">
        <v>1814</v>
      </c>
      <c r="J44" s="1" t="s">
        <v>1815</v>
      </c>
      <c r="K44" s="1" t="s">
        <v>1816</v>
      </c>
      <c r="L44" s="1" t="s">
        <v>1540</v>
      </c>
      <c r="M44" s="1" t="s">
        <v>1541</v>
      </c>
      <c r="N44" s="1" t="s">
        <v>1518</v>
      </c>
      <c r="O44" s="1" t="s">
        <v>1555</v>
      </c>
      <c r="P44" s="1" t="s">
        <v>1507</v>
      </c>
      <c r="Q44" s="1" t="s">
        <v>1817</v>
      </c>
    </row>
    <row r="45" spans="1:17" x14ac:dyDescent="0.3">
      <c r="A45" s="1" t="s">
        <v>1818</v>
      </c>
      <c r="B45" s="1" t="s">
        <v>1819</v>
      </c>
      <c r="C45" s="1">
        <v>2018</v>
      </c>
      <c r="D45" s="1" t="s">
        <v>1820</v>
      </c>
      <c r="E45" s="1">
        <v>20</v>
      </c>
      <c r="F45" s="1">
        <v>2</v>
      </c>
      <c r="G45" s="1"/>
      <c r="H45" s="1">
        <v>15</v>
      </c>
      <c r="I45" s="1" t="s">
        <v>1821</v>
      </c>
      <c r="J45" s="1" t="s">
        <v>1822</v>
      </c>
      <c r="K45" s="1" t="s">
        <v>1823</v>
      </c>
      <c r="L45" s="1" t="s">
        <v>1540</v>
      </c>
      <c r="M45" s="1" t="s">
        <v>1541</v>
      </c>
      <c r="N45" s="1" t="s">
        <v>1518</v>
      </c>
      <c r="O45" s="1" t="s">
        <v>1578</v>
      </c>
      <c r="P45" s="1" t="s">
        <v>1507</v>
      </c>
      <c r="Q45" s="1" t="s">
        <v>1824</v>
      </c>
    </row>
    <row r="46" spans="1:17" x14ac:dyDescent="0.3">
      <c r="A46" s="1" t="s">
        <v>1825</v>
      </c>
      <c r="B46" s="1" t="s">
        <v>1826</v>
      </c>
      <c r="C46" s="1">
        <v>2018</v>
      </c>
      <c r="D46" s="1" t="s">
        <v>1827</v>
      </c>
      <c r="E46" s="1">
        <v>20</v>
      </c>
      <c r="F46" s="1">
        <v>4</v>
      </c>
      <c r="G46" s="1" t="s">
        <v>1828</v>
      </c>
      <c r="H46" s="1">
        <v>0</v>
      </c>
      <c r="I46" s="1" t="s">
        <v>1829</v>
      </c>
      <c r="J46" s="1" t="s">
        <v>1830</v>
      </c>
      <c r="K46" s="1"/>
      <c r="L46" s="1" t="s">
        <v>1540</v>
      </c>
      <c r="M46" s="1" t="s">
        <v>1541</v>
      </c>
      <c r="N46" s="1" t="s">
        <v>1518</v>
      </c>
      <c r="O46" s="1" t="s">
        <v>1542</v>
      </c>
      <c r="P46" s="1" t="s">
        <v>1507</v>
      </c>
      <c r="Q46" s="1" t="s">
        <v>1831</v>
      </c>
    </row>
    <row r="47" spans="1:17" x14ac:dyDescent="0.3">
      <c r="A47" s="1" t="s">
        <v>1832</v>
      </c>
      <c r="B47" s="1" t="s">
        <v>1833</v>
      </c>
      <c r="C47" s="1">
        <v>2018</v>
      </c>
      <c r="D47" s="1" t="s">
        <v>1834</v>
      </c>
      <c r="E47" s="1">
        <v>5</v>
      </c>
      <c r="F47" s="1" t="s">
        <v>1835</v>
      </c>
      <c r="G47" s="1">
        <v>85</v>
      </c>
      <c r="H47" s="1">
        <v>0</v>
      </c>
      <c r="I47" s="1" t="s">
        <v>1836</v>
      </c>
      <c r="J47" s="1" t="s">
        <v>1837</v>
      </c>
      <c r="K47" s="1" t="s">
        <v>1838</v>
      </c>
      <c r="L47" s="1" t="s">
        <v>1540</v>
      </c>
      <c r="M47" s="1" t="s">
        <v>1541</v>
      </c>
      <c r="N47" s="1" t="s">
        <v>1518</v>
      </c>
      <c r="O47" s="1" t="s">
        <v>1542</v>
      </c>
      <c r="P47" s="1" t="s">
        <v>1507</v>
      </c>
      <c r="Q47" s="1" t="s">
        <v>1839</v>
      </c>
    </row>
    <row r="48" spans="1:17" x14ac:dyDescent="0.3">
      <c r="A48" s="1" t="s">
        <v>1840</v>
      </c>
      <c r="B48" s="1" t="s">
        <v>1841</v>
      </c>
      <c r="C48" s="1">
        <v>2017</v>
      </c>
      <c r="D48" s="1" t="s">
        <v>1842</v>
      </c>
      <c r="E48" s="1">
        <v>89</v>
      </c>
      <c r="F48" s="1"/>
      <c r="G48" s="1"/>
      <c r="H48" s="1">
        <v>10</v>
      </c>
      <c r="I48" s="1" t="s">
        <v>1843</v>
      </c>
      <c r="J48" s="1" t="s">
        <v>1844</v>
      </c>
      <c r="K48" s="1" t="s">
        <v>1845</v>
      </c>
      <c r="L48" s="1" t="s">
        <v>1540</v>
      </c>
      <c r="M48" s="1" t="s">
        <v>1541</v>
      </c>
      <c r="N48" s="1" t="s">
        <v>1518</v>
      </c>
      <c r="O48" s="1" t="s">
        <v>1603</v>
      </c>
      <c r="P48" s="1" t="s">
        <v>1507</v>
      </c>
      <c r="Q48" s="1" t="s">
        <v>1846</v>
      </c>
    </row>
    <row r="49" spans="1:17" x14ac:dyDescent="0.3">
      <c r="A49" s="1" t="s">
        <v>1847</v>
      </c>
      <c r="B49" s="1" t="s">
        <v>1848</v>
      </c>
      <c r="C49" s="1">
        <v>2016</v>
      </c>
      <c r="D49" s="1" t="s">
        <v>1849</v>
      </c>
      <c r="E49" s="1">
        <v>2016</v>
      </c>
      <c r="F49" s="1" t="s">
        <v>1850</v>
      </c>
      <c r="G49" s="1"/>
      <c r="H49" s="1">
        <v>3</v>
      </c>
      <c r="I49" s="1" t="s">
        <v>1851</v>
      </c>
      <c r="J49" s="1" t="s">
        <v>1852</v>
      </c>
      <c r="K49" s="1"/>
      <c r="L49" s="1" t="s">
        <v>1540</v>
      </c>
      <c r="M49" s="1" t="s">
        <v>1541</v>
      </c>
      <c r="N49" s="1" t="s">
        <v>1518</v>
      </c>
      <c r="O49" s="1" t="s">
        <v>1853</v>
      </c>
      <c r="P49" s="1" t="s">
        <v>1507</v>
      </c>
      <c r="Q49" s="1" t="s">
        <v>1854</v>
      </c>
    </row>
    <row r="50" spans="1:17" x14ac:dyDescent="0.3">
      <c r="A50" s="1" t="s">
        <v>1855</v>
      </c>
      <c r="B50" s="1" t="s">
        <v>1856</v>
      </c>
      <c r="C50" s="1">
        <v>2016</v>
      </c>
      <c r="D50" s="1" t="s">
        <v>1857</v>
      </c>
      <c r="E50" s="1">
        <v>6</v>
      </c>
      <c r="F50" s="1">
        <v>1</v>
      </c>
      <c r="G50" s="1"/>
      <c r="H50" s="1">
        <v>16</v>
      </c>
      <c r="I50" s="1" t="s">
        <v>1858</v>
      </c>
      <c r="J50" s="1" t="s">
        <v>1859</v>
      </c>
      <c r="K50" s="1" t="s">
        <v>1860</v>
      </c>
      <c r="L50" s="1" t="s">
        <v>1540</v>
      </c>
      <c r="M50" s="1" t="s">
        <v>1541</v>
      </c>
      <c r="N50" s="1" t="s">
        <v>1518</v>
      </c>
      <c r="O50" s="1" t="s">
        <v>1578</v>
      </c>
      <c r="P50" s="1" t="s">
        <v>1507</v>
      </c>
      <c r="Q50" s="1" t="s">
        <v>1861</v>
      </c>
    </row>
    <row r="51" spans="1:17" x14ac:dyDescent="0.3">
      <c r="A51" s="1" t="s">
        <v>1862</v>
      </c>
      <c r="B51" s="1" t="s">
        <v>1863</v>
      </c>
      <c r="C51" s="1">
        <v>2015</v>
      </c>
      <c r="D51" s="1" t="s">
        <v>1864</v>
      </c>
      <c r="E51" s="1">
        <v>2015</v>
      </c>
      <c r="F51" s="1"/>
      <c r="G51" s="1">
        <v>913408</v>
      </c>
      <c r="H51" s="1">
        <v>0</v>
      </c>
      <c r="I51" s="1" t="s">
        <v>1865</v>
      </c>
      <c r="J51" s="1" t="s">
        <v>1866</v>
      </c>
      <c r="K51" s="1" t="s">
        <v>1867</v>
      </c>
      <c r="L51" s="1" t="s">
        <v>1540</v>
      </c>
      <c r="M51" s="1" t="s">
        <v>1541</v>
      </c>
      <c r="N51" s="1" t="s">
        <v>1518</v>
      </c>
      <c r="O51" s="1" t="s">
        <v>1542</v>
      </c>
      <c r="P51" s="1" t="s">
        <v>1507</v>
      </c>
      <c r="Q51" s="1" t="s">
        <v>1868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08"/>
  <sheetViews>
    <sheetView zoomScale="102" workbookViewId="0">
      <selection activeCell="AB23" sqref="AB23"/>
    </sheetView>
  </sheetViews>
  <sheetFormatPr defaultRowHeight="14.4" x14ac:dyDescent="0.3"/>
  <cols>
    <col min="1" max="1" width="30.77734375" customWidth="1"/>
    <col min="4" max="4" width="30.77734375" customWidth="1"/>
    <col min="5" max="5" width="30.88671875" bestFit="1" customWidth="1"/>
    <col min="6" max="6" width="56.33203125" bestFit="1" customWidth="1"/>
    <col min="7" max="7" width="35.77734375" customWidth="1"/>
    <col min="8" max="8" width="25.77734375" customWidth="1"/>
    <col min="9" max="10" width="15.77734375" customWidth="1"/>
  </cols>
  <sheetData>
    <row r="1" spans="1:13" s="9" customFormat="1" x14ac:dyDescent="0.3">
      <c r="A1" s="8" t="s">
        <v>1872</v>
      </c>
      <c r="B1" s="8" t="s">
        <v>1873</v>
      </c>
      <c r="C1" s="8" t="s">
        <v>4</v>
      </c>
      <c r="D1" s="8" t="s">
        <v>7</v>
      </c>
      <c r="E1" s="8" t="s">
        <v>1874</v>
      </c>
      <c r="F1" s="8" t="s">
        <v>1875</v>
      </c>
      <c r="G1" s="8" t="s">
        <v>1876</v>
      </c>
      <c r="H1" s="8" t="s">
        <v>1877</v>
      </c>
      <c r="I1" s="8" t="s">
        <v>1878</v>
      </c>
      <c r="J1" s="8" t="s">
        <v>1879</v>
      </c>
      <c r="K1" s="8" t="s">
        <v>1880</v>
      </c>
      <c r="L1" s="8" t="s">
        <v>1881</v>
      </c>
      <c r="M1" s="8" t="s">
        <v>1882</v>
      </c>
    </row>
    <row r="2" spans="1:13" x14ac:dyDescent="0.3">
      <c r="A2" s="1" t="s">
        <v>1883</v>
      </c>
      <c r="B2" s="1">
        <v>2023</v>
      </c>
      <c r="C2" s="1">
        <v>16</v>
      </c>
      <c r="D2" s="1" t="s">
        <v>1884</v>
      </c>
      <c r="E2" s="1" t="s">
        <v>1885</v>
      </c>
      <c r="F2" s="1" t="s">
        <v>1886</v>
      </c>
      <c r="G2" s="1" t="s">
        <v>1887</v>
      </c>
      <c r="H2" s="1" t="s">
        <v>1888</v>
      </c>
      <c r="I2" s="1" t="s">
        <v>1889</v>
      </c>
      <c r="J2" s="1" t="s">
        <v>1890</v>
      </c>
      <c r="K2" s="1"/>
      <c r="L2" s="1" t="s">
        <v>1891</v>
      </c>
      <c r="M2" s="1" t="s">
        <v>1892</v>
      </c>
    </row>
    <row r="3" spans="1:13" x14ac:dyDescent="0.3">
      <c r="A3" s="1" t="s">
        <v>1782</v>
      </c>
      <c r="B3" s="1">
        <v>2020</v>
      </c>
      <c r="C3" s="1">
        <v>12</v>
      </c>
      <c r="D3" s="1" t="s">
        <v>1893</v>
      </c>
      <c r="E3" s="1" t="s">
        <v>1894</v>
      </c>
      <c r="F3" s="1" t="s">
        <v>1895</v>
      </c>
      <c r="G3" s="1" t="s">
        <v>1896</v>
      </c>
      <c r="H3" s="1" t="s">
        <v>1897</v>
      </c>
      <c r="I3" s="1" t="s">
        <v>1898</v>
      </c>
      <c r="J3" s="1" t="s">
        <v>1899</v>
      </c>
      <c r="K3" s="1"/>
      <c r="L3" s="1" t="s">
        <v>1891</v>
      </c>
      <c r="M3" s="1" t="s">
        <v>1892</v>
      </c>
    </row>
    <row r="4" spans="1:13" x14ac:dyDescent="0.3">
      <c r="A4" s="1" t="s">
        <v>1900</v>
      </c>
      <c r="B4" s="1">
        <v>2022</v>
      </c>
      <c r="C4" s="1">
        <v>11</v>
      </c>
      <c r="D4" s="1" t="s">
        <v>1901</v>
      </c>
      <c r="E4" s="1" t="s">
        <v>1902</v>
      </c>
      <c r="F4" s="1" t="s">
        <v>1903</v>
      </c>
      <c r="G4" s="1" t="s">
        <v>1904</v>
      </c>
      <c r="H4" s="1" t="s">
        <v>1905</v>
      </c>
      <c r="I4" s="1"/>
      <c r="J4" s="1"/>
      <c r="K4" s="1"/>
      <c r="L4" s="1" t="s">
        <v>1891</v>
      </c>
      <c r="M4" s="1" t="s">
        <v>1892</v>
      </c>
    </row>
    <row r="5" spans="1:13" x14ac:dyDescent="0.3">
      <c r="A5" s="1" t="s">
        <v>1906</v>
      </c>
      <c r="B5" s="1">
        <v>2022</v>
      </c>
      <c r="C5" s="1">
        <v>31</v>
      </c>
      <c r="D5" s="1" t="s">
        <v>1907</v>
      </c>
      <c r="E5" s="1" t="s">
        <v>1908</v>
      </c>
      <c r="F5" s="1" t="s">
        <v>1909</v>
      </c>
      <c r="G5" s="1" t="s">
        <v>1910</v>
      </c>
      <c r="H5" s="1" t="s">
        <v>1911</v>
      </c>
      <c r="I5" s="1" t="s">
        <v>1912</v>
      </c>
      <c r="J5" s="1" t="s">
        <v>1913</v>
      </c>
      <c r="K5" s="1"/>
      <c r="L5" s="1" t="s">
        <v>1891</v>
      </c>
      <c r="M5" s="1" t="s">
        <v>1892</v>
      </c>
    </row>
    <row r="6" spans="1:13" x14ac:dyDescent="0.3">
      <c r="A6" s="1" t="s">
        <v>1914</v>
      </c>
      <c r="B6" s="1">
        <v>2021</v>
      </c>
      <c r="C6" s="1">
        <v>32</v>
      </c>
      <c r="D6" s="1" t="s">
        <v>1915</v>
      </c>
      <c r="E6" s="1" t="s">
        <v>1916</v>
      </c>
      <c r="F6" s="1" t="s">
        <v>1917</v>
      </c>
      <c r="G6" s="1" t="s">
        <v>1918</v>
      </c>
      <c r="H6" s="1" t="s">
        <v>1919</v>
      </c>
      <c r="I6" s="1" t="s">
        <v>1920</v>
      </c>
      <c r="J6" s="1" t="s">
        <v>1921</v>
      </c>
      <c r="K6" s="1"/>
      <c r="L6" s="1" t="s">
        <v>1891</v>
      </c>
      <c r="M6" s="1" t="s">
        <v>1892</v>
      </c>
    </row>
    <row r="7" spans="1:13" x14ac:dyDescent="0.3">
      <c r="A7" s="1" t="s">
        <v>1691</v>
      </c>
      <c r="B7" s="1">
        <v>2021</v>
      </c>
      <c r="C7" s="1">
        <v>29</v>
      </c>
      <c r="D7" s="1" t="s">
        <v>1922</v>
      </c>
      <c r="E7" s="1" t="s">
        <v>1923</v>
      </c>
      <c r="F7" s="1" t="s">
        <v>1924</v>
      </c>
      <c r="G7" s="1" t="s">
        <v>1925</v>
      </c>
      <c r="H7" s="1" t="s">
        <v>1926</v>
      </c>
      <c r="I7" s="1" t="s">
        <v>1927</v>
      </c>
      <c r="J7" s="1" t="s">
        <v>1928</v>
      </c>
      <c r="K7" s="1"/>
      <c r="L7" s="1" t="s">
        <v>1891</v>
      </c>
      <c r="M7" s="1" t="s">
        <v>1892</v>
      </c>
    </row>
    <row r="8" spans="1:13" x14ac:dyDescent="0.3">
      <c r="A8" s="1" t="s">
        <v>1929</v>
      </c>
      <c r="B8" s="1">
        <v>2022</v>
      </c>
      <c r="C8" s="1">
        <v>14</v>
      </c>
      <c r="D8" s="1" t="s">
        <v>1930</v>
      </c>
      <c r="E8" s="1" t="s">
        <v>1931</v>
      </c>
      <c r="F8" s="1" t="s">
        <v>1932</v>
      </c>
      <c r="G8" s="1" t="s">
        <v>1933</v>
      </c>
      <c r="H8" s="1" t="s">
        <v>1934</v>
      </c>
      <c r="I8" s="1" t="s">
        <v>1935</v>
      </c>
      <c r="J8" s="1" t="s">
        <v>1936</v>
      </c>
      <c r="K8" s="1"/>
      <c r="L8" s="1" t="s">
        <v>1891</v>
      </c>
      <c r="M8" s="1" t="s">
        <v>1892</v>
      </c>
    </row>
    <row r="9" spans="1:13" x14ac:dyDescent="0.3">
      <c r="A9" s="1" t="s">
        <v>1937</v>
      </c>
      <c r="B9" s="1">
        <v>2023</v>
      </c>
      <c r="C9" s="1">
        <v>28</v>
      </c>
      <c r="D9" s="1" t="s">
        <v>1938</v>
      </c>
      <c r="E9" s="1" t="s">
        <v>1939</v>
      </c>
      <c r="F9" s="1" t="s">
        <v>1940</v>
      </c>
      <c r="G9" s="1" t="s">
        <v>1941</v>
      </c>
      <c r="H9" s="1" t="s">
        <v>1942</v>
      </c>
      <c r="I9" s="1"/>
      <c r="J9" s="1"/>
      <c r="K9" s="1"/>
      <c r="L9" s="1" t="s">
        <v>1891</v>
      </c>
      <c r="M9" s="1" t="s">
        <v>1892</v>
      </c>
    </row>
    <row r="10" spans="1:13" x14ac:dyDescent="0.3">
      <c r="A10" s="1" t="s">
        <v>1943</v>
      </c>
      <c r="B10" s="1">
        <v>2020</v>
      </c>
      <c r="C10" s="1">
        <v>15</v>
      </c>
      <c r="D10" s="1" t="s">
        <v>1944</v>
      </c>
      <c r="E10" s="1" t="s">
        <v>1945</v>
      </c>
      <c r="F10" s="1" t="s">
        <v>1946</v>
      </c>
      <c r="G10" s="1" t="s">
        <v>1947</v>
      </c>
      <c r="H10" s="1" t="s">
        <v>1948</v>
      </c>
      <c r="I10" s="1" t="s">
        <v>1949</v>
      </c>
      <c r="J10" s="1" t="s">
        <v>1950</v>
      </c>
      <c r="K10" s="1"/>
      <c r="L10" s="1" t="s">
        <v>1891</v>
      </c>
      <c r="M10" s="1" t="s">
        <v>1892</v>
      </c>
    </row>
    <row r="11" spans="1:13" x14ac:dyDescent="0.3">
      <c r="A11" s="1" t="s">
        <v>1951</v>
      </c>
      <c r="B11" s="1">
        <v>2020</v>
      </c>
      <c r="C11" s="1">
        <v>43</v>
      </c>
      <c r="D11" s="1" t="s">
        <v>1952</v>
      </c>
      <c r="E11" s="1" t="s">
        <v>1953</v>
      </c>
      <c r="F11" s="1" t="s">
        <v>1954</v>
      </c>
      <c r="G11" s="1" t="s">
        <v>1955</v>
      </c>
      <c r="H11" s="1" t="s">
        <v>1956</v>
      </c>
      <c r="I11" s="1" t="s">
        <v>1957</v>
      </c>
      <c r="J11" s="1" t="s">
        <v>1958</v>
      </c>
      <c r="K11" s="1"/>
      <c r="L11" s="1" t="s">
        <v>1891</v>
      </c>
      <c r="M11" s="1" t="s">
        <v>1892</v>
      </c>
    </row>
    <row r="12" spans="1:13" x14ac:dyDescent="0.3">
      <c r="A12" s="1" t="s">
        <v>1959</v>
      </c>
      <c r="B12" s="1">
        <v>2019</v>
      </c>
      <c r="C12" s="1">
        <v>16</v>
      </c>
      <c r="D12" s="1" t="s">
        <v>1960</v>
      </c>
      <c r="E12" s="1" t="s">
        <v>1961</v>
      </c>
      <c r="F12" s="1" t="s">
        <v>1962</v>
      </c>
      <c r="G12" s="1" t="s">
        <v>1963</v>
      </c>
      <c r="H12" s="1" t="s">
        <v>1964</v>
      </c>
      <c r="I12" s="1" t="s">
        <v>1965</v>
      </c>
      <c r="J12" s="1" t="s">
        <v>1966</v>
      </c>
      <c r="K12" s="1"/>
      <c r="L12" s="1" t="s">
        <v>1891</v>
      </c>
      <c r="M12" s="1" t="s">
        <v>1892</v>
      </c>
    </row>
    <row r="13" spans="1:13" x14ac:dyDescent="0.3">
      <c r="A13" s="1" t="s">
        <v>1967</v>
      </c>
      <c r="B13" s="1">
        <v>2022</v>
      </c>
      <c r="C13" s="1">
        <v>42</v>
      </c>
      <c r="D13" s="1" t="s">
        <v>1968</v>
      </c>
      <c r="E13" s="1" t="s">
        <v>1969</v>
      </c>
      <c r="F13" s="1" t="s">
        <v>1970</v>
      </c>
      <c r="G13" s="1" t="s">
        <v>1971</v>
      </c>
      <c r="H13" s="1" t="s">
        <v>1972</v>
      </c>
      <c r="I13" s="1" t="s">
        <v>1973</v>
      </c>
      <c r="J13" s="1" t="s">
        <v>1974</v>
      </c>
      <c r="K13" s="1"/>
      <c r="L13" s="1" t="s">
        <v>1891</v>
      </c>
      <c r="M13" s="1" t="s">
        <v>1892</v>
      </c>
    </row>
    <row r="14" spans="1:13" x14ac:dyDescent="0.3">
      <c r="A14" s="1" t="s">
        <v>1975</v>
      </c>
      <c r="B14" s="1">
        <v>2023</v>
      </c>
      <c r="C14" s="1">
        <v>13</v>
      </c>
      <c r="D14" s="1" t="s">
        <v>1976</v>
      </c>
      <c r="E14" s="1" t="s">
        <v>1977</v>
      </c>
      <c r="F14" s="1" t="s">
        <v>1978</v>
      </c>
      <c r="G14" s="1" t="s">
        <v>1979</v>
      </c>
      <c r="H14" s="1" t="s">
        <v>1980</v>
      </c>
      <c r="I14" s="1" t="s">
        <v>1981</v>
      </c>
      <c r="J14" s="1" t="s">
        <v>1982</v>
      </c>
      <c r="K14" s="1"/>
      <c r="L14" s="1" t="s">
        <v>1983</v>
      </c>
      <c r="M14" s="1" t="s">
        <v>1984</v>
      </c>
    </row>
    <row r="15" spans="1:13" x14ac:dyDescent="0.3">
      <c r="A15" s="1" t="s">
        <v>1985</v>
      </c>
      <c r="B15" s="1">
        <v>2020</v>
      </c>
      <c r="C15" s="1">
        <v>7</v>
      </c>
      <c r="D15" s="1" t="s">
        <v>1986</v>
      </c>
      <c r="E15" s="1" t="s">
        <v>1987</v>
      </c>
      <c r="F15" s="1" t="s">
        <v>1988</v>
      </c>
      <c r="G15" s="1" t="s">
        <v>1989</v>
      </c>
      <c r="H15" s="1" t="s">
        <v>1990</v>
      </c>
      <c r="I15" s="1" t="s">
        <v>1991</v>
      </c>
      <c r="J15" s="1" t="s">
        <v>1992</v>
      </c>
      <c r="K15" s="1" t="s">
        <v>1993</v>
      </c>
      <c r="L15" s="1" t="s">
        <v>1891</v>
      </c>
      <c r="M15" s="1" t="s">
        <v>1892</v>
      </c>
    </row>
    <row r="16" spans="1:13" x14ac:dyDescent="0.3">
      <c r="A16" s="1" t="s">
        <v>1994</v>
      </c>
      <c r="B16" s="1">
        <v>2018</v>
      </c>
      <c r="C16" s="1">
        <v>17</v>
      </c>
      <c r="D16" s="1" t="s">
        <v>1995</v>
      </c>
      <c r="E16" s="1" t="s">
        <v>1996</v>
      </c>
      <c r="F16" s="1" t="s">
        <v>1997</v>
      </c>
      <c r="G16" s="1" t="s">
        <v>1998</v>
      </c>
      <c r="H16" s="1" t="s">
        <v>1999</v>
      </c>
      <c r="I16" s="1" t="s">
        <v>2000</v>
      </c>
      <c r="J16" s="1" t="s">
        <v>2001</v>
      </c>
      <c r="K16" s="1"/>
      <c r="L16" s="1" t="s">
        <v>1891</v>
      </c>
      <c r="M16" s="1" t="s">
        <v>1892</v>
      </c>
    </row>
    <row r="17" spans="1:13" x14ac:dyDescent="0.3">
      <c r="A17" s="1" t="s">
        <v>2002</v>
      </c>
      <c r="B17" s="1">
        <v>2022</v>
      </c>
      <c r="C17" s="1">
        <v>11</v>
      </c>
      <c r="D17" s="1" t="s">
        <v>2003</v>
      </c>
      <c r="E17" s="1" t="s">
        <v>2004</v>
      </c>
      <c r="F17" s="1" t="s">
        <v>2005</v>
      </c>
      <c r="G17" s="1" t="s">
        <v>2006</v>
      </c>
      <c r="H17" s="1" t="s">
        <v>2007</v>
      </c>
      <c r="I17" s="1"/>
      <c r="J17" s="1"/>
      <c r="K17" s="1"/>
      <c r="L17" s="1" t="s">
        <v>1891</v>
      </c>
      <c r="M17" s="1" t="s">
        <v>1892</v>
      </c>
    </row>
    <row r="18" spans="1:13" x14ac:dyDescent="0.3">
      <c r="A18" s="1" t="s">
        <v>2008</v>
      </c>
      <c r="B18" s="1">
        <v>2021</v>
      </c>
      <c r="C18" s="1">
        <v>8</v>
      </c>
      <c r="D18" s="1" t="s">
        <v>2009</v>
      </c>
      <c r="E18" s="1" t="s">
        <v>2010</v>
      </c>
      <c r="F18" s="1" t="s">
        <v>2011</v>
      </c>
      <c r="G18" s="1" t="s">
        <v>2012</v>
      </c>
      <c r="H18" s="1" t="s">
        <v>2013</v>
      </c>
      <c r="I18" s="1" t="s">
        <v>2014</v>
      </c>
      <c r="J18" s="1" t="s">
        <v>2015</v>
      </c>
      <c r="K18" s="1"/>
      <c r="L18" s="1" t="s">
        <v>1891</v>
      </c>
      <c r="M18" s="1" t="s">
        <v>1892</v>
      </c>
    </row>
    <row r="19" spans="1:13" x14ac:dyDescent="0.3">
      <c r="A19" s="1" t="s">
        <v>1535</v>
      </c>
      <c r="B19" s="1">
        <v>2023</v>
      </c>
      <c r="C19" s="1">
        <v>30</v>
      </c>
      <c r="D19" s="1" t="s">
        <v>2016</v>
      </c>
      <c r="E19" s="1" t="s">
        <v>2017</v>
      </c>
      <c r="F19" s="1" t="s">
        <v>2018</v>
      </c>
      <c r="G19" s="1" t="s">
        <v>2019</v>
      </c>
      <c r="H19" s="1" t="s">
        <v>2020</v>
      </c>
      <c r="I19" s="1" t="s">
        <v>2021</v>
      </c>
      <c r="J19" s="1" t="s">
        <v>2022</v>
      </c>
      <c r="K19" s="1"/>
      <c r="L19" s="1" t="s">
        <v>1891</v>
      </c>
      <c r="M19" s="1" t="s">
        <v>1892</v>
      </c>
    </row>
    <row r="20" spans="1:13" x14ac:dyDescent="0.3">
      <c r="A20" s="1" t="s">
        <v>2023</v>
      </c>
      <c r="B20" s="1">
        <v>2020</v>
      </c>
      <c r="C20" s="1">
        <v>7</v>
      </c>
      <c r="D20" s="1" t="s">
        <v>2024</v>
      </c>
      <c r="E20" s="1" t="s">
        <v>2025</v>
      </c>
      <c r="F20" s="1" t="s">
        <v>2026</v>
      </c>
      <c r="G20" s="1" t="s">
        <v>2027</v>
      </c>
      <c r="H20" s="1" t="s">
        <v>2028</v>
      </c>
      <c r="I20" s="1" t="s">
        <v>2029</v>
      </c>
      <c r="J20" s="1" t="s">
        <v>2030</v>
      </c>
      <c r="K20" s="1"/>
      <c r="L20" s="1" t="s">
        <v>1891</v>
      </c>
      <c r="M20" s="1" t="s">
        <v>1892</v>
      </c>
    </row>
    <row r="21" spans="1:13" x14ac:dyDescent="0.3">
      <c r="A21" s="1" t="s">
        <v>2031</v>
      </c>
      <c r="B21" s="1">
        <v>2019</v>
      </c>
      <c r="C21" s="1">
        <v>10</v>
      </c>
      <c r="D21" s="1" t="s">
        <v>2032</v>
      </c>
      <c r="E21" s="1" t="s">
        <v>2033</v>
      </c>
      <c r="F21" s="1" t="s">
        <v>2034</v>
      </c>
      <c r="G21" s="1" t="s">
        <v>2035</v>
      </c>
      <c r="H21" s="1" t="s">
        <v>2036</v>
      </c>
      <c r="I21" s="1" t="s">
        <v>2037</v>
      </c>
      <c r="J21" s="1" t="s">
        <v>2038</v>
      </c>
      <c r="K21" s="1"/>
      <c r="L21" s="1" t="s">
        <v>1891</v>
      </c>
      <c r="M21" s="1" t="s">
        <v>1892</v>
      </c>
    </row>
    <row r="22" spans="1:13" x14ac:dyDescent="0.3">
      <c r="A22" s="1" t="s">
        <v>2039</v>
      </c>
      <c r="B22" s="1">
        <v>2022</v>
      </c>
      <c r="C22" s="1">
        <v>10</v>
      </c>
      <c r="D22" s="1" t="s">
        <v>2040</v>
      </c>
      <c r="E22" s="1" t="s">
        <v>2041</v>
      </c>
      <c r="F22" s="1" t="s">
        <v>2042</v>
      </c>
      <c r="G22" s="1" t="s">
        <v>2043</v>
      </c>
      <c r="H22" s="1" t="s">
        <v>2044</v>
      </c>
      <c r="I22" s="1" t="s">
        <v>2045</v>
      </c>
      <c r="J22" s="1" t="s">
        <v>2046</v>
      </c>
      <c r="K22" s="1"/>
      <c r="L22" s="1" t="s">
        <v>1983</v>
      </c>
      <c r="M22" s="1" t="s">
        <v>1984</v>
      </c>
    </row>
    <row r="23" spans="1:13" x14ac:dyDescent="0.3">
      <c r="A23" s="1" t="s">
        <v>2047</v>
      </c>
      <c r="B23" s="1">
        <v>2022</v>
      </c>
      <c r="C23" s="1">
        <v>17</v>
      </c>
      <c r="D23" s="1" t="s">
        <v>2048</v>
      </c>
      <c r="E23" s="1" t="s">
        <v>2049</v>
      </c>
      <c r="F23" s="1" t="s">
        <v>2050</v>
      </c>
      <c r="G23" s="1" t="s">
        <v>2051</v>
      </c>
      <c r="H23" s="1" t="s">
        <v>2052</v>
      </c>
      <c r="I23" s="1" t="s">
        <v>2053</v>
      </c>
      <c r="J23" s="1" t="s">
        <v>2054</v>
      </c>
      <c r="K23" s="1"/>
      <c r="L23" s="1" t="s">
        <v>1891</v>
      </c>
      <c r="M23" s="1" t="s">
        <v>1892</v>
      </c>
    </row>
    <row r="24" spans="1:13" x14ac:dyDescent="0.3">
      <c r="A24" s="1" t="s">
        <v>2055</v>
      </c>
      <c r="B24" s="1">
        <v>2021</v>
      </c>
      <c r="C24" s="1">
        <v>8</v>
      </c>
      <c r="D24" s="1" t="s">
        <v>2056</v>
      </c>
      <c r="E24" s="1" t="s">
        <v>2057</v>
      </c>
      <c r="F24" s="1" t="s">
        <v>2058</v>
      </c>
      <c r="G24" s="1" t="s">
        <v>2059</v>
      </c>
      <c r="H24" s="1" t="s">
        <v>2060</v>
      </c>
      <c r="I24" s="1" t="s">
        <v>2061</v>
      </c>
      <c r="J24" s="1" t="s">
        <v>2062</v>
      </c>
      <c r="K24" s="1"/>
      <c r="L24" s="1" t="s">
        <v>1891</v>
      </c>
      <c r="M24" s="1" t="s">
        <v>1892</v>
      </c>
    </row>
    <row r="25" spans="1:13" x14ac:dyDescent="0.3">
      <c r="A25" s="1" t="s">
        <v>2063</v>
      </c>
      <c r="B25" s="1">
        <v>2021</v>
      </c>
      <c r="C25" s="1">
        <v>15</v>
      </c>
      <c r="D25" s="1" t="s">
        <v>2064</v>
      </c>
      <c r="E25" s="1" t="s">
        <v>2065</v>
      </c>
      <c r="F25" s="1" t="s">
        <v>2066</v>
      </c>
      <c r="G25" s="1" t="s">
        <v>2067</v>
      </c>
      <c r="H25" s="1" t="s">
        <v>2068</v>
      </c>
      <c r="I25" s="1" t="s">
        <v>2069</v>
      </c>
      <c r="J25" s="1" t="s">
        <v>2070</v>
      </c>
      <c r="K25" s="1"/>
      <c r="L25" s="1" t="s">
        <v>1891</v>
      </c>
      <c r="M25" s="1" t="s">
        <v>1892</v>
      </c>
    </row>
    <row r="26" spans="1:13" x14ac:dyDescent="0.3">
      <c r="A26" s="1" t="s">
        <v>2071</v>
      </c>
      <c r="B26" s="1">
        <v>2016</v>
      </c>
      <c r="C26" s="1">
        <v>17</v>
      </c>
      <c r="D26" s="1" t="s">
        <v>2072</v>
      </c>
      <c r="E26" s="1" t="s">
        <v>2073</v>
      </c>
      <c r="F26" s="1" t="s">
        <v>2074</v>
      </c>
      <c r="G26" s="1" t="s">
        <v>2075</v>
      </c>
      <c r="H26" s="1" t="s">
        <v>2076</v>
      </c>
      <c r="I26" s="1" t="s">
        <v>2077</v>
      </c>
      <c r="J26" s="1" t="s">
        <v>2078</v>
      </c>
      <c r="K26" s="1"/>
      <c r="L26" s="1" t="s">
        <v>1891</v>
      </c>
      <c r="M26" s="1" t="s">
        <v>1892</v>
      </c>
    </row>
    <row r="27" spans="1:13" x14ac:dyDescent="0.3">
      <c r="A27" s="1" t="s">
        <v>2079</v>
      </c>
      <c r="B27" s="1">
        <v>2020</v>
      </c>
      <c r="C27" s="1">
        <v>13</v>
      </c>
      <c r="D27" s="1" t="s">
        <v>2080</v>
      </c>
      <c r="E27" s="1" t="s">
        <v>2081</v>
      </c>
      <c r="F27" s="1" t="s">
        <v>2082</v>
      </c>
      <c r="G27" s="1" t="s">
        <v>2083</v>
      </c>
      <c r="H27" s="1" t="s">
        <v>2084</v>
      </c>
      <c r="I27" s="1" t="s">
        <v>2085</v>
      </c>
      <c r="J27" s="1" t="s">
        <v>2086</v>
      </c>
      <c r="K27" s="1"/>
      <c r="L27" s="1" t="s">
        <v>1891</v>
      </c>
      <c r="M27" s="1" t="s">
        <v>1892</v>
      </c>
    </row>
    <row r="28" spans="1:13" x14ac:dyDescent="0.3">
      <c r="A28" s="1" t="s">
        <v>2087</v>
      </c>
      <c r="B28" s="1">
        <v>2020</v>
      </c>
      <c r="C28" s="1">
        <v>10</v>
      </c>
      <c r="D28" s="1" t="s">
        <v>2088</v>
      </c>
      <c r="E28" s="1" t="s">
        <v>2089</v>
      </c>
      <c r="F28" s="1" t="s">
        <v>2090</v>
      </c>
      <c r="G28" s="1" t="s">
        <v>2091</v>
      </c>
      <c r="H28" s="1" t="s">
        <v>2092</v>
      </c>
      <c r="I28" s="1" t="s">
        <v>2093</v>
      </c>
      <c r="J28" s="1" t="s">
        <v>2094</v>
      </c>
      <c r="K28" s="1" t="s">
        <v>2095</v>
      </c>
      <c r="L28" s="1" t="s">
        <v>1891</v>
      </c>
      <c r="M28" s="1" t="s">
        <v>1892</v>
      </c>
    </row>
    <row r="29" spans="1:13" x14ac:dyDescent="0.3">
      <c r="A29" s="1" t="s">
        <v>2096</v>
      </c>
      <c r="B29" s="1">
        <v>2023</v>
      </c>
      <c r="C29" s="1">
        <v>9</v>
      </c>
      <c r="D29" s="1" t="s">
        <v>2097</v>
      </c>
      <c r="E29" s="1" t="s">
        <v>2098</v>
      </c>
      <c r="F29" s="1" t="s">
        <v>2099</v>
      </c>
      <c r="G29" s="1" t="s">
        <v>2100</v>
      </c>
      <c r="H29" s="1" t="s">
        <v>2101</v>
      </c>
      <c r="I29" s="1"/>
      <c r="J29" s="1"/>
      <c r="K29" s="1"/>
      <c r="L29" s="1" t="s">
        <v>1891</v>
      </c>
      <c r="M29" s="1" t="s">
        <v>1892</v>
      </c>
    </row>
    <row r="30" spans="1:13" x14ac:dyDescent="0.3">
      <c r="A30" s="1" t="s">
        <v>2102</v>
      </c>
      <c r="B30" s="1">
        <v>2019</v>
      </c>
      <c r="C30" s="1">
        <v>10</v>
      </c>
      <c r="D30" s="1" t="s">
        <v>2103</v>
      </c>
      <c r="E30" s="1" t="s">
        <v>2104</v>
      </c>
      <c r="F30" s="1" t="s">
        <v>2105</v>
      </c>
      <c r="G30" s="1" t="s">
        <v>2106</v>
      </c>
      <c r="H30" s="1" t="s">
        <v>2107</v>
      </c>
      <c r="I30" s="1" t="s">
        <v>2108</v>
      </c>
      <c r="J30" s="1" t="s">
        <v>2109</v>
      </c>
      <c r="K30" s="1"/>
      <c r="L30" s="1" t="s">
        <v>1891</v>
      </c>
      <c r="M30" s="1" t="s">
        <v>1892</v>
      </c>
    </row>
    <row r="31" spans="1:13" x14ac:dyDescent="0.3">
      <c r="A31" s="1" t="s">
        <v>2110</v>
      </c>
      <c r="B31" s="1">
        <v>2019</v>
      </c>
      <c r="C31" s="1">
        <v>9</v>
      </c>
      <c r="D31" s="1" t="s">
        <v>2111</v>
      </c>
      <c r="E31" s="1" t="s">
        <v>2112</v>
      </c>
      <c r="F31" s="1" t="s">
        <v>2113</v>
      </c>
      <c r="G31" s="1" t="s">
        <v>2114</v>
      </c>
      <c r="H31" s="1" t="s">
        <v>2115</v>
      </c>
      <c r="I31" s="1" t="s">
        <v>2116</v>
      </c>
      <c r="J31" s="1" t="s">
        <v>2117</v>
      </c>
      <c r="K31" s="1"/>
      <c r="L31" s="1" t="s">
        <v>1891</v>
      </c>
      <c r="M31" s="1" t="s">
        <v>1892</v>
      </c>
    </row>
    <row r="32" spans="1:13" x14ac:dyDescent="0.3">
      <c r="A32" s="1" t="s">
        <v>2118</v>
      </c>
      <c r="B32" s="1">
        <v>2018</v>
      </c>
      <c r="C32" s="1">
        <v>5</v>
      </c>
      <c r="D32" s="1" t="s">
        <v>2119</v>
      </c>
      <c r="E32" s="1" t="s">
        <v>2120</v>
      </c>
      <c r="F32" s="1" t="s">
        <v>2121</v>
      </c>
      <c r="G32" s="1" t="s">
        <v>2122</v>
      </c>
      <c r="H32" s="1" t="s">
        <v>2123</v>
      </c>
      <c r="I32" s="1" t="s">
        <v>2124</v>
      </c>
      <c r="J32" s="1" t="s">
        <v>2125</v>
      </c>
      <c r="K32" s="1"/>
      <c r="L32" s="1" t="s">
        <v>1891</v>
      </c>
      <c r="M32" s="1" t="s">
        <v>1892</v>
      </c>
    </row>
    <row r="33" spans="1:13" x14ac:dyDescent="0.3">
      <c r="A33" s="1" t="s">
        <v>2126</v>
      </c>
      <c r="B33" s="1">
        <v>2019</v>
      </c>
      <c r="C33" s="1">
        <v>7</v>
      </c>
      <c r="D33" s="1" t="s">
        <v>2127</v>
      </c>
      <c r="E33" s="1" t="s">
        <v>2128</v>
      </c>
      <c r="F33" s="1" t="s">
        <v>2129</v>
      </c>
      <c r="G33" s="1" t="s">
        <v>2130</v>
      </c>
      <c r="H33" s="1" t="s">
        <v>2131</v>
      </c>
      <c r="I33" s="1" t="s">
        <v>2132</v>
      </c>
      <c r="J33" s="1" t="s">
        <v>2133</v>
      </c>
      <c r="K33" s="1"/>
      <c r="L33" s="1" t="s">
        <v>1891</v>
      </c>
      <c r="M33" s="1" t="s">
        <v>1892</v>
      </c>
    </row>
    <row r="34" spans="1:13" x14ac:dyDescent="0.3">
      <c r="A34" s="1" t="s">
        <v>2134</v>
      </c>
      <c r="B34" s="1">
        <v>2021</v>
      </c>
      <c r="C34" s="1">
        <v>23</v>
      </c>
      <c r="D34" s="1" t="s">
        <v>2135</v>
      </c>
      <c r="E34" s="1" t="s">
        <v>2136</v>
      </c>
      <c r="F34" s="1" t="s">
        <v>2137</v>
      </c>
      <c r="G34" s="1" t="s">
        <v>2138</v>
      </c>
      <c r="H34" s="1" t="s">
        <v>2139</v>
      </c>
      <c r="I34" s="1" t="s">
        <v>2140</v>
      </c>
      <c r="J34" s="1" t="s">
        <v>2141</v>
      </c>
      <c r="K34" s="1"/>
      <c r="L34" s="1" t="s">
        <v>1891</v>
      </c>
      <c r="M34" s="1" t="s">
        <v>1892</v>
      </c>
    </row>
    <row r="35" spans="1:13" x14ac:dyDescent="0.3">
      <c r="A35" s="1" t="s">
        <v>2142</v>
      </c>
      <c r="B35" s="1">
        <v>2020</v>
      </c>
      <c r="C35" s="1">
        <v>11</v>
      </c>
      <c r="D35" s="1" t="s">
        <v>2143</v>
      </c>
      <c r="E35" s="1" t="s">
        <v>2144</v>
      </c>
      <c r="F35" s="1" t="s">
        <v>2145</v>
      </c>
      <c r="G35" s="1" t="s">
        <v>2146</v>
      </c>
      <c r="H35" s="1" t="s">
        <v>2147</v>
      </c>
      <c r="I35" s="1" t="s">
        <v>2148</v>
      </c>
      <c r="J35" s="1" t="s">
        <v>2149</v>
      </c>
      <c r="K35" s="1"/>
      <c r="L35" s="1" t="s">
        <v>1891</v>
      </c>
      <c r="M35" s="1" t="s">
        <v>1892</v>
      </c>
    </row>
    <row r="36" spans="1:13" x14ac:dyDescent="0.3">
      <c r="A36" s="1" t="s">
        <v>2150</v>
      </c>
      <c r="B36" s="1">
        <v>2020</v>
      </c>
      <c r="C36" s="1">
        <v>14</v>
      </c>
      <c r="D36" s="1" t="s">
        <v>2151</v>
      </c>
      <c r="E36" s="1" t="s">
        <v>2152</v>
      </c>
      <c r="F36" s="1" t="s">
        <v>2153</v>
      </c>
      <c r="G36" s="1" t="s">
        <v>2154</v>
      </c>
      <c r="H36" s="1" t="s">
        <v>2155</v>
      </c>
      <c r="I36" s="1" t="s">
        <v>2156</v>
      </c>
      <c r="J36" s="1" t="s">
        <v>2157</v>
      </c>
      <c r="K36" s="1"/>
      <c r="L36" s="1" t="s">
        <v>1891</v>
      </c>
      <c r="M36" s="1" t="s">
        <v>1892</v>
      </c>
    </row>
    <row r="37" spans="1:13" x14ac:dyDescent="0.3">
      <c r="A37" s="1" t="s">
        <v>2158</v>
      </c>
      <c r="B37" s="1">
        <v>2020</v>
      </c>
      <c r="C37" s="1">
        <v>16</v>
      </c>
      <c r="D37" s="1" t="s">
        <v>2159</v>
      </c>
      <c r="E37" s="1" t="s">
        <v>2160</v>
      </c>
      <c r="F37" s="1" t="s">
        <v>2161</v>
      </c>
      <c r="G37" s="1" t="s">
        <v>2162</v>
      </c>
      <c r="H37" s="1" t="s">
        <v>2163</v>
      </c>
      <c r="I37" s="1" t="s">
        <v>2164</v>
      </c>
      <c r="J37" s="1" t="s">
        <v>2165</v>
      </c>
      <c r="K37" s="1"/>
      <c r="L37" s="1" t="s">
        <v>1891</v>
      </c>
      <c r="M37" s="1" t="s">
        <v>1892</v>
      </c>
    </row>
    <row r="38" spans="1:13" x14ac:dyDescent="0.3">
      <c r="A38" s="1" t="s">
        <v>2166</v>
      </c>
      <c r="B38" s="1">
        <v>2020</v>
      </c>
      <c r="C38" s="1">
        <v>6</v>
      </c>
      <c r="D38" s="1" t="s">
        <v>2167</v>
      </c>
      <c r="E38" s="1" t="s">
        <v>2168</v>
      </c>
      <c r="F38" s="1" t="s">
        <v>2169</v>
      </c>
      <c r="G38" s="1" t="s">
        <v>2170</v>
      </c>
      <c r="H38" s="1" t="s">
        <v>2171</v>
      </c>
      <c r="I38" s="1" t="s">
        <v>2172</v>
      </c>
      <c r="J38" s="1" t="s">
        <v>2173</v>
      </c>
      <c r="K38" s="1"/>
      <c r="L38" s="1" t="s">
        <v>1891</v>
      </c>
      <c r="M38" s="1" t="s">
        <v>1892</v>
      </c>
    </row>
    <row r="39" spans="1:13" x14ac:dyDescent="0.3">
      <c r="A39" s="1" t="s">
        <v>2174</v>
      </c>
      <c r="B39" s="1">
        <v>2021</v>
      </c>
      <c r="C39" s="1">
        <v>15</v>
      </c>
      <c r="D39" s="1" t="s">
        <v>2175</v>
      </c>
      <c r="E39" s="1" t="s">
        <v>2176</v>
      </c>
      <c r="F39" s="1" t="s">
        <v>2177</v>
      </c>
      <c r="G39" s="1" t="s">
        <v>2178</v>
      </c>
      <c r="H39" s="1" t="s">
        <v>2179</v>
      </c>
      <c r="I39" s="1" t="s">
        <v>2180</v>
      </c>
      <c r="J39" s="1" t="s">
        <v>2181</v>
      </c>
      <c r="K39" s="1"/>
      <c r="L39" s="1" t="s">
        <v>1891</v>
      </c>
      <c r="M39" s="1" t="s">
        <v>1892</v>
      </c>
    </row>
    <row r="40" spans="1:13" x14ac:dyDescent="0.3">
      <c r="A40" s="1" t="s">
        <v>2182</v>
      </c>
      <c r="B40" s="1">
        <v>2019</v>
      </c>
      <c r="C40" s="1">
        <v>15</v>
      </c>
      <c r="D40" s="1" t="s">
        <v>2183</v>
      </c>
      <c r="E40" s="1" t="s">
        <v>2184</v>
      </c>
      <c r="F40" s="1" t="s">
        <v>2185</v>
      </c>
      <c r="G40" s="1" t="s">
        <v>2186</v>
      </c>
      <c r="H40" s="1" t="s">
        <v>2187</v>
      </c>
      <c r="I40" s="1" t="s">
        <v>2188</v>
      </c>
      <c r="J40" s="1" t="s">
        <v>2189</v>
      </c>
      <c r="K40" s="1"/>
      <c r="L40" s="1" t="s">
        <v>1891</v>
      </c>
      <c r="M40" s="1" t="s">
        <v>1892</v>
      </c>
    </row>
    <row r="41" spans="1:13" x14ac:dyDescent="0.3">
      <c r="A41" s="1" t="s">
        <v>2190</v>
      </c>
      <c r="B41" s="1">
        <v>2022</v>
      </c>
      <c r="C41" s="1">
        <v>12</v>
      </c>
      <c r="D41" s="1" t="s">
        <v>2191</v>
      </c>
      <c r="E41" s="1" t="s">
        <v>2192</v>
      </c>
      <c r="F41" s="1" t="s">
        <v>2193</v>
      </c>
      <c r="G41" s="1" t="s">
        <v>2194</v>
      </c>
      <c r="H41" s="1" t="s">
        <v>2195</v>
      </c>
      <c r="I41" s="1" t="s">
        <v>2196</v>
      </c>
      <c r="J41" s="1" t="s">
        <v>2197</v>
      </c>
      <c r="K41" s="1"/>
      <c r="L41" s="1" t="s">
        <v>1891</v>
      </c>
      <c r="M41" s="1" t="s">
        <v>1892</v>
      </c>
    </row>
    <row r="42" spans="1:13" x14ac:dyDescent="0.3">
      <c r="A42" s="1" t="s">
        <v>2198</v>
      </c>
      <c r="B42" s="1">
        <v>2021</v>
      </c>
      <c r="C42" s="1">
        <v>13</v>
      </c>
      <c r="D42" s="1" t="s">
        <v>2199</v>
      </c>
      <c r="E42" s="1" t="s">
        <v>2200</v>
      </c>
      <c r="F42" s="1" t="s">
        <v>2201</v>
      </c>
      <c r="G42" s="1" t="s">
        <v>2202</v>
      </c>
      <c r="H42" s="1" t="s">
        <v>2203</v>
      </c>
      <c r="I42" s="1" t="s">
        <v>2204</v>
      </c>
      <c r="J42" s="1" t="s">
        <v>2205</v>
      </c>
      <c r="K42" s="1"/>
      <c r="L42" s="1" t="s">
        <v>1891</v>
      </c>
      <c r="M42" s="1" t="s">
        <v>1892</v>
      </c>
    </row>
    <row r="43" spans="1:13" x14ac:dyDescent="0.3">
      <c r="A43" s="1" t="s">
        <v>2206</v>
      </c>
      <c r="B43" s="1">
        <v>2020</v>
      </c>
      <c r="C43" s="1">
        <v>13</v>
      </c>
      <c r="D43" s="1" t="s">
        <v>2207</v>
      </c>
      <c r="E43" s="1" t="s">
        <v>2208</v>
      </c>
      <c r="F43" s="1" t="s">
        <v>2209</v>
      </c>
      <c r="G43" s="1" t="s">
        <v>2210</v>
      </c>
      <c r="H43" s="1" t="s">
        <v>2211</v>
      </c>
      <c r="I43" s="1" t="s">
        <v>2212</v>
      </c>
      <c r="J43" s="1" t="s">
        <v>2213</v>
      </c>
      <c r="K43" s="1"/>
      <c r="L43" s="1" t="s">
        <v>1891</v>
      </c>
      <c r="M43" s="1" t="s">
        <v>1892</v>
      </c>
    </row>
    <row r="44" spans="1:13" x14ac:dyDescent="0.3">
      <c r="A44" s="1" t="s">
        <v>2214</v>
      </c>
      <c r="B44" s="1">
        <v>2019</v>
      </c>
      <c r="C44" s="1">
        <v>11</v>
      </c>
      <c r="D44" s="1" t="s">
        <v>2215</v>
      </c>
      <c r="E44" s="1" t="s">
        <v>2216</v>
      </c>
      <c r="F44" s="1" t="s">
        <v>2217</v>
      </c>
      <c r="G44" s="1" t="s">
        <v>2218</v>
      </c>
      <c r="H44" s="1" t="s">
        <v>2219</v>
      </c>
      <c r="I44" s="1" t="s">
        <v>2220</v>
      </c>
      <c r="J44" s="1" t="s">
        <v>2221</v>
      </c>
      <c r="K44" s="1"/>
      <c r="L44" s="1" t="s">
        <v>1891</v>
      </c>
      <c r="M44" s="1" t="s">
        <v>1892</v>
      </c>
    </row>
    <row r="45" spans="1:13" x14ac:dyDescent="0.3">
      <c r="A45" s="1" t="s">
        <v>2222</v>
      </c>
      <c r="B45" s="1">
        <v>2020</v>
      </c>
      <c r="C45" s="1">
        <v>13</v>
      </c>
      <c r="D45" s="1" t="s">
        <v>2223</v>
      </c>
      <c r="E45" s="1" t="s">
        <v>2224</v>
      </c>
      <c r="F45" s="1" t="s">
        <v>2225</v>
      </c>
      <c r="G45" s="1" t="s">
        <v>2226</v>
      </c>
      <c r="H45" s="1" t="s">
        <v>2227</v>
      </c>
      <c r="I45" s="1" t="s">
        <v>2228</v>
      </c>
      <c r="J45" s="1" t="s">
        <v>2229</v>
      </c>
      <c r="K45" s="1"/>
      <c r="L45" s="1" t="s">
        <v>1891</v>
      </c>
      <c r="M45" s="1" t="s">
        <v>1892</v>
      </c>
    </row>
    <row r="46" spans="1:13" x14ac:dyDescent="0.3">
      <c r="A46" s="1" t="s">
        <v>2230</v>
      </c>
      <c r="B46" s="1">
        <v>2022</v>
      </c>
      <c r="C46" s="1">
        <v>17</v>
      </c>
      <c r="D46" s="1" t="s">
        <v>2231</v>
      </c>
      <c r="E46" s="1" t="s">
        <v>2232</v>
      </c>
      <c r="F46" s="1" t="s">
        <v>2233</v>
      </c>
      <c r="G46" s="1" t="s">
        <v>2234</v>
      </c>
      <c r="H46" s="1" t="s">
        <v>2235</v>
      </c>
      <c r="I46" s="1" t="s">
        <v>2236</v>
      </c>
      <c r="J46" s="1" t="s">
        <v>2237</v>
      </c>
      <c r="K46" s="1"/>
      <c r="L46" s="1" t="s">
        <v>1891</v>
      </c>
      <c r="M46" s="1" t="s">
        <v>1892</v>
      </c>
    </row>
    <row r="47" spans="1:13" x14ac:dyDescent="0.3">
      <c r="A47" s="1" t="s">
        <v>2238</v>
      </c>
      <c r="B47" s="1">
        <v>2023</v>
      </c>
      <c r="C47" s="1">
        <v>11</v>
      </c>
      <c r="D47" s="1" t="s">
        <v>2239</v>
      </c>
      <c r="E47" s="1" t="s">
        <v>2240</v>
      </c>
      <c r="F47" s="1" t="s">
        <v>2241</v>
      </c>
      <c r="G47" s="1" t="s">
        <v>2242</v>
      </c>
      <c r="H47" s="1" t="s">
        <v>2243</v>
      </c>
      <c r="I47" s="1"/>
      <c r="J47" s="1"/>
      <c r="K47" s="1"/>
      <c r="L47" s="1" t="s">
        <v>1891</v>
      </c>
      <c r="M47" s="1" t="s">
        <v>1892</v>
      </c>
    </row>
    <row r="48" spans="1:13" x14ac:dyDescent="0.3">
      <c r="A48" s="1" t="s">
        <v>2244</v>
      </c>
      <c r="B48" s="1">
        <v>2022</v>
      </c>
      <c r="C48" s="1">
        <v>14</v>
      </c>
      <c r="D48" s="1" t="s">
        <v>2245</v>
      </c>
      <c r="E48" s="1" t="s">
        <v>2246</v>
      </c>
      <c r="F48" s="1" t="s">
        <v>2247</v>
      </c>
      <c r="G48" s="1" t="s">
        <v>2248</v>
      </c>
      <c r="H48" s="1" t="s">
        <v>2249</v>
      </c>
      <c r="I48" s="1" t="s">
        <v>2250</v>
      </c>
      <c r="J48" s="1" t="s">
        <v>2251</v>
      </c>
      <c r="K48" s="1"/>
      <c r="L48" s="1" t="s">
        <v>1891</v>
      </c>
      <c r="M48" s="1" t="s">
        <v>1892</v>
      </c>
    </row>
    <row r="49" spans="1:13" x14ac:dyDescent="0.3">
      <c r="A49" s="1" t="s">
        <v>2252</v>
      </c>
      <c r="B49" s="1">
        <v>2020</v>
      </c>
      <c r="C49" s="1">
        <v>12</v>
      </c>
      <c r="D49" s="1" t="s">
        <v>2253</v>
      </c>
      <c r="E49" s="1" t="s">
        <v>2254</v>
      </c>
      <c r="F49" s="1" t="s">
        <v>2255</v>
      </c>
      <c r="G49" s="1" t="s">
        <v>2256</v>
      </c>
      <c r="H49" s="1" t="s">
        <v>2257</v>
      </c>
      <c r="I49" s="1" t="s">
        <v>2258</v>
      </c>
      <c r="J49" s="1" t="s">
        <v>2259</v>
      </c>
      <c r="K49" s="1"/>
      <c r="L49" s="1" t="s">
        <v>1891</v>
      </c>
      <c r="M49" s="1" t="s">
        <v>1892</v>
      </c>
    </row>
    <row r="50" spans="1:13" x14ac:dyDescent="0.3">
      <c r="A50" s="1" t="s">
        <v>2260</v>
      </c>
      <c r="B50" s="1">
        <v>2020</v>
      </c>
      <c r="C50" s="1">
        <v>8</v>
      </c>
      <c r="D50" s="1" t="s">
        <v>2261</v>
      </c>
      <c r="E50" s="1" t="s">
        <v>2262</v>
      </c>
      <c r="F50" s="1" t="s">
        <v>2263</v>
      </c>
      <c r="G50" s="1" t="s">
        <v>2264</v>
      </c>
      <c r="H50" s="1" t="s">
        <v>2265</v>
      </c>
      <c r="I50" s="1" t="s">
        <v>2266</v>
      </c>
      <c r="J50" s="1" t="s">
        <v>2267</v>
      </c>
      <c r="K50" s="1"/>
      <c r="L50" s="1" t="s">
        <v>1891</v>
      </c>
      <c r="M50" s="1" t="s">
        <v>1892</v>
      </c>
    </row>
    <row r="51" spans="1:13" x14ac:dyDescent="0.3">
      <c r="A51" s="1" t="s">
        <v>2268</v>
      </c>
      <c r="B51" s="1">
        <v>2019</v>
      </c>
      <c r="C51" s="1">
        <v>12</v>
      </c>
      <c r="D51" s="1" t="s">
        <v>2269</v>
      </c>
      <c r="E51" s="1" t="s">
        <v>2270</v>
      </c>
      <c r="F51" s="1" t="s">
        <v>2271</v>
      </c>
      <c r="G51" s="1" t="s">
        <v>2272</v>
      </c>
      <c r="H51" s="1" t="s">
        <v>2273</v>
      </c>
      <c r="I51" s="1" t="s">
        <v>2274</v>
      </c>
      <c r="J51" s="1" t="s">
        <v>2275</v>
      </c>
      <c r="K51" s="1"/>
      <c r="L51" s="1" t="s">
        <v>1891</v>
      </c>
      <c r="M51" s="1" t="s">
        <v>1892</v>
      </c>
    </row>
    <row r="52" spans="1:13" x14ac:dyDescent="0.3">
      <c r="A52" s="1" t="s">
        <v>2276</v>
      </c>
      <c r="B52" s="1">
        <v>2019</v>
      </c>
      <c r="C52" s="1">
        <v>8</v>
      </c>
      <c r="D52" s="1" t="s">
        <v>2277</v>
      </c>
      <c r="E52" s="1" t="s">
        <v>2278</v>
      </c>
      <c r="F52" s="1" t="s">
        <v>2279</v>
      </c>
      <c r="G52" s="1" t="s">
        <v>2280</v>
      </c>
      <c r="H52" s="1" t="s">
        <v>2281</v>
      </c>
      <c r="I52" s="1" t="s">
        <v>2282</v>
      </c>
      <c r="J52" s="1" t="s">
        <v>2283</v>
      </c>
      <c r="K52" s="1"/>
      <c r="L52" s="1" t="s">
        <v>1891</v>
      </c>
      <c r="M52" s="1" t="s">
        <v>1892</v>
      </c>
    </row>
    <row r="53" spans="1:13" x14ac:dyDescent="0.3">
      <c r="A53" s="1" t="s">
        <v>2284</v>
      </c>
      <c r="B53" s="1">
        <v>2022</v>
      </c>
      <c r="C53" s="1">
        <v>12</v>
      </c>
      <c r="D53" s="1" t="s">
        <v>2285</v>
      </c>
      <c r="E53" s="1" t="s">
        <v>2286</v>
      </c>
      <c r="F53" s="1" t="s">
        <v>2287</v>
      </c>
      <c r="G53" s="1" t="s">
        <v>2288</v>
      </c>
      <c r="H53" s="1" t="s">
        <v>2289</v>
      </c>
      <c r="I53" s="1" t="s">
        <v>2290</v>
      </c>
      <c r="J53" s="1" t="s">
        <v>2291</v>
      </c>
      <c r="K53" s="1"/>
      <c r="L53" s="1" t="s">
        <v>1891</v>
      </c>
      <c r="M53" s="1" t="s">
        <v>1892</v>
      </c>
    </row>
    <row r="54" spans="1:13" x14ac:dyDescent="0.3">
      <c r="A54" s="1" t="s">
        <v>2292</v>
      </c>
      <c r="B54" s="1">
        <v>2019</v>
      </c>
      <c r="C54" s="1">
        <v>17</v>
      </c>
      <c r="D54" s="1" t="s">
        <v>2293</v>
      </c>
      <c r="E54" s="1" t="s">
        <v>2294</v>
      </c>
      <c r="F54" s="1" t="s">
        <v>2295</v>
      </c>
      <c r="G54" s="1" t="s">
        <v>2296</v>
      </c>
      <c r="H54" s="1" t="s">
        <v>2297</v>
      </c>
      <c r="I54" s="1" t="s">
        <v>2298</v>
      </c>
      <c r="J54" s="1" t="s">
        <v>2299</v>
      </c>
      <c r="K54" s="1"/>
      <c r="L54" s="1" t="s">
        <v>1891</v>
      </c>
      <c r="M54" s="1" t="s">
        <v>1892</v>
      </c>
    </row>
    <row r="55" spans="1:13" x14ac:dyDescent="0.3">
      <c r="A55" s="1" t="s">
        <v>2300</v>
      </c>
      <c r="B55" s="1">
        <v>2021</v>
      </c>
      <c r="C55" s="1">
        <v>20</v>
      </c>
      <c r="D55" s="1" t="s">
        <v>2301</v>
      </c>
      <c r="E55" s="1" t="s">
        <v>2302</v>
      </c>
      <c r="F55" s="1" t="s">
        <v>2303</v>
      </c>
      <c r="G55" s="1" t="s">
        <v>2304</v>
      </c>
      <c r="H55" s="1" t="s">
        <v>2305</v>
      </c>
      <c r="I55" s="1" t="s">
        <v>2306</v>
      </c>
      <c r="J55" s="1" t="s">
        <v>2307</v>
      </c>
      <c r="K55" s="1"/>
      <c r="L55" s="1" t="s">
        <v>1891</v>
      </c>
      <c r="M55" s="1" t="s">
        <v>1892</v>
      </c>
    </row>
    <row r="56" spans="1:13" x14ac:dyDescent="0.3">
      <c r="A56" s="1" t="s">
        <v>2308</v>
      </c>
      <c r="B56" s="1">
        <v>2021</v>
      </c>
      <c r="C56" s="1">
        <v>7</v>
      </c>
      <c r="D56" s="1" t="s">
        <v>2309</v>
      </c>
      <c r="E56" s="1" t="s">
        <v>2310</v>
      </c>
      <c r="F56" s="1" t="s">
        <v>2311</v>
      </c>
      <c r="G56" s="1" t="s">
        <v>2312</v>
      </c>
      <c r="H56" s="1" t="s">
        <v>2313</v>
      </c>
      <c r="I56" s="1" t="s">
        <v>2314</v>
      </c>
      <c r="J56" s="1" t="s">
        <v>2315</v>
      </c>
      <c r="K56" s="1"/>
      <c r="L56" s="1" t="s">
        <v>1891</v>
      </c>
      <c r="M56" s="1" t="s">
        <v>1892</v>
      </c>
    </row>
    <row r="57" spans="1:13" x14ac:dyDescent="0.3">
      <c r="A57" s="1" t="s">
        <v>2316</v>
      </c>
      <c r="B57" s="1">
        <v>2022</v>
      </c>
      <c r="C57" s="1">
        <v>19</v>
      </c>
      <c r="D57" s="1" t="s">
        <v>2317</v>
      </c>
      <c r="E57" s="1" t="s">
        <v>2318</v>
      </c>
      <c r="F57" s="1" t="s">
        <v>2319</v>
      </c>
      <c r="G57" s="1" t="s">
        <v>2320</v>
      </c>
      <c r="H57" s="1" t="s">
        <v>2321</v>
      </c>
      <c r="I57" s="1"/>
      <c r="J57" s="1"/>
      <c r="K57" s="1"/>
      <c r="L57" s="1" t="s">
        <v>1983</v>
      </c>
      <c r="M57" s="1" t="s">
        <v>1984</v>
      </c>
    </row>
    <row r="58" spans="1:13" x14ac:dyDescent="0.3">
      <c r="A58" s="1" t="s">
        <v>2322</v>
      </c>
      <c r="B58" s="1">
        <v>2021</v>
      </c>
      <c r="C58" s="1">
        <v>9</v>
      </c>
      <c r="D58" s="1" t="s">
        <v>2323</v>
      </c>
      <c r="E58" s="1" t="s">
        <v>2324</v>
      </c>
      <c r="F58" s="1" t="s">
        <v>2325</v>
      </c>
      <c r="G58" s="1" t="s">
        <v>2326</v>
      </c>
      <c r="H58" s="1" t="s">
        <v>2327</v>
      </c>
      <c r="I58" s="1" t="s">
        <v>2328</v>
      </c>
      <c r="J58" s="1" t="s">
        <v>2329</v>
      </c>
      <c r="K58" s="1"/>
      <c r="L58" s="1" t="s">
        <v>1891</v>
      </c>
      <c r="M58" s="1" t="s">
        <v>1892</v>
      </c>
    </row>
    <row r="59" spans="1:13" x14ac:dyDescent="0.3">
      <c r="A59" s="1" t="s">
        <v>2330</v>
      </c>
      <c r="B59" s="1">
        <v>2019</v>
      </c>
      <c r="C59" s="1">
        <v>16</v>
      </c>
      <c r="D59" s="1" t="s">
        <v>2331</v>
      </c>
      <c r="E59" s="1" t="s">
        <v>2332</v>
      </c>
      <c r="F59" s="1" t="s">
        <v>2333</v>
      </c>
      <c r="G59" s="1" t="s">
        <v>2334</v>
      </c>
      <c r="H59" s="1" t="s">
        <v>2335</v>
      </c>
      <c r="I59" s="1" t="s">
        <v>2336</v>
      </c>
      <c r="J59" s="1" t="s">
        <v>2337</v>
      </c>
      <c r="K59" s="1"/>
      <c r="L59" s="1" t="s">
        <v>1891</v>
      </c>
      <c r="M59" s="1" t="s">
        <v>1892</v>
      </c>
    </row>
    <row r="60" spans="1:13" x14ac:dyDescent="0.3">
      <c r="A60" s="1" t="s">
        <v>2338</v>
      </c>
      <c r="B60" s="1">
        <v>2023</v>
      </c>
      <c r="C60" s="1">
        <v>14</v>
      </c>
      <c r="D60" s="1" t="s">
        <v>2339</v>
      </c>
      <c r="E60" s="1" t="s">
        <v>2340</v>
      </c>
      <c r="F60" s="1" t="s">
        <v>2341</v>
      </c>
      <c r="G60" s="1" t="s">
        <v>2342</v>
      </c>
      <c r="H60" s="1" t="s">
        <v>2343</v>
      </c>
      <c r="I60" s="1"/>
      <c r="J60" s="1"/>
      <c r="K60" s="1"/>
      <c r="L60" s="1" t="s">
        <v>1891</v>
      </c>
      <c r="M60" s="1" t="s">
        <v>1892</v>
      </c>
    </row>
    <row r="61" spans="1:13" x14ac:dyDescent="0.3">
      <c r="A61" s="1" t="s">
        <v>2344</v>
      </c>
      <c r="B61" s="1">
        <v>2022</v>
      </c>
      <c r="C61" s="1">
        <v>12</v>
      </c>
      <c r="D61" s="1" t="s">
        <v>2345</v>
      </c>
      <c r="E61" s="1" t="s">
        <v>2346</v>
      </c>
      <c r="F61" s="1" t="s">
        <v>2347</v>
      </c>
      <c r="G61" s="1" t="s">
        <v>2348</v>
      </c>
      <c r="H61" s="1" t="s">
        <v>2349</v>
      </c>
      <c r="I61" s="1" t="s">
        <v>2350</v>
      </c>
      <c r="J61" s="1" t="s">
        <v>2351</v>
      </c>
      <c r="K61" s="1"/>
      <c r="L61" s="1" t="s">
        <v>1891</v>
      </c>
      <c r="M61" s="1" t="s">
        <v>1892</v>
      </c>
    </row>
    <row r="62" spans="1:13" x14ac:dyDescent="0.3">
      <c r="A62" s="1" t="s">
        <v>2352</v>
      </c>
      <c r="B62" s="1">
        <v>2018</v>
      </c>
      <c r="C62" s="1">
        <v>12</v>
      </c>
      <c r="D62" s="1" t="s">
        <v>2353</v>
      </c>
      <c r="E62" s="1" t="s">
        <v>2354</v>
      </c>
      <c r="F62" s="1" t="s">
        <v>2355</v>
      </c>
      <c r="G62" s="1" t="s">
        <v>2356</v>
      </c>
      <c r="H62" s="1" t="s">
        <v>2357</v>
      </c>
      <c r="I62" s="1"/>
      <c r="J62" s="1"/>
      <c r="K62" s="1"/>
      <c r="L62" s="1" t="s">
        <v>1891</v>
      </c>
      <c r="M62" s="1" t="s">
        <v>1892</v>
      </c>
    </row>
    <row r="63" spans="1:13" x14ac:dyDescent="0.3">
      <c r="A63" s="1" t="s">
        <v>2358</v>
      </c>
      <c r="B63" s="1">
        <v>2023</v>
      </c>
      <c r="C63" s="1">
        <v>12</v>
      </c>
      <c r="D63" s="1" t="s">
        <v>2359</v>
      </c>
      <c r="E63" s="1" t="s">
        <v>2360</v>
      </c>
      <c r="F63" s="1" t="s">
        <v>2361</v>
      </c>
      <c r="G63" s="1" t="s">
        <v>2362</v>
      </c>
      <c r="H63" s="1" t="s">
        <v>2363</v>
      </c>
      <c r="I63" s="1" t="s">
        <v>2364</v>
      </c>
      <c r="J63" s="1" t="s">
        <v>2365</v>
      </c>
      <c r="K63" s="1"/>
      <c r="L63" s="1" t="s">
        <v>1891</v>
      </c>
      <c r="M63" s="1" t="s">
        <v>1892</v>
      </c>
    </row>
    <row r="64" spans="1:13" x14ac:dyDescent="0.3">
      <c r="A64" s="1" t="s">
        <v>2366</v>
      </c>
      <c r="B64" s="1">
        <v>2022</v>
      </c>
      <c r="C64" s="1">
        <v>10</v>
      </c>
      <c r="D64" s="1" t="s">
        <v>2367</v>
      </c>
      <c r="E64" s="1" t="s">
        <v>2368</v>
      </c>
      <c r="F64" s="1" t="s">
        <v>2369</v>
      </c>
      <c r="G64" s="1" t="s">
        <v>2370</v>
      </c>
      <c r="H64" s="1" t="s">
        <v>2371</v>
      </c>
      <c r="I64" s="1" t="s">
        <v>2372</v>
      </c>
      <c r="J64" s="1" t="s">
        <v>2373</v>
      </c>
      <c r="K64" s="1"/>
      <c r="L64" s="1" t="s">
        <v>1891</v>
      </c>
      <c r="M64" s="1" t="s">
        <v>1892</v>
      </c>
    </row>
    <row r="65" spans="1:13" x14ac:dyDescent="0.3">
      <c r="A65" s="1" t="s">
        <v>2374</v>
      </c>
      <c r="B65" s="1">
        <v>2023</v>
      </c>
      <c r="C65" s="1">
        <v>14</v>
      </c>
      <c r="D65" s="1" t="s">
        <v>2375</v>
      </c>
      <c r="E65" s="1" t="s">
        <v>2376</v>
      </c>
      <c r="F65" s="1" t="s">
        <v>2377</v>
      </c>
      <c r="G65" s="1" t="s">
        <v>2378</v>
      </c>
      <c r="H65" s="1" t="s">
        <v>2379</v>
      </c>
      <c r="I65" s="1"/>
      <c r="J65" s="1"/>
      <c r="K65" s="1"/>
      <c r="L65" s="1" t="s">
        <v>1891</v>
      </c>
      <c r="M65" s="1" t="s">
        <v>1892</v>
      </c>
    </row>
    <row r="66" spans="1:13" x14ac:dyDescent="0.3">
      <c r="A66" s="1" t="s">
        <v>2380</v>
      </c>
      <c r="B66" s="1">
        <v>2020</v>
      </c>
      <c r="C66" s="1">
        <v>6</v>
      </c>
      <c r="D66" s="1" t="s">
        <v>2381</v>
      </c>
      <c r="E66" s="1" t="s">
        <v>2382</v>
      </c>
      <c r="F66" s="1" t="s">
        <v>2383</v>
      </c>
      <c r="G66" s="1" t="s">
        <v>2384</v>
      </c>
      <c r="H66" s="1" t="s">
        <v>2385</v>
      </c>
      <c r="I66" s="1" t="s">
        <v>2386</v>
      </c>
      <c r="J66" s="1" t="s">
        <v>2387</v>
      </c>
      <c r="K66" s="1"/>
      <c r="L66" s="1" t="s">
        <v>1891</v>
      </c>
      <c r="M66" s="1" t="s">
        <v>1892</v>
      </c>
    </row>
    <row r="67" spans="1:13" x14ac:dyDescent="0.3">
      <c r="A67" s="1" t="s">
        <v>2388</v>
      </c>
      <c r="B67" s="1">
        <v>2023</v>
      </c>
      <c r="C67" s="1">
        <v>12</v>
      </c>
      <c r="D67" s="1" t="s">
        <v>2389</v>
      </c>
      <c r="E67" s="1" t="s">
        <v>2390</v>
      </c>
      <c r="F67" s="1" t="s">
        <v>2391</v>
      </c>
      <c r="G67" s="1" t="s">
        <v>2392</v>
      </c>
      <c r="H67" s="1" t="s">
        <v>2393</v>
      </c>
      <c r="I67" s="1"/>
      <c r="J67" s="1"/>
      <c r="K67" s="1"/>
      <c r="L67" s="1" t="s">
        <v>1891</v>
      </c>
      <c r="M67" s="1" t="s">
        <v>1892</v>
      </c>
    </row>
    <row r="68" spans="1:13" x14ac:dyDescent="0.3">
      <c r="A68" s="1" t="s">
        <v>2394</v>
      </c>
      <c r="B68" s="1">
        <v>2023</v>
      </c>
      <c r="C68" s="1">
        <v>11</v>
      </c>
      <c r="D68" s="1" t="s">
        <v>2395</v>
      </c>
      <c r="E68" s="1" t="s">
        <v>2396</v>
      </c>
      <c r="F68" s="1" t="s">
        <v>2397</v>
      </c>
      <c r="G68" s="1" t="s">
        <v>2398</v>
      </c>
      <c r="H68" s="1" t="s">
        <v>2399</v>
      </c>
      <c r="I68" s="1"/>
      <c r="J68" s="1"/>
      <c r="K68" s="1"/>
      <c r="L68" s="1" t="s">
        <v>1891</v>
      </c>
      <c r="M68" s="1" t="s">
        <v>1892</v>
      </c>
    </row>
    <row r="69" spans="1:13" x14ac:dyDescent="0.3">
      <c r="A69" s="1" t="s">
        <v>2400</v>
      </c>
      <c r="B69" s="1">
        <v>2022</v>
      </c>
      <c r="C69" s="1">
        <v>9</v>
      </c>
      <c r="D69" s="1" t="s">
        <v>2401</v>
      </c>
      <c r="E69" s="1" t="s">
        <v>2402</v>
      </c>
      <c r="F69" s="1" t="s">
        <v>2403</v>
      </c>
      <c r="G69" s="1" t="s">
        <v>2404</v>
      </c>
      <c r="H69" s="1" t="s">
        <v>2405</v>
      </c>
      <c r="I69" s="1" t="s">
        <v>2406</v>
      </c>
      <c r="J69" s="1" t="s">
        <v>2407</v>
      </c>
      <c r="K69" s="1"/>
      <c r="L69" s="1" t="s">
        <v>1891</v>
      </c>
      <c r="M69" s="1" t="s">
        <v>1892</v>
      </c>
    </row>
    <row r="70" spans="1:13" x14ac:dyDescent="0.3">
      <c r="A70" s="1" t="s">
        <v>2408</v>
      </c>
      <c r="B70" s="1">
        <v>2021</v>
      </c>
      <c r="C70" s="1">
        <v>11</v>
      </c>
      <c r="D70" s="1" t="s">
        <v>2409</v>
      </c>
      <c r="E70" s="1" t="s">
        <v>2410</v>
      </c>
      <c r="F70" s="1" t="s">
        <v>2411</v>
      </c>
      <c r="G70" s="1" t="s">
        <v>2412</v>
      </c>
      <c r="H70" s="1" t="s">
        <v>2413</v>
      </c>
      <c r="I70" s="1" t="s">
        <v>2414</v>
      </c>
      <c r="J70" s="1" t="s">
        <v>2415</v>
      </c>
      <c r="K70" s="1"/>
      <c r="L70" s="1" t="s">
        <v>1891</v>
      </c>
      <c r="M70" s="1" t="s">
        <v>1892</v>
      </c>
    </row>
    <row r="71" spans="1:13" x14ac:dyDescent="0.3">
      <c r="A71" s="1" t="s">
        <v>2416</v>
      </c>
      <c r="B71" s="1">
        <v>2019</v>
      </c>
      <c r="C71" s="1">
        <v>11</v>
      </c>
      <c r="D71" s="1" t="s">
        <v>2417</v>
      </c>
      <c r="E71" s="1" t="s">
        <v>2418</v>
      </c>
      <c r="F71" s="1" t="s">
        <v>2419</v>
      </c>
      <c r="G71" s="1" t="s">
        <v>2420</v>
      </c>
      <c r="H71" s="1" t="s">
        <v>2421</v>
      </c>
      <c r="I71" s="1" t="s">
        <v>2422</v>
      </c>
      <c r="J71" s="1" t="s">
        <v>2423</v>
      </c>
      <c r="K71" s="1"/>
      <c r="L71" s="1" t="s">
        <v>2424</v>
      </c>
      <c r="M71" s="1" t="s">
        <v>2425</v>
      </c>
    </row>
    <row r="72" spans="1:13" x14ac:dyDescent="0.3">
      <c r="A72" s="1" t="s">
        <v>2426</v>
      </c>
      <c r="B72" s="1">
        <v>2022</v>
      </c>
      <c r="C72" s="1">
        <v>39</v>
      </c>
      <c r="D72" s="1" t="s">
        <v>2427</v>
      </c>
      <c r="E72" s="1" t="s">
        <v>2428</v>
      </c>
      <c r="F72" s="1" t="s">
        <v>2429</v>
      </c>
      <c r="G72" s="1" t="s">
        <v>2430</v>
      </c>
      <c r="H72" s="1" t="s">
        <v>2431</v>
      </c>
      <c r="I72" s="1" t="s">
        <v>2432</v>
      </c>
      <c r="J72" s="1" t="s">
        <v>2433</v>
      </c>
      <c r="K72" s="1"/>
      <c r="L72" s="1" t="s">
        <v>1891</v>
      </c>
      <c r="M72" s="1" t="s">
        <v>1892</v>
      </c>
    </row>
    <row r="73" spans="1:13" x14ac:dyDescent="0.3">
      <c r="A73" s="1" t="s">
        <v>2434</v>
      </c>
      <c r="B73" s="1">
        <v>2023</v>
      </c>
      <c r="C73" s="1">
        <v>16</v>
      </c>
      <c r="D73" s="1" t="s">
        <v>2435</v>
      </c>
      <c r="E73" s="1" t="s">
        <v>2436</v>
      </c>
      <c r="F73" s="1" t="s">
        <v>2437</v>
      </c>
      <c r="G73" s="1" t="s">
        <v>2438</v>
      </c>
      <c r="H73" s="1" t="s">
        <v>2439</v>
      </c>
      <c r="I73" s="1" t="s">
        <v>2440</v>
      </c>
      <c r="J73" s="1" t="s">
        <v>2441</v>
      </c>
      <c r="K73" s="1"/>
      <c r="L73" s="1" t="s">
        <v>1891</v>
      </c>
      <c r="M73" s="1" t="s">
        <v>1892</v>
      </c>
    </row>
    <row r="74" spans="1:13" x14ac:dyDescent="0.3">
      <c r="A74" s="1" t="s">
        <v>2442</v>
      </c>
      <c r="B74" s="1">
        <v>2019</v>
      </c>
      <c r="C74" s="1">
        <v>10</v>
      </c>
      <c r="D74" s="1" t="s">
        <v>2443</v>
      </c>
      <c r="E74" s="1" t="s">
        <v>2444</v>
      </c>
      <c r="F74" s="1" t="s">
        <v>2445</v>
      </c>
      <c r="G74" s="1" t="s">
        <v>2446</v>
      </c>
      <c r="H74" s="1" t="s">
        <v>2447</v>
      </c>
      <c r="I74" s="1" t="s">
        <v>2448</v>
      </c>
      <c r="J74" s="1" t="s">
        <v>2449</v>
      </c>
      <c r="K74" s="1" t="s">
        <v>2450</v>
      </c>
      <c r="L74" s="1" t="s">
        <v>1891</v>
      </c>
      <c r="M74" s="1" t="s">
        <v>1892</v>
      </c>
    </row>
    <row r="75" spans="1:13" x14ac:dyDescent="0.3">
      <c r="A75" s="1" t="s">
        <v>2451</v>
      </c>
      <c r="B75" s="1">
        <v>2019</v>
      </c>
      <c r="C75" s="1">
        <v>20</v>
      </c>
      <c r="D75" s="1" t="s">
        <v>2452</v>
      </c>
      <c r="E75" s="1" t="s">
        <v>2453</v>
      </c>
      <c r="F75" s="1" t="s">
        <v>2454</v>
      </c>
      <c r="G75" s="1" t="s">
        <v>2455</v>
      </c>
      <c r="H75" s="1" t="s">
        <v>2456</v>
      </c>
      <c r="I75" s="1" t="s">
        <v>2457</v>
      </c>
      <c r="J75" s="1" t="s">
        <v>2458</v>
      </c>
      <c r="K75" s="1"/>
      <c r="L75" s="1" t="s">
        <v>1891</v>
      </c>
      <c r="M75" s="1" t="s">
        <v>1892</v>
      </c>
    </row>
    <row r="76" spans="1:13" x14ac:dyDescent="0.3">
      <c r="A76" s="1" t="s">
        <v>2459</v>
      </c>
      <c r="B76" s="1">
        <v>2020</v>
      </c>
      <c r="C76" s="1">
        <v>9</v>
      </c>
      <c r="D76" s="1" t="s">
        <v>2460</v>
      </c>
      <c r="E76" s="1" t="s">
        <v>2461</v>
      </c>
      <c r="F76" s="1" t="s">
        <v>2462</v>
      </c>
      <c r="G76" s="1" t="s">
        <v>2463</v>
      </c>
      <c r="H76" s="1" t="s">
        <v>2464</v>
      </c>
      <c r="I76" s="1" t="s">
        <v>2465</v>
      </c>
      <c r="J76" s="1" t="s">
        <v>2466</v>
      </c>
      <c r="K76" s="1"/>
      <c r="L76" s="1" t="s">
        <v>1891</v>
      </c>
      <c r="M76" s="1" t="s">
        <v>1892</v>
      </c>
    </row>
    <row r="77" spans="1:13" x14ac:dyDescent="0.3">
      <c r="A77" s="1" t="s">
        <v>2467</v>
      </c>
      <c r="B77" s="1">
        <v>2021</v>
      </c>
      <c r="C77" s="1">
        <v>31</v>
      </c>
      <c r="D77" s="1" t="s">
        <v>2468</v>
      </c>
      <c r="E77" s="1" t="s">
        <v>2469</v>
      </c>
      <c r="F77" s="1" t="s">
        <v>2470</v>
      </c>
      <c r="G77" s="1" t="s">
        <v>2471</v>
      </c>
      <c r="H77" s="1" t="s">
        <v>2472</v>
      </c>
      <c r="I77" s="1" t="s">
        <v>2473</v>
      </c>
      <c r="J77" s="1" t="s">
        <v>2474</v>
      </c>
      <c r="K77" s="1"/>
      <c r="L77" s="1" t="s">
        <v>1891</v>
      </c>
      <c r="M77" s="1" t="s">
        <v>1892</v>
      </c>
    </row>
    <row r="78" spans="1:13" x14ac:dyDescent="0.3">
      <c r="A78" s="1" t="s">
        <v>2475</v>
      </c>
      <c r="B78" s="1">
        <v>2020</v>
      </c>
      <c r="C78" s="1">
        <v>12</v>
      </c>
      <c r="D78" s="1" t="s">
        <v>2476</v>
      </c>
      <c r="E78" s="1" t="s">
        <v>2477</v>
      </c>
      <c r="F78" s="1" t="s">
        <v>2478</v>
      </c>
      <c r="G78" s="1" t="s">
        <v>2479</v>
      </c>
      <c r="H78" s="1" t="s">
        <v>2480</v>
      </c>
      <c r="I78" s="1" t="s">
        <v>2481</v>
      </c>
      <c r="J78" s="1" t="s">
        <v>2482</v>
      </c>
      <c r="K78" s="1"/>
      <c r="L78" s="1" t="s">
        <v>1891</v>
      </c>
      <c r="M78" s="1" t="s">
        <v>1892</v>
      </c>
    </row>
    <row r="79" spans="1:13" x14ac:dyDescent="0.3">
      <c r="A79" s="1" t="s">
        <v>2483</v>
      </c>
      <c r="B79" s="1">
        <v>2018</v>
      </c>
      <c r="C79" s="1">
        <v>15</v>
      </c>
      <c r="D79" s="1" t="s">
        <v>2484</v>
      </c>
      <c r="E79" s="1" t="s">
        <v>2485</v>
      </c>
      <c r="F79" s="1" t="s">
        <v>2486</v>
      </c>
      <c r="G79" s="1" t="s">
        <v>2487</v>
      </c>
      <c r="H79" s="1" t="s">
        <v>2488</v>
      </c>
      <c r="I79" s="1" t="s">
        <v>2489</v>
      </c>
      <c r="J79" s="1" t="s">
        <v>2490</v>
      </c>
      <c r="K79" s="1"/>
      <c r="L79" s="1" t="s">
        <v>1891</v>
      </c>
      <c r="M79" s="1" t="s">
        <v>1892</v>
      </c>
    </row>
    <row r="80" spans="1:13" x14ac:dyDescent="0.3">
      <c r="A80" s="1" t="s">
        <v>2491</v>
      </c>
      <c r="B80" s="1">
        <v>2022</v>
      </c>
      <c r="C80" s="1">
        <v>12</v>
      </c>
      <c r="D80" s="1" t="s">
        <v>2492</v>
      </c>
      <c r="E80" s="1" t="s">
        <v>2493</v>
      </c>
      <c r="F80" s="1" t="s">
        <v>2494</v>
      </c>
      <c r="G80" s="1" t="s">
        <v>2495</v>
      </c>
      <c r="H80" s="1" t="s">
        <v>2496</v>
      </c>
      <c r="I80" s="1" t="s">
        <v>2497</v>
      </c>
      <c r="J80" s="1" t="s">
        <v>2498</v>
      </c>
      <c r="K80" s="1"/>
      <c r="L80" s="1" t="s">
        <v>1891</v>
      </c>
      <c r="M80" s="1" t="s">
        <v>1892</v>
      </c>
    </row>
    <row r="81" spans="1:13" x14ac:dyDescent="0.3">
      <c r="A81" s="1" t="s">
        <v>2499</v>
      </c>
      <c r="B81" s="1">
        <v>2020</v>
      </c>
      <c r="C81" s="1">
        <v>32</v>
      </c>
      <c r="D81" s="1" t="s">
        <v>2500</v>
      </c>
      <c r="E81" s="1" t="s">
        <v>2501</v>
      </c>
      <c r="F81" s="1" t="s">
        <v>2502</v>
      </c>
      <c r="G81" s="1" t="s">
        <v>2503</v>
      </c>
      <c r="H81" s="1" t="s">
        <v>2504</v>
      </c>
      <c r="I81" s="1" t="s">
        <v>2505</v>
      </c>
      <c r="J81" s="1" t="s">
        <v>2506</v>
      </c>
      <c r="K81" s="1"/>
      <c r="L81" s="1" t="s">
        <v>1891</v>
      </c>
      <c r="M81" s="1" t="s">
        <v>1892</v>
      </c>
    </row>
    <row r="82" spans="1:13" x14ac:dyDescent="0.3">
      <c r="A82" s="1" t="s">
        <v>2507</v>
      </c>
      <c r="B82" s="1">
        <v>2016</v>
      </c>
      <c r="C82" s="1">
        <v>10</v>
      </c>
      <c r="D82" s="1" t="s">
        <v>2508</v>
      </c>
      <c r="E82" s="1" t="s">
        <v>2509</v>
      </c>
      <c r="F82" s="1" t="s">
        <v>2510</v>
      </c>
      <c r="G82" s="1" t="s">
        <v>2511</v>
      </c>
      <c r="H82" s="1" t="s">
        <v>2512</v>
      </c>
      <c r="I82" s="1" t="s">
        <v>2513</v>
      </c>
      <c r="J82" s="1" t="s">
        <v>2514</v>
      </c>
      <c r="K82" s="1"/>
      <c r="L82" s="1" t="s">
        <v>1891</v>
      </c>
      <c r="M82" s="1" t="s">
        <v>1892</v>
      </c>
    </row>
    <row r="83" spans="1:13" x14ac:dyDescent="0.3">
      <c r="A83" s="1" t="s">
        <v>1697</v>
      </c>
      <c r="B83" s="1">
        <v>2021</v>
      </c>
      <c r="C83" s="1">
        <v>9</v>
      </c>
      <c r="D83" s="1" t="s">
        <v>2515</v>
      </c>
      <c r="E83" s="1" t="s">
        <v>2516</v>
      </c>
      <c r="F83" s="1" t="s">
        <v>2517</v>
      </c>
      <c r="G83" s="1" t="s">
        <v>2518</v>
      </c>
      <c r="H83" s="1" t="s">
        <v>2519</v>
      </c>
      <c r="I83" s="1" t="s">
        <v>2520</v>
      </c>
      <c r="J83" s="1" t="s">
        <v>2521</v>
      </c>
      <c r="K83" s="1"/>
      <c r="L83" s="1" t="s">
        <v>1891</v>
      </c>
      <c r="M83" s="1" t="s">
        <v>1892</v>
      </c>
    </row>
    <row r="84" spans="1:13" x14ac:dyDescent="0.3">
      <c r="A84" s="1" t="s">
        <v>2522</v>
      </c>
      <c r="B84" s="1">
        <v>2023</v>
      </c>
      <c r="C84" s="1">
        <v>14</v>
      </c>
      <c r="D84" s="1" t="s">
        <v>2523</v>
      </c>
      <c r="E84" s="1" t="s">
        <v>2524</v>
      </c>
      <c r="F84" s="1" t="s">
        <v>2525</v>
      </c>
      <c r="G84" s="1" t="s">
        <v>2526</v>
      </c>
      <c r="H84" s="1" t="s">
        <v>2527</v>
      </c>
      <c r="I84" s="1"/>
      <c r="J84" s="1"/>
      <c r="K84" s="1"/>
      <c r="L84" s="1" t="s">
        <v>1891</v>
      </c>
      <c r="M84" s="1" t="s">
        <v>1892</v>
      </c>
    </row>
    <row r="85" spans="1:13" x14ac:dyDescent="0.3">
      <c r="A85" s="1" t="s">
        <v>2528</v>
      </c>
      <c r="B85" s="1">
        <v>2015</v>
      </c>
      <c r="C85" s="1">
        <v>13</v>
      </c>
      <c r="D85" s="1" t="s">
        <v>2529</v>
      </c>
      <c r="E85" s="1" t="s">
        <v>2530</v>
      </c>
      <c r="F85" s="1" t="s">
        <v>2531</v>
      </c>
      <c r="G85" s="1" t="s">
        <v>2532</v>
      </c>
      <c r="H85" s="1" t="s">
        <v>2533</v>
      </c>
      <c r="I85" s="1" t="s">
        <v>2534</v>
      </c>
      <c r="J85" s="1" t="s">
        <v>2535</v>
      </c>
      <c r="K85" s="1"/>
      <c r="L85" s="1" t="s">
        <v>1891</v>
      </c>
      <c r="M85" s="1" t="s">
        <v>1892</v>
      </c>
    </row>
    <row r="86" spans="1:13" x14ac:dyDescent="0.3">
      <c r="A86" s="1" t="s">
        <v>2536</v>
      </c>
      <c r="B86" s="1">
        <v>2021</v>
      </c>
      <c r="C86" s="1">
        <v>8</v>
      </c>
      <c r="D86" s="1" t="s">
        <v>2537</v>
      </c>
      <c r="E86" s="1" t="s">
        <v>2538</v>
      </c>
      <c r="F86" s="1" t="s">
        <v>2539</v>
      </c>
      <c r="G86" s="1" t="s">
        <v>2540</v>
      </c>
      <c r="H86" s="1" t="s">
        <v>2541</v>
      </c>
      <c r="I86" s="1" t="s">
        <v>2542</v>
      </c>
      <c r="J86" s="1" t="s">
        <v>2543</v>
      </c>
      <c r="K86" s="1"/>
      <c r="L86" s="1" t="s">
        <v>2544</v>
      </c>
      <c r="M86" s="1" t="s">
        <v>2545</v>
      </c>
    </row>
    <row r="87" spans="1:13" x14ac:dyDescent="0.3">
      <c r="A87" s="1" t="s">
        <v>2546</v>
      </c>
      <c r="B87" s="1">
        <v>2020</v>
      </c>
      <c r="C87" s="1">
        <v>17</v>
      </c>
      <c r="D87" s="1" t="s">
        <v>2547</v>
      </c>
      <c r="E87" s="1" t="s">
        <v>2548</v>
      </c>
      <c r="F87" s="1" t="s">
        <v>2549</v>
      </c>
      <c r="G87" s="1" t="s">
        <v>2550</v>
      </c>
      <c r="H87" s="1" t="s">
        <v>2551</v>
      </c>
      <c r="I87" s="1" t="s">
        <v>2552</v>
      </c>
      <c r="J87" s="1" t="s">
        <v>2553</v>
      </c>
      <c r="K87" s="1"/>
      <c r="L87" s="1" t="s">
        <v>1891</v>
      </c>
      <c r="M87" s="1" t="s">
        <v>1892</v>
      </c>
    </row>
    <row r="88" spans="1:13" x14ac:dyDescent="0.3">
      <c r="A88" s="1" t="s">
        <v>2554</v>
      </c>
      <c r="B88" s="1">
        <v>2021</v>
      </c>
      <c r="C88" s="1">
        <v>8</v>
      </c>
      <c r="D88" s="1" t="s">
        <v>2555</v>
      </c>
      <c r="E88" s="1" t="s">
        <v>2556</v>
      </c>
      <c r="F88" s="1" t="s">
        <v>2557</v>
      </c>
      <c r="G88" s="1" t="s">
        <v>2558</v>
      </c>
      <c r="H88" s="1" t="s">
        <v>2559</v>
      </c>
      <c r="I88" s="1" t="s">
        <v>2560</v>
      </c>
      <c r="J88" s="1" t="s">
        <v>2561</v>
      </c>
      <c r="K88" s="1"/>
      <c r="L88" s="1" t="s">
        <v>1891</v>
      </c>
      <c r="M88" s="1" t="s">
        <v>1892</v>
      </c>
    </row>
    <row r="89" spans="1:13" x14ac:dyDescent="0.3">
      <c r="A89" s="1" t="s">
        <v>2562</v>
      </c>
      <c r="B89" s="1">
        <v>2022</v>
      </c>
      <c r="C89" s="1">
        <v>12</v>
      </c>
      <c r="D89" s="1" t="s">
        <v>2563</v>
      </c>
      <c r="E89" s="1" t="s">
        <v>2564</v>
      </c>
      <c r="F89" s="1" t="s">
        <v>2565</v>
      </c>
      <c r="G89" s="1" t="s">
        <v>2566</v>
      </c>
      <c r="H89" s="1" t="s">
        <v>2567</v>
      </c>
      <c r="I89" s="1" t="s">
        <v>2568</v>
      </c>
      <c r="J89" s="1" t="s">
        <v>2569</v>
      </c>
      <c r="K89" s="1"/>
      <c r="L89" s="1" t="s">
        <v>1891</v>
      </c>
      <c r="M89" s="1" t="s">
        <v>1892</v>
      </c>
    </row>
    <row r="90" spans="1:13" x14ac:dyDescent="0.3">
      <c r="A90" s="1" t="s">
        <v>2570</v>
      </c>
      <c r="B90" s="1">
        <v>2019</v>
      </c>
      <c r="C90" s="1">
        <v>8</v>
      </c>
      <c r="D90" s="1" t="s">
        <v>2571</v>
      </c>
      <c r="E90" s="1" t="s">
        <v>2572</v>
      </c>
      <c r="F90" s="1" t="s">
        <v>2573</v>
      </c>
      <c r="G90" s="1" t="s">
        <v>2574</v>
      </c>
      <c r="H90" s="1" t="s">
        <v>2575</v>
      </c>
      <c r="I90" s="1" t="s">
        <v>2576</v>
      </c>
      <c r="J90" s="1" t="s">
        <v>2577</v>
      </c>
      <c r="K90" s="1"/>
      <c r="L90" s="1" t="s">
        <v>1891</v>
      </c>
      <c r="M90" s="1" t="s">
        <v>1892</v>
      </c>
    </row>
    <row r="91" spans="1:13" x14ac:dyDescent="0.3">
      <c r="A91" s="1" t="s">
        <v>2578</v>
      </c>
      <c r="B91" s="1">
        <v>2022</v>
      </c>
      <c r="C91" s="1">
        <v>9</v>
      </c>
      <c r="D91" s="1" t="s">
        <v>2579</v>
      </c>
      <c r="E91" s="1" t="s">
        <v>2580</v>
      </c>
      <c r="F91" s="1" t="s">
        <v>2581</v>
      </c>
      <c r="G91" s="1" t="s">
        <v>2582</v>
      </c>
      <c r="H91" s="1" t="s">
        <v>2583</v>
      </c>
      <c r="I91" s="1" t="s">
        <v>2584</v>
      </c>
      <c r="J91" s="1" t="s">
        <v>2585</v>
      </c>
      <c r="K91" s="1" t="s">
        <v>2586</v>
      </c>
      <c r="L91" s="1" t="s">
        <v>1891</v>
      </c>
      <c r="M91" s="1" t="s">
        <v>1892</v>
      </c>
    </row>
    <row r="92" spans="1:13" x14ac:dyDescent="0.3">
      <c r="A92" s="1" t="s">
        <v>2587</v>
      </c>
      <c r="B92" s="1">
        <v>2021</v>
      </c>
      <c r="C92" s="1">
        <v>10</v>
      </c>
      <c r="D92" s="1" t="s">
        <v>2588</v>
      </c>
      <c r="E92" s="1" t="s">
        <v>2589</v>
      </c>
      <c r="F92" s="1" t="s">
        <v>2590</v>
      </c>
      <c r="G92" s="1" t="s">
        <v>2591</v>
      </c>
      <c r="H92" s="1" t="s">
        <v>2592</v>
      </c>
      <c r="I92" s="1" t="s">
        <v>2593</v>
      </c>
      <c r="J92" s="1" t="s">
        <v>2594</v>
      </c>
      <c r="K92" s="1"/>
      <c r="L92" s="1" t="s">
        <v>1891</v>
      </c>
      <c r="M92" s="1" t="s">
        <v>1892</v>
      </c>
    </row>
    <row r="93" spans="1:13" x14ac:dyDescent="0.3">
      <c r="A93" s="1" t="s">
        <v>2595</v>
      </c>
      <c r="B93" s="1">
        <v>2021</v>
      </c>
      <c r="C93" s="1">
        <v>8</v>
      </c>
      <c r="D93" s="1" t="s">
        <v>2596</v>
      </c>
      <c r="E93" s="1" t="s">
        <v>2597</v>
      </c>
      <c r="F93" s="1" t="s">
        <v>2598</v>
      </c>
      <c r="G93" s="1" t="s">
        <v>2599</v>
      </c>
      <c r="H93" s="1" t="s">
        <v>2600</v>
      </c>
      <c r="I93" s="1" t="s">
        <v>2601</v>
      </c>
      <c r="J93" s="1" t="s">
        <v>2602</v>
      </c>
      <c r="K93" s="1"/>
      <c r="L93" s="1" t="s">
        <v>1891</v>
      </c>
      <c r="M93" s="1" t="s">
        <v>1892</v>
      </c>
    </row>
    <row r="94" spans="1:13" x14ac:dyDescent="0.3">
      <c r="A94" s="1" t="s">
        <v>2603</v>
      </c>
      <c r="B94" s="1">
        <v>2022</v>
      </c>
      <c r="C94" s="1">
        <v>15</v>
      </c>
      <c r="D94" s="1" t="s">
        <v>2604</v>
      </c>
      <c r="E94" s="1" t="s">
        <v>2605</v>
      </c>
      <c r="F94" s="1" t="s">
        <v>2606</v>
      </c>
      <c r="G94" s="1" t="s">
        <v>2607</v>
      </c>
      <c r="H94" s="1" t="s">
        <v>2608</v>
      </c>
      <c r="I94" s="1" t="s">
        <v>2609</v>
      </c>
      <c r="J94" s="1" t="s">
        <v>2610</v>
      </c>
      <c r="K94" s="1"/>
      <c r="L94" s="1" t="s">
        <v>1891</v>
      </c>
      <c r="M94" s="1" t="s">
        <v>1892</v>
      </c>
    </row>
    <row r="95" spans="1:13" x14ac:dyDescent="0.3">
      <c r="A95" s="1" t="s">
        <v>2611</v>
      </c>
      <c r="B95" s="1">
        <v>2015</v>
      </c>
      <c r="C95" s="1">
        <v>9</v>
      </c>
      <c r="D95" s="1" t="s">
        <v>2612</v>
      </c>
      <c r="E95" s="1" t="s">
        <v>2613</v>
      </c>
      <c r="F95" s="1" t="s">
        <v>2614</v>
      </c>
      <c r="G95" s="1" t="s">
        <v>2615</v>
      </c>
      <c r="H95" s="1" t="s">
        <v>2616</v>
      </c>
      <c r="I95" s="1" t="s">
        <v>2617</v>
      </c>
      <c r="J95" s="1" t="s">
        <v>2618</v>
      </c>
      <c r="K95" s="1"/>
      <c r="L95" s="1" t="s">
        <v>1891</v>
      </c>
      <c r="M95" s="1" t="s">
        <v>1892</v>
      </c>
    </row>
    <row r="96" spans="1:13" x14ac:dyDescent="0.3">
      <c r="A96" s="1" t="s">
        <v>2619</v>
      </c>
      <c r="B96" s="1">
        <v>2021</v>
      </c>
      <c r="C96" s="1">
        <v>12</v>
      </c>
      <c r="D96" s="1" t="s">
        <v>2620</v>
      </c>
      <c r="E96" s="1" t="s">
        <v>2621</v>
      </c>
      <c r="F96" s="1" t="s">
        <v>2622</v>
      </c>
      <c r="G96" s="1" t="s">
        <v>2623</v>
      </c>
      <c r="H96" s="1" t="s">
        <v>2624</v>
      </c>
      <c r="I96" s="1" t="s">
        <v>2625</v>
      </c>
      <c r="J96" s="1" t="s">
        <v>2626</v>
      </c>
      <c r="K96" s="1"/>
      <c r="L96" s="1" t="s">
        <v>1891</v>
      </c>
      <c r="M96" s="1" t="s">
        <v>1892</v>
      </c>
    </row>
    <row r="97" spans="1:13" x14ac:dyDescent="0.3">
      <c r="A97" s="1" t="s">
        <v>2627</v>
      </c>
      <c r="B97" s="1">
        <v>2023</v>
      </c>
      <c r="C97" s="1">
        <v>12</v>
      </c>
      <c r="D97" s="1" t="s">
        <v>2628</v>
      </c>
      <c r="E97" s="1" t="s">
        <v>2629</v>
      </c>
      <c r="F97" s="1" t="s">
        <v>2630</v>
      </c>
      <c r="G97" s="1" t="s">
        <v>2631</v>
      </c>
      <c r="H97" s="1" t="s">
        <v>2632</v>
      </c>
      <c r="I97" s="1" t="s">
        <v>2633</v>
      </c>
      <c r="J97" s="1" t="s">
        <v>2634</v>
      </c>
      <c r="K97" s="1"/>
      <c r="L97" s="1" t="s">
        <v>1891</v>
      </c>
      <c r="M97" s="1" t="s">
        <v>1892</v>
      </c>
    </row>
    <row r="98" spans="1:13" x14ac:dyDescent="0.3">
      <c r="A98" s="1" t="s">
        <v>2635</v>
      </c>
      <c r="B98" s="1">
        <v>2021</v>
      </c>
      <c r="C98" s="1">
        <v>10</v>
      </c>
      <c r="D98" s="1" t="s">
        <v>2636</v>
      </c>
      <c r="E98" s="1" t="s">
        <v>2637</v>
      </c>
      <c r="F98" s="1" t="s">
        <v>2638</v>
      </c>
      <c r="G98" s="1" t="s">
        <v>2639</v>
      </c>
      <c r="H98" s="1" t="s">
        <v>2640</v>
      </c>
      <c r="I98" s="1" t="s">
        <v>2641</v>
      </c>
      <c r="J98" s="1" t="s">
        <v>2642</v>
      </c>
      <c r="K98" s="1"/>
      <c r="L98" s="1" t="s">
        <v>1891</v>
      </c>
      <c r="M98" s="1" t="s">
        <v>1892</v>
      </c>
    </row>
    <row r="99" spans="1:13" x14ac:dyDescent="0.3">
      <c r="A99" s="1" t="s">
        <v>2643</v>
      </c>
      <c r="B99" s="1">
        <v>2020</v>
      </c>
      <c r="C99" s="1">
        <v>12</v>
      </c>
      <c r="D99" s="1" t="s">
        <v>2644</v>
      </c>
      <c r="E99" s="1" t="s">
        <v>2645</v>
      </c>
      <c r="F99" s="1" t="s">
        <v>2646</v>
      </c>
      <c r="G99" s="1" t="s">
        <v>2647</v>
      </c>
      <c r="H99" s="1" t="s">
        <v>2648</v>
      </c>
      <c r="I99" s="1" t="s">
        <v>2649</v>
      </c>
      <c r="J99" s="1" t="s">
        <v>2650</v>
      </c>
      <c r="K99" s="1"/>
      <c r="L99" s="1" t="s">
        <v>1891</v>
      </c>
      <c r="M99" s="1" t="s">
        <v>1892</v>
      </c>
    </row>
    <row r="100" spans="1:13" x14ac:dyDescent="0.3">
      <c r="A100" s="1" t="s">
        <v>2651</v>
      </c>
      <c r="B100" s="1">
        <v>2020</v>
      </c>
      <c r="C100" s="1">
        <v>11</v>
      </c>
      <c r="D100" s="1" t="s">
        <v>2652</v>
      </c>
      <c r="E100" s="1" t="s">
        <v>2653</v>
      </c>
      <c r="F100" s="1" t="s">
        <v>2654</v>
      </c>
      <c r="G100" s="1" t="s">
        <v>2655</v>
      </c>
      <c r="H100" s="1" t="s">
        <v>2656</v>
      </c>
      <c r="I100" s="1" t="s">
        <v>2657</v>
      </c>
      <c r="J100" s="1" t="s">
        <v>2658</v>
      </c>
      <c r="K100" s="1"/>
      <c r="L100" s="1" t="s">
        <v>1891</v>
      </c>
      <c r="M100" s="1" t="s">
        <v>1892</v>
      </c>
    </row>
    <row r="101" spans="1:13" x14ac:dyDescent="0.3">
      <c r="A101" s="1" t="s">
        <v>2659</v>
      </c>
      <c r="B101" s="1">
        <v>2021</v>
      </c>
      <c r="C101" s="1">
        <v>17</v>
      </c>
      <c r="D101" s="1" t="s">
        <v>2660</v>
      </c>
      <c r="E101" s="1" t="s">
        <v>2661</v>
      </c>
      <c r="F101" s="1" t="s">
        <v>2662</v>
      </c>
      <c r="G101" s="1" t="s">
        <v>2663</v>
      </c>
      <c r="H101" s="1" t="s">
        <v>2664</v>
      </c>
      <c r="I101" s="1" t="s">
        <v>2665</v>
      </c>
      <c r="J101" s="1" t="s">
        <v>2666</v>
      </c>
      <c r="K101" s="1"/>
      <c r="L101" s="1" t="s">
        <v>1891</v>
      </c>
      <c r="M101" s="1" t="s">
        <v>1892</v>
      </c>
    </row>
    <row r="102" spans="1:13" x14ac:dyDescent="0.3">
      <c r="A102" s="1" t="s">
        <v>2667</v>
      </c>
      <c r="B102" s="1">
        <v>2020</v>
      </c>
      <c r="C102" s="1">
        <v>12</v>
      </c>
      <c r="D102" s="1" t="s">
        <v>2668</v>
      </c>
      <c r="E102" s="1" t="s">
        <v>2669</v>
      </c>
      <c r="F102" s="1" t="s">
        <v>2670</v>
      </c>
      <c r="G102" s="1" t="s">
        <v>2671</v>
      </c>
      <c r="H102" s="1" t="s">
        <v>2672</v>
      </c>
      <c r="I102" s="1" t="s">
        <v>2673</v>
      </c>
      <c r="J102" s="1" t="s">
        <v>2674</v>
      </c>
      <c r="K102" s="1"/>
      <c r="L102" s="1" t="s">
        <v>1891</v>
      </c>
      <c r="M102" s="1" t="s">
        <v>1892</v>
      </c>
    </row>
    <row r="103" spans="1:13" x14ac:dyDescent="0.3">
      <c r="A103" s="1" t="s">
        <v>2675</v>
      </c>
      <c r="B103" s="1">
        <v>2020</v>
      </c>
      <c r="C103" s="1">
        <v>14</v>
      </c>
      <c r="D103" s="1" t="s">
        <v>2676</v>
      </c>
      <c r="E103" s="1" t="s">
        <v>2677</v>
      </c>
      <c r="F103" s="1" t="s">
        <v>2678</v>
      </c>
      <c r="G103" s="1" t="s">
        <v>2679</v>
      </c>
      <c r="H103" s="1" t="s">
        <v>2680</v>
      </c>
      <c r="I103" s="1" t="s">
        <v>2681</v>
      </c>
      <c r="J103" s="1" t="s">
        <v>2682</v>
      </c>
      <c r="K103" s="1"/>
      <c r="L103" s="1" t="s">
        <v>1891</v>
      </c>
      <c r="M103" s="1" t="s">
        <v>1892</v>
      </c>
    </row>
    <row r="104" spans="1:13" x14ac:dyDescent="0.3">
      <c r="A104" s="1" t="s">
        <v>2683</v>
      </c>
      <c r="B104" s="1">
        <v>2022</v>
      </c>
      <c r="C104" s="1">
        <v>8</v>
      </c>
      <c r="D104" s="1" t="s">
        <v>2684</v>
      </c>
      <c r="E104" s="1" t="s">
        <v>2685</v>
      </c>
      <c r="F104" s="1" t="s">
        <v>2686</v>
      </c>
      <c r="G104" s="1" t="s">
        <v>2687</v>
      </c>
      <c r="H104" s="1" t="s">
        <v>2688</v>
      </c>
      <c r="I104" s="1" t="s">
        <v>2689</v>
      </c>
      <c r="J104" s="1" t="s">
        <v>2690</v>
      </c>
      <c r="K104" s="1"/>
      <c r="L104" s="1" t="s">
        <v>1891</v>
      </c>
      <c r="M104" s="1" t="s">
        <v>1892</v>
      </c>
    </row>
    <row r="105" spans="1:13" x14ac:dyDescent="0.3">
      <c r="A105" s="1" t="s">
        <v>2691</v>
      </c>
      <c r="B105" s="1">
        <v>2020</v>
      </c>
      <c r="C105" s="1">
        <v>11</v>
      </c>
      <c r="D105" s="1" t="s">
        <v>2692</v>
      </c>
      <c r="E105" s="1" t="s">
        <v>2693</v>
      </c>
      <c r="F105" s="1" t="s">
        <v>2694</v>
      </c>
      <c r="G105" s="1" t="s">
        <v>2695</v>
      </c>
      <c r="H105" s="1" t="s">
        <v>2696</v>
      </c>
      <c r="I105" s="1" t="s">
        <v>2697</v>
      </c>
      <c r="J105" s="1" t="s">
        <v>2698</v>
      </c>
      <c r="K105" s="1"/>
      <c r="L105" s="1" t="s">
        <v>1891</v>
      </c>
      <c r="M105" s="1" t="s">
        <v>1892</v>
      </c>
    </row>
    <row r="106" spans="1:13" x14ac:dyDescent="0.3">
      <c r="A106" s="1" t="s">
        <v>2699</v>
      </c>
      <c r="B106" s="1">
        <v>2018</v>
      </c>
      <c r="C106" s="1">
        <v>15</v>
      </c>
      <c r="D106" s="1" t="s">
        <v>2700</v>
      </c>
      <c r="E106" s="1" t="s">
        <v>2701</v>
      </c>
      <c r="F106" s="1" t="s">
        <v>2702</v>
      </c>
      <c r="G106" s="1" t="s">
        <v>2703</v>
      </c>
      <c r="H106" s="1" t="s">
        <v>2704</v>
      </c>
      <c r="I106" s="1" t="s">
        <v>2705</v>
      </c>
      <c r="J106" s="1" t="s">
        <v>2706</v>
      </c>
      <c r="K106" s="1"/>
      <c r="L106" s="1" t="s">
        <v>1891</v>
      </c>
      <c r="M106" s="1" t="s">
        <v>1892</v>
      </c>
    </row>
    <row r="107" spans="1:13" x14ac:dyDescent="0.3">
      <c r="A107" s="1" t="s">
        <v>2707</v>
      </c>
      <c r="B107" s="1">
        <v>2023</v>
      </c>
      <c r="C107" s="1">
        <v>9</v>
      </c>
      <c r="D107" s="1" t="s">
        <v>2708</v>
      </c>
      <c r="E107" s="1" t="s">
        <v>2709</v>
      </c>
      <c r="F107" s="1" t="s">
        <v>2710</v>
      </c>
      <c r="G107" s="1" t="s">
        <v>2711</v>
      </c>
      <c r="H107" s="1" t="s">
        <v>2712</v>
      </c>
      <c r="I107" s="1"/>
      <c r="J107" s="1"/>
      <c r="K107" s="1"/>
      <c r="L107" s="1" t="s">
        <v>1891</v>
      </c>
      <c r="M107" s="1" t="s">
        <v>1892</v>
      </c>
    </row>
    <row r="108" spans="1:13" x14ac:dyDescent="0.3">
      <c r="A108" s="1" t="s">
        <v>2713</v>
      </c>
      <c r="B108" s="1">
        <v>2021</v>
      </c>
      <c r="C108" s="1">
        <v>26</v>
      </c>
      <c r="D108" s="1" t="s">
        <v>2714</v>
      </c>
      <c r="E108" s="1" t="s">
        <v>2715</v>
      </c>
      <c r="F108" s="1" t="s">
        <v>2716</v>
      </c>
      <c r="G108" s="1" t="s">
        <v>2717</v>
      </c>
      <c r="H108" s="1" t="s">
        <v>2718</v>
      </c>
      <c r="I108" s="1" t="s">
        <v>2719</v>
      </c>
      <c r="J108" s="1" t="s">
        <v>2720</v>
      </c>
      <c r="K108" s="1"/>
      <c r="L108" s="1" t="s">
        <v>1891</v>
      </c>
      <c r="M108" s="1" t="s">
        <v>1892</v>
      </c>
    </row>
    <row r="109" spans="1:13" x14ac:dyDescent="0.3">
      <c r="A109" s="1" t="s">
        <v>2721</v>
      </c>
      <c r="B109" s="1">
        <v>2021</v>
      </c>
      <c r="C109" s="1">
        <v>10</v>
      </c>
      <c r="D109" s="1" t="s">
        <v>2722</v>
      </c>
      <c r="E109" s="1" t="s">
        <v>2723</v>
      </c>
      <c r="F109" s="1" t="s">
        <v>2724</v>
      </c>
      <c r="G109" s="1" t="s">
        <v>2725</v>
      </c>
      <c r="H109" s="1" t="s">
        <v>2726</v>
      </c>
      <c r="I109" s="1" t="s">
        <v>2727</v>
      </c>
      <c r="J109" s="1" t="s">
        <v>2728</v>
      </c>
      <c r="K109" s="1"/>
      <c r="L109" s="1" t="s">
        <v>1891</v>
      </c>
      <c r="M109" s="1" t="s">
        <v>1892</v>
      </c>
    </row>
    <row r="110" spans="1:13" x14ac:dyDescent="0.3">
      <c r="A110" s="1" t="s">
        <v>2729</v>
      </c>
      <c r="B110" s="1">
        <v>2020</v>
      </c>
      <c r="C110" s="1">
        <v>13</v>
      </c>
      <c r="D110" s="1" t="s">
        <v>2730</v>
      </c>
      <c r="E110" s="1" t="s">
        <v>2731</v>
      </c>
      <c r="F110" s="1" t="s">
        <v>2732</v>
      </c>
      <c r="G110" s="1" t="s">
        <v>2733</v>
      </c>
      <c r="H110" s="1" t="s">
        <v>2734</v>
      </c>
      <c r="I110" s="1" t="s">
        <v>2735</v>
      </c>
      <c r="J110" s="1" t="s">
        <v>2736</v>
      </c>
      <c r="K110" s="1"/>
      <c r="L110" s="1" t="s">
        <v>1891</v>
      </c>
      <c r="M110" s="1" t="s">
        <v>1892</v>
      </c>
    </row>
    <row r="111" spans="1:13" x14ac:dyDescent="0.3">
      <c r="A111" s="1" t="s">
        <v>2737</v>
      </c>
      <c r="B111" s="1">
        <v>2022</v>
      </c>
      <c r="C111" s="1">
        <v>14</v>
      </c>
      <c r="D111" s="1" t="s">
        <v>2738</v>
      </c>
      <c r="E111" s="1" t="s">
        <v>2739</v>
      </c>
      <c r="F111" s="1" t="s">
        <v>2740</v>
      </c>
      <c r="G111" s="1" t="s">
        <v>2741</v>
      </c>
      <c r="H111" s="1" t="s">
        <v>2742</v>
      </c>
      <c r="I111" s="1" t="s">
        <v>2743</v>
      </c>
      <c r="J111" s="1" t="s">
        <v>2744</v>
      </c>
      <c r="K111" s="1"/>
      <c r="L111" s="1" t="s">
        <v>1891</v>
      </c>
      <c r="M111" s="1" t="s">
        <v>1892</v>
      </c>
    </row>
    <row r="112" spans="1:13" x14ac:dyDescent="0.3">
      <c r="A112" s="1" t="s">
        <v>2745</v>
      </c>
      <c r="B112" s="1">
        <v>2022</v>
      </c>
      <c r="C112" s="1">
        <v>12</v>
      </c>
      <c r="D112" s="1" t="s">
        <v>2746</v>
      </c>
      <c r="E112" s="1" t="s">
        <v>2747</v>
      </c>
      <c r="F112" s="1" t="s">
        <v>2748</v>
      </c>
      <c r="G112" s="1" t="s">
        <v>2749</v>
      </c>
      <c r="H112" s="1" t="s">
        <v>2750</v>
      </c>
      <c r="I112" s="1" t="s">
        <v>2751</v>
      </c>
      <c r="J112" s="1" t="s">
        <v>2752</v>
      </c>
      <c r="K112" s="1"/>
      <c r="L112" s="1" t="s">
        <v>1891</v>
      </c>
      <c r="M112" s="1" t="s">
        <v>1892</v>
      </c>
    </row>
    <row r="113" spans="1:13" x14ac:dyDescent="0.3">
      <c r="A113" s="1" t="s">
        <v>2753</v>
      </c>
      <c r="B113" s="1">
        <v>2018</v>
      </c>
      <c r="C113" s="1">
        <v>9</v>
      </c>
      <c r="D113" s="1" t="s">
        <v>2754</v>
      </c>
      <c r="E113" s="1" t="s">
        <v>2755</v>
      </c>
      <c r="F113" s="1" t="s">
        <v>2756</v>
      </c>
      <c r="G113" s="1" t="s">
        <v>2757</v>
      </c>
      <c r="H113" s="1" t="s">
        <v>2758</v>
      </c>
      <c r="I113" s="1" t="s">
        <v>2759</v>
      </c>
      <c r="J113" s="1" t="s">
        <v>2760</v>
      </c>
      <c r="K113" s="1"/>
      <c r="L113" s="1" t="s">
        <v>1891</v>
      </c>
      <c r="M113" s="1" t="s">
        <v>1892</v>
      </c>
    </row>
    <row r="114" spans="1:13" x14ac:dyDescent="0.3">
      <c r="A114" s="1" t="s">
        <v>2761</v>
      </c>
      <c r="B114" s="1">
        <v>2022</v>
      </c>
      <c r="C114" s="1">
        <v>6</v>
      </c>
      <c r="D114" s="1" t="s">
        <v>2762</v>
      </c>
      <c r="E114" s="1" t="s">
        <v>2763</v>
      </c>
      <c r="F114" s="1" t="s">
        <v>2764</v>
      </c>
      <c r="G114" s="1" t="s">
        <v>2765</v>
      </c>
      <c r="H114" s="1" t="s">
        <v>2766</v>
      </c>
      <c r="I114" s="1" t="s">
        <v>2767</v>
      </c>
      <c r="J114" s="1" t="s">
        <v>2768</v>
      </c>
      <c r="K114" s="1" t="s">
        <v>2769</v>
      </c>
      <c r="L114" s="1" t="s">
        <v>1891</v>
      </c>
      <c r="M114" s="1" t="s">
        <v>1892</v>
      </c>
    </row>
    <row r="115" spans="1:13" x14ac:dyDescent="0.3">
      <c r="A115" s="1" t="s">
        <v>2770</v>
      </c>
      <c r="B115" s="1">
        <v>2022</v>
      </c>
      <c r="C115" s="1">
        <v>15</v>
      </c>
      <c r="D115" s="1" t="s">
        <v>2771</v>
      </c>
      <c r="E115" s="1" t="s">
        <v>2772</v>
      </c>
      <c r="F115" s="1" t="s">
        <v>2773</v>
      </c>
      <c r="G115" s="1" t="s">
        <v>2774</v>
      </c>
      <c r="H115" s="1" t="s">
        <v>2775</v>
      </c>
      <c r="I115" s="1" t="s">
        <v>2776</v>
      </c>
      <c r="J115" s="1" t="s">
        <v>2777</v>
      </c>
      <c r="K115" s="1"/>
      <c r="L115" s="1" t="s">
        <v>1891</v>
      </c>
      <c r="M115" s="1" t="s">
        <v>1892</v>
      </c>
    </row>
    <row r="116" spans="1:13" x14ac:dyDescent="0.3">
      <c r="A116" s="1" t="s">
        <v>2778</v>
      </c>
      <c r="B116" s="1">
        <v>2022</v>
      </c>
      <c r="C116" s="1">
        <v>12</v>
      </c>
      <c r="D116" s="1" t="s">
        <v>2779</v>
      </c>
      <c r="E116" s="1" t="s">
        <v>2780</v>
      </c>
      <c r="F116" s="1" t="s">
        <v>2781</v>
      </c>
      <c r="G116" s="1" t="s">
        <v>2782</v>
      </c>
      <c r="H116" s="1" t="s">
        <v>2783</v>
      </c>
      <c r="I116" s="1" t="s">
        <v>2784</v>
      </c>
      <c r="J116" s="1" t="s">
        <v>2785</v>
      </c>
      <c r="K116" s="1"/>
      <c r="L116" s="1" t="s">
        <v>1891</v>
      </c>
      <c r="M116" s="1" t="s">
        <v>1892</v>
      </c>
    </row>
    <row r="117" spans="1:13" x14ac:dyDescent="0.3">
      <c r="A117" s="1" t="s">
        <v>2786</v>
      </c>
      <c r="B117" s="1">
        <v>2021</v>
      </c>
      <c r="C117" s="1">
        <v>19</v>
      </c>
      <c r="D117" s="1" t="s">
        <v>2787</v>
      </c>
      <c r="E117" s="1" t="s">
        <v>2788</v>
      </c>
      <c r="F117" s="1" t="s">
        <v>2789</v>
      </c>
      <c r="G117" s="1" t="s">
        <v>2790</v>
      </c>
      <c r="H117" s="1" t="s">
        <v>2791</v>
      </c>
      <c r="I117" s="1" t="s">
        <v>2792</v>
      </c>
      <c r="J117" s="1" t="s">
        <v>2793</v>
      </c>
      <c r="K117" s="1"/>
      <c r="L117" s="1" t="s">
        <v>1891</v>
      </c>
      <c r="M117" s="1" t="s">
        <v>1892</v>
      </c>
    </row>
    <row r="118" spans="1:13" x14ac:dyDescent="0.3">
      <c r="A118" s="1" t="s">
        <v>2794</v>
      </c>
      <c r="B118" s="1">
        <v>2019</v>
      </c>
      <c r="C118" s="1">
        <v>14</v>
      </c>
      <c r="D118" s="1" t="s">
        <v>2795</v>
      </c>
      <c r="E118" s="1" t="s">
        <v>2796</v>
      </c>
      <c r="F118" s="1" t="s">
        <v>2797</v>
      </c>
      <c r="G118" s="1" t="s">
        <v>2798</v>
      </c>
      <c r="H118" s="1" t="s">
        <v>2799</v>
      </c>
      <c r="I118" s="1" t="s">
        <v>2800</v>
      </c>
      <c r="J118" s="1" t="s">
        <v>2801</v>
      </c>
      <c r="K118" s="1"/>
      <c r="L118" s="1" t="s">
        <v>1891</v>
      </c>
      <c r="M118" s="1" t="s">
        <v>1892</v>
      </c>
    </row>
    <row r="119" spans="1:13" x14ac:dyDescent="0.3">
      <c r="A119" s="1" t="s">
        <v>2802</v>
      </c>
      <c r="B119" s="1">
        <v>2022</v>
      </c>
      <c r="C119" s="1">
        <v>14</v>
      </c>
      <c r="D119" s="1" t="s">
        <v>2803</v>
      </c>
      <c r="E119" s="1" t="s">
        <v>2804</v>
      </c>
      <c r="F119" s="1" t="s">
        <v>2805</v>
      </c>
      <c r="G119" s="1" t="s">
        <v>2806</v>
      </c>
      <c r="H119" s="1" t="s">
        <v>2807</v>
      </c>
      <c r="I119" s="1" t="s">
        <v>2808</v>
      </c>
      <c r="J119" s="1" t="s">
        <v>2809</v>
      </c>
      <c r="K119" s="1"/>
      <c r="L119" s="1" t="s">
        <v>1891</v>
      </c>
      <c r="M119" s="1" t="s">
        <v>1892</v>
      </c>
    </row>
    <row r="120" spans="1:13" x14ac:dyDescent="0.3">
      <c r="A120" s="1" t="s">
        <v>2810</v>
      </c>
      <c r="B120" s="1">
        <v>2017</v>
      </c>
      <c r="C120" s="1">
        <v>10</v>
      </c>
      <c r="D120" s="1" t="s">
        <v>2811</v>
      </c>
      <c r="E120" s="1" t="s">
        <v>2812</v>
      </c>
      <c r="F120" s="1" t="s">
        <v>2813</v>
      </c>
      <c r="G120" s="1" t="s">
        <v>2814</v>
      </c>
      <c r="H120" s="1" t="s">
        <v>2815</v>
      </c>
      <c r="I120" s="1" t="s">
        <v>2816</v>
      </c>
      <c r="J120" s="1" t="s">
        <v>2817</v>
      </c>
      <c r="K120" s="1"/>
      <c r="L120" s="1" t="s">
        <v>1891</v>
      </c>
      <c r="M120" s="1" t="s">
        <v>1892</v>
      </c>
    </row>
    <row r="121" spans="1:13" x14ac:dyDescent="0.3">
      <c r="A121" s="1" t="s">
        <v>2818</v>
      </c>
      <c r="B121" s="1">
        <v>2019</v>
      </c>
      <c r="C121" s="1">
        <v>7</v>
      </c>
      <c r="D121" s="1" t="s">
        <v>2819</v>
      </c>
      <c r="E121" s="1" t="s">
        <v>2820</v>
      </c>
      <c r="F121" s="1" t="s">
        <v>2821</v>
      </c>
      <c r="G121" s="1" t="s">
        <v>2822</v>
      </c>
      <c r="H121" s="1" t="s">
        <v>2823</v>
      </c>
      <c r="I121" s="1" t="s">
        <v>2824</v>
      </c>
      <c r="J121" s="1" t="s">
        <v>2825</v>
      </c>
      <c r="K121" s="1"/>
      <c r="L121" s="1" t="s">
        <v>1891</v>
      </c>
      <c r="M121" s="1" t="s">
        <v>1892</v>
      </c>
    </row>
    <row r="122" spans="1:13" x14ac:dyDescent="0.3">
      <c r="A122" s="1" t="s">
        <v>2826</v>
      </c>
      <c r="B122" s="1">
        <v>2020</v>
      </c>
      <c r="C122" s="1">
        <v>7</v>
      </c>
      <c r="D122" s="1" t="s">
        <v>2827</v>
      </c>
      <c r="E122" s="1" t="s">
        <v>2828</v>
      </c>
      <c r="F122" s="1" t="s">
        <v>2829</v>
      </c>
      <c r="G122" s="1" t="s">
        <v>2830</v>
      </c>
      <c r="H122" s="1" t="s">
        <v>2831</v>
      </c>
      <c r="I122" s="1" t="s">
        <v>2832</v>
      </c>
      <c r="J122" s="1" t="s">
        <v>2833</v>
      </c>
      <c r="K122" s="1"/>
      <c r="L122" s="1" t="s">
        <v>1891</v>
      </c>
      <c r="M122" s="1" t="s">
        <v>1892</v>
      </c>
    </row>
    <row r="123" spans="1:13" x14ac:dyDescent="0.3">
      <c r="A123" s="1" t="s">
        <v>2834</v>
      </c>
      <c r="B123" s="1">
        <v>2022</v>
      </c>
      <c r="C123" s="1">
        <v>18</v>
      </c>
      <c r="D123" s="1" t="s">
        <v>2835</v>
      </c>
      <c r="E123" s="1" t="s">
        <v>2836</v>
      </c>
      <c r="F123" s="1" t="s">
        <v>2837</v>
      </c>
      <c r="G123" s="1" t="s">
        <v>2838</v>
      </c>
      <c r="H123" s="1" t="s">
        <v>2839</v>
      </c>
      <c r="I123" s="1" t="s">
        <v>2840</v>
      </c>
      <c r="J123" s="1" t="s">
        <v>2841</v>
      </c>
      <c r="K123" s="1"/>
      <c r="L123" s="1" t="s">
        <v>1891</v>
      </c>
      <c r="M123" s="1" t="s">
        <v>1892</v>
      </c>
    </row>
    <row r="124" spans="1:13" x14ac:dyDescent="0.3">
      <c r="A124" s="1" t="s">
        <v>2842</v>
      </c>
      <c r="B124" s="1">
        <v>2019</v>
      </c>
      <c r="C124" s="1">
        <v>9</v>
      </c>
      <c r="D124" s="1" t="s">
        <v>2843</v>
      </c>
      <c r="E124" s="1" t="s">
        <v>2844</v>
      </c>
      <c r="F124" s="1" t="s">
        <v>2845</v>
      </c>
      <c r="G124" s="1" t="s">
        <v>2846</v>
      </c>
      <c r="H124" s="1" t="s">
        <v>2847</v>
      </c>
      <c r="I124" s="1" t="s">
        <v>2848</v>
      </c>
      <c r="J124" s="1" t="s">
        <v>2849</v>
      </c>
      <c r="K124" s="1"/>
      <c r="L124" s="1" t="s">
        <v>1891</v>
      </c>
      <c r="M124" s="1" t="s">
        <v>1892</v>
      </c>
    </row>
    <row r="125" spans="1:13" x14ac:dyDescent="0.3">
      <c r="A125" s="1" t="s">
        <v>2850</v>
      </c>
      <c r="B125" s="1">
        <v>2021</v>
      </c>
      <c r="C125" s="1">
        <v>16</v>
      </c>
      <c r="D125" s="1" t="s">
        <v>2851</v>
      </c>
      <c r="E125" s="1" t="s">
        <v>2852</v>
      </c>
      <c r="F125" s="1" t="s">
        <v>2853</v>
      </c>
      <c r="G125" s="1" t="s">
        <v>2854</v>
      </c>
      <c r="H125" s="1" t="s">
        <v>2855</v>
      </c>
      <c r="I125" s="1" t="s">
        <v>2856</v>
      </c>
      <c r="J125" s="1" t="s">
        <v>2857</v>
      </c>
      <c r="K125" s="1"/>
      <c r="L125" s="1" t="s">
        <v>2858</v>
      </c>
      <c r="M125" s="1" t="s">
        <v>2859</v>
      </c>
    </row>
    <row r="126" spans="1:13" x14ac:dyDescent="0.3">
      <c r="A126" s="1" t="s">
        <v>2860</v>
      </c>
      <c r="B126" s="1">
        <v>2021</v>
      </c>
      <c r="C126" s="1">
        <v>12</v>
      </c>
      <c r="D126" s="1" t="s">
        <v>2861</v>
      </c>
      <c r="E126" s="1" t="s">
        <v>2862</v>
      </c>
      <c r="F126" s="1" t="s">
        <v>2863</v>
      </c>
      <c r="G126" s="1" t="s">
        <v>2864</v>
      </c>
      <c r="H126" s="1" t="s">
        <v>2865</v>
      </c>
      <c r="I126" s="1" t="s">
        <v>2866</v>
      </c>
      <c r="J126" s="1" t="s">
        <v>2867</v>
      </c>
      <c r="K126" s="1"/>
      <c r="L126" s="1" t="s">
        <v>2858</v>
      </c>
      <c r="M126" s="1" t="s">
        <v>2859</v>
      </c>
    </row>
    <row r="127" spans="1:13" x14ac:dyDescent="0.3">
      <c r="A127" s="1" t="s">
        <v>2868</v>
      </c>
      <c r="B127" s="1">
        <v>2018</v>
      </c>
      <c r="C127" s="1">
        <v>8</v>
      </c>
      <c r="D127" s="1" t="s">
        <v>2869</v>
      </c>
      <c r="E127" s="1" t="s">
        <v>2870</v>
      </c>
      <c r="F127" s="1" t="s">
        <v>2871</v>
      </c>
      <c r="G127" s="1" t="s">
        <v>2872</v>
      </c>
      <c r="H127" s="1" t="s">
        <v>2873</v>
      </c>
      <c r="I127" s="1" t="s">
        <v>2874</v>
      </c>
      <c r="J127" s="1" t="s">
        <v>2875</v>
      </c>
      <c r="K127" s="1"/>
      <c r="L127" s="1" t="s">
        <v>1891</v>
      </c>
      <c r="M127" s="1" t="s">
        <v>1892</v>
      </c>
    </row>
    <row r="128" spans="1:13" x14ac:dyDescent="0.3">
      <c r="A128" s="1" t="s">
        <v>2876</v>
      </c>
      <c r="B128" s="1">
        <v>2021</v>
      </c>
      <c r="C128" s="1">
        <v>16</v>
      </c>
      <c r="D128" s="1" t="s">
        <v>2877</v>
      </c>
      <c r="E128" s="1" t="s">
        <v>2878</v>
      </c>
      <c r="F128" s="1" t="s">
        <v>2879</v>
      </c>
      <c r="G128" s="1" t="s">
        <v>2880</v>
      </c>
      <c r="H128" s="1" t="s">
        <v>2881</v>
      </c>
      <c r="I128" s="1" t="s">
        <v>2882</v>
      </c>
      <c r="J128" s="1" t="s">
        <v>2883</v>
      </c>
      <c r="K128" s="1"/>
      <c r="L128" s="1" t="s">
        <v>1891</v>
      </c>
      <c r="M128" s="1" t="s">
        <v>1892</v>
      </c>
    </row>
    <row r="129" spans="1:13" x14ac:dyDescent="0.3">
      <c r="A129" s="1" t="s">
        <v>2884</v>
      </c>
      <c r="B129" s="1">
        <v>2019</v>
      </c>
      <c r="C129" s="1">
        <v>10</v>
      </c>
      <c r="D129" s="1" t="s">
        <v>2885</v>
      </c>
      <c r="E129" s="1" t="s">
        <v>2886</v>
      </c>
      <c r="F129" s="1" t="s">
        <v>2887</v>
      </c>
      <c r="G129" s="1" t="s">
        <v>2888</v>
      </c>
      <c r="H129" s="1" t="s">
        <v>2889</v>
      </c>
      <c r="I129" s="1" t="s">
        <v>2890</v>
      </c>
      <c r="J129" s="1" t="s">
        <v>2891</v>
      </c>
      <c r="K129" s="1"/>
      <c r="L129" s="1" t="s">
        <v>2858</v>
      </c>
      <c r="M129" s="1" t="s">
        <v>2859</v>
      </c>
    </row>
    <row r="130" spans="1:13" x14ac:dyDescent="0.3">
      <c r="A130" s="1" t="s">
        <v>2892</v>
      </c>
      <c r="B130" s="1">
        <v>2020</v>
      </c>
      <c r="C130" s="1">
        <v>11</v>
      </c>
      <c r="D130" s="1" t="s">
        <v>2893</v>
      </c>
      <c r="E130" s="1" t="s">
        <v>2894</v>
      </c>
      <c r="F130" s="1" t="s">
        <v>2895</v>
      </c>
      <c r="G130" s="1" t="s">
        <v>2896</v>
      </c>
      <c r="H130" s="1" t="s">
        <v>2897</v>
      </c>
      <c r="I130" s="1" t="s">
        <v>2898</v>
      </c>
      <c r="J130" s="1" t="s">
        <v>2899</v>
      </c>
      <c r="K130" s="1"/>
      <c r="L130" s="1" t="s">
        <v>1891</v>
      </c>
      <c r="M130" s="1" t="s">
        <v>1892</v>
      </c>
    </row>
    <row r="131" spans="1:13" x14ac:dyDescent="0.3">
      <c r="A131" s="1" t="s">
        <v>2900</v>
      </c>
      <c r="B131" s="1">
        <v>2021</v>
      </c>
      <c r="C131" s="1">
        <v>10</v>
      </c>
      <c r="D131" s="1" t="s">
        <v>2901</v>
      </c>
      <c r="E131" s="1" t="s">
        <v>2902</v>
      </c>
      <c r="F131" s="1" t="s">
        <v>2903</v>
      </c>
      <c r="G131" s="1" t="s">
        <v>2904</v>
      </c>
      <c r="H131" s="1" t="s">
        <v>2905</v>
      </c>
      <c r="I131" s="1" t="s">
        <v>2906</v>
      </c>
      <c r="J131" s="1" t="s">
        <v>2907</v>
      </c>
      <c r="K131" s="1"/>
      <c r="L131" s="1" t="s">
        <v>1891</v>
      </c>
      <c r="M131" s="1" t="s">
        <v>1892</v>
      </c>
    </row>
    <row r="132" spans="1:13" x14ac:dyDescent="0.3">
      <c r="A132" s="1" t="s">
        <v>2908</v>
      </c>
      <c r="B132" s="1">
        <v>2020</v>
      </c>
      <c r="C132" s="1">
        <v>10</v>
      </c>
      <c r="D132" s="1" t="s">
        <v>2909</v>
      </c>
      <c r="E132" s="1" t="s">
        <v>2910</v>
      </c>
      <c r="F132" s="1" t="s">
        <v>2911</v>
      </c>
      <c r="G132" s="1" t="s">
        <v>2912</v>
      </c>
      <c r="H132" s="1" t="s">
        <v>2913</v>
      </c>
      <c r="I132" s="1" t="s">
        <v>2914</v>
      </c>
      <c r="J132" s="1" t="s">
        <v>2915</v>
      </c>
      <c r="K132" s="1"/>
      <c r="L132" s="1" t="s">
        <v>1891</v>
      </c>
      <c r="M132" s="1" t="s">
        <v>1892</v>
      </c>
    </row>
    <row r="133" spans="1:13" x14ac:dyDescent="0.3">
      <c r="A133" s="1" t="s">
        <v>2916</v>
      </c>
      <c r="B133" s="1">
        <v>2021</v>
      </c>
      <c r="C133" s="1">
        <v>10</v>
      </c>
      <c r="D133" s="1" t="s">
        <v>2917</v>
      </c>
      <c r="E133" s="1" t="s">
        <v>2918</v>
      </c>
      <c r="F133" s="1" t="s">
        <v>2919</v>
      </c>
      <c r="G133" s="1" t="s">
        <v>2920</v>
      </c>
      <c r="H133" s="1" t="s">
        <v>2921</v>
      </c>
      <c r="I133" s="1" t="s">
        <v>2922</v>
      </c>
      <c r="J133" s="1" t="s">
        <v>2923</v>
      </c>
      <c r="K133" s="1"/>
      <c r="L133" s="1" t="s">
        <v>1891</v>
      </c>
      <c r="M133" s="1" t="s">
        <v>1892</v>
      </c>
    </row>
    <row r="134" spans="1:13" x14ac:dyDescent="0.3">
      <c r="A134" s="1" t="s">
        <v>2924</v>
      </c>
      <c r="B134" s="1">
        <v>2020</v>
      </c>
      <c r="C134" s="1">
        <v>16</v>
      </c>
      <c r="D134" s="1" t="s">
        <v>2925</v>
      </c>
      <c r="E134" s="1" t="s">
        <v>2926</v>
      </c>
      <c r="F134" s="1" t="s">
        <v>2927</v>
      </c>
      <c r="G134" s="1" t="s">
        <v>2928</v>
      </c>
      <c r="H134" s="1" t="s">
        <v>2929</v>
      </c>
      <c r="I134" s="1" t="s">
        <v>2930</v>
      </c>
      <c r="J134" s="1" t="s">
        <v>2931</v>
      </c>
      <c r="K134" s="1"/>
      <c r="L134" s="1" t="s">
        <v>1891</v>
      </c>
      <c r="M134" s="1" t="s">
        <v>1892</v>
      </c>
    </row>
    <row r="135" spans="1:13" x14ac:dyDescent="0.3">
      <c r="A135" s="1" t="s">
        <v>2932</v>
      </c>
      <c r="B135" s="1">
        <v>2023</v>
      </c>
      <c r="C135" s="1">
        <v>12</v>
      </c>
      <c r="D135" s="1" t="s">
        <v>2933</v>
      </c>
      <c r="E135" s="1" t="s">
        <v>2934</v>
      </c>
      <c r="F135" s="1" t="s">
        <v>2935</v>
      </c>
      <c r="G135" s="1" t="s">
        <v>2936</v>
      </c>
      <c r="H135" s="1" t="s">
        <v>2937</v>
      </c>
      <c r="I135" s="1"/>
      <c r="J135" s="1"/>
      <c r="K135" s="1"/>
      <c r="L135" s="1" t="s">
        <v>1891</v>
      </c>
      <c r="M135" s="1" t="s">
        <v>1892</v>
      </c>
    </row>
    <row r="136" spans="1:13" x14ac:dyDescent="0.3">
      <c r="A136" s="1" t="s">
        <v>2938</v>
      </c>
      <c r="B136" s="1">
        <v>2022</v>
      </c>
      <c r="C136" s="1">
        <v>10</v>
      </c>
      <c r="D136" s="1" t="s">
        <v>2939</v>
      </c>
      <c r="E136" s="1" t="s">
        <v>2940</v>
      </c>
      <c r="F136" s="1" t="s">
        <v>2941</v>
      </c>
      <c r="G136" s="1" t="s">
        <v>2942</v>
      </c>
      <c r="H136" s="1" t="s">
        <v>2943</v>
      </c>
      <c r="I136" s="1" t="s">
        <v>2944</v>
      </c>
      <c r="J136" s="1" t="s">
        <v>2945</v>
      </c>
      <c r="K136" s="1"/>
      <c r="L136" s="1" t="s">
        <v>1891</v>
      </c>
      <c r="M136" s="1" t="s">
        <v>1892</v>
      </c>
    </row>
    <row r="137" spans="1:13" x14ac:dyDescent="0.3">
      <c r="A137" s="1" t="s">
        <v>2946</v>
      </c>
      <c r="B137" s="1">
        <v>2021</v>
      </c>
      <c r="C137" s="1">
        <v>21</v>
      </c>
      <c r="D137" s="1" t="s">
        <v>2947</v>
      </c>
      <c r="E137" s="1" t="s">
        <v>2948</v>
      </c>
      <c r="F137" s="1" t="s">
        <v>2949</v>
      </c>
      <c r="G137" s="1" t="s">
        <v>2950</v>
      </c>
      <c r="H137" s="1" t="s">
        <v>2951</v>
      </c>
      <c r="I137" s="1" t="s">
        <v>2952</v>
      </c>
      <c r="J137" s="1" t="s">
        <v>2953</v>
      </c>
      <c r="K137" s="1"/>
      <c r="L137" s="1" t="s">
        <v>1891</v>
      </c>
      <c r="M137" s="1" t="s">
        <v>1892</v>
      </c>
    </row>
    <row r="138" spans="1:13" x14ac:dyDescent="0.3">
      <c r="A138" s="1" t="s">
        <v>2954</v>
      </c>
      <c r="B138" s="1">
        <v>2017</v>
      </c>
      <c r="C138" s="1">
        <v>7</v>
      </c>
      <c r="D138" s="1" t="s">
        <v>2955</v>
      </c>
      <c r="E138" s="1" t="s">
        <v>2956</v>
      </c>
      <c r="F138" s="1" t="s">
        <v>2957</v>
      </c>
      <c r="G138" s="1" t="s">
        <v>2958</v>
      </c>
      <c r="H138" s="1" t="s">
        <v>2959</v>
      </c>
      <c r="I138" s="1" t="s">
        <v>2960</v>
      </c>
      <c r="J138" s="1" t="s">
        <v>2961</v>
      </c>
      <c r="K138" s="1"/>
      <c r="L138" s="1" t="s">
        <v>1891</v>
      </c>
      <c r="M138" s="1" t="s">
        <v>1892</v>
      </c>
    </row>
    <row r="139" spans="1:13" x14ac:dyDescent="0.3">
      <c r="A139" s="1" t="s">
        <v>2962</v>
      </c>
      <c r="B139" s="1">
        <v>2020</v>
      </c>
      <c r="C139" s="1">
        <v>14</v>
      </c>
      <c r="D139" s="1" t="s">
        <v>2963</v>
      </c>
      <c r="E139" s="1" t="s">
        <v>2964</v>
      </c>
      <c r="F139" s="1" t="s">
        <v>2965</v>
      </c>
      <c r="G139" s="1" t="s">
        <v>2966</v>
      </c>
      <c r="H139" s="1" t="s">
        <v>2967</v>
      </c>
      <c r="I139" s="1" t="s">
        <v>2968</v>
      </c>
      <c r="J139" s="1" t="s">
        <v>2969</v>
      </c>
      <c r="K139" s="1"/>
      <c r="L139" s="1" t="s">
        <v>1891</v>
      </c>
      <c r="M139" s="1" t="s">
        <v>1892</v>
      </c>
    </row>
    <row r="140" spans="1:13" x14ac:dyDescent="0.3">
      <c r="A140" s="1" t="s">
        <v>2970</v>
      </c>
      <c r="B140" s="1">
        <v>2019</v>
      </c>
      <c r="C140" s="1">
        <v>13</v>
      </c>
      <c r="D140" s="1" t="s">
        <v>2971</v>
      </c>
      <c r="E140" s="1" t="s">
        <v>2972</v>
      </c>
      <c r="F140" s="1" t="s">
        <v>2973</v>
      </c>
      <c r="G140" s="1" t="s">
        <v>2974</v>
      </c>
      <c r="H140" s="1" t="s">
        <v>2975</v>
      </c>
      <c r="I140" s="1" t="s">
        <v>2976</v>
      </c>
      <c r="J140" s="1" t="s">
        <v>2977</v>
      </c>
      <c r="K140" s="1"/>
      <c r="L140" s="1" t="s">
        <v>1891</v>
      </c>
      <c r="M140" s="1" t="s">
        <v>1892</v>
      </c>
    </row>
    <row r="141" spans="1:13" x14ac:dyDescent="0.3">
      <c r="A141" s="1" t="s">
        <v>2978</v>
      </c>
      <c r="B141" s="1">
        <v>2019</v>
      </c>
      <c r="C141" s="1">
        <v>17</v>
      </c>
      <c r="D141" s="1" t="s">
        <v>2979</v>
      </c>
      <c r="E141" s="1" t="s">
        <v>2980</v>
      </c>
      <c r="F141" s="1" t="s">
        <v>2981</v>
      </c>
      <c r="G141" s="1" t="s">
        <v>2982</v>
      </c>
      <c r="H141" s="1" t="s">
        <v>2983</v>
      </c>
      <c r="I141" s="1" t="s">
        <v>2984</v>
      </c>
      <c r="J141" s="1" t="s">
        <v>2985</v>
      </c>
      <c r="K141" s="1"/>
      <c r="L141" s="1" t="s">
        <v>1891</v>
      </c>
      <c r="M141" s="1" t="s">
        <v>1892</v>
      </c>
    </row>
    <row r="142" spans="1:13" x14ac:dyDescent="0.3">
      <c r="A142" s="1" t="s">
        <v>2986</v>
      </c>
      <c r="B142" s="1">
        <v>2018</v>
      </c>
      <c r="C142" s="1">
        <v>6</v>
      </c>
      <c r="D142" s="1" t="s">
        <v>2987</v>
      </c>
      <c r="E142" s="1" t="s">
        <v>2988</v>
      </c>
      <c r="F142" s="1" t="s">
        <v>2989</v>
      </c>
      <c r="G142" s="1" t="s">
        <v>2990</v>
      </c>
      <c r="H142" s="1" t="s">
        <v>2991</v>
      </c>
      <c r="I142" s="1"/>
      <c r="J142" s="1"/>
      <c r="K142" s="1"/>
      <c r="L142" s="1" t="s">
        <v>1983</v>
      </c>
      <c r="M142" s="1" t="s">
        <v>1984</v>
      </c>
    </row>
    <row r="143" spans="1:13" x14ac:dyDescent="0.3">
      <c r="A143" s="1" t="s">
        <v>2992</v>
      </c>
      <c r="B143" s="1">
        <v>2015</v>
      </c>
      <c r="C143" s="1">
        <v>13</v>
      </c>
      <c r="D143" s="1" t="s">
        <v>2993</v>
      </c>
      <c r="E143" s="1" t="s">
        <v>2994</v>
      </c>
      <c r="F143" s="1" t="s">
        <v>2995</v>
      </c>
      <c r="G143" s="1" t="s">
        <v>2996</v>
      </c>
      <c r="H143" s="1" t="s">
        <v>2997</v>
      </c>
      <c r="I143" s="1" t="s">
        <v>2998</v>
      </c>
      <c r="J143" s="1" t="s">
        <v>2999</v>
      </c>
      <c r="K143" s="1" t="s">
        <v>3000</v>
      </c>
      <c r="L143" s="1" t="s">
        <v>1891</v>
      </c>
      <c r="M143" s="1" t="s">
        <v>1892</v>
      </c>
    </row>
    <row r="144" spans="1:13" x14ac:dyDescent="0.3">
      <c r="A144" s="1" t="s">
        <v>3001</v>
      </c>
      <c r="B144" s="1">
        <v>2019</v>
      </c>
      <c r="C144" s="1">
        <v>10</v>
      </c>
      <c r="D144" s="1" t="s">
        <v>3002</v>
      </c>
      <c r="E144" s="1" t="s">
        <v>3003</v>
      </c>
      <c r="F144" s="1" t="s">
        <v>3004</v>
      </c>
      <c r="G144" s="1" t="s">
        <v>3005</v>
      </c>
      <c r="H144" s="1" t="s">
        <v>3006</v>
      </c>
      <c r="I144" s="1" t="s">
        <v>3007</v>
      </c>
      <c r="J144" s="1" t="s">
        <v>3008</v>
      </c>
      <c r="K144" s="1"/>
      <c r="L144" s="1" t="s">
        <v>1891</v>
      </c>
      <c r="M144" s="1" t="s">
        <v>1892</v>
      </c>
    </row>
    <row r="145" spans="1:13" x14ac:dyDescent="0.3">
      <c r="A145" s="1" t="s">
        <v>3009</v>
      </c>
      <c r="B145" s="1">
        <v>2021</v>
      </c>
      <c r="C145" s="1">
        <v>21</v>
      </c>
      <c r="D145" s="1" t="s">
        <v>3010</v>
      </c>
      <c r="E145" s="1" t="s">
        <v>3011</v>
      </c>
      <c r="F145" s="1" t="s">
        <v>3012</v>
      </c>
      <c r="G145" s="1" t="s">
        <v>3013</v>
      </c>
      <c r="H145" s="1" t="s">
        <v>3014</v>
      </c>
      <c r="I145" s="1" t="s">
        <v>3015</v>
      </c>
      <c r="J145" s="1" t="s">
        <v>3016</v>
      </c>
      <c r="K145" s="1"/>
      <c r="L145" s="1" t="s">
        <v>1891</v>
      </c>
      <c r="M145" s="1" t="s">
        <v>1892</v>
      </c>
    </row>
    <row r="146" spans="1:13" x14ac:dyDescent="0.3">
      <c r="A146" s="1" t="s">
        <v>3017</v>
      </c>
      <c r="B146" s="1">
        <v>2020</v>
      </c>
      <c r="C146" s="1">
        <v>13</v>
      </c>
      <c r="D146" s="1" t="s">
        <v>3018</v>
      </c>
      <c r="E146" s="1" t="s">
        <v>3019</v>
      </c>
      <c r="F146" s="1" t="s">
        <v>3020</v>
      </c>
      <c r="G146" s="1" t="s">
        <v>3021</v>
      </c>
      <c r="H146" s="1" t="s">
        <v>3022</v>
      </c>
      <c r="I146" s="1" t="s">
        <v>3023</v>
      </c>
      <c r="J146" s="1" t="s">
        <v>3024</v>
      </c>
      <c r="K146" s="1"/>
      <c r="L146" s="1" t="s">
        <v>1891</v>
      </c>
      <c r="M146" s="1" t="s">
        <v>1892</v>
      </c>
    </row>
    <row r="147" spans="1:13" x14ac:dyDescent="0.3">
      <c r="A147" s="1" t="s">
        <v>3025</v>
      </c>
      <c r="B147" s="1">
        <v>2022</v>
      </c>
      <c r="C147" s="1">
        <v>12</v>
      </c>
      <c r="D147" s="1" t="s">
        <v>3026</v>
      </c>
      <c r="E147" s="1" t="s">
        <v>3027</v>
      </c>
      <c r="F147" s="1" t="s">
        <v>3028</v>
      </c>
      <c r="G147" s="1" t="s">
        <v>3029</v>
      </c>
      <c r="H147" s="1" t="s">
        <v>3030</v>
      </c>
      <c r="I147" s="1" t="s">
        <v>3031</v>
      </c>
      <c r="J147" s="1" t="s">
        <v>3032</v>
      </c>
      <c r="K147" s="1"/>
      <c r="L147" s="1" t="s">
        <v>1891</v>
      </c>
      <c r="M147" s="1" t="s">
        <v>1892</v>
      </c>
    </row>
    <row r="148" spans="1:13" x14ac:dyDescent="0.3">
      <c r="A148" s="1" t="s">
        <v>3033</v>
      </c>
      <c r="B148" s="1">
        <v>2022</v>
      </c>
      <c r="C148" s="1">
        <v>5</v>
      </c>
      <c r="D148" s="1" t="s">
        <v>3034</v>
      </c>
      <c r="E148" s="1" t="s">
        <v>3035</v>
      </c>
      <c r="F148" s="1" t="s">
        <v>3036</v>
      </c>
      <c r="G148" s="1" t="s">
        <v>3037</v>
      </c>
      <c r="H148" s="1" t="s">
        <v>3038</v>
      </c>
      <c r="I148" s="1" t="s">
        <v>3039</v>
      </c>
      <c r="J148" s="1" t="s">
        <v>3040</v>
      </c>
      <c r="K148" s="1"/>
      <c r="L148" s="1" t="s">
        <v>1891</v>
      </c>
      <c r="M148" s="1" t="s">
        <v>1892</v>
      </c>
    </row>
    <row r="149" spans="1:13" x14ac:dyDescent="0.3">
      <c r="A149" s="1" t="s">
        <v>3041</v>
      </c>
      <c r="B149" s="1">
        <v>2021</v>
      </c>
      <c r="C149" s="1">
        <v>10</v>
      </c>
      <c r="D149" s="1" t="s">
        <v>3042</v>
      </c>
      <c r="E149" s="1" t="s">
        <v>3043</v>
      </c>
      <c r="F149" s="1" t="s">
        <v>3044</v>
      </c>
      <c r="G149" s="1" t="s">
        <v>3045</v>
      </c>
      <c r="H149" s="1" t="s">
        <v>3046</v>
      </c>
      <c r="I149" s="1" t="s">
        <v>3047</v>
      </c>
      <c r="J149" s="1" t="s">
        <v>3048</v>
      </c>
      <c r="K149" s="1"/>
      <c r="L149" s="1" t="s">
        <v>1891</v>
      </c>
      <c r="M149" s="1" t="s">
        <v>1892</v>
      </c>
    </row>
    <row r="150" spans="1:13" x14ac:dyDescent="0.3">
      <c r="A150" s="1" t="s">
        <v>3049</v>
      </c>
      <c r="B150" s="1">
        <v>2019</v>
      </c>
      <c r="C150" s="1">
        <v>13</v>
      </c>
      <c r="D150" s="1" t="s">
        <v>3050</v>
      </c>
      <c r="E150" s="1" t="s">
        <v>3051</v>
      </c>
      <c r="F150" s="1" t="s">
        <v>3052</v>
      </c>
      <c r="G150" s="1" t="s">
        <v>3053</v>
      </c>
      <c r="H150" s="1" t="s">
        <v>3054</v>
      </c>
      <c r="I150" s="1" t="s">
        <v>3055</v>
      </c>
      <c r="J150" s="1" t="s">
        <v>3056</v>
      </c>
      <c r="K150" s="1"/>
      <c r="L150" s="1" t="s">
        <v>1891</v>
      </c>
      <c r="M150" s="1" t="s">
        <v>1892</v>
      </c>
    </row>
    <row r="151" spans="1:13" x14ac:dyDescent="0.3">
      <c r="A151" s="1" t="s">
        <v>3057</v>
      </c>
      <c r="B151" s="1">
        <v>2023</v>
      </c>
      <c r="C151" s="1">
        <v>12</v>
      </c>
      <c r="D151" s="1" t="s">
        <v>3058</v>
      </c>
      <c r="E151" s="1" t="s">
        <v>3059</v>
      </c>
      <c r="F151" s="1" t="s">
        <v>3060</v>
      </c>
      <c r="G151" s="1" t="s">
        <v>3061</v>
      </c>
      <c r="H151" s="1" t="s">
        <v>3062</v>
      </c>
      <c r="I151" s="1"/>
      <c r="J151" s="1"/>
      <c r="K151" s="1"/>
      <c r="L151" s="1" t="s">
        <v>1891</v>
      </c>
      <c r="M151" s="1" t="s">
        <v>1892</v>
      </c>
    </row>
    <row r="152" spans="1:13" x14ac:dyDescent="0.3">
      <c r="A152" s="1" t="s">
        <v>3063</v>
      </c>
      <c r="B152" s="1">
        <v>2020</v>
      </c>
      <c r="C152" s="1">
        <v>7</v>
      </c>
      <c r="D152" s="1" t="s">
        <v>3064</v>
      </c>
      <c r="E152" s="1" t="s">
        <v>3065</v>
      </c>
      <c r="F152" s="1" t="s">
        <v>3066</v>
      </c>
      <c r="G152" s="1" t="s">
        <v>3067</v>
      </c>
      <c r="H152" s="1" t="s">
        <v>3068</v>
      </c>
      <c r="I152" s="1" t="s">
        <v>3069</v>
      </c>
      <c r="J152" s="1" t="s">
        <v>3070</v>
      </c>
      <c r="K152" s="1"/>
      <c r="L152" s="1" t="s">
        <v>1891</v>
      </c>
      <c r="M152" s="1" t="s">
        <v>1892</v>
      </c>
    </row>
    <row r="153" spans="1:13" x14ac:dyDescent="0.3">
      <c r="A153" s="1" t="s">
        <v>3071</v>
      </c>
      <c r="B153" s="1">
        <v>2019</v>
      </c>
      <c r="C153" s="1">
        <v>9</v>
      </c>
      <c r="D153" s="1" t="s">
        <v>3072</v>
      </c>
      <c r="E153" s="1" t="s">
        <v>3073</v>
      </c>
      <c r="F153" s="1" t="s">
        <v>3074</v>
      </c>
      <c r="G153" s="1" t="s">
        <v>3075</v>
      </c>
      <c r="H153" s="1" t="s">
        <v>3076</v>
      </c>
      <c r="I153" s="1" t="s">
        <v>3077</v>
      </c>
      <c r="J153" s="1" t="s">
        <v>3078</v>
      </c>
      <c r="K153" s="1"/>
      <c r="L153" s="1" t="s">
        <v>1891</v>
      </c>
      <c r="M153" s="1" t="s">
        <v>1892</v>
      </c>
    </row>
    <row r="154" spans="1:13" x14ac:dyDescent="0.3">
      <c r="A154" s="1" t="s">
        <v>3079</v>
      </c>
      <c r="B154" s="1">
        <v>2018</v>
      </c>
      <c r="C154" s="1">
        <v>11</v>
      </c>
      <c r="D154" s="1" t="s">
        <v>3080</v>
      </c>
      <c r="E154" s="1" t="s">
        <v>3081</v>
      </c>
      <c r="F154" s="1" t="s">
        <v>3082</v>
      </c>
      <c r="G154" s="1" t="s">
        <v>3083</v>
      </c>
      <c r="H154" s="1" t="s">
        <v>3084</v>
      </c>
      <c r="I154" s="1" t="s">
        <v>3085</v>
      </c>
      <c r="J154" s="1" t="s">
        <v>3086</v>
      </c>
      <c r="K154" s="1"/>
      <c r="L154" s="1" t="s">
        <v>1891</v>
      </c>
      <c r="M154" s="1" t="s">
        <v>1892</v>
      </c>
    </row>
    <row r="155" spans="1:13" x14ac:dyDescent="0.3">
      <c r="A155" s="1" t="s">
        <v>3087</v>
      </c>
      <c r="B155" s="1">
        <v>2020</v>
      </c>
      <c r="C155" s="1">
        <v>16</v>
      </c>
      <c r="D155" s="1" t="s">
        <v>3088</v>
      </c>
      <c r="E155" s="1" t="s">
        <v>3089</v>
      </c>
      <c r="F155" s="1" t="s">
        <v>3090</v>
      </c>
      <c r="G155" s="1" t="s">
        <v>3091</v>
      </c>
      <c r="H155" s="1" t="s">
        <v>3092</v>
      </c>
      <c r="I155" s="1" t="s">
        <v>3093</v>
      </c>
      <c r="J155" s="1" t="s">
        <v>3094</v>
      </c>
      <c r="K155" s="1"/>
      <c r="L155" s="1" t="s">
        <v>1891</v>
      </c>
      <c r="M155" s="1" t="s">
        <v>1892</v>
      </c>
    </row>
    <row r="156" spans="1:13" x14ac:dyDescent="0.3">
      <c r="A156" s="1" t="s">
        <v>3095</v>
      </c>
      <c r="B156" s="1">
        <v>2022</v>
      </c>
      <c r="C156" s="1">
        <v>13</v>
      </c>
      <c r="D156" s="1" t="s">
        <v>3096</v>
      </c>
      <c r="E156" s="1" t="s">
        <v>3097</v>
      </c>
      <c r="F156" s="1" t="s">
        <v>3098</v>
      </c>
      <c r="G156" s="1" t="s">
        <v>3099</v>
      </c>
      <c r="H156" s="1" t="s">
        <v>3100</v>
      </c>
      <c r="I156" s="1" t="s">
        <v>3101</v>
      </c>
      <c r="J156" s="1" t="s">
        <v>3102</v>
      </c>
      <c r="K156" s="1"/>
      <c r="L156" s="1" t="s">
        <v>1891</v>
      </c>
      <c r="M156" s="1" t="s">
        <v>1892</v>
      </c>
    </row>
    <row r="157" spans="1:13" x14ac:dyDescent="0.3">
      <c r="A157" s="1" t="s">
        <v>3103</v>
      </c>
      <c r="B157" s="1">
        <v>2020</v>
      </c>
      <c r="C157" s="1">
        <v>10</v>
      </c>
      <c r="D157" s="1" t="s">
        <v>3104</v>
      </c>
      <c r="E157" s="1" t="s">
        <v>3105</v>
      </c>
      <c r="F157" s="1" t="s">
        <v>3106</v>
      </c>
      <c r="G157" s="1" t="s">
        <v>3107</v>
      </c>
      <c r="H157" s="1" t="s">
        <v>3108</v>
      </c>
      <c r="I157" s="1" t="s">
        <v>3109</v>
      </c>
      <c r="J157" s="1" t="s">
        <v>3110</v>
      </c>
      <c r="K157" s="1"/>
      <c r="L157" s="1" t="s">
        <v>1891</v>
      </c>
      <c r="M157" s="1" t="s">
        <v>1892</v>
      </c>
    </row>
    <row r="158" spans="1:13" x14ac:dyDescent="0.3">
      <c r="A158" s="1" t="s">
        <v>3111</v>
      </c>
      <c r="B158" s="1">
        <v>2021</v>
      </c>
      <c r="C158" s="1">
        <v>12</v>
      </c>
      <c r="D158" s="1" t="s">
        <v>3112</v>
      </c>
      <c r="E158" s="1" t="s">
        <v>3113</v>
      </c>
      <c r="F158" s="1" t="s">
        <v>3114</v>
      </c>
      <c r="G158" s="1" t="s">
        <v>3115</v>
      </c>
      <c r="H158" s="1" t="s">
        <v>3116</v>
      </c>
      <c r="I158" s="1" t="s">
        <v>3117</v>
      </c>
      <c r="J158" s="1" t="s">
        <v>3118</v>
      </c>
      <c r="K158" s="1"/>
      <c r="L158" s="1" t="s">
        <v>1891</v>
      </c>
      <c r="M158" s="1" t="s">
        <v>1892</v>
      </c>
    </row>
    <row r="159" spans="1:13" x14ac:dyDescent="0.3">
      <c r="A159" s="1" t="s">
        <v>3119</v>
      </c>
      <c r="B159" s="1">
        <v>2021</v>
      </c>
      <c r="C159" s="1">
        <v>16</v>
      </c>
      <c r="D159" s="1" t="s">
        <v>3120</v>
      </c>
      <c r="E159" s="1" t="s">
        <v>3121</v>
      </c>
      <c r="F159" s="1" t="s">
        <v>3122</v>
      </c>
      <c r="G159" s="1" t="s">
        <v>3123</v>
      </c>
      <c r="H159" s="1" t="s">
        <v>3124</v>
      </c>
      <c r="I159" s="1" t="s">
        <v>3125</v>
      </c>
      <c r="J159" s="1" t="s">
        <v>3126</v>
      </c>
      <c r="K159" s="1"/>
      <c r="L159" s="1" t="s">
        <v>1891</v>
      </c>
      <c r="M159" s="1" t="s">
        <v>1892</v>
      </c>
    </row>
    <row r="160" spans="1:13" x14ac:dyDescent="0.3">
      <c r="A160" s="1" t="s">
        <v>3127</v>
      </c>
      <c r="B160" s="1">
        <v>2022</v>
      </c>
      <c r="C160" s="1">
        <v>3</v>
      </c>
      <c r="D160" s="1" t="s">
        <v>3128</v>
      </c>
      <c r="E160" s="1" t="s">
        <v>3129</v>
      </c>
      <c r="F160" s="1" t="s">
        <v>3130</v>
      </c>
      <c r="G160" s="1" t="s">
        <v>3131</v>
      </c>
      <c r="H160" s="1" t="s">
        <v>3132</v>
      </c>
      <c r="I160" s="1" t="s">
        <v>3133</v>
      </c>
      <c r="J160" s="1" t="s">
        <v>3134</v>
      </c>
      <c r="K160" s="1" t="s">
        <v>3135</v>
      </c>
      <c r="L160" s="1" t="s">
        <v>1891</v>
      </c>
      <c r="M160" s="1" t="s">
        <v>3136</v>
      </c>
    </row>
    <row r="161" spans="1:13" x14ac:dyDescent="0.3">
      <c r="A161" s="1" t="s">
        <v>3137</v>
      </c>
      <c r="B161" s="1">
        <v>2022</v>
      </c>
      <c r="C161" s="1">
        <v>16</v>
      </c>
      <c r="D161" s="1" t="s">
        <v>3138</v>
      </c>
      <c r="E161" s="1" t="s">
        <v>3139</v>
      </c>
      <c r="F161" s="1" t="s">
        <v>3140</v>
      </c>
      <c r="G161" s="1" t="s">
        <v>3141</v>
      </c>
      <c r="H161" s="1" t="s">
        <v>3142</v>
      </c>
      <c r="I161" s="1" t="s">
        <v>3143</v>
      </c>
      <c r="J161" s="1" t="s">
        <v>3144</v>
      </c>
      <c r="K161" s="1"/>
      <c r="L161" s="1" t="s">
        <v>1891</v>
      </c>
      <c r="M161" s="1" t="s">
        <v>1892</v>
      </c>
    </row>
    <row r="162" spans="1:13" x14ac:dyDescent="0.3">
      <c r="A162" s="1" t="s">
        <v>3145</v>
      </c>
      <c r="B162" s="1">
        <v>2021</v>
      </c>
      <c r="C162" s="1">
        <v>12</v>
      </c>
      <c r="D162" s="1" t="s">
        <v>3146</v>
      </c>
      <c r="E162" s="1" t="s">
        <v>3147</v>
      </c>
      <c r="F162" s="1" t="s">
        <v>3148</v>
      </c>
      <c r="G162" s="1" t="s">
        <v>3149</v>
      </c>
      <c r="H162" s="1" t="s">
        <v>3150</v>
      </c>
      <c r="I162" s="1" t="s">
        <v>3151</v>
      </c>
      <c r="J162" s="1" t="s">
        <v>3152</v>
      </c>
      <c r="K162" s="1"/>
      <c r="L162" s="1" t="s">
        <v>1891</v>
      </c>
      <c r="M162" s="1" t="s">
        <v>1892</v>
      </c>
    </row>
    <row r="163" spans="1:13" x14ac:dyDescent="0.3">
      <c r="A163" s="1" t="s">
        <v>3153</v>
      </c>
      <c r="B163" s="1">
        <v>2019</v>
      </c>
      <c r="C163" s="1">
        <v>7</v>
      </c>
      <c r="D163" s="1" t="s">
        <v>3154</v>
      </c>
      <c r="E163" s="1" t="s">
        <v>3155</v>
      </c>
      <c r="F163" s="1" t="s">
        <v>3156</v>
      </c>
      <c r="G163" s="1" t="s">
        <v>3157</v>
      </c>
      <c r="H163" s="1" t="s">
        <v>3158</v>
      </c>
      <c r="I163" s="1" t="s">
        <v>3159</v>
      </c>
      <c r="J163" s="1" t="s">
        <v>3160</v>
      </c>
      <c r="K163" s="1"/>
      <c r="L163" s="1" t="s">
        <v>1891</v>
      </c>
      <c r="M163" s="1" t="s">
        <v>1892</v>
      </c>
    </row>
    <row r="164" spans="1:13" x14ac:dyDescent="0.3">
      <c r="A164" s="1" t="s">
        <v>3161</v>
      </c>
      <c r="B164" s="1">
        <v>2022</v>
      </c>
      <c r="C164" s="1">
        <v>12</v>
      </c>
      <c r="D164" s="1" t="s">
        <v>3162</v>
      </c>
      <c r="E164" s="1" t="s">
        <v>3163</v>
      </c>
      <c r="F164" s="1" t="s">
        <v>3164</v>
      </c>
      <c r="G164" s="1" t="s">
        <v>3165</v>
      </c>
      <c r="H164" s="1" t="s">
        <v>3166</v>
      </c>
      <c r="I164" s="1" t="s">
        <v>3167</v>
      </c>
      <c r="J164" s="1" t="s">
        <v>3168</v>
      </c>
      <c r="K164" s="1"/>
      <c r="L164" s="1" t="s">
        <v>1891</v>
      </c>
      <c r="M164" s="1" t="s">
        <v>1892</v>
      </c>
    </row>
    <row r="165" spans="1:13" x14ac:dyDescent="0.3">
      <c r="A165" s="1" t="s">
        <v>3169</v>
      </c>
      <c r="B165" s="1">
        <v>2020</v>
      </c>
      <c r="C165" s="1">
        <v>13</v>
      </c>
      <c r="D165" s="1" t="s">
        <v>3170</v>
      </c>
      <c r="E165" s="1" t="s">
        <v>3171</v>
      </c>
      <c r="F165" s="1" t="s">
        <v>3172</v>
      </c>
      <c r="G165" s="1" t="s">
        <v>3173</v>
      </c>
      <c r="H165" s="1" t="s">
        <v>3174</v>
      </c>
      <c r="I165" s="1" t="s">
        <v>3175</v>
      </c>
      <c r="J165" s="1" t="s">
        <v>3176</v>
      </c>
      <c r="K165" s="1"/>
      <c r="L165" s="1" t="s">
        <v>1891</v>
      </c>
      <c r="M165" s="1" t="s">
        <v>1892</v>
      </c>
    </row>
    <row r="166" spans="1:13" x14ac:dyDescent="0.3">
      <c r="A166" s="1" t="s">
        <v>3177</v>
      </c>
      <c r="B166" s="1">
        <v>2020</v>
      </c>
      <c r="C166" s="1">
        <v>18</v>
      </c>
      <c r="D166" s="1" t="s">
        <v>3178</v>
      </c>
      <c r="E166" s="1" t="s">
        <v>3179</v>
      </c>
      <c r="F166" s="1" t="s">
        <v>3180</v>
      </c>
      <c r="G166" s="1" t="s">
        <v>3181</v>
      </c>
      <c r="H166" s="1" t="s">
        <v>3182</v>
      </c>
      <c r="I166" s="1" t="s">
        <v>3183</v>
      </c>
      <c r="J166" s="1" t="s">
        <v>3184</v>
      </c>
      <c r="K166" s="1"/>
      <c r="L166" s="1" t="s">
        <v>1891</v>
      </c>
      <c r="M166" s="1" t="s">
        <v>1892</v>
      </c>
    </row>
    <row r="167" spans="1:13" x14ac:dyDescent="0.3">
      <c r="A167" s="1" t="s">
        <v>3185</v>
      </c>
      <c r="B167" s="1">
        <v>2020</v>
      </c>
      <c r="C167" s="1">
        <v>8</v>
      </c>
      <c r="D167" s="1" t="s">
        <v>3186</v>
      </c>
      <c r="E167" s="1" t="s">
        <v>3187</v>
      </c>
      <c r="F167" s="1" t="s">
        <v>3188</v>
      </c>
      <c r="G167" s="1" t="s">
        <v>3189</v>
      </c>
      <c r="H167" s="1" t="s">
        <v>3190</v>
      </c>
      <c r="I167" s="1" t="s">
        <v>3191</v>
      </c>
      <c r="J167" s="1" t="s">
        <v>3192</v>
      </c>
      <c r="K167" s="1"/>
      <c r="L167" s="1" t="s">
        <v>1891</v>
      </c>
      <c r="M167" s="1" t="s">
        <v>1892</v>
      </c>
    </row>
    <row r="168" spans="1:13" x14ac:dyDescent="0.3">
      <c r="A168" s="1" t="s">
        <v>3193</v>
      </c>
      <c r="B168" s="1">
        <v>2021</v>
      </c>
      <c r="C168" s="1">
        <v>14</v>
      </c>
      <c r="D168" s="1" t="s">
        <v>3194</v>
      </c>
      <c r="E168" s="1" t="s">
        <v>3195</v>
      </c>
      <c r="F168" s="1" t="s">
        <v>3196</v>
      </c>
      <c r="G168" s="1" t="s">
        <v>3197</v>
      </c>
      <c r="H168" s="1" t="s">
        <v>3198</v>
      </c>
      <c r="I168" s="1" t="s">
        <v>3199</v>
      </c>
      <c r="J168" s="1" t="s">
        <v>3200</v>
      </c>
      <c r="K168" s="1"/>
      <c r="L168" s="1" t="s">
        <v>1891</v>
      </c>
      <c r="M168" s="1" t="s">
        <v>1892</v>
      </c>
    </row>
    <row r="169" spans="1:13" x14ac:dyDescent="0.3">
      <c r="A169" s="1" t="s">
        <v>3201</v>
      </c>
      <c r="B169" s="1">
        <v>2018</v>
      </c>
      <c r="C169" s="1">
        <v>18</v>
      </c>
      <c r="D169" s="1" t="s">
        <v>3202</v>
      </c>
      <c r="E169" s="1" t="s">
        <v>3203</v>
      </c>
      <c r="F169" s="1" t="s">
        <v>3204</v>
      </c>
      <c r="G169" s="1" t="s">
        <v>3205</v>
      </c>
      <c r="H169" s="1" t="s">
        <v>3206</v>
      </c>
      <c r="I169" s="1"/>
      <c r="J169" s="1"/>
      <c r="K169" s="1"/>
      <c r="L169" s="1" t="s">
        <v>1891</v>
      </c>
      <c r="M169" s="1" t="s">
        <v>1892</v>
      </c>
    </row>
    <row r="170" spans="1:13" x14ac:dyDescent="0.3">
      <c r="A170" s="1" t="s">
        <v>3207</v>
      </c>
      <c r="B170" s="1">
        <v>2020</v>
      </c>
      <c r="C170" s="1">
        <v>10</v>
      </c>
      <c r="D170" s="1" t="s">
        <v>3208</v>
      </c>
      <c r="E170" s="1" t="s">
        <v>3209</v>
      </c>
      <c r="F170" s="1" t="s">
        <v>3210</v>
      </c>
      <c r="G170" s="1" t="s">
        <v>3211</v>
      </c>
      <c r="H170" s="1" t="s">
        <v>3212</v>
      </c>
      <c r="I170" s="1" t="s">
        <v>3213</v>
      </c>
      <c r="J170" s="1" t="s">
        <v>3214</v>
      </c>
      <c r="K170" s="1"/>
      <c r="L170" s="1" t="s">
        <v>1891</v>
      </c>
      <c r="M170" s="1" t="s">
        <v>1892</v>
      </c>
    </row>
    <row r="171" spans="1:13" x14ac:dyDescent="0.3">
      <c r="A171" s="1" t="s">
        <v>3215</v>
      </c>
      <c r="B171" s="1">
        <v>2022</v>
      </c>
      <c r="C171" s="1">
        <v>10</v>
      </c>
      <c r="D171" s="1" t="s">
        <v>3216</v>
      </c>
      <c r="E171" s="1" t="s">
        <v>3217</v>
      </c>
      <c r="F171" s="1" t="s">
        <v>3218</v>
      </c>
      <c r="G171" s="1" t="s">
        <v>3219</v>
      </c>
      <c r="H171" s="1" t="s">
        <v>3220</v>
      </c>
      <c r="I171" s="1" t="s">
        <v>3221</v>
      </c>
      <c r="J171" s="1" t="s">
        <v>3222</v>
      </c>
      <c r="K171" s="1"/>
      <c r="L171" s="1" t="s">
        <v>1891</v>
      </c>
      <c r="M171" s="1" t="s">
        <v>1892</v>
      </c>
    </row>
    <row r="172" spans="1:13" x14ac:dyDescent="0.3">
      <c r="A172" s="1" t="s">
        <v>3223</v>
      </c>
      <c r="B172" s="1">
        <v>2022</v>
      </c>
      <c r="C172" s="1">
        <v>3</v>
      </c>
      <c r="D172" s="1" t="s">
        <v>3224</v>
      </c>
      <c r="E172" s="1" t="s">
        <v>3225</v>
      </c>
      <c r="F172" s="1" t="s">
        <v>3226</v>
      </c>
      <c r="G172" s="1"/>
      <c r="H172" s="1" t="s">
        <v>3227</v>
      </c>
      <c r="I172" s="1" t="s">
        <v>3228</v>
      </c>
      <c r="J172" s="1" t="s">
        <v>3229</v>
      </c>
      <c r="K172" s="1" t="s">
        <v>3230</v>
      </c>
      <c r="L172" s="1" t="s">
        <v>1891</v>
      </c>
      <c r="M172" s="1" t="s">
        <v>3136</v>
      </c>
    </row>
    <row r="173" spans="1:13" x14ac:dyDescent="0.3">
      <c r="A173" s="1" t="s">
        <v>3231</v>
      </c>
      <c r="B173" s="1">
        <v>2020</v>
      </c>
      <c r="C173" s="1">
        <v>16</v>
      </c>
      <c r="D173" s="1" t="s">
        <v>3232</v>
      </c>
      <c r="E173" s="1" t="s">
        <v>3233</v>
      </c>
      <c r="F173" s="1" t="s">
        <v>3234</v>
      </c>
      <c r="G173" s="1" t="s">
        <v>3235</v>
      </c>
      <c r="H173" s="1" t="s">
        <v>3236</v>
      </c>
      <c r="I173" s="1" t="s">
        <v>3237</v>
      </c>
      <c r="J173" s="1" t="s">
        <v>3238</v>
      </c>
      <c r="K173" s="1"/>
      <c r="L173" s="1" t="s">
        <v>1891</v>
      </c>
      <c r="M173" s="1" t="s">
        <v>1892</v>
      </c>
    </row>
    <row r="174" spans="1:13" x14ac:dyDescent="0.3">
      <c r="A174" s="1" t="s">
        <v>3239</v>
      </c>
      <c r="B174" s="1">
        <v>2017</v>
      </c>
      <c r="C174" s="1">
        <v>8</v>
      </c>
      <c r="D174" s="1" t="s">
        <v>3240</v>
      </c>
      <c r="E174" s="1" t="s">
        <v>3241</v>
      </c>
      <c r="F174" s="1" t="s">
        <v>3242</v>
      </c>
      <c r="G174" s="1" t="s">
        <v>3243</v>
      </c>
      <c r="H174" s="1" t="s">
        <v>3244</v>
      </c>
      <c r="I174" s="1" t="s">
        <v>3245</v>
      </c>
      <c r="J174" s="1" t="s">
        <v>3246</v>
      </c>
      <c r="K174" s="1"/>
      <c r="L174" s="1" t="s">
        <v>1983</v>
      </c>
      <c r="M174" s="1" t="s">
        <v>1984</v>
      </c>
    </row>
    <row r="175" spans="1:13" x14ac:dyDescent="0.3">
      <c r="A175" s="1" t="s">
        <v>3247</v>
      </c>
      <c r="B175" s="1">
        <v>2020</v>
      </c>
      <c r="C175" s="1">
        <v>9</v>
      </c>
      <c r="D175" s="1" t="s">
        <v>3248</v>
      </c>
      <c r="E175" s="1" t="s">
        <v>3249</v>
      </c>
      <c r="F175" s="1" t="s">
        <v>3250</v>
      </c>
      <c r="G175" s="1" t="s">
        <v>3251</v>
      </c>
      <c r="H175" s="1" t="s">
        <v>3252</v>
      </c>
      <c r="I175" s="1" t="s">
        <v>3253</v>
      </c>
      <c r="J175" s="1" t="s">
        <v>3254</v>
      </c>
      <c r="K175" s="1"/>
      <c r="L175" s="1" t="s">
        <v>1891</v>
      </c>
      <c r="M175" s="1" t="s">
        <v>1892</v>
      </c>
    </row>
    <row r="176" spans="1:13" x14ac:dyDescent="0.3">
      <c r="A176" s="1" t="s">
        <v>3255</v>
      </c>
      <c r="B176" s="1">
        <v>2021</v>
      </c>
      <c r="C176" s="1">
        <v>14</v>
      </c>
      <c r="D176" s="1" t="s">
        <v>3256</v>
      </c>
      <c r="E176" s="1" t="s">
        <v>3257</v>
      </c>
      <c r="F176" s="1" t="s">
        <v>3258</v>
      </c>
      <c r="G176" s="1" t="s">
        <v>3259</v>
      </c>
      <c r="H176" s="1" t="s">
        <v>3260</v>
      </c>
      <c r="I176" s="1" t="s">
        <v>3261</v>
      </c>
      <c r="J176" s="1" t="s">
        <v>3262</v>
      </c>
      <c r="K176" s="1"/>
      <c r="L176" s="1" t="s">
        <v>1891</v>
      </c>
      <c r="M176" s="1" t="s">
        <v>1892</v>
      </c>
    </row>
    <row r="177" spans="1:13" x14ac:dyDescent="0.3">
      <c r="A177" s="1" t="s">
        <v>3263</v>
      </c>
      <c r="B177" s="1">
        <v>2020</v>
      </c>
      <c r="C177" s="1">
        <v>8</v>
      </c>
      <c r="D177" s="1" t="s">
        <v>3264</v>
      </c>
      <c r="E177" s="1" t="s">
        <v>3265</v>
      </c>
      <c r="F177" s="1" t="s">
        <v>3266</v>
      </c>
      <c r="G177" s="1" t="s">
        <v>3267</v>
      </c>
      <c r="H177" s="1" t="s">
        <v>3268</v>
      </c>
      <c r="I177" s="1" t="s">
        <v>3269</v>
      </c>
      <c r="J177" s="1" t="s">
        <v>3270</v>
      </c>
      <c r="K177" s="1"/>
      <c r="L177" s="1" t="s">
        <v>1891</v>
      </c>
      <c r="M177" s="1" t="s">
        <v>1892</v>
      </c>
    </row>
    <row r="178" spans="1:13" x14ac:dyDescent="0.3">
      <c r="A178" s="1" t="s">
        <v>3271</v>
      </c>
      <c r="B178" s="1">
        <v>2018</v>
      </c>
      <c r="C178" s="1">
        <v>12</v>
      </c>
      <c r="D178" s="1" t="s">
        <v>3272</v>
      </c>
      <c r="E178" s="1" t="s">
        <v>3273</v>
      </c>
      <c r="F178" s="1" t="s">
        <v>3274</v>
      </c>
      <c r="G178" s="1" t="s">
        <v>3275</v>
      </c>
      <c r="H178" s="1" t="s">
        <v>3276</v>
      </c>
      <c r="I178" s="1" t="s">
        <v>3277</v>
      </c>
      <c r="J178" s="1" t="s">
        <v>3278</v>
      </c>
      <c r="K178" s="1"/>
      <c r="L178" s="1" t="s">
        <v>1891</v>
      </c>
      <c r="M178" s="1" t="s">
        <v>1892</v>
      </c>
    </row>
    <row r="179" spans="1:13" x14ac:dyDescent="0.3">
      <c r="A179" s="1" t="s">
        <v>3279</v>
      </c>
      <c r="B179" s="1">
        <v>2019</v>
      </c>
      <c r="C179" s="1">
        <v>6</v>
      </c>
      <c r="D179" s="1" t="s">
        <v>3280</v>
      </c>
      <c r="E179" s="1" t="s">
        <v>3281</v>
      </c>
      <c r="F179" s="1" t="s">
        <v>3282</v>
      </c>
      <c r="G179" s="1" t="s">
        <v>3283</v>
      </c>
      <c r="H179" s="1" t="s">
        <v>3284</v>
      </c>
      <c r="I179" s="1" t="s">
        <v>3285</v>
      </c>
      <c r="J179" s="1" t="s">
        <v>3286</v>
      </c>
      <c r="K179" s="1"/>
      <c r="L179" s="1" t="s">
        <v>1891</v>
      </c>
      <c r="M179" s="1" t="s">
        <v>1892</v>
      </c>
    </row>
    <row r="180" spans="1:13" x14ac:dyDescent="0.3">
      <c r="A180" s="1" t="s">
        <v>3287</v>
      </c>
      <c r="B180" s="1">
        <v>2021</v>
      </c>
      <c r="C180" s="1">
        <v>5</v>
      </c>
      <c r="D180" s="1" t="s">
        <v>3288</v>
      </c>
      <c r="E180" s="1" t="s">
        <v>3289</v>
      </c>
      <c r="F180" s="1" t="s">
        <v>3290</v>
      </c>
      <c r="G180" s="1" t="s">
        <v>3291</v>
      </c>
      <c r="H180" s="1" t="s">
        <v>3292</v>
      </c>
      <c r="I180" s="1" t="s">
        <v>3293</v>
      </c>
      <c r="J180" s="1" t="s">
        <v>3294</v>
      </c>
      <c r="K180" s="1"/>
      <c r="L180" s="1" t="s">
        <v>1891</v>
      </c>
      <c r="M180" s="1" t="s">
        <v>1892</v>
      </c>
    </row>
    <row r="181" spans="1:13" x14ac:dyDescent="0.3">
      <c r="A181" s="1" t="s">
        <v>3295</v>
      </c>
      <c r="B181" s="1">
        <v>2020</v>
      </c>
      <c r="C181" s="1">
        <v>18</v>
      </c>
      <c r="D181" s="1" t="s">
        <v>3296</v>
      </c>
      <c r="E181" s="1" t="s">
        <v>3297</v>
      </c>
      <c r="F181" s="1" t="s">
        <v>3298</v>
      </c>
      <c r="G181" s="1" t="s">
        <v>3299</v>
      </c>
      <c r="H181" s="1" t="s">
        <v>3300</v>
      </c>
      <c r="I181" s="1" t="s">
        <v>3301</v>
      </c>
      <c r="J181" s="1" t="s">
        <v>3302</v>
      </c>
      <c r="K181" s="1"/>
      <c r="L181" s="1" t="s">
        <v>1891</v>
      </c>
      <c r="M181" s="1" t="s">
        <v>1892</v>
      </c>
    </row>
    <row r="182" spans="1:13" x14ac:dyDescent="0.3">
      <c r="A182" s="1" t="s">
        <v>3303</v>
      </c>
      <c r="B182" s="1">
        <v>2020</v>
      </c>
      <c r="C182" s="1">
        <v>14</v>
      </c>
      <c r="D182" s="1" t="s">
        <v>3304</v>
      </c>
      <c r="E182" s="1" t="s">
        <v>3305</v>
      </c>
      <c r="F182" s="1" t="s">
        <v>3306</v>
      </c>
      <c r="G182" s="1" t="s">
        <v>3307</v>
      </c>
      <c r="H182" s="1" t="s">
        <v>3308</v>
      </c>
      <c r="I182" s="1" t="s">
        <v>3309</v>
      </c>
      <c r="J182" s="1" t="s">
        <v>3310</v>
      </c>
      <c r="K182" s="1"/>
      <c r="L182" s="1" t="s">
        <v>1891</v>
      </c>
      <c r="M182" s="1" t="s">
        <v>1892</v>
      </c>
    </row>
    <row r="183" spans="1:13" x14ac:dyDescent="0.3">
      <c r="A183" s="1" t="s">
        <v>3311</v>
      </c>
      <c r="B183" s="1">
        <v>2020</v>
      </c>
      <c r="C183" s="1">
        <v>12</v>
      </c>
      <c r="D183" s="1" t="s">
        <v>3312</v>
      </c>
      <c r="E183" s="1" t="s">
        <v>3313</v>
      </c>
      <c r="F183" s="1" t="s">
        <v>3314</v>
      </c>
      <c r="G183" s="1" t="s">
        <v>3315</v>
      </c>
      <c r="H183" s="1" t="s">
        <v>3316</v>
      </c>
      <c r="I183" s="1" t="s">
        <v>3317</v>
      </c>
      <c r="J183" s="1" t="s">
        <v>3318</v>
      </c>
      <c r="K183" s="1"/>
      <c r="L183" s="1" t="s">
        <v>1891</v>
      </c>
      <c r="M183" s="1" t="s">
        <v>1892</v>
      </c>
    </row>
    <row r="184" spans="1:13" x14ac:dyDescent="0.3">
      <c r="A184" s="1" t="s">
        <v>3319</v>
      </c>
      <c r="B184" s="1">
        <v>2022</v>
      </c>
      <c r="C184" s="1">
        <v>11</v>
      </c>
      <c r="D184" s="1" t="s">
        <v>3320</v>
      </c>
      <c r="E184" s="1" t="s">
        <v>3321</v>
      </c>
      <c r="F184" s="1" t="s">
        <v>3322</v>
      </c>
      <c r="G184" s="1" t="s">
        <v>3323</v>
      </c>
      <c r="H184" s="1" t="s">
        <v>3324</v>
      </c>
      <c r="I184" s="1" t="s">
        <v>3325</v>
      </c>
      <c r="J184" s="1" t="s">
        <v>3326</v>
      </c>
      <c r="K184" s="1"/>
      <c r="L184" s="1" t="s">
        <v>1891</v>
      </c>
      <c r="M184" s="1" t="s">
        <v>1892</v>
      </c>
    </row>
    <row r="185" spans="1:13" x14ac:dyDescent="0.3">
      <c r="A185" s="1" t="s">
        <v>3327</v>
      </c>
      <c r="B185" s="1">
        <v>2015</v>
      </c>
      <c r="C185" s="1">
        <v>8</v>
      </c>
      <c r="D185" s="1" t="s">
        <v>3328</v>
      </c>
      <c r="E185" s="1" t="s">
        <v>3329</v>
      </c>
      <c r="F185" s="1" t="s">
        <v>3330</v>
      </c>
      <c r="G185" s="1" t="s">
        <v>3331</v>
      </c>
      <c r="H185" s="1" t="s">
        <v>3332</v>
      </c>
      <c r="I185" s="1" t="s">
        <v>3333</v>
      </c>
      <c r="J185" s="1" t="s">
        <v>3334</v>
      </c>
      <c r="K185" s="1" t="s">
        <v>3335</v>
      </c>
      <c r="L185" s="1" t="s">
        <v>1891</v>
      </c>
      <c r="M185" s="1" t="s">
        <v>1892</v>
      </c>
    </row>
    <row r="186" spans="1:13" x14ac:dyDescent="0.3">
      <c r="A186" s="1" t="s">
        <v>3336</v>
      </c>
      <c r="B186" s="1">
        <v>2019</v>
      </c>
      <c r="C186" s="1">
        <v>14</v>
      </c>
      <c r="D186" s="1" t="s">
        <v>3337</v>
      </c>
      <c r="E186" s="1" t="s">
        <v>3338</v>
      </c>
      <c r="F186" s="1" t="s">
        <v>3339</v>
      </c>
      <c r="G186" s="1" t="s">
        <v>3340</v>
      </c>
      <c r="H186" s="1" t="s">
        <v>3341</v>
      </c>
      <c r="I186" s="1" t="s">
        <v>3342</v>
      </c>
      <c r="J186" s="1" t="s">
        <v>3343</v>
      </c>
      <c r="K186" s="1"/>
      <c r="L186" s="1" t="s">
        <v>1891</v>
      </c>
      <c r="M186" s="1" t="s">
        <v>1892</v>
      </c>
    </row>
    <row r="187" spans="1:13" x14ac:dyDescent="0.3">
      <c r="A187" s="1" t="s">
        <v>3344</v>
      </c>
      <c r="B187" s="1">
        <v>2019</v>
      </c>
      <c r="C187" s="1">
        <v>31</v>
      </c>
      <c r="D187" s="1" t="s">
        <v>3345</v>
      </c>
      <c r="E187" s="1" t="s">
        <v>3346</v>
      </c>
      <c r="F187" s="1" t="s">
        <v>3347</v>
      </c>
      <c r="G187" s="1" t="s">
        <v>3348</v>
      </c>
      <c r="H187" s="1" t="s">
        <v>3349</v>
      </c>
      <c r="I187" s="1" t="s">
        <v>3350</v>
      </c>
      <c r="J187" s="1" t="s">
        <v>3351</v>
      </c>
      <c r="K187" s="1"/>
      <c r="L187" s="1" t="s">
        <v>1891</v>
      </c>
      <c r="M187" s="1" t="s">
        <v>1892</v>
      </c>
    </row>
    <row r="188" spans="1:13" x14ac:dyDescent="0.3">
      <c r="A188" s="1" t="s">
        <v>3352</v>
      </c>
      <c r="B188" s="1">
        <v>2018</v>
      </c>
      <c r="C188" s="1">
        <v>11</v>
      </c>
      <c r="D188" s="1" t="s">
        <v>3353</v>
      </c>
      <c r="E188" s="1" t="s">
        <v>3354</v>
      </c>
      <c r="F188" s="1" t="s">
        <v>3355</v>
      </c>
      <c r="G188" s="1" t="s">
        <v>3356</v>
      </c>
      <c r="H188" s="1" t="s">
        <v>3357</v>
      </c>
      <c r="I188" s="1" t="s">
        <v>3358</v>
      </c>
      <c r="J188" s="1" t="s">
        <v>3359</v>
      </c>
      <c r="K188" s="1"/>
      <c r="L188" s="1" t="s">
        <v>1891</v>
      </c>
      <c r="M188" s="1" t="s">
        <v>1892</v>
      </c>
    </row>
    <row r="189" spans="1:13" x14ac:dyDescent="0.3">
      <c r="A189" s="1" t="s">
        <v>3360</v>
      </c>
      <c r="B189" s="1">
        <v>2020</v>
      </c>
      <c r="C189" s="1">
        <v>8</v>
      </c>
      <c r="D189" s="1" t="s">
        <v>3361</v>
      </c>
      <c r="E189" s="1" t="s">
        <v>3362</v>
      </c>
      <c r="F189" s="1" t="s">
        <v>3363</v>
      </c>
      <c r="G189" s="1" t="s">
        <v>3364</v>
      </c>
      <c r="H189" s="1" t="s">
        <v>3365</v>
      </c>
      <c r="I189" s="1" t="s">
        <v>3366</v>
      </c>
      <c r="J189" s="1" t="s">
        <v>3367</v>
      </c>
      <c r="K189" s="1"/>
      <c r="L189" s="1" t="s">
        <v>1891</v>
      </c>
      <c r="M189" s="1" t="s">
        <v>1892</v>
      </c>
    </row>
    <row r="190" spans="1:13" x14ac:dyDescent="0.3">
      <c r="A190" s="1" t="s">
        <v>3368</v>
      </c>
      <c r="B190" s="1">
        <v>2020</v>
      </c>
      <c r="C190" s="1">
        <v>7</v>
      </c>
      <c r="D190" s="1" t="s">
        <v>3369</v>
      </c>
      <c r="E190" s="1" t="s">
        <v>3370</v>
      </c>
      <c r="F190" s="1" t="s">
        <v>3371</v>
      </c>
      <c r="G190" s="1" t="s">
        <v>3372</v>
      </c>
      <c r="H190" s="1" t="s">
        <v>3373</v>
      </c>
      <c r="I190" s="1" t="s">
        <v>3374</v>
      </c>
      <c r="J190" s="1" t="s">
        <v>3375</v>
      </c>
      <c r="K190" s="1"/>
      <c r="L190" s="1" t="s">
        <v>1891</v>
      </c>
      <c r="M190" s="1" t="s">
        <v>1892</v>
      </c>
    </row>
    <row r="191" spans="1:13" x14ac:dyDescent="0.3">
      <c r="A191" s="1" t="s">
        <v>3376</v>
      </c>
      <c r="B191" s="1">
        <v>2020</v>
      </c>
      <c r="C191" s="1">
        <v>14</v>
      </c>
      <c r="D191" s="1" t="s">
        <v>3377</v>
      </c>
      <c r="E191" s="1" t="s">
        <v>3378</v>
      </c>
      <c r="F191" s="1" t="s">
        <v>3379</v>
      </c>
      <c r="G191" s="1" t="s">
        <v>3380</v>
      </c>
      <c r="H191" s="1" t="s">
        <v>3381</v>
      </c>
      <c r="I191" s="1" t="s">
        <v>3382</v>
      </c>
      <c r="J191" s="1" t="s">
        <v>3383</v>
      </c>
      <c r="K191" s="1"/>
      <c r="L191" s="1" t="s">
        <v>1891</v>
      </c>
      <c r="M191" s="1" t="s">
        <v>1892</v>
      </c>
    </row>
    <row r="192" spans="1:13" x14ac:dyDescent="0.3">
      <c r="A192" s="1" t="s">
        <v>3384</v>
      </c>
      <c r="B192" s="1">
        <v>2022</v>
      </c>
      <c r="C192" s="1">
        <v>15</v>
      </c>
      <c r="D192" s="1" t="s">
        <v>3385</v>
      </c>
      <c r="E192" s="1" t="s">
        <v>3386</v>
      </c>
      <c r="F192" s="1" t="s">
        <v>3387</v>
      </c>
      <c r="G192" s="1" t="s">
        <v>3388</v>
      </c>
      <c r="H192" s="1" t="s">
        <v>3389</v>
      </c>
      <c r="I192" s="1" t="s">
        <v>3390</v>
      </c>
      <c r="J192" s="1" t="s">
        <v>3391</v>
      </c>
      <c r="K192" s="1"/>
      <c r="L192" s="1" t="s">
        <v>1891</v>
      </c>
      <c r="M192" s="1" t="s">
        <v>1892</v>
      </c>
    </row>
    <row r="193" spans="1:13" x14ac:dyDescent="0.3">
      <c r="A193" s="1" t="s">
        <v>3392</v>
      </c>
      <c r="B193" s="1">
        <v>2020</v>
      </c>
      <c r="C193" s="1">
        <v>9</v>
      </c>
      <c r="D193" s="1" t="s">
        <v>3393</v>
      </c>
      <c r="E193" s="1" t="s">
        <v>3394</v>
      </c>
      <c r="F193" s="1" t="s">
        <v>3395</v>
      </c>
      <c r="G193" s="1" t="s">
        <v>3396</v>
      </c>
      <c r="H193" s="1" t="s">
        <v>3397</v>
      </c>
      <c r="I193" s="1" t="s">
        <v>3398</v>
      </c>
      <c r="J193" s="1" t="s">
        <v>3399</v>
      </c>
      <c r="K193" s="1"/>
      <c r="L193" s="1" t="s">
        <v>1891</v>
      </c>
      <c r="M193" s="1" t="s">
        <v>1892</v>
      </c>
    </row>
    <row r="194" spans="1:13" x14ac:dyDescent="0.3">
      <c r="A194" s="1" t="s">
        <v>3400</v>
      </c>
      <c r="B194" s="1">
        <v>2018</v>
      </c>
      <c r="C194" s="1">
        <v>8</v>
      </c>
      <c r="D194" s="1" t="s">
        <v>3401</v>
      </c>
      <c r="E194" s="1" t="s">
        <v>3402</v>
      </c>
      <c r="F194" s="1" t="s">
        <v>3403</v>
      </c>
      <c r="G194" s="1" t="s">
        <v>3404</v>
      </c>
      <c r="H194" s="1" t="s">
        <v>3405</v>
      </c>
      <c r="I194" s="1" t="s">
        <v>3406</v>
      </c>
      <c r="J194" s="1" t="s">
        <v>3407</v>
      </c>
      <c r="K194" s="1"/>
      <c r="L194" s="1" t="s">
        <v>1891</v>
      </c>
      <c r="M194" s="1" t="s">
        <v>1892</v>
      </c>
    </row>
    <row r="195" spans="1:13" x14ac:dyDescent="0.3">
      <c r="A195" s="1" t="s">
        <v>3408</v>
      </c>
      <c r="B195" s="1">
        <v>2020</v>
      </c>
      <c r="C195" s="1">
        <v>8</v>
      </c>
      <c r="D195" s="1" t="s">
        <v>3409</v>
      </c>
      <c r="E195" s="1" t="s">
        <v>3410</v>
      </c>
      <c r="F195" s="1" t="s">
        <v>3411</v>
      </c>
      <c r="G195" s="1" t="s">
        <v>3412</v>
      </c>
      <c r="H195" s="1" t="s">
        <v>3413</v>
      </c>
      <c r="I195" s="1" t="s">
        <v>3414</v>
      </c>
      <c r="J195" s="1" t="s">
        <v>3415</v>
      </c>
      <c r="K195" s="1"/>
      <c r="L195" s="1" t="s">
        <v>1891</v>
      </c>
      <c r="M195" s="1" t="s">
        <v>1892</v>
      </c>
    </row>
    <row r="196" spans="1:13" x14ac:dyDescent="0.3">
      <c r="A196" s="1" t="s">
        <v>3416</v>
      </c>
      <c r="B196" s="1">
        <v>2021</v>
      </c>
      <c r="C196" s="1">
        <v>17</v>
      </c>
      <c r="D196" s="1" t="s">
        <v>3417</v>
      </c>
      <c r="E196" s="1" t="s">
        <v>3418</v>
      </c>
      <c r="F196" s="1" t="s">
        <v>3419</v>
      </c>
      <c r="G196" s="1" t="s">
        <v>3420</v>
      </c>
      <c r="H196" s="1" t="s">
        <v>3421</v>
      </c>
      <c r="I196" s="1" t="s">
        <v>3422</v>
      </c>
      <c r="J196" s="1" t="s">
        <v>3423</v>
      </c>
      <c r="K196" s="1"/>
      <c r="L196" s="1" t="s">
        <v>1891</v>
      </c>
      <c r="M196" s="1" t="s">
        <v>1892</v>
      </c>
    </row>
    <row r="197" spans="1:13" x14ac:dyDescent="0.3">
      <c r="A197" s="1" t="s">
        <v>3424</v>
      </c>
      <c r="B197" s="1">
        <v>2019</v>
      </c>
      <c r="C197" s="1">
        <v>9</v>
      </c>
      <c r="D197" s="1" t="s">
        <v>3425</v>
      </c>
      <c r="E197" s="1" t="s">
        <v>3426</v>
      </c>
      <c r="F197" s="1" t="s">
        <v>3427</v>
      </c>
      <c r="G197" s="1" t="s">
        <v>3428</v>
      </c>
      <c r="H197" s="1" t="s">
        <v>3429</v>
      </c>
      <c r="I197" s="1" t="s">
        <v>3430</v>
      </c>
      <c r="J197" s="1" t="s">
        <v>3431</v>
      </c>
      <c r="K197" s="1"/>
      <c r="L197" s="1" t="s">
        <v>1891</v>
      </c>
      <c r="M197" s="1" t="s">
        <v>1892</v>
      </c>
    </row>
    <row r="198" spans="1:13" x14ac:dyDescent="0.3">
      <c r="A198" s="1" t="s">
        <v>3432</v>
      </c>
      <c r="B198" s="1">
        <v>2021</v>
      </c>
      <c r="C198" s="1">
        <v>20</v>
      </c>
      <c r="D198" s="1" t="s">
        <v>3433</v>
      </c>
      <c r="E198" s="1" t="s">
        <v>3434</v>
      </c>
      <c r="F198" s="1" t="s">
        <v>3435</v>
      </c>
      <c r="G198" s="1" t="s">
        <v>3436</v>
      </c>
      <c r="H198" s="1" t="s">
        <v>3437</v>
      </c>
      <c r="I198" s="1" t="s">
        <v>3438</v>
      </c>
      <c r="J198" s="1" t="s">
        <v>3439</v>
      </c>
      <c r="K198" s="1"/>
      <c r="L198" s="1" t="s">
        <v>1891</v>
      </c>
      <c r="M198" s="1" t="s">
        <v>1892</v>
      </c>
    </row>
    <row r="199" spans="1:13" x14ac:dyDescent="0.3">
      <c r="A199" s="1" t="s">
        <v>3440</v>
      </c>
      <c r="B199" s="1">
        <v>2023</v>
      </c>
      <c r="C199" s="1">
        <v>16</v>
      </c>
      <c r="D199" s="1" t="s">
        <v>3441</v>
      </c>
      <c r="E199" s="1" t="s">
        <v>3442</v>
      </c>
      <c r="F199" s="1" t="s">
        <v>3443</v>
      </c>
      <c r="G199" s="1" t="s">
        <v>3444</v>
      </c>
      <c r="H199" s="1" t="s">
        <v>3445</v>
      </c>
      <c r="I199" s="1" t="s">
        <v>3446</v>
      </c>
      <c r="J199" s="1" t="s">
        <v>3447</v>
      </c>
      <c r="K199" s="1"/>
      <c r="L199" s="1" t="s">
        <v>1891</v>
      </c>
      <c r="M199" s="1" t="s">
        <v>1892</v>
      </c>
    </row>
    <row r="200" spans="1:13" x14ac:dyDescent="0.3">
      <c r="A200" s="1" t="s">
        <v>3448</v>
      </c>
      <c r="B200" s="1">
        <v>2021</v>
      </c>
      <c r="C200" s="1">
        <v>12</v>
      </c>
      <c r="D200" s="1" t="s">
        <v>3449</v>
      </c>
      <c r="E200" s="1" t="s">
        <v>3450</v>
      </c>
      <c r="F200" s="1" t="s">
        <v>3451</v>
      </c>
      <c r="G200" s="1" t="s">
        <v>3452</v>
      </c>
      <c r="H200" s="1" t="s">
        <v>3453</v>
      </c>
      <c r="I200" s="1" t="s">
        <v>3454</v>
      </c>
      <c r="J200" s="1" t="s">
        <v>3455</v>
      </c>
      <c r="K200" s="1"/>
      <c r="L200" s="1" t="s">
        <v>1891</v>
      </c>
      <c r="M200" s="1" t="s">
        <v>1892</v>
      </c>
    </row>
    <row r="201" spans="1:13" x14ac:dyDescent="0.3">
      <c r="A201" s="1" t="s">
        <v>3456</v>
      </c>
      <c r="B201" s="1">
        <v>2022</v>
      </c>
      <c r="C201" s="1">
        <v>8</v>
      </c>
      <c r="D201" s="1" t="s">
        <v>3457</v>
      </c>
      <c r="E201" s="1" t="s">
        <v>3458</v>
      </c>
      <c r="F201" s="1" t="s">
        <v>3459</v>
      </c>
      <c r="G201" s="1" t="s">
        <v>3460</v>
      </c>
      <c r="H201" s="1" t="s">
        <v>3461</v>
      </c>
      <c r="I201" s="1"/>
      <c r="J201" s="1"/>
      <c r="K201" s="1"/>
      <c r="L201" s="1" t="s">
        <v>1891</v>
      </c>
      <c r="M201" s="1" t="s">
        <v>1892</v>
      </c>
    </row>
    <row r="202" spans="1:13" x14ac:dyDescent="0.3">
      <c r="A202" s="1" t="s">
        <v>3462</v>
      </c>
      <c r="B202" s="1">
        <v>2020</v>
      </c>
      <c r="C202" s="1">
        <v>7</v>
      </c>
      <c r="D202" s="1" t="s">
        <v>3463</v>
      </c>
      <c r="E202" s="1" t="s">
        <v>3464</v>
      </c>
      <c r="F202" s="1" t="s">
        <v>3465</v>
      </c>
      <c r="G202" s="1" t="s">
        <v>3466</v>
      </c>
      <c r="H202" s="1" t="s">
        <v>3467</v>
      </c>
      <c r="I202" s="1" t="s">
        <v>3468</v>
      </c>
      <c r="J202" s="1" t="s">
        <v>3469</v>
      </c>
      <c r="K202" s="1"/>
      <c r="L202" s="1" t="s">
        <v>1891</v>
      </c>
      <c r="M202" s="1" t="s">
        <v>1892</v>
      </c>
    </row>
    <row r="203" spans="1:13" x14ac:dyDescent="0.3">
      <c r="A203" s="1" t="s">
        <v>3470</v>
      </c>
      <c r="B203" s="1">
        <v>2020</v>
      </c>
      <c r="C203" s="1">
        <v>8</v>
      </c>
      <c r="D203" s="1" t="s">
        <v>3471</v>
      </c>
      <c r="E203" s="1" t="s">
        <v>3472</v>
      </c>
      <c r="F203" s="1" t="s">
        <v>3473</v>
      </c>
      <c r="G203" s="1" t="s">
        <v>3474</v>
      </c>
      <c r="H203" s="1" t="s">
        <v>3475</v>
      </c>
      <c r="I203" s="1" t="s">
        <v>3476</v>
      </c>
      <c r="J203" s="1" t="s">
        <v>3477</v>
      </c>
      <c r="K203" s="1"/>
      <c r="L203" s="1" t="s">
        <v>1891</v>
      </c>
      <c r="M203" s="1" t="s">
        <v>1892</v>
      </c>
    </row>
    <row r="204" spans="1:13" x14ac:dyDescent="0.3">
      <c r="A204" s="1" t="s">
        <v>3478</v>
      </c>
      <c r="B204" s="1">
        <v>2020</v>
      </c>
      <c r="C204" s="1">
        <v>9</v>
      </c>
      <c r="D204" s="1" t="s">
        <v>3479</v>
      </c>
      <c r="E204" s="1" t="s">
        <v>3480</v>
      </c>
      <c r="F204" s="1" t="s">
        <v>3481</v>
      </c>
      <c r="G204" s="1" t="s">
        <v>3482</v>
      </c>
      <c r="H204" s="1" t="s">
        <v>3483</v>
      </c>
      <c r="I204" s="1" t="s">
        <v>3484</v>
      </c>
      <c r="J204" s="1" t="s">
        <v>3485</v>
      </c>
      <c r="K204" s="1"/>
      <c r="L204" s="1" t="s">
        <v>1891</v>
      </c>
      <c r="M204" s="1" t="s">
        <v>1892</v>
      </c>
    </row>
    <row r="205" spans="1:13" x14ac:dyDescent="0.3">
      <c r="A205" s="1" t="s">
        <v>3486</v>
      </c>
      <c r="B205" s="1">
        <v>2020</v>
      </c>
      <c r="C205" s="1">
        <v>8</v>
      </c>
      <c r="D205" s="1" t="s">
        <v>3487</v>
      </c>
      <c r="E205" s="1" t="s">
        <v>3488</v>
      </c>
      <c r="F205" s="1" t="s">
        <v>3489</v>
      </c>
      <c r="G205" s="1" t="s">
        <v>3490</v>
      </c>
      <c r="H205" s="1" t="s">
        <v>3491</v>
      </c>
      <c r="I205" s="1" t="s">
        <v>3492</v>
      </c>
      <c r="J205" s="1" t="s">
        <v>3493</v>
      </c>
      <c r="K205" s="1"/>
      <c r="L205" s="1" t="s">
        <v>1891</v>
      </c>
      <c r="M205" s="1" t="s">
        <v>1892</v>
      </c>
    </row>
    <row r="206" spans="1:13" x14ac:dyDescent="0.3">
      <c r="A206" s="1" t="s">
        <v>3494</v>
      </c>
      <c r="B206" s="1">
        <v>2020</v>
      </c>
      <c r="C206" s="1">
        <v>8</v>
      </c>
      <c r="D206" s="1" t="s">
        <v>3495</v>
      </c>
      <c r="E206" s="1" t="s">
        <v>3496</v>
      </c>
      <c r="F206" s="1" t="s">
        <v>3497</v>
      </c>
      <c r="G206" s="1" t="s">
        <v>3498</v>
      </c>
      <c r="H206" s="1" t="s">
        <v>3499</v>
      </c>
      <c r="I206" s="1" t="s">
        <v>3500</v>
      </c>
      <c r="J206" s="1" t="s">
        <v>3501</v>
      </c>
      <c r="K206" s="1"/>
      <c r="L206" s="1" t="s">
        <v>1891</v>
      </c>
      <c r="M206" s="1" t="s">
        <v>1892</v>
      </c>
    </row>
    <row r="207" spans="1:13" x14ac:dyDescent="0.3">
      <c r="A207" s="1" t="s">
        <v>3502</v>
      </c>
      <c r="B207" s="1">
        <v>2017</v>
      </c>
      <c r="C207" s="1">
        <v>3</v>
      </c>
      <c r="D207" s="1" t="s">
        <v>3503</v>
      </c>
      <c r="E207" s="1" t="s">
        <v>3504</v>
      </c>
      <c r="F207" s="1" t="s">
        <v>3505</v>
      </c>
      <c r="G207" s="1"/>
      <c r="H207" s="1"/>
      <c r="I207" s="1"/>
      <c r="J207" s="1"/>
      <c r="K207" s="1"/>
      <c r="L207" s="1" t="s">
        <v>1891</v>
      </c>
      <c r="M207" s="1" t="s">
        <v>1892</v>
      </c>
    </row>
    <row r="208" spans="1:13" x14ac:dyDescent="0.3">
      <c r="A208" s="1" t="s">
        <v>3506</v>
      </c>
      <c r="B208" s="1">
        <v>2021</v>
      </c>
      <c r="C208" s="1">
        <v>2</v>
      </c>
      <c r="D208" s="1" t="s">
        <v>3507</v>
      </c>
      <c r="E208" s="1" t="s">
        <v>3508</v>
      </c>
      <c r="F208" s="1" t="s">
        <v>3509</v>
      </c>
      <c r="G208" s="1"/>
      <c r="H208" s="1" t="s">
        <v>3510</v>
      </c>
      <c r="I208" s="1"/>
      <c r="J208" s="1"/>
      <c r="K208" s="1"/>
      <c r="L208" s="1" t="s">
        <v>1891</v>
      </c>
      <c r="M208" s="1" t="s">
        <v>1892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01699-5B1E-44B0-BCE1-841C2E555755}">
  <dimension ref="A1:K289"/>
  <sheetViews>
    <sheetView zoomScale="86" zoomScaleNormal="96" workbookViewId="0">
      <selection activeCell="AB23" sqref="AB23"/>
    </sheetView>
  </sheetViews>
  <sheetFormatPr defaultRowHeight="14.4" x14ac:dyDescent="0.3"/>
  <cols>
    <col min="1" max="2" width="30.77734375" customWidth="1"/>
    <col min="5" max="5" width="35.77734375" customWidth="1"/>
    <col min="6" max="6" width="218.77734375" bestFit="1" customWidth="1"/>
    <col min="10" max="10" width="31.6640625" bestFit="1" customWidth="1"/>
    <col min="11" max="11" width="46.5546875" bestFit="1" customWidth="1"/>
  </cols>
  <sheetData>
    <row r="1" spans="1:11" s="9" customFormat="1" x14ac:dyDescent="0.3">
      <c r="A1" s="8" t="s">
        <v>0</v>
      </c>
      <c r="B1" s="8" t="s">
        <v>3512</v>
      </c>
      <c r="C1" s="8" t="s">
        <v>3513</v>
      </c>
      <c r="D1" s="8" t="s">
        <v>1500</v>
      </c>
      <c r="E1" s="8" t="s">
        <v>1876</v>
      </c>
      <c r="F1" s="8" t="s">
        <v>3514</v>
      </c>
      <c r="G1" s="8" t="s">
        <v>7</v>
      </c>
      <c r="H1" s="8" t="s">
        <v>1873</v>
      </c>
      <c r="I1" s="8" t="s">
        <v>3515</v>
      </c>
      <c r="J1" s="8" t="s">
        <v>1874</v>
      </c>
      <c r="K1" s="8" t="s">
        <v>3516</v>
      </c>
    </row>
    <row r="2" spans="1:11" x14ac:dyDescent="0.3">
      <c r="A2" s="1" t="s">
        <v>3517</v>
      </c>
      <c r="B2" s="1" t="s">
        <v>3518</v>
      </c>
      <c r="C2" s="1" t="s">
        <v>3519</v>
      </c>
      <c r="D2" s="1" t="s">
        <v>1540</v>
      </c>
      <c r="E2" s="1" t="s">
        <v>3520</v>
      </c>
      <c r="F2" s="1" t="s">
        <v>3521</v>
      </c>
      <c r="G2" s="1" t="s">
        <v>3522</v>
      </c>
      <c r="H2" s="1">
        <v>2020</v>
      </c>
      <c r="I2" s="1">
        <v>37</v>
      </c>
      <c r="J2" s="1" t="s">
        <v>3523</v>
      </c>
      <c r="K2" s="1" t="str">
        <f>HYPERLINK("http://dx.doi.org/10.1145/3359626","http://dx.doi.org/10.1145/3359626")</f>
        <v>http://dx.doi.org/10.1145/3359626</v>
      </c>
    </row>
    <row r="3" spans="1:11" x14ac:dyDescent="0.3">
      <c r="A3" s="1" t="s">
        <v>3524</v>
      </c>
      <c r="B3" s="1" t="s">
        <v>1782</v>
      </c>
      <c r="C3" s="1" t="s">
        <v>3525</v>
      </c>
      <c r="D3" s="1" t="s">
        <v>1540</v>
      </c>
      <c r="E3" s="1" t="s">
        <v>3526</v>
      </c>
      <c r="F3" s="1" t="s">
        <v>3527</v>
      </c>
      <c r="G3" s="1" t="s">
        <v>1893</v>
      </c>
      <c r="H3" s="1">
        <v>2020</v>
      </c>
      <c r="I3" s="1">
        <v>12</v>
      </c>
      <c r="J3" s="1" t="s">
        <v>1894</v>
      </c>
      <c r="K3" s="1" t="str">
        <f>HYPERLINK("http://dx.doi.org/10.1109/ACCESS.2019.2963543","http://dx.doi.org/10.1109/ACCESS.2019.2963543")</f>
        <v>http://dx.doi.org/10.1109/ACCESS.2019.2963543</v>
      </c>
    </row>
    <row r="4" spans="1:11" x14ac:dyDescent="0.3">
      <c r="A4" s="1" t="s">
        <v>3528</v>
      </c>
      <c r="B4" s="1" t="s">
        <v>1900</v>
      </c>
      <c r="C4" s="1" t="s">
        <v>3525</v>
      </c>
      <c r="D4" s="1" t="s">
        <v>1540</v>
      </c>
      <c r="E4" s="1" t="s">
        <v>3529</v>
      </c>
      <c r="F4" s="1" t="s">
        <v>16</v>
      </c>
      <c r="G4" s="1" t="s">
        <v>3530</v>
      </c>
      <c r="H4" s="1">
        <v>2022</v>
      </c>
      <c r="I4" s="1">
        <v>11</v>
      </c>
      <c r="J4" s="1" t="s">
        <v>1902</v>
      </c>
      <c r="K4" s="1" t="str">
        <f>HYPERLINK("http://dx.doi.org/10.1109/ACCESS.2022.3204396","http://dx.doi.org/10.1109/ACCESS.2022.3204396")</f>
        <v>http://dx.doi.org/10.1109/ACCESS.2022.3204396</v>
      </c>
    </row>
    <row r="5" spans="1:11" x14ac:dyDescent="0.3">
      <c r="A5" s="1" t="s">
        <v>3531</v>
      </c>
      <c r="B5" s="1" t="s">
        <v>1975</v>
      </c>
      <c r="C5" s="1" t="s">
        <v>3532</v>
      </c>
      <c r="D5" s="1" t="s">
        <v>1540</v>
      </c>
      <c r="E5" s="1" t="s">
        <v>3533</v>
      </c>
      <c r="F5" s="1" t="s">
        <v>3534</v>
      </c>
      <c r="G5" s="1" t="s">
        <v>1976</v>
      </c>
      <c r="H5" s="1">
        <v>2023</v>
      </c>
      <c r="I5" s="1">
        <v>13</v>
      </c>
      <c r="J5" s="1" t="s">
        <v>1977</v>
      </c>
      <c r="K5" s="1" t="str">
        <f>HYPERLINK("http://dx.doi.org/10.26599/BDMA.2022.9020047","http://dx.doi.org/10.26599/BDMA.2022.9020047")</f>
        <v>http://dx.doi.org/10.26599/BDMA.2022.9020047</v>
      </c>
    </row>
    <row r="6" spans="1:11" x14ac:dyDescent="0.3">
      <c r="A6" s="1" t="s">
        <v>3535</v>
      </c>
      <c r="B6" s="1" t="s">
        <v>3536</v>
      </c>
      <c r="C6" s="1" t="s">
        <v>3537</v>
      </c>
      <c r="D6" s="1" t="s">
        <v>1540</v>
      </c>
      <c r="E6" s="1" t="s">
        <v>3538</v>
      </c>
      <c r="F6" s="1" t="s">
        <v>16</v>
      </c>
      <c r="G6" s="1" t="s">
        <v>3539</v>
      </c>
      <c r="H6" s="1">
        <v>2023</v>
      </c>
      <c r="I6" s="1">
        <v>0</v>
      </c>
      <c r="J6" s="1" t="s">
        <v>3540</v>
      </c>
      <c r="K6" s="1" t="str">
        <f>HYPERLINK("http://dx.doi.org/10.3390/electronics12020391","http://dx.doi.org/10.3390/electronics12020391")</f>
        <v>http://dx.doi.org/10.3390/electronics12020391</v>
      </c>
    </row>
    <row r="7" spans="1:11" x14ac:dyDescent="0.3">
      <c r="A7" s="1" t="s">
        <v>3541</v>
      </c>
      <c r="B7" s="1" t="s">
        <v>1929</v>
      </c>
      <c r="C7" s="1" t="s">
        <v>3525</v>
      </c>
      <c r="D7" s="1" t="s">
        <v>1540</v>
      </c>
      <c r="E7" s="1" t="s">
        <v>3542</v>
      </c>
      <c r="F7" s="1" t="s">
        <v>3543</v>
      </c>
      <c r="G7" s="1" t="s">
        <v>3544</v>
      </c>
      <c r="H7" s="1">
        <v>2022</v>
      </c>
      <c r="I7" s="1">
        <v>14</v>
      </c>
      <c r="J7" s="1" t="s">
        <v>1931</v>
      </c>
      <c r="K7" s="1" t="str">
        <f>HYPERLINK("http://dx.doi.org/10.1109/ACCESS.2022.3206457","http://dx.doi.org/10.1109/ACCESS.2022.3206457")</f>
        <v>http://dx.doi.org/10.1109/ACCESS.2022.3206457</v>
      </c>
    </row>
    <row r="8" spans="1:11" x14ac:dyDescent="0.3">
      <c r="A8" s="1" t="s">
        <v>3545</v>
      </c>
      <c r="B8" s="1" t="s">
        <v>112</v>
      </c>
      <c r="C8" s="1" t="s">
        <v>3546</v>
      </c>
      <c r="D8" s="1" t="s">
        <v>1540</v>
      </c>
      <c r="E8" s="1" t="s">
        <v>3547</v>
      </c>
      <c r="F8" s="1" t="s">
        <v>3548</v>
      </c>
      <c r="G8" s="1" t="s">
        <v>115</v>
      </c>
      <c r="H8" s="1">
        <v>2022</v>
      </c>
      <c r="I8" s="1">
        <v>0</v>
      </c>
      <c r="J8" s="1" t="s">
        <v>3549</v>
      </c>
      <c r="K8" s="1" t="str">
        <f>HYPERLINK("http://dx.doi.org/10.1145/3569501","http://dx.doi.org/10.1145/3569501")</f>
        <v>http://dx.doi.org/10.1145/3569501</v>
      </c>
    </row>
    <row r="9" spans="1:11" x14ac:dyDescent="0.3">
      <c r="A9" s="1" t="s">
        <v>3550</v>
      </c>
      <c r="B9" s="1" t="s">
        <v>187</v>
      </c>
      <c r="C9" s="1" t="s">
        <v>3551</v>
      </c>
      <c r="D9" s="1" t="s">
        <v>1540</v>
      </c>
      <c r="E9" s="1" t="s">
        <v>3552</v>
      </c>
      <c r="F9" s="1" t="s">
        <v>3553</v>
      </c>
      <c r="G9" s="1" t="s">
        <v>3554</v>
      </c>
      <c r="H9" s="1">
        <v>2021</v>
      </c>
      <c r="I9" s="1">
        <v>0</v>
      </c>
      <c r="J9" s="1" t="s">
        <v>3555</v>
      </c>
      <c r="K9" s="1" t="str">
        <f>HYPERLINK("http://dx.doi.org/10.1145/3428121","http://dx.doi.org/10.1145/3428121")</f>
        <v>http://dx.doi.org/10.1145/3428121</v>
      </c>
    </row>
    <row r="10" spans="1:11" x14ac:dyDescent="0.3">
      <c r="A10" s="1" t="s">
        <v>3556</v>
      </c>
      <c r="B10" s="1" t="s">
        <v>1565</v>
      </c>
      <c r="C10" s="1" t="s">
        <v>3557</v>
      </c>
      <c r="D10" s="1" t="s">
        <v>1540</v>
      </c>
      <c r="E10" s="1" t="s">
        <v>16</v>
      </c>
      <c r="F10" s="1" t="s">
        <v>3558</v>
      </c>
      <c r="G10" s="1" t="s">
        <v>3559</v>
      </c>
      <c r="H10" s="1">
        <v>2022</v>
      </c>
      <c r="I10" s="1">
        <v>7</v>
      </c>
      <c r="J10" s="1" t="s">
        <v>3560</v>
      </c>
      <c r="K10" s="1" t="str">
        <f>HYPERLINK("http://dx.doi.org/10.1038/s42256-022-00549-6","http://dx.doi.org/10.1038/s42256-022-00549-6")</f>
        <v>http://dx.doi.org/10.1038/s42256-022-00549-6</v>
      </c>
    </row>
    <row r="11" spans="1:11" x14ac:dyDescent="0.3">
      <c r="A11" s="1" t="s">
        <v>3561</v>
      </c>
      <c r="B11" s="1" t="s">
        <v>294</v>
      </c>
      <c r="C11" s="1" t="s">
        <v>3546</v>
      </c>
      <c r="D11" s="1" t="s">
        <v>1540</v>
      </c>
      <c r="E11" s="1" t="s">
        <v>3562</v>
      </c>
      <c r="F11" s="1" t="s">
        <v>16</v>
      </c>
      <c r="G11" s="1" t="s">
        <v>3563</v>
      </c>
      <c r="H11" s="1">
        <v>2020</v>
      </c>
      <c r="I11" s="1">
        <v>29</v>
      </c>
      <c r="J11" s="1" t="s">
        <v>3564</v>
      </c>
      <c r="K11" s="1" t="str">
        <f>HYPERLINK("http://dx.doi.org/10.1145/3432217","http://dx.doi.org/10.1145/3432217")</f>
        <v>http://dx.doi.org/10.1145/3432217</v>
      </c>
    </row>
    <row r="12" spans="1:11" x14ac:dyDescent="0.3">
      <c r="A12" s="1" t="s">
        <v>3565</v>
      </c>
      <c r="B12" s="1" t="s">
        <v>1951</v>
      </c>
      <c r="C12" s="1" t="s">
        <v>3525</v>
      </c>
      <c r="D12" s="1" t="s">
        <v>1540</v>
      </c>
      <c r="E12" s="1" t="s">
        <v>3566</v>
      </c>
      <c r="F12" s="1" t="s">
        <v>3567</v>
      </c>
      <c r="G12" s="1" t="s">
        <v>1952</v>
      </c>
      <c r="H12" s="1">
        <v>2020</v>
      </c>
      <c r="I12" s="1">
        <v>43</v>
      </c>
      <c r="J12" s="1" t="s">
        <v>1953</v>
      </c>
      <c r="K12" s="1" t="str">
        <f>HYPERLINK("http://dx.doi.org/10.1109/ACCESS.2020.2980369","http://dx.doi.org/10.1109/ACCESS.2020.2980369")</f>
        <v>http://dx.doi.org/10.1109/ACCESS.2020.2980369</v>
      </c>
    </row>
    <row r="13" spans="1:11" x14ac:dyDescent="0.3">
      <c r="A13" s="1" t="s">
        <v>3568</v>
      </c>
      <c r="B13" s="1" t="s">
        <v>3569</v>
      </c>
      <c r="C13" s="1" t="s">
        <v>3570</v>
      </c>
      <c r="D13" s="1" t="s">
        <v>1540</v>
      </c>
      <c r="E13" s="1" t="s">
        <v>3571</v>
      </c>
      <c r="F13" s="1" t="s">
        <v>3572</v>
      </c>
      <c r="G13" s="1" t="s">
        <v>3573</v>
      </c>
      <c r="H13" s="1">
        <v>2022</v>
      </c>
      <c r="I13" s="1">
        <v>0</v>
      </c>
      <c r="J13" s="1" t="s">
        <v>3574</v>
      </c>
      <c r="K13" s="1" t="str">
        <f>HYPERLINK("http://dx.doi.org/10.3390/info13060289","http://dx.doi.org/10.3390/info13060289")</f>
        <v>http://dx.doi.org/10.3390/info13060289</v>
      </c>
    </row>
    <row r="14" spans="1:11" x14ac:dyDescent="0.3">
      <c r="A14" s="1" t="s">
        <v>3575</v>
      </c>
      <c r="B14" s="1" t="s">
        <v>3576</v>
      </c>
      <c r="C14" s="1" t="s">
        <v>3577</v>
      </c>
      <c r="D14" s="1" t="s">
        <v>1540</v>
      </c>
      <c r="E14" s="1" t="s">
        <v>3578</v>
      </c>
      <c r="F14" s="1" t="s">
        <v>3579</v>
      </c>
      <c r="G14" s="1" t="s">
        <v>3580</v>
      </c>
      <c r="H14" s="1">
        <v>2015</v>
      </c>
      <c r="I14" s="1">
        <v>7</v>
      </c>
      <c r="J14" s="1" t="s">
        <v>3581</v>
      </c>
      <c r="K14" s="1" t="str">
        <f>HYPERLINK("http://dx.doi.org/10.14257/ijsia.2015.9.4.04","http://dx.doi.org/10.14257/ijsia.2015.9.4.04")</f>
        <v>http://dx.doi.org/10.14257/ijsia.2015.9.4.04</v>
      </c>
    </row>
    <row r="15" spans="1:11" x14ac:dyDescent="0.3">
      <c r="A15" s="1" t="s">
        <v>3582</v>
      </c>
      <c r="B15" s="1" t="s">
        <v>3583</v>
      </c>
      <c r="C15" s="1" t="s">
        <v>3584</v>
      </c>
      <c r="D15" s="1" t="s">
        <v>1540</v>
      </c>
      <c r="E15" s="1" t="s">
        <v>3585</v>
      </c>
      <c r="F15" s="1" t="s">
        <v>16</v>
      </c>
      <c r="G15" s="1" t="s">
        <v>3586</v>
      </c>
      <c r="H15" s="1">
        <v>2021</v>
      </c>
      <c r="I15" s="1">
        <v>12</v>
      </c>
      <c r="J15" s="1" t="s">
        <v>3587</v>
      </c>
      <c r="K15" s="1" t="str">
        <f>HYPERLINK("http://dx.doi.org/10.1109/TDSC.2019.2907942","http://dx.doi.org/10.1109/TDSC.2019.2907942")</f>
        <v>http://dx.doi.org/10.1109/TDSC.2019.2907942</v>
      </c>
    </row>
    <row r="16" spans="1:11" x14ac:dyDescent="0.3">
      <c r="A16" s="1" t="s">
        <v>3588</v>
      </c>
      <c r="B16" s="1" t="s">
        <v>3589</v>
      </c>
      <c r="C16" s="1" t="s">
        <v>3590</v>
      </c>
      <c r="D16" s="1" t="s">
        <v>1540</v>
      </c>
      <c r="E16" s="1" t="s">
        <v>3591</v>
      </c>
      <c r="F16" s="1" t="s">
        <v>16</v>
      </c>
      <c r="G16" s="1" t="s">
        <v>3592</v>
      </c>
      <c r="H16" s="1">
        <v>2019</v>
      </c>
      <c r="I16" s="1">
        <v>13</v>
      </c>
      <c r="J16" s="1" t="s">
        <v>3593</v>
      </c>
      <c r="K16" s="1" t="str">
        <f>HYPERLINK("http://dx.doi.org/10.1007/978-3-030-13417-4_24","http://dx.doi.org/10.1007/978-3-030-13417-4_24")</f>
        <v>http://dx.doi.org/10.1007/978-3-030-13417-4_24</v>
      </c>
    </row>
    <row r="17" spans="1:11" x14ac:dyDescent="0.3">
      <c r="A17" s="1" t="s">
        <v>3594</v>
      </c>
      <c r="B17" s="1" t="s">
        <v>1691</v>
      </c>
      <c r="C17" s="1" t="s">
        <v>3525</v>
      </c>
      <c r="D17" s="1" t="s">
        <v>1540</v>
      </c>
      <c r="E17" s="1" t="s">
        <v>3595</v>
      </c>
      <c r="F17" s="1" t="s">
        <v>3596</v>
      </c>
      <c r="G17" s="1" t="s">
        <v>1922</v>
      </c>
      <c r="H17" s="1">
        <v>2021</v>
      </c>
      <c r="I17" s="1">
        <v>29</v>
      </c>
      <c r="J17" s="1" t="s">
        <v>1923</v>
      </c>
      <c r="K17" s="1" t="str">
        <f>HYPERLINK("http://dx.doi.org/10.1109/ACCESS.2021.3136860","http://dx.doi.org/10.1109/ACCESS.2021.3136860")</f>
        <v>http://dx.doi.org/10.1109/ACCESS.2021.3136860</v>
      </c>
    </row>
    <row r="18" spans="1:11" x14ac:dyDescent="0.3">
      <c r="A18" s="1" t="s">
        <v>3597</v>
      </c>
      <c r="B18" s="1" t="s">
        <v>3598</v>
      </c>
      <c r="C18" s="1" t="s">
        <v>3599</v>
      </c>
      <c r="D18" s="1" t="s">
        <v>1540</v>
      </c>
      <c r="E18" s="1" t="s">
        <v>3600</v>
      </c>
      <c r="F18" s="1" t="s">
        <v>3601</v>
      </c>
      <c r="G18" s="1" t="s">
        <v>3602</v>
      </c>
      <c r="H18" s="1">
        <v>2021</v>
      </c>
      <c r="I18" s="1">
        <v>9</v>
      </c>
      <c r="J18" s="1" t="s">
        <v>3603</v>
      </c>
      <c r="K18" s="1" t="str">
        <f>HYPERLINK("http://dx.doi.org/10.1109/JIOT.2020.3044726","http://dx.doi.org/10.1109/JIOT.2020.3044726")</f>
        <v>http://dx.doi.org/10.1109/JIOT.2020.3044726</v>
      </c>
    </row>
    <row r="19" spans="1:11" x14ac:dyDescent="0.3">
      <c r="A19" s="1" t="s">
        <v>3604</v>
      </c>
      <c r="B19" s="1" t="s">
        <v>1943</v>
      </c>
      <c r="C19" s="1" t="s">
        <v>3525</v>
      </c>
      <c r="D19" s="1" t="s">
        <v>1540</v>
      </c>
      <c r="E19" s="1" t="s">
        <v>3605</v>
      </c>
      <c r="F19" s="1" t="s">
        <v>3606</v>
      </c>
      <c r="G19" s="1" t="s">
        <v>1944</v>
      </c>
      <c r="H19" s="1">
        <v>2020</v>
      </c>
      <c r="I19" s="1">
        <v>15</v>
      </c>
      <c r="J19" s="1" t="s">
        <v>1945</v>
      </c>
      <c r="K19" s="1" t="str">
        <f>HYPERLINK("http://dx.doi.org/10.1109/ACCESS.2020.2970220","http://dx.doi.org/10.1109/ACCESS.2020.2970220")</f>
        <v>http://dx.doi.org/10.1109/ACCESS.2020.2970220</v>
      </c>
    </row>
    <row r="20" spans="1:11" x14ac:dyDescent="0.3">
      <c r="A20" s="1" t="s">
        <v>3607</v>
      </c>
      <c r="B20" s="1" t="s">
        <v>2023</v>
      </c>
      <c r="C20" s="1" t="s">
        <v>3525</v>
      </c>
      <c r="D20" s="1" t="s">
        <v>1540</v>
      </c>
      <c r="E20" s="1" t="s">
        <v>3608</v>
      </c>
      <c r="F20" s="1" t="s">
        <v>16</v>
      </c>
      <c r="G20" s="1" t="s">
        <v>2024</v>
      </c>
      <c r="H20" s="1">
        <v>2020</v>
      </c>
      <c r="I20" s="1">
        <v>7</v>
      </c>
      <c r="J20" s="1" t="s">
        <v>2025</v>
      </c>
      <c r="K20" s="1" t="str">
        <f>HYPERLINK("http://dx.doi.org/10.1109/ACCESS.2020.3005641","http://dx.doi.org/10.1109/ACCESS.2020.3005641")</f>
        <v>http://dx.doi.org/10.1109/ACCESS.2020.3005641</v>
      </c>
    </row>
    <row r="21" spans="1:11" x14ac:dyDescent="0.3">
      <c r="A21" s="1" t="s">
        <v>3609</v>
      </c>
      <c r="B21" s="1" t="s">
        <v>3610</v>
      </c>
      <c r="C21" s="1" t="s">
        <v>3611</v>
      </c>
      <c r="D21" s="1" t="s">
        <v>1540</v>
      </c>
      <c r="E21" s="1" t="s">
        <v>3612</v>
      </c>
      <c r="F21" s="1" t="s">
        <v>16</v>
      </c>
      <c r="G21" s="1" t="s">
        <v>3613</v>
      </c>
      <c r="H21" s="1" t="s">
        <v>16</v>
      </c>
      <c r="I21" s="1">
        <v>0</v>
      </c>
      <c r="J21" s="1" t="s">
        <v>3614</v>
      </c>
      <c r="K21" s="1" t="str">
        <f>HYPERLINK("http://dx.doi.org/10.1007/s00366-022-01648-z","http://dx.doi.org/10.1007/s00366-022-01648-z")</f>
        <v>http://dx.doi.org/10.1007/s00366-022-01648-z</v>
      </c>
    </row>
    <row r="22" spans="1:11" x14ac:dyDescent="0.3">
      <c r="A22" s="1" t="s">
        <v>3615</v>
      </c>
      <c r="B22" s="1" t="s">
        <v>3616</v>
      </c>
      <c r="C22" s="1" t="s">
        <v>3617</v>
      </c>
      <c r="D22" s="1" t="s">
        <v>1540</v>
      </c>
      <c r="E22" s="1" t="s">
        <v>3618</v>
      </c>
      <c r="F22" s="1" t="s">
        <v>3619</v>
      </c>
      <c r="G22" s="1" t="s">
        <v>3620</v>
      </c>
      <c r="H22" s="1">
        <v>2022</v>
      </c>
      <c r="I22" s="1">
        <v>4</v>
      </c>
      <c r="J22" s="1" t="s">
        <v>3621</v>
      </c>
      <c r="K22" s="1" t="str">
        <f>HYPERLINK("http://dx.doi.org/10.1109/LWC.2022.3159696","http://dx.doi.org/10.1109/LWC.2022.3159696")</f>
        <v>http://dx.doi.org/10.1109/LWC.2022.3159696</v>
      </c>
    </row>
    <row r="23" spans="1:11" x14ac:dyDescent="0.3">
      <c r="A23" s="1" t="s">
        <v>3622</v>
      </c>
      <c r="B23" s="1" t="s">
        <v>1545</v>
      </c>
      <c r="C23" s="1" t="s">
        <v>3525</v>
      </c>
      <c r="D23" s="1" t="s">
        <v>1540</v>
      </c>
      <c r="E23" s="1" t="s">
        <v>3623</v>
      </c>
      <c r="F23" s="1" t="s">
        <v>16</v>
      </c>
      <c r="G23" s="1" t="s">
        <v>3624</v>
      </c>
      <c r="H23" s="1">
        <v>2023</v>
      </c>
      <c r="I23" s="1">
        <v>16</v>
      </c>
      <c r="J23" s="1" t="s">
        <v>1885</v>
      </c>
      <c r="K23" s="1" t="str">
        <f>HYPERLINK("http://dx.doi.org/10.1109/ACCESS.2023.3240071","http://dx.doi.org/10.1109/ACCESS.2023.3240071")</f>
        <v>http://dx.doi.org/10.1109/ACCESS.2023.3240071</v>
      </c>
    </row>
    <row r="24" spans="1:11" x14ac:dyDescent="0.3">
      <c r="A24" s="1" t="s">
        <v>3625</v>
      </c>
      <c r="B24" s="1" t="s">
        <v>3626</v>
      </c>
      <c r="C24" s="1" t="s">
        <v>3627</v>
      </c>
      <c r="D24" s="1" t="s">
        <v>1540</v>
      </c>
      <c r="E24" s="1" t="s">
        <v>16</v>
      </c>
      <c r="F24" s="1" t="s">
        <v>3579</v>
      </c>
      <c r="G24" s="1" t="s">
        <v>3628</v>
      </c>
      <c r="H24" s="1">
        <v>2017</v>
      </c>
      <c r="I24" s="1">
        <v>0</v>
      </c>
      <c r="J24" s="1" t="s">
        <v>3629</v>
      </c>
      <c r="K24" s="1" t="str">
        <f>HYPERLINK("http://dx.doi.org/10.1155/2017/7251395","http://dx.doi.org/10.1155/2017/7251395")</f>
        <v>http://dx.doi.org/10.1155/2017/7251395</v>
      </c>
    </row>
    <row r="25" spans="1:11" x14ac:dyDescent="0.3">
      <c r="A25" s="1" t="s">
        <v>3630</v>
      </c>
      <c r="B25" s="1" t="s">
        <v>3631</v>
      </c>
      <c r="C25" s="1" t="s">
        <v>3632</v>
      </c>
      <c r="D25" s="1" t="s">
        <v>1540</v>
      </c>
      <c r="E25" s="1" t="s">
        <v>3633</v>
      </c>
      <c r="F25" s="1" t="s">
        <v>3634</v>
      </c>
      <c r="G25" s="1" t="s">
        <v>3635</v>
      </c>
      <c r="H25" s="1">
        <v>2015</v>
      </c>
      <c r="I25" s="1">
        <v>51</v>
      </c>
      <c r="J25" s="1" t="s">
        <v>3636</v>
      </c>
      <c r="K25" s="1" t="str">
        <f>HYPERLINK("http://dx.doi.org/10.1007/s10606-015-9235-4","http://dx.doi.org/10.1007/s10606-015-9235-4")</f>
        <v>http://dx.doi.org/10.1007/s10606-015-9235-4</v>
      </c>
    </row>
    <row r="26" spans="1:11" x14ac:dyDescent="0.3">
      <c r="A26" s="1" t="s">
        <v>3637</v>
      </c>
      <c r="B26" s="1" t="s">
        <v>3638</v>
      </c>
      <c r="C26" s="1" t="s">
        <v>3639</v>
      </c>
      <c r="D26" s="1" t="s">
        <v>1540</v>
      </c>
      <c r="E26" s="1" t="s">
        <v>3640</v>
      </c>
      <c r="F26" s="1" t="s">
        <v>3641</v>
      </c>
      <c r="G26" s="1" t="s">
        <v>3642</v>
      </c>
      <c r="H26" s="1">
        <v>2022</v>
      </c>
      <c r="I26" s="1">
        <v>7</v>
      </c>
      <c r="J26" s="1" t="s">
        <v>3643</v>
      </c>
      <c r="K26" s="1" t="str">
        <f>HYPERLINK("http://dx.doi.org/10.1109/JBHI.2021.3139575","http://dx.doi.org/10.1109/JBHI.2021.3139575")</f>
        <v>http://dx.doi.org/10.1109/JBHI.2021.3139575</v>
      </c>
    </row>
    <row r="27" spans="1:11" x14ac:dyDescent="0.3">
      <c r="A27" s="1" t="s">
        <v>3644</v>
      </c>
      <c r="B27" s="1" t="s">
        <v>3645</v>
      </c>
      <c r="C27" s="1" t="s">
        <v>3646</v>
      </c>
      <c r="D27" s="1" t="s">
        <v>1540</v>
      </c>
      <c r="E27" s="1" t="s">
        <v>3647</v>
      </c>
      <c r="F27" s="1" t="s">
        <v>3648</v>
      </c>
      <c r="G27" s="1" t="s">
        <v>3649</v>
      </c>
      <c r="H27" s="1">
        <v>2022</v>
      </c>
      <c r="I27" s="1">
        <v>0</v>
      </c>
      <c r="J27" s="1" t="s">
        <v>3650</v>
      </c>
      <c r="K27" s="1" t="str">
        <f>HYPERLINK("http://dx.doi.org/10.1016/j.comnet.2022.109455","http://dx.doi.org/10.1016/j.comnet.2022.109455")</f>
        <v>http://dx.doi.org/10.1016/j.comnet.2022.109455</v>
      </c>
    </row>
    <row r="28" spans="1:11" x14ac:dyDescent="0.3">
      <c r="A28" s="1" t="s">
        <v>3651</v>
      </c>
      <c r="B28" s="1" t="s">
        <v>1731</v>
      </c>
      <c r="C28" s="1" t="s">
        <v>3652</v>
      </c>
      <c r="D28" s="1" t="s">
        <v>1540</v>
      </c>
      <c r="E28" s="1" t="s">
        <v>3653</v>
      </c>
      <c r="F28" s="1" t="s">
        <v>3654</v>
      </c>
      <c r="G28" s="1" t="s">
        <v>3655</v>
      </c>
      <c r="H28" s="1">
        <v>2020</v>
      </c>
      <c r="I28" s="1">
        <v>20</v>
      </c>
      <c r="J28" s="1" t="s">
        <v>3656</v>
      </c>
      <c r="K28" s="1" t="str">
        <f>HYPERLINK("http://dx.doi.org/10.1007/s10055-019-00420-x","http://dx.doi.org/10.1007/s10055-019-00420-x")</f>
        <v>http://dx.doi.org/10.1007/s10055-019-00420-x</v>
      </c>
    </row>
    <row r="29" spans="1:11" x14ac:dyDescent="0.3">
      <c r="A29" s="1" t="s">
        <v>3657</v>
      </c>
      <c r="B29" s="1" t="s">
        <v>3658</v>
      </c>
      <c r="C29" s="1" t="s">
        <v>3659</v>
      </c>
      <c r="D29" s="1" t="s">
        <v>1540</v>
      </c>
      <c r="E29" s="1" t="s">
        <v>3660</v>
      </c>
      <c r="F29" s="1" t="s">
        <v>3661</v>
      </c>
      <c r="G29" s="1" t="s">
        <v>3662</v>
      </c>
      <c r="H29" s="1">
        <v>2023</v>
      </c>
      <c r="I29" s="1">
        <v>15</v>
      </c>
      <c r="J29" s="1" t="s">
        <v>3663</v>
      </c>
      <c r="K29" s="1" t="str">
        <f>HYPERLINK("http://dx.doi.org/10.1007/s11227-022-04680-4","http://dx.doi.org/10.1007/s11227-022-04680-4")</f>
        <v>http://dx.doi.org/10.1007/s11227-022-04680-4</v>
      </c>
    </row>
    <row r="30" spans="1:11" x14ac:dyDescent="0.3">
      <c r="A30" s="1" t="s">
        <v>3664</v>
      </c>
      <c r="B30" s="1" t="s">
        <v>3665</v>
      </c>
      <c r="C30" s="1" t="s">
        <v>3666</v>
      </c>
      <c r="D30" s="1" t="s">
        <v>1540</v>
      </c>
      <c r="E30" s="1" t="s">
        <v>3667</v>
      </c>
      <c r="F30" s="1" t="s">
        <v>3668</v>
      </c>
      <c r="G30" s="1" t="s">
        <v>3669</v>
      </c>
      <c r="H30" s="1">
        <v>2022</v>
      </c>
      <c r="I30" s="1">
        <v>8</v>
      </c>
      <c r="J30" s="1" t="s">
        <v>3670</v>
      </c>
      <c r="K30" s="1" t="str">
        <f>HYPERLINK("http://dx.doi.org/10.53106/160792642022032302005","http://dx.doi.org/10.53106/160792642022032302005")</f>
        <v>http://dx.doi.org/10.53106/160792642022032302005</v>
      </c>
    </row>
    <row r="31" spans="1:11" x14ac:dyDescent="0.3">
      <c r="A31" s="1" t="s">
        <v>3671</v>
      </c>
      <c r="B31" s="1" t="s">
        <v>1914</v>
      </c>
      <c r="C31" s="1" t="s">
        <v>3672</v>
      </c>
      <c r="D31" s="1" t="s">
        <v>1540</v>
      </c>
      <c r="E31" s="1" t="s">
        <v>3673</v>
      </c>
      <c r="F31" s="1" t="s">
        <v>3674</v>
      </c>
      <c r="G31" s="1" t="s">
        <v>1915</v>
      </c>
      <c r="H31" s="1">
        <v>2021</v>
      </c>
      <c r="I31" s="1">
        <v>32</v>
      </c>
      <c r="J31" s="1" t="s">
        <v>1916</v>
      </c>
      <c r="K31" s="1" t="str">
        <f>HYPERLINK("http://dx.doi.org/10.1109/COMST.2021.3061981","http://dx.doi.org/10.1109/COMST.2021.3061981")</f>
        <v>http://dx.doi.org/10.1109/COMST.2021.3061981</v>
      </c>
    </row>
    <row r="32" spans="1:11" x14ac:dyDescent="0.3">
      <c r="A32" s="1" t="s">
        <v>3675</v>
      </c>
      <c r="B32" s="1" t="s">
        <v>3676</v>
      </c>
      <c r="C32" s="1" t="s">
        <v>3677</v>
      </c>
      <c r="D32" s="1" t="s">
        <v>1540</v>
      </c>
      <c r="E32" s="1" t="s">
        <v>3678</v>
      </c>
      <c r="F32" s="1" t="s">
        <v>3679</v>
      </c>
      <c r="G32" s="1" t="s">
        <v>3680</v>
      </c>
      <c r="H32" s="1">
        <v>2021</v>
      </c>
      <c r="I32" s="1">
        <v>10</v>
      </c>
      <c r="J32" s="1" t="s">
        <v>3681</v>
      </c>
      <c r="K32" s="1" t="str">
        <f>HYPERLINK("http://dx.doi.org/10.1109/TVCG.2021.3067787","http://dx.doi.org/10.1109/TVCG.2021.3067787")</f>
        <v>http://dx.doi.org/10.1109/TVCG.2021.3067787</v>
      </c>
    </row>
    <row r="33" spans="1:11" x14ac:dyDescent="0.3">
      <c r="A33" s="1" t="s">
        <v>3682</v>
      </c>
      <c r="B33" s="1" t="s">
        <v>3683</v>
      </c>
      <c r="C33" s="1" t="s">
        <v>3684</v>
      </c>
      <c r="D33" s="1" t="s">
        <v>1540</v>
      </c>
      <c r="E33" s="1" t="s">
        <v>3685</v>
      </c>
      <c r="F33" s="1" t="s">
        <v>3686</v>
      </c>
      <c r="G33" s="1" t="s">
        <v>3687</v>
      </c>
      <c r="H33" s="1">
        <v>2020</v>
      </c>
      <c r="I33" s="1">
        <v>0</v>
      </c>
      <c r="J33" s="1" t="s">
        <v>3688</v>
      </c>
      <c r="K33" s="1" t="str">
        <f>HYPERLINK("http://dx.doi.org/10.3390/fi12120220","http://dx.doi.org/10.3390/fi12120220")</f>
        <v>http://dx.doi.org/10.3390/fi12120220</v>
      </c>
    </row>
    <row r="34" spans="1:11" x14ac:dyDescent="0.3">
      <c r="A34" s="1" t="s">
        <v>3689</v>
      </c>
      <c r="B34" s="1" t="s">
        <v>2079</v>
      </c>
      <c r="C34" s="1" t="s">
        <v>3525</v>
      </c>
      <c r="D34" s="1" t="s">
        <v>1540</v>
      </c>
      <c r="E34" s="1" t="s">
        <v>3690</v>
      </c>
      <c r="F34" s="1" t="s">
        <v>3691</v>
      </c>
      <c r="G34" s="1" t="s">
        <v>2080</v>
      </c>
      <c r="H34" s="1">
        <v>2020</v>
      </c>
      <c r="I34" s="1">
        <v>13</v>
      </c>
      <c r="J34" s="1" t="s">
        <v>2081</v>
      </c>
      <c r="K34" s="1" t="str">
        <f>HYPERLINK("http://dx.doi.org/10.1109/ACCESS.2020.3013005","http://dx.doi.org/10.1109/ACCESS.2020.3013005")</f>
        <v>http://dx.doi.org/10.1109/ACCESS.2020.3013005</v>
      </c>
    </row>
    <row r="35" spans="1:11" x14ac:dyDescent="0.3">
      <c r="A35" s="1" t="s">
        <v>3692</v>
      </c>
      <c r="B35" s="1" t="s">
        <v>3693</v>
      </c>
      <c r="C35" s="1" t="s">
        <v>3694</v>
      </c>
      <c r="D35" s="1" t="s">
        <v>1540</v>
      </c>
      <c r="E35" s="1" t="s">
        <v>3695</v>
      </c>
      <c r="F35" s="1" t="s">
        <v>3696</v>
      </c>
      <c r="G35" s="1" t="s">
        <v>3697</v>
      </c>
      <c r="H35" s="1">
        <v>2020</v>
      </c>
      <c r="I35" s="1">
        <v>15</v>
      </c>
      <c r="J35" s="1" t="s">
        <v>3698</v>
      </c>
      <c r="K35" s="1" t="str">
        <f>HYPERLINK("http://dx.doi.org/10.2478/cait-2020-0048","http://dx.doi.org/10.2478/cait-2020-0048")</f>
        <v>http://dx.doi.org/10.2478/cait-2020-0048</v>
      </c>
    </row>
    <row r="36" spans="1:11" x14ac:dyDescent="0.3">
      <c r="A36" s="1" t="s">
        <v>3699</v>
      </c>
      <c r="B36" s="1" t="s">
        <v>3700</v>
      </c>
      <c r="C36" s="1" t="s">
        <v>3519</v>
      </c>
      <c r="D36" s="1" t="s">
        <v>1540</v>
      </c>
      <c r="E36" s="1" t="s">
        <v>3701</v>
      </c>
      <c r="F36" s="1" t="s">
        <v>3702</v>
      </c>
      <c r="G36" s="1" t="s">
        <v>3703</v>
      </c>
      <c r="H36" s="1">
        <v>2022</v>
      </c>
      <c r="I36" s="1">
        <v>0</v>
      </c>
      <c r="J36" s="1" t="s">
        <v>3704</v>
      </c>
      <c r="K36" s="1" t="str">
        <f>HYPERLINK("http://dx.doi.org/10.1145/3474552","http://dx.doi.org/10.1145/3474552")</f>
        <v>http://dx.doi.org/10.1145/3474552</v>
      </c>
    </row>
    <row r="37" spans="1:11" x14ac:dyDescent="0.3">
      <c r="A37" s="1" t="s">
        <v>3705</v>
      </c>
      <c r="B37" s="1" t="s">
        <v>3706</v>
      </c>
      <c r="C37" s="1" t="s">
        <v>3707</v>
      </c>
      <c r="D37" s="1" t="s">
        <v>1540</v>
      </c>
      <c r="E37" s="1" t="s">
        <v>3708</v>
      </c>
      <c r="F37" s="1" t="s">
        <v>16</v>
      </c>
      <c r="G37" s="1" t="s">
        <v>3709</v>
      </c>
      <c r="H37" s="1">
        <v>2022</v>
      </c>
      <c r="I37" s="1">
        <v>0</v>
      </c>
      <c r="J37" s="1" t="s">
        <v>3710</v>
      </c>
      <c r="K37" s="1" t="str">
        <f>HYPERLINK("http://dx.doi.org/10.3389/fcomp.2022.866516","http://dx.doi.org/10.3389/fcomp.2022.866516")</f>
        <v>http://dx.doi.org/10.3389/fcomp.2022.866516</v>
      </c>
    </row>
    <row r="38" spans="1:11" x14ac:dyDescent="0.3">
      <c r="A38" s="1" t="s">
        <v>3711</v>
      </c>
      <c r="B38" s="1" t="s">
        <v>2252</v>
      </c>
      <c r="C38" s="1" t="s">
        <v>3525</v>
      </c>
      <c r="D38" s="1" t="s">
        <v>1540</v>
      </c>
      <c r="E38" s="1" t="s">
        <v>3712</v>
      </c>
      <c r="F38" s="1" t="s">
        <v>3713</v>
      </c>
      <c r="G38" s="1" t="s">
        <v>2253</v>
      </c>
      <c r="H38" s="1">
        <v>2020</v>
      </c>
      <c r="I38" s="1">
        <v>12</v>
      </c>
      <c r="J38" s="1" t="s">
        <v>2254</v>
      </c>
      <c r="K38" s="1" t="str">
        <f>HYPERLINK("http://dx.doi.org/10.1109/ACCESS.2020.2979323","http://dx.doi.org/10.1109/ACCESS.2020.2979323")</f>
        <v>http://dx.doi.org/10.1109/ACCESS.2020.2979323</v>
      </c>
    </row>
    <row r="39" spans="1:11" x14ac:dyDescent="0.3">
      <c r="A39" s="1" t="s">
        <v>3714</v>
      </c>
      <c r="B39" s="1" t="s">
        <v>3715</v>
      </c>
      <c r="C39" s="1" t="s">
        <v>3716</v>
      </c>
      <c r="D39" s="1" t="s">
        <v>1540</v>
      </c>
      <c r="E39" s="1" t="s">
        <v>3717</v>
      </c>
      <c r="F39" s="1" t="s">
        <v>3718</v>
      </c>
      <c r="G39" s="1" t="s">
        <v>3719</v>
      </c>
      <c r="H39" s="1">
        <v>2016</v>
      </c>
      <c r="I39" s="1">
        <v>7</v>
      </c>
      <c r="J39" s="1" t="s">
        <v>3720</v>
      </c>
      <c r="K39" s="1" t="str">
        <f>HYPERLINK("http://dx.doi.org/10.3991/ijoe.v12i07.5851","http://dx.doi.org/10.3991/ijoe.v12i07.5851")</f>
        <v>http://dx.doi.org/10.3991/ijoe.v12i07.5851</v>
      </c>
    </row>
    <row r="40" spans="1:11" x14ac:dyDescent="0.3">
      <c r="A40" s="1" t="s">
        <v>3721</v>
      </c>
      <c r="B40" s="1" t="s">
        <v>3722</v>
      </c>
      <c r="C40" s="1" t="s">
        <v>3723</v>
      </c>
      <c r="D40" s="1" t="s">
        <v>1540</v>
      </c>
      <c r="E40" s="1" t="s">
        <v>3724</v>
      </c>
      <c r="F40" s="1" t="s">
        <v>3725</v>
      </c>
      <c r="G40" s="1" t="s">
        <v>3726</v>
      </c>
      <c r="H40" s="1">
        <v>2022</v>
      </c>
      <c r="I40" s="1">
        <v>0</v>
      </c>
      <c r="J40" s="1" t="s">
        <v>3727</v>
      </c>
      <c r="K40" s="1" t="str">
        <f>HYPERLINK("http://dx.doi.org/10.3390/bdcc6010028","http://dx.doi.org/10.3390/bdcc6010028")</f>
        <v>http://dx.doi.org/10.3390/bdcc6010028</v>
      </c>
    </row>
    <row r="41" spans="1:11" x14ac:dyDescent="0.3">
      <c r="A41" s="1" t="s">
        <v>3728</v>
      </c>
      <c r="B41" s="1" t="s">
        <v>1598</v>
      </c>
      <c r="C41" s="1" t="s">
        <v>3729</v>
      </c>
      <c r="D41" s="1" t="s">
        <v>1540</v>
      </c>
      <c r="E41" s="1" t="s">
        <v>16</v>
      </c>
      <c r="F41" s="1" t="s">
        <v>3730</v>
      </c>
      <c r="G41" s="1" t="s">
        <v>3731</v>
      </c>
      <c r="H41" s="1">
        <v>2022</v>
      </c>
      <c r="I41" s="1">
        <v>9</v>
      </c>
      <c r="J41" s="1" t="s">
        <v>3732</v>
      </c>
      <c r="K41" s="1" t="str">
        <f>HYPERLINK("http://dx.doi.org/10.1002/aaai.12041","http://dx.doi.org/10.1002/aaai.12041")</f>
        <v>http://dx.doi.org/10.1002/aaai.12041</v>
      </c>
    </row>
    <row r="42" spans="1:11" x14ac:dyDescent="0.3">
      <c r="A42" s="1" t="s">
        <v>3733</v>
      </c>
      <c r="B42" s="1" t="s">
        <v>3734</v>
      </c>
      <c r="C42" s="1" t="s">
        <v>3735</v>
      </c>
      <c r="D42" s="1" t="s">
        <v>1540</v>
      </c>
      <c r="E42" s="1" t="s">
        <v>3736</v>
      </c>
      <c r="F42" s="1" t="s">
        <v>16</v>
      </c>
      <c r="G42" s="1" t="s">
        <v>3737</v>
      </c>
      <c r="H42" s="1">
        <v>2022</v>
      </c>
      <c r="I42" s="1">
        <v>3</v>
      </c>
      <c r="J42" s="1" t="s">
        <v>3738</v>
      </c>
      <c r="K42" s="1" t="str">
        <f>HYPERLINK("http://dx.doi.org/10.1587/transinf.2022EDL8042","http://dx.doi.org/10.1587/transinf.2022EDL8042")</f>
        <v>http://dx.doi.org/10.1587/transinf.2022EDL8042</v>
      </c>
    </row>
    <row r="43" spans="1:11" x14ac:dyDescent="0.3">
      <c r="A43" s="1" t="s">
        <v>3739</v>
      </c>
      <c r="B43" s="1" t="s">
        <v>3740</v>
      </c>
      <c r="C43" s="1" t="s">
        <v>3741</v>
      </c>
      <c r="D43" s="1" t="s">
        <v>1540</v>
      </c>
      <c r="E43" s="1" t="s">
        <v>3742</v>
      </c>
      <c r="F43" s="1" t="s">
        <v>16</v>
      </c>
      <c r="G43" s="1" t="s">
        <v>3743</v>
      </c>
      <c r="H43" s="1">
        <v>2022</v>
      </c>
      <c r="I43" s="1">
        <v>15</v>
      </c>
      <c r="J43" s="1" t="s">
        <v>3744</v>
      </c>
      <c r="K43" s="1" t="str">
        <f>HYPERLINK("http://dx.doi.org/10.32604/cmc.2022.030235","http://dx.doi.org/10.32604/cmc.2022.030235")</f>
        <v>http://dx.doi.org/10.32604/cmc.2022.030235</v>
      </c>
    </row>
    <row r="44" spans="1:11" x14ac:dyDescent="0.3">
      <c r="A44" s="1" t="s">
        <v>3745</v>
      </c>
      <c r="B44" s="1" t="s">
        <v>2214</v>
      </c>
      <c r="C44" s="1" t="s">
        <v>3525</v>
      </c>
      <c r="D44" s="1" t="s">
        <v>1540</v>
      </c>
      <c r="E44" s="1" t="s">
        <v>3746</v>
      </c>
      <c r="F44" s="1" t="s">
        <v>16</v>
      </c>
      <c r="G44" s="1" t="s">
        <v>2215</v>
      </c>
      <c r="H44" s="1">
        <v>2019</v>
      </c>
      <c r="I44" s="1">
        <v>11</v>
      </c>
      <c r="J44" s="1" t="s">
        <v>2216</v>
      </c>
      <c r="K44" s="1" t="str">
        <f>HYPERLINK("http://dx.doi.org/10.1109/ACCESS.2019.2897018","http://dx.doi.org/10.1109/ACCESS.2019.2897018")</f>
        <v>http://dx.doi.org/10.1109/ACCESS.2019.2897018</v>
      </c>
    </row>
    <row r="45" spans="1:11" x14ac:dyDescent="0.3">
      <c r="A45" s="1" t="s">
        <v>3747</v>
      </c>
      <c r="B45" s="1" t="s">
        <v>3748</v>
      </c>
      <c r="C45" s="1" t="s">
        <v>3627</v>
      </c>
      <c r="D45" s="1" t="s">
        <v>1540</v>
      </c>
      <c r="E45" s="1" t="s">
        <v>16</v>
      </c>
      <c r="F45" s="1" t="s">
        <v>3749</v>
      </c>
      <c r="G45" s="1" t="s">
        <v>3750</v>
      </c>
      <c r="H45" s="1">
        <v>2022</v>
      </c>
      <c r="I45" s="1">
        <v>0</v>
      </c>
      <c r="J45" s="1" t="s">
        <v>3751</v>
      </c>
      <c r="K45" s="1" t="str">
        <f>HYPERLINK("http://dx.doi.org/10.1155/2022/8340406","http://dx.doi.org/10.1155/2022/8340406")</f>
        <v>http://dx.doi.org/10.1155/2022/8340406</v>
      </c>
    </row>
    <row r="46" spans="1:11" x14ac:dyDescent="0.3">
      <c r="A46" s="1" t="s">
        <v>3752</v>
      </c>
      <c r="B46" s="1" t="s">
        <v>3753</v>
      </c>
      <c r="C46" s="1" t="s">
        <v>3754</v>
      </c>
      <c r="D46" s="1" t="s">
        <v>1540</v>
      </c>
      <c r="E46" s="1" t="s">
        <v>3755</v>
      </c>
      <c r="F46" s="1" t="s">
        <v>3756</v>
      </c>
      <c r="G46" s="1" t="s">
        <v>3757</v>
      </c>
      <c r="H46" s="1">
        <v>2019</v>
      </c>
      <c r="I46" s="1">
        <v>0</v>
      </c>
      <c r="J46" s="1" t="s">
        <v>3758</v>
      </c>
      <c r="K46" s="1" t="str">
        <f>HYPERLINK("http://dx.doi.org/10.1177/1550147719840173","http://dx.doi.org/10.1177/1550147719840173")</f>
        <v>http://dx.doi.org/10.1177/1550147719840173</v>
      </c>
    </row>
    <row r="47" spans="1:11" x14ac:dyDescent="0.3">
      <c r="A47" s="1" t="s">
        <v>3759</v>
      </c>
      <c r="B47" s="1" t="s">
        <v>3760</v>
      </c>
      <c r="C47" s="1" t="s">
        <v>3761</v>
      </c>
      <c r="D47" s="1" t="s">
        <v>1540</v>
      </c>
      <c r="E47" s="1" t="s">
        <v>3762</v>
      </c>
      <c r="F47" s="1" t="s">
        <v>3763</v>
      </c>
      <c r="G47" s="1" t="s">
        <v>3764</v>
      </c>
      <c r="H47" s="1" t="s">
        <v>16</v>
      </c>
      <c r="I47" s="1">
        <v>0</v>
      </c>
      <c r="J47" s="1" t="s">
        <v>2376</v>
      </c>
      <c r="K47" s="1" t="str">
        <f>HYPERLINK("http://dx.doi.org/10.1109/TSMC.2022.3226901","http://dx.doi.org/10.1109/TSMC.2022.3226901")</f>
        <v>http://dx.doi.org/10.1109/TSMC.2022.3226901</v>
      </c>
    </row>
    <row r="48" spans="1:11" x14ac:dyDescent="0.3">
      <c r="A48" s="1" t="s">
        <v>3765</v>
      </c>
      <c r="B48" s="1" t="s">
        <v>3766</v>
      </c>
      <c r="C48" s="1" t="s">
        <v>3684</v>
      </c>
      <c r="D48" s="1" t="s">
        <v>1540</v>
      </c>
      <c r="E48" s="1" t="s">
        <v>3767</v>
      </c>
      <c r="F48" s="1" t="s">
        <v>16</v>
      </c>
      <c r="G48" s="1" t="s">
        <v>3768</v>
      </c>
      <c r="H48" s="1">
        <v>2022</v>
      </c>
      <c r="I48" s="1">
        <v>0</v>
      </c>
      <c r="J48" s="1" t="s">
        <v>3769</v>
      </c>
      <c r="K48" s="1" t="str">
        <f>HYPERLINK("http://dx.doi.org/10.3390/fi14120354","http://dx.doi.org/10.3390/fi14120354")</f>
        <v>http://dx.doi.org/10.3390/fi14120354</v>
      </c>
    </row>
    <row r="49" spans="1:11" x14ac:dyDescent="0.3">
      <c r="A49" s="1" t="s">
        <v>3770</v>
      </c>
      <c r="B49" s="1" t="s">
        <v>3771</v>
      </c>
      <c r="C49" s="1" t="s">
        <v>3599</v>
      </c>
      <c r="D49" s="1" t="s">
        <v>1540</v>
      </c>
      <c r="E49" s="1" t="s">
        <v>3772</v>
      </c>
      <c r="F49" s="1" t="s">
        <v>3773</v>
      </c>
      <c r="G49" s="1" t="s">
        <v>3774</v>
      </c>
      <c r="H49" s="1">
        <v>2021</v>
      </c>
      <c r="I49" s="1">
        <v>11</v>
      </c>
      <c r="J49" s="1" t="s">
        <v>3775</v>
      </c>
      <c r="K49" s="1" t="str">
        <f>HYPERLINK("http://dx.doi.org/10.1109/JIOT.2021.3055804","http://dx.doi.org/10.1109/JIOT.2021.3055804")</f>
        <v>http://dx.doi.org/10.1109/JIOT.2021.3055804</v>
      </c>
    </row>
    <row r="50" spans="1:11" x14ac:dyDescent="0.3">
      <c r="A50" s="1" t="s">
        <v>3776</v>
      </c>
      <c r="B50" s="1" t="s">
        <v>3777</v>
      </c>
      <c r="C50" s="1" t="s">
        <v>3778</v>
      </c>
      <c r="D50" s="1" t="s">
        <v>1540</v>
      </c>
      <c r="E50" s="1" t="s">
        <v>3779</v>
      </c>
      <c r="F50" s="1" t="s">
        <v>16</v>
      </c>
      <c r="G50" s="1" t="s">
        <v>3780</v>
      </c>
      <c r="H50" s="1">
        <v>2021</v>
      </c>
      <c r="I50" s="1">
        <v>0</v>
      </c>
      <c r="J50" s="1" t="s">
        <v>3781</v>
      </c>
      <c r="K50" s="1" t="str">
        <f>HYPERLINK("http://dx.doi.org/10.1016/j.compbiomed.2021.104366","http://dx.doi.org/10.1016/j.compbiomed.2021.104366")</f>
        <v>http://dx.doi.org/10.1016/j.compbiomed.2021.104366</v>
      </c>
    </row>
    <row r="51" spans="1:11" x14ac:dyDescent="0.3">
      <c r="A51" s="1" t="s">
        <v>3782</v>
      </c>
      <c r="B51" s="1" t="s">
        <v>2008</v>
      </c>
      <c r="C51" s="1" t="s">
        <v>3525</v>
      </c>
      <c r="D51" s="1" t="s">
        <v>1540</v>
      </c>
      <c r="E51" s="1" t="s">
        <v>3783</v>
      </c>
      <c r="F51" s="1" t="s">
        <v>16</v>
      </c>
      <c r="G51" s="1" t="s">
        <v>2009</v>
      </c>
      <c r="H51" s="1">
        <v>2021</v>
      </c>
      <c r="I51" s="1">
        <v>8</v>
      </c>
      <c r="J51" s="1" t="s">
        <v>2010</v>
      </c>
      <c r="K51" s="1" t="str">
        <f>HYPERLINK("http://dx.doi.org/10.1109/ACCESS.2021.3077069","http://dx.doi.org/10.1109/ACCESS.2021.3077069")</f>
        <v>http://dx.doi.org/10.1109/ACCESS.2021.3077069</v>
      </c>
    </row>
    <row r="52" spans="1:11" x14ac:dyDescent="0.3">
      <c r="A52" s="1" t="s">
        <v>3784</v>
      </c>
      <c r="B52" s="1" t="s">
        <v>1619</v>
      </c>
      <c r="C52" s="1" t="s">
        <v>3785</v>
      </c>
      <c r="D52" s="1" t="s">
        <v>1540</v>
      </c>
      <c r="E52" s="1" t="s">
        <v>16</v>
      </c>
      <c r="F52" s="1" t="s">
        <v>3786</v>
      </c>
      <c r="G52" s="1" t="s">
        <v>3787</v>
      </c>
      <c r="H52" s="1">
        <v>2022</v>
      </c>
      <c r="I52" s="1">
        <v>0</v>
      </c>
      <c r="J52" s="1" t="s">
        <v>3788</v>
      </c>
      <c r="K52" s="1" t="str">
        <f>HYPERLINK("http://dx.doi.org/10.1155/2022/1473901","http://dx.doi.org/10.1155/2022/1473901")</f>
        <v>http://dx.doi.org/10.1155/2022/1473901</v>
      </c>
    </row>
    <row r="53" spans="1:11" x14ac:dyDescent="0.3">
      <c r="A53" s="1" t="s">
        <v>3789</v>
      </c>
      <c r="B53" s="1" t="s">
        <v>3790</v>
      </c>
      <c r="C53" s="1" t="s">
        <v>3537</v>
      </c>
      <c r="D53" s="1" t="s">
        <v>1540</v>
      </c>
      <c r="E53" s="1" t="s">
        <v>3791</v>
      </c>
      <c r="F53" s="1" t="s">
        <v>3792</v>
      </c>
      <c r="G53" s="1" t="s">
        <v>3793</v>
      </c>
      <c r="H53" s="1">
        <v>2022</v>
      </c>
      <c r="I53" s="1">
        <v>0</v>
      </c>
      <c r="J53" s="1" t="s">
        <v>3794</v>
      </c>
      <c r="K53" s="1" t="str">
        <f>HYPERLINK("http://dx.doi.org/10.3390/electronics11172687","http://dx.doi.org/10.3390/electronics11172687")</f>
        <v>http://dx.doi.org/10.3390/electronics11172687</v>
      </c>
    </row>
    <row r="54" spans="1:11" x14ac:dyDescent="0.3">
      <c r="A54" s="1" t="s">
        <v>3795</v>
      </c>
      <c r="B54" s="1" t="s">
        <v>3796</v>
      </c>
      <c r="C54" s="1" t="s">
        <v>3797</v>
      </c>
      <c r="D54" s="1" t="s">
        <v>1540</v>
      </c>
      <c r="E54" s="1" t="s">
        <v>3798</v>
      </c>
      <c r="F54" s="1" t="s">
        <v>16</v>
      </c>
      <c r="G54" s="1" t="s">
        <v>3799</v>
      </c>
      <c r="H54" s="1">
        <v>2021</v>
      </c>
      <c r="I54" s="1">
        <v>4</v>
      </c>
      <c r="J54" s="1" t="s">
        <v>3800</v>
      </c>
      <c r="K54" s="1" t="str">
        <f>HYPERLINK("http://dx.doi.org/10.1016/j.icte.2021.02.001","http://dx.doi.org/10.1016/j.icte.2021.02.001")</f>
        <v>http://dx.doi.org/10.1016/j.icte.2021.02.001</v>
      </c>
    </row>
    <row r="55" spans="1:11" x14ac:dyDescent="0.3">
      <c r="A55" s="1" t="s">
        <v>3801</v>
      </c>
      <c r="B55" s="1" t="s">
        <v>3802</v>
      </c>
      <c r="C55" s="1" t="s">
        <v>3599</v>
      </c>
      <c r="D55" s="1" t="s">
        <v>1540</v>
      </c>
      <c r="E55" s="1" t="s">
        <v>3803</v>
      </c>
      <c r="F55" s="1" t="s">
        <v>3804</v>
      </c>
      <c r="G55" s="1" t="s">
        <v>3805</v>
      </c>
      <c r="H55" s="1">
        <v>2022</v>
      </c>
      <c r="I55" s="1">
        <v>17</v>
      </c>
      <c r="J55" s="1" t="s">
        <v>3806</v>
      </c>
      <c r="K55" s="1" t="str">
        <f>HYPERLINK("http://dx.doi.org/10.1109/JIOT.2020.3018878","http://dx.doi.org/10.1109/JIOT.2020.3018878")</f>
        <v>http://dx.doi.org/10.1109/JIOT.2020.3018878</v>
      </c>
    </row>
    <row r="56" spans="1:11" x14ac:dyDescent="0.3">
      <c r="A56" s="1" t="s">
        <v>3807</v>
      </c>
      <c r="B56" s="1" t="s">
        <v>3808</v>
      </c>
      <c r="C56" s="1" t="s">
        <v>3537</v>
      </c>
      <c r="D56" s="1" t="s">
        <v>1540</v>
      </c>
      <c r="E56" s="1" t="s">
        <v>3809</v>
      </c>
      <c r="F56" s="1" t="s">
        <v>3810</v>
      </c>
      <c r="G56" s="1" t="s">
        <v>3811</v>
      </c>
      <c r="H56" s="1">
        <v>2022</v>
      </c>
      <c r="I56" s="1">
        <v>0</v>
      </c>
      <c r="J56" s="1" t="s">
        <v>3812</v>
      </c>
      <c r="K56" s="1" t="str">
        <f>HYPERLINK("http://dx.doi.org/10.3390/electronics11203401","http://dx.doi.org/10.3390/electronics11203401")</f>
        <v>http://dx.doi.org/10.3390/electronics11203401</v>
      </c>
    </row>
    <row r="57" spans="1:11" x14ac:dyDescent="0.3">
      <c r="A57" s="1" t="s">
        <v>3813</v>
      </c>
      <c r="B57" s="1" t="s">
        <v>3814</v>
      </c>
      <c r="C57" s="1" t="s">
        <v>3815</v>
      </c>
      <c r="D57" s="1" t="s">
        <v>1540</v>
      </c>
      <c r="E57" s="1" t="s">
        <v>16</v>
      </c>
      <c r="F57" s="1" t="s">
        <v>3816</v>
      </c>
      <c r="G57" s="1" t="s">
        <v>3817</v>
      </c>
      <c r="H57" s="1">
        <v>2019</v>
      </c>
      <c r="I57" s="1">
        <v>0</v>
      </c>
      <c r="J57" s="1" t="s">
        <v>3818</v>
      </c>
      <c r="K57" s="1" t="str">
        <f>HYPERLINK("http://dx.doi.org/10.1155/2019/7541269","http://dx.doi.org/10.1155/2019/7541269")</f>
        <v>http://dx.doi.org/10.1155/2019/7541269</v>
      </c>
    </row>
    <row r="58" spans="1:11" x14ac:dyDescent="0.3">
      <c r="A58" s="1" t="s">
        <v>3819</v>
      </c>
      <c r="B58" s="1" t="s">
        <v>3820</v>
      </c>
      <c r="C58" s="1" t="s">
        <v>3821</v>
      </c>
      <c r="D58" s="1" t="s">
        <v>1540</v>
      </c>
      <c r="E58" s="1" t="s">
        <v>3822</v>
      </c>
      <c r="F58" s="1" t="s">
        <v>16</v>
      </c>
      <c r="G58" s="1" t="s">
        <v>3823</v>
      </c>
      <c r="H58" s="1">
        <v>2022</v>
      </c>
      <c r="I58" s="1">
        <v>7</v>
      </c>
      <c r="J58" s="1" t="s">
        <v>3824</v>
      </c>
      <c r="K58" s="1" t="str">
        <f>HYPERLINK("http://dx.doi.org/10.1109/MPRV.2022.3152993","http://dx.doi.org/10.1109/MPRV.2022.3152993")</f>
        <v>http://dx.doi.org/10.1109/MPRV.2022.3152993</v>
      </c>
    </row>
    <row r="59" spans="1:11" x14ac:dyDescent="0.3">
      <c r="A59" s="1" t="s">
        <v>3825</v>
      </c>
      <c r="B59" s="1" t="s">
        <v>3826</v>
      </c>
      <c r="C59" s="1" t="s">
        <v>3827</v>
      </c>
      <c r="D59" s="1" t="s">
        <v>1540</v>
      </c>
      <c r="E59" s="1" t="s">
        <v>3828</v>
      </c>
      <c r="F59" s="1" t="s">
        <v>3829</v>
      </c>
      <c r="G59" s="1" t="s">
        <v>3830</v>
      </c>
      <c r="H59" s="1">
        <v>2022</v>
      </c>
      <c r="I59" s="1">
        <v>0</v>
      </c>
      <c r="J59" s="1" t="s">
        <v>3831</v>
      </c>
      <c r="K59" s="1" t="str">
        <f>HYPERLINK("http://dx.doi.org/10.1145/3488901","http://dx.doi.org/10.1145/3488901")</f>
        <v>http://dx.doi.org/10.1145/3488901</v>
      </c>
    </row>
    <row r="60" spans="1:11" x14ac:dyDescent="0.3">
      <c r="A60" s="1" t="s">
        <v>3832</v>
      </c>
      <c r="B60" s="1" t="s">
        <v>3833</v>
      </c>
      <c r="C60" s="1" t="s">
        <v>3834</v>
      </c>
      <c r="D60" s="1" t="s">
        <v>1540</v>
      </c>
      <c r="E60" s="1" t="s">
        <v>16</v>
      </c>
      <c r="F60" s="1" t="s">
        <v>3835</v>
      </c>
      <c r="G60" s="1" t="s">
        <v>3836</v>
      </c>
      <c r="H60" s="1">
        <v>2018</v>
      </c>
      <c r="I60" s="1">
        <v>0</v>
      </c>
      <c r="J60" s="1" t="s">
        <v>3837</v>
      </c>
      <c r="K60" s="1" t="str">
        <f>HYPERLINK("http://dx.doi.org/10.1155/2018/5938152","http://dx.doi.org/10.1155/2018/5938152")</f>
        <v>http://dx.doi.org/10.1155/2018/5938152</v>
      </c>
    </row>
    <row r="61" spans="1:11" x14ac:dyDescent="0.3">
      <c r="A61" s="1" t="s">
        <v>3838</v>
      </c>
      <c r="B61" s="1" t="s">
        <v>2071</v>
      </c>
      <c r="C61" s="1" t="s">
        <v>3525</v>
      </c>
      <c r="D61" s="1" t="s">
        <v>1540</v>
      </c>
      <c r="E61" s="1" t="s">
        <v>3839</v>
      </c>
      <c r="F61" s="1" t="s">
        <v>16</v>
      </c>
      <c r="G61" s="1" t="s">
        <v>3840</v>
      </c>
      <c r="H61" s="1">
        <v>2016</v>
      </c>
      <c r="I61" s="1">
        <v>17</v>
      </c>
      <c r="J61" s="1" t="s">
        <v>2073</v>
      </c>
      <c r="K61" s="1" t="str">
        <f>HYPERLINK("http://dx.doi.org/10.1109/ACCESS.2016.2558456","http://dx.doi.org/10.1109/ACCESS.2016.2558456")</f>
        <v>http://dx.doi.org/10.1109/ACCESS.2016.2558456</v>
      </c>
    </row>
    <row r="62" spans="1:11" x14ac:dyDescent="0.3">
      <c r="A62" s="1" t="s">
        <v>3841</v>
      </c>
      <c r="B62" s="1" t="s">
        <v>2134</v>
      </c>
      <c r="C62" s="1" t="s">
        <v>3525</v>
      </c>
      <c r="D62" s="1" t="s">
        <v>1540</v>
      </c>
      <c r="E62" s="1" t="s">
        <v>3842</v>
      </c>
      <c r="F62" s="1" t="s">
        <v>3843</v>
      </c>
      <c r="G62" s="1" t="s">
        <v>2135</v>
      </c>
      <c r="H62" s="1">
        <v>2021</v>
      </c>
      <c r="I62" s="1">
        <v>23</v>
      </c>
      <c r="J62" s="1" t="s">
        <v>2136</v>
      </c>
      <c r="K62" s="1" t="str">
        <f>HYPERLINK("http://dx.doi.org/10.1109/ACCESS.2020.3047895","http://dx.doi.org/10.1109/ACCESS.2020.3047895")</f>
        <v>http://dx.doi.org/10.1109/ACCESS.2020.3047895</v>
      </c>
    </row>
    <row r="63" spans="1:11" x14ac:dyDescent="0.3">
      <c r="A63" s="1" t="s">
        <v>3844</v>
      </c>
      <c r="B63" s="1" t="s">
        <v>3845</v>
      </c>
      <c r="C63" s="1" t="s">
        <v>3761</v>
      </c>
      <c r="D63" s="1" t="s">
        <v>1540</v>
      </c>
      <c r="E63" s="1" t="s">
        <v>3846</v>
      </c>
      <c r="F63" s="1" t="s">
        <v>3847</v>
      </c>
      <c r="G63" s="1" t="s">
        <v>3848</v>
      </c>
      <c r="H63" s="1" t="s">
        <v>16</v>
      </c>
      <c r="I63" s="1">
        <v>0</v>
      </c>
      <c r="J63" s="1" t="s">
        <v>3849</v>
      </c>
      <c r="K63" s="1" t="str">
        <f>HYPERLINK("http://dx.doi.org/10.1109/TSMC.2022.3228314","http://dx.doi.org/10.1109/TSMC.2022.3228314")</f>
        <v>http://dx.doi.org/10.1109/TSMC.2022.3228314</v>
      </c>
    </row>
    <row r="64" spans="1:11" x14ac:dyDescent="0.3">
      <c r="A64" s="1" t="s">
        <v>3850</v>
      </c>
      <c r="B64" s="1" t="s">
        <v>3851</v>
      </c>
      <c r="C64" s="1" t="s">
        <v>3652</v>
      </c>
      <c r="D64" s="1" t="s">
        <v>1540</v>
      </c>
      <c r="E64" s="1" t="s">
        <v>3852</v>
      </c>
      <c r="F64" s="1" t="s">
        <v>3853</v>
      </c>
      <c r="G64" s="1" t="s">
        <v>3854</v>
      </c>
      <c r="H64" s="1" t="s">
        <v>16</v>
      </c>
      <c r="I64" s="1">
        <v>0</v>
      </c>
      <c r="J64" s="1" t="s">
        <v>3855</v>
      </c>
      <c r="K64" s="1" t="str">
        <f>HYPERLINK("http://dx.doi.org/10.1007/s10055-022-00687-7","http://dx.doi.org/10.1007/s10055-022-00687-7")</f>
        <v>http://dx.doi.org/10.1007/s10055-022-00687-7</v>
      </c>
    </row>
    <row r="65" spans="1:11" x14ac:dyDescent="0.3">
      <c r="A65" s="1" t="s">
        <v>3856</v>
      </c>
      <c r="B65" s="1" t="s">
        <v>3857</v>
      </c>
      <c r="C65" s="1" t="s">
        <v>3858</v>
      </c>
      <c r="D65" s="1" t="s">
        <v>1540</v>
      </c>
      <c r="E65" s="1" t="s">
        <v>16</v>
      </c>
      <c r="F65" s="1" t="s">
        <v>3859</v>
      </c>
      <c r="G65" s="1" t="s">
        <v>3860</v>
      </c>
      <c r="H65" s="1">
        <v>2016</v>
      </c>
      <c r="I65" s="1">
        <v>0</v>
      </c>
      <c r="J65" s="1" t="s">
        <v>3861</v>
      </c>
      <c r="K65" s="1" t="str">
        <f>HYPERLINK("http://dx.doi.org/10.1155/2016/9358369","http://dx.doi.org/10.1155/2016/9358369")</f>
        <v>http://dx.doi.org/10.1155/2016/9358369</v>
      </c>
    </row>
    <row r="66" spans="1:11" x14ac:dyDescent="0.3">
      <c r="A66" s="1" t="s">
        <v>3862</v>
      </c>
      <c r="B66" s="1" t="s">
        <v>3863</v>
      </c>
      <c r="C66" s="1" t="s">
        <v>3864</v>
      </c>
      <c r="D66" s="1" t="s">
        <v>1540</v>
      </c>
      <c r="E66" s="1" t="s">
        <v>3865</v>
      </c>
      <c r="F66" s="1" t="s">
        <v>3866</v>
      </c>
      <c r="G66" s="1" t="s">
        <v>3867</v>
      </c>
      <c r="H66" s="1">
        <v>2021</v>
      </c>
      <c r="I66" s="1">
        <v>0</v>
      </c>
      <c r="J66" s="1" t="s">
        <v>3868</v>
      </c>
      <c r="K66" s="1" t="str">
        <f>HYPERLINK("http://dx.doi.org/10.1016/j.iot.2021.100424","http://dx.doi.org/10.1016/j.iot.2021.100424")</f>
        <v>http://dx.doi.org/10.1016/j.iot.2021.100424</v>
      </c>
    </row>
    <row r="67" spans="1:11" x14ac:dyDescent="0.3">
      <c r="A67" s="1" t="s">
        <v>3869</v>
      </c>
      <c r="B67" s="1" t="s">
        <v>3870</v>
      </c>
      <c r="C67" s="1" t="s">
        <v>3570</v>
      </c>
      <c r="D67" s="1" t="s">
        <v>1540</v>
      </c>
      <c r="E67" s="1" t="s">
        <v>3871</v>
      </c>
      <c r="F67" s="1" t="s">
        <v>3872</v>
      </c>
      <c r="G67" s="1" t="s">
        <v>3873</v>
      </c>
      <c r="H67" s="1">
        <v>2022</v>
      </c>
      <c r="I67" s="1">
        <v>0</v>
      </c>
      <c r="J67" s="1" t="s">
        <v>3874</v>
      </c>
      <c r="K67" s="1" t="str">
        <f>HYPERLINK("http://dx.doi.org/10.3390/info13070321","http://dx.doi.org/10.3390/info13070321")</f>
        <v>http://dx.doi.org/10.3390/info13070321</v>
      </c>
    </row>
    <row r="68" spans="1:11" x14ac:dyDescent="0.3">
      <c r="A68" s="1" t="s">
        <v>3875</v>
      </c>
      <c r="B68" s="1" t="s">
        <v>2096</v>
      </c>
      <c r="C68" s="1" t="s">
        <v>3761</v>
      </c>
      <c r="D68" s="1" t="s">
        <v>1540</v>
      </c>
      <c r="E68" s="1" t="s">
        <v>3876</v>
      </c>
      <c r="F68" s="1" t="s">
        <v>3877</v>
      </c>
      <c r="G68" s="1" t="s">
        <v>3878</v>
      </c>
      <c r="H68" s="1" t="s">
        <v>16</v>
      </c>
      <c r="I68" s="1">
        <v>0</v>
      </c>
      <c r="J68" s="1" t="s">
        <v>2098</v>
      </c>
      <c r="K68" s="1" t="str">
        <f>HYPERLINK("http://dx.doi.org/10.1109/TSMC.2022.3228928","http://dx.doi.org/10.1109/TSMC.2022.3228928")</f>
        <v>http://dx.doi.org/10.1109/TSMC.2022.3228928</v>
      </c>
    </row>
    <row r="69" spans="1:11" x14ac:dyDescent="0.3">
      <c r="A69" s="1" t="s">
        <v>3879</v>
      </c>
      <c r="B69" s="1" t="s">
        <v>2055</v>
      </c>
      <c r="C69" s="1" t="s">
        <v>3525</v>
      </c>
      <c r="D69" s="1" t="s">
        <v>1540</v>
      </c>
      <c r="E69" s="1" t="s">
        <v>3880</v>
      </c>
      <c r="F69" s="1" t="s">
        <v>3881</v>
      </c>
      <c r="G69" s="1" t="s">
        <v>2056</v>
      </c>
      <c r="H69" s="1">
        <v>2021</v>
      </c>
      <c r="I69" s="1">
        <v>8</v>
      </c>
      <c r="J69" s="1" t="s">
        <v>2057</v>
      </c>
      <c r="K69" s="1" t="str">
        <f>HYPERLINK("http://dx.doi.org/10.1109/ACCESS.2021.3096915","http://dx.doi.org/10.1109/ACCESS.2021.3096915")</f>
        <v>http://dx.doi.org/10.1109/ACCESS.2021.3096915</v>
      </c>
    </row>
    <row r="70" spans="1:11" x14ac:dyDescent="0.3">
      <c r="A70" s="1" t="s">
        <v>3882</v>
      </c>
      <c r="B70" s="1" t="s">
        <v>3883</v>
      </c>
      <c r="C70" s="1" t="s">
        <v>3652</v>
      </c>
      <c r="D70" s="1" t="s">
        <v>1540</v>
      </c>
      <c r="E70" s="1" t="s">
        <v>3884</v>
      </c>
      <c r="F70" s="1" t="s">
        <v>3885</v>
      </c>
      <c r="G70" s="1" t="s">
        <v>3886</v>
      </c>
      <c r="H70" s="1">
        <v>2015</v>
      </c>
      <c r="I70" s="1">
        <v>14</v>
      </c>
      <c r="J70" s="1" t="s">
        <v>3887</v>
      </c>
      <c r="K70" s="1" t="str">
        <f>HYPERLINK("http://dx.doi.org/10.1007/s10055-015-0260-x","http://dx.doi.org/10.1007/s10055-015-0260-x")</f>
        <v>http://dx.doi.org/10.1007/s10055-015-0260-x</v>
      </c>
    </row>
    <row r="71" spans="1:11" x14ac:dyDescent="0.3">
      <c r="A71" s="1" t="s">
        <v>3888</v>
      </c>
      <c r="B71" s="1" t="s">
        <v>3889</v>
      </c>
      <c r="C71" s="1" t="s">
        <v>3815</v>
      </c>
      <c r="D71" s="1" t="s">
        <v>1540</v>
      </c>
      <c r="E71" s="1" t="s">
        <v>16</v>
      </c>
      <c r="F71" s="1" t="s">
        <v>16</v>
      </c>
      <c r="G71" s="1" t="s">
        <v>3890</v>
      </c>
      <c r="H71" s="1">
        <v>2022</v>
      </c>
      <c r="I71" s="1">
        <v>0</v>
      </c>
      <c r="J71" s="1" t="s">
        <v>3891</v>
      </c>
      <c r="K71" s="1" t="str">
        <f>HYPERLINK("http://dx.doi.org/10.1155/2022/3994102","http://dx.doi.org/10.1155/2022/3994102")</f>
        <v>http://dx.doi.org/10.1155/2022/3994102</v>
      </c>
    </row>
    <row r="72" spans="1:11" x14ac:dyDescent="0.3">
      <c r="A72" s="1" t="s">
        <v>3892</v>
      </c>
      <c r="B72" s="1" t="s">
        <v>1750</v>
      </c>
      <c r="C72" s="1" t="s">
        <v>3893</v>
      </c>
      <c r="D72" s="1" t="s">
        <v>1540</v>
      </c>
      <c r="E72" s="1" t="s">
        <v>3894</v>
      </c>
      <c r="F72" s="1" t="s">
        <v>3895</v>
      </c>
      <c r="G72" s="1" t="s">
        <v>3896</v>
      </c>
      <c r="H72" s="1">
        <v>2020</v>
      </c>
      <c r="I72" s="1">
        <v>44</v>
      </c>
      <c r="J72" s="1" t="s">
        <v>3897</v>
      </c>
      <c r="K72" s="1" t="str">
        <f>HYPERLINK("http://dx.doi.org/10.1007/s10922-020-09525-0","http://dx.doi.org/10.1007/s10922-020-09525-0")</f>
        <v>http://dx.doi.org/10.1007/s10922-020-09525-0</v>
      </c>
    </row>
    <row r="73" spans="1:11" x14ac:dyDescent="0.3">
      <c r="A73" s="1" t="s">
        <v>3898</v>
      </c>
      <c r="B73" s="1" t="s">
        <v>3899</v>
      </c>
      <c r="C73" s="1" t="s">
        <v>3677</v>
      </c>
      <c r="D73" s="1" t="s">
        <v>1540</v>
      </c>
      <c r="E73" s="1" t="s">
        <v>3900</v>
      </c>
      <c r="F73" s="1" t="s">
        <v>16</v>
      </c>
      <c r="G73" s="1" t="s">
        <v>3901</v>
      </c>
      <c r="H73" s="1">
        <v>2022</v>
      </c>
      <c r="I73" s="1">
        <v>10</v>
      </c>
      <c r="J73" s="1" t="s">
        <v>3902</v>
      </c>
      <c r="K73" s="1" t="str">
        <f>HYPERLINK("http://dx.doi.org/10.1109/TVCG.2022.3150474","http://dx.doi.org/10.1109/TVCG.2022.3150474")</f>
        <v>http://dx.doi.org/10.1109/TVCG.2022.3150474</v>
      </c>
    </row>
    <row r="74" spans="1:11" x14ac:dyDescent="0.3">
      <c r="A74" s="1" t="s">
        <v>3903</v>
      </c>
      <c r="B74" s="1" t="s">
        <v>3904</v>
      </c>
      <c r="C74" s="1" t="s">
        <v>3905</v>
      </c>
      <c r="D74" s="1" t="s">
        <v>1540</v>
      </c>
      <c r="E74" s="1" t="s">
        <v>16</v>
      </c>
      <c r="F74" s="1" t="s">
        <v>16</v>
      </c>
      <c r="G74" s="1" t="s">
        <v>3906</v>
      </c>
      <c r="H74" s="1">
        <v>2020</v>
      </c>
      <c r="I74" s="1">
        <v>0</v>
      </c>
      <c r="J74" s="1" t="s">
        <v>3907</v>
      </c>
      <c r="K74" s="1" t="str">
        <f>HYPERLINK("http://dx.doi.org/10.1155/2020/1314598","http://dx.doi.org/10.1155/2020/1314598")</f>
        <v>http://dx.doi.org/10.1155/2020/1314598</v>
      </c>
    </row>
    <row r="75" spans="1:11" x14ac:dyDescent="0.3">
      <c r="A75" s="1" t="s">
        <v>3908</v>
      </c>
      <c r="B75" s="1" t="s">
        <v>3909</v>
      </c>
      <c r="C75" s="1" t="s">
        <v>3910</v>
      </c>
      <c r="D75" s="1" t="s">
        <v>1540</v>
      </c>
      <c r="E75" s="1" t="s">
        <v>3911</v>
      </c>
      <c r="F75" s="1" t="s">
        <v>3912</v>
      </c>
      <c r="G75" s="1" t="s">
        <v>3913</v>
      </c>
      <c r="H75" s="1">
        <v>2019</v>
      </c>
      <c r="I75" s="1">
        <v>15</v>
      </c>
      <c r="J75" s="1" t="s">
        <v>3914</v>
      </c>
      <c r="K75" s="1" t="str">
        <f>HYPERLINK("http://dx.doi.org/10.1016/j.compedu.2019.04.010","http://dx.doi.org/10.1016/j.compedu.2019.04.010")</f>
        <v>http://dx.doi.org/10.1016/j.compedu.2019.04.010</v>
      </c>
    </row>
    <row r="76" spans="1:11" x14ac:dyDescent="0.3">
      <c r="A76" s="1" t="s">
        <v>3915</v>
      </c>
      <c r="B76" s="1" t="s">
        <v>3916</v>
      </c>
      <c r="C76" s="1" t="s">
        <v>3917</v>
      </c>
      <c r="D76" s="1" t="s">
        <v>1540</v>
      </c>
      <c r="E76" s="1" t="s">
        <v>16</v>
      </c>
      <c r="F76" s="1" t="s">
        <v>16</v>
      </c>
      <c r="G76" s="1" t="s">
        <v>3918</v>
      </c>
      <c r="H76" s="1">
        <v>2019</v>
      </c>
      <c r="I76" s="1">
        <v>16</v>
      </c>
      <c r="J76" s="1" t="s">
        <v>3919</v>
      </c>
      <c r="K76" s="1" t="str">
        <f>HYPERLINK("http://dx.doi.org/10.1080/10447318.2019.1574099","http://dx.doi.org/10.1080/10447318.2019.1574099")</f>
        <v>http://dx.doi.org/10.1080/10447318.2019.1574099</v>
      </c>
    </row>
    <row r="77" spans="1:11" x14ac:dyDescent="0.3">
      <c r="A77" s="1" t="s">
        <v>3920</v>
      </c>
      <c r="B77" s="1" t="s">
        <v>3921</v>
      </c>
      <c r="C77" s="1" t="s">
        <v>3684</v>
      </c>
      <c r="D77" s="1" t="s">
        <v>1540</v>
      </c>
      <c r="E77" s="1" t="s">
        <v>3922</v>
      </c>
      <c r="F77" s="1" t="s">
        <v>3923</v>
      </c>
      <c r="G77" s="1" t="s">
        <v>3924</v>
      </c>
      <c r="H77" s="1">
        <v>2023</v>
      </c>
      <c r="I77" s="1">
        <v>0</v>
      </c>
      <c r="J77" s="1" t="s">
        <v>3925</v>
      </c>
      <c r="K77" s="1" t="str">
        <f>HYPERLINK("http://dx.doi.org/10.3390/fi15010020","http://dx.doi.org/10.3390/fi15010020")</f>
        <v>http://dx.doi.org/10.3390/fi15010020</v>
      </c>
    </row>
    <row r="78" spans="1:11" x14ac:dyDescent="0.3">
      <c r="A78" s="1" t="s">
        <v>3926</v>
      </c>
      <c r="B78" s="1" t="s">
        <v>3927</v>
      </c>
      <c r="C78" s="1" t="s">
        <v>3537</v>
      </c>
      <c r="D78" s="1" t="s">
        <v>1540</v>
      </c>
      <c r="E78" s="1" t="s">
        <v>3928</v>
      </c>
      <c r="F78" s="1" t="s">
        <v>3929</v>
      </c>
      <c r="G78" s="1" t="s">
        <v>3930</v>
      </c>
      <c r="H78" s="1">
        <v>2022</v>
      </c>
      <c r="I78" s="1">
        <v>0</v>
      </c>
      <c r="J78" s="1" t="s">
        <v>3931</v>
      </c>
      <c r="K78" s="1" t="str">
        <f>HYPERLINK("http://dx.doi.org/10.3390/electronics11101586","http://dx.doi.org/10.3390/electronics11101586")</f>
        <v>http://dx.doi.org/10.3390/electronics11101586</v>
      </c>
    </row>
    <row r="79" spans="1:11" x14ac:dyDescent="0.3">
      <c r="A79" s="1" t="s">
        <v>3932</v>
      </c>
      <c r="B79" s="1" t="s">
        <v>3933</v>
      </c>
      <c r="C79" s="1" t="s">
        <v>3934</v>
      </c>
      <c r="D79" s="1" t="s">
        <v>1540</v>
      </c>
      <c r="E79" s="1" t="s">
        <v>3935</v>
      </c>
      <c r="F79" s="1" t="s">
        <v>3936</v>
      </c>
      <c r="G79" s="1" t="s">
        <v>3937</v>
      </c>
      <c r="H79" s="1">
        <v>2022</v>
      </c>
      <c r="I79" s="1">
        <v>23</v>
      </c>
      <c r="J79" s="1" t="s">
        <v>3938</v>
      </c>
      <c r="K79" s="1" t="str">
        <f>HYPERLINK("http://dx.doi.org/10.31577/cai_2022_2_479","http://dx.doi.org/10.31577/cai_2022_2_479")</f>
        <v>http://dx.doi.org/10.31577/cai_2022_2_479</v>
      </c>
    </row>
    <row r="80" spans="1:11" x14ac:dyDescent="0.3">
      <c r="A80" s="1" t="s">
        <v>3939</v>
      </c>
      <c r="B80" s="1" t="s">
        <v>3940</v>
      </c>
      <c r="C80" s="1" t="s">
        <v>3834</v>
      </c>
      <c r="D80" s="1" t="s">
        <v>1540</v>
      </c>
      <c r="E80" s="1" t="s">
        <v>16</v>
      </c>
      <c r="F80" s="1" t="s">
        <v>3941</v>
      </c>
      <c r="G80" s="1" t="s">
        <v>3942</v>
      </c>
      <c r="H80" s="1">
        <v>2021</v>
      </c>
      <c r="I80" s="1">
        <v>0</v>
      </c>
      <c r="J80" s="1" t="s">
        <v>3943</v>
      </c>
      <c r="K80" s="1" t="str">
        <f>HYPERLINK("http://dx.doi.org/10.1155/2021/4083199","http://dx.doi.org/10.1155/2021/4083199")</f>
        <v>http://dx.doi.org/10.1155/2021/4083199</v>
      </c>
    </row>
    <row r="81" spans="1:11" x14ac:dyDescent="0.3">
      <c r="A81" s="1" t="s">
        <v>3944</v>
      </c>
      <c r="B81" s="1" t="s">
        <v>2031</v>
      </c>
      <c r="C81" s="1" t="s">
        <v>3525</v>
      </c>
      <c r="D81" s="1" t="s">
        <v>1540</v>
      </c>
      <c r="E81" s="1" t="s">
        <v>3945</v>
      </c>
      <c r="F81" s="1" t="s">
        <v>3946</v>
      </c>
      <c r="G81" s="1" t="s">
        <v>3947</v>
      </c>
      <c r="H81" s="1">
        <v>2019</v>
      </c>
      <c r="I81" s="1">
        <v>10</v>
      </c>
      <c r="J81" s="1" t="s">
        <v>2033</v>
      </c>
      <c r="K81" s="1" t="str">
        <f>HYPERLINK("http://dx.doi.org/10.1109/ACCESS.2019.2945819","http://dx.doi.org/10.1109/ACCESS.2019.2945819")</f>
        <v>http://dx.doi.org/10.1109/ACCESS.2019.2945819</v>
      </c>
    </row>
    <row r="82" spans="1:11" x14ac:dyDescent="0.3">
      <c r="A82" s="1" t="s">
        <v>3948</v>
      </c>
      <c r="B82" s="1" t="s">
        <v>2284</v>
      </c>
      <c r="C82" s="1" t="s">
        <v>3949</v>
      </c>
      <c r="D82" s="1" t="s">
        <v>1540</v>
      </c>
      <c r="E82" s="1" t="s">
        <v>3950</v>
      </c>
      <c r="F82" s="1" t="s">
        <v>3951</v>
      </c>
      <c r="G82" s="1" t="s">
        <v>2285</v>
      </c>
      <c r="H82" s="1">
        <v>2022</v>
      </c>
      <c r="I82" s="1">
        <v>12</v>
      </c>
      <c r="J82" s="1" t="s">
        <v>2286</v>
      </c>
      <c r="K82" s="1" t="str">
        <f>HYPERLINK("http://dx.doi.org/10.1109/OJCS.2022.3206494","http://dx.doi.org/10.1109/OJCS.2022.3206494")</f>
        <v>http://dx.doi.org/10.1109/OJCS.2022.3206494</v>
      </c>
    </row>
    <row r="83" spans="1:11" x14ac:dyDescent="0.3">
      <c r="A83" s="1" t="s">
        <v>3952</v>
      </c>
      <c r="B83" s="1" t="s">
        <v>3953</v>
      </c>
      <c r="C83" s="1" t="s">
        <v>3537</v>
      </c>
      <c r="D83" s="1" t="s">
        <v>1540</v>
      </c>
      <c r="E83" s="1" t="s">
        <v>3954</v>
      </c>
      <c r="F83" s="1" t="s">
        <v>3955</v>
      </c>
      <c r="G83" s="1" t="s">
        <v>3956</v>
      </c>
      <c r="H83" s="1">
        <v>2021</v>
      </c>
      <c r="I83" s="1">
        <v>0</v>
      </c>
      <c r="J83" s="1" t="s">
        <v>3957</v>
      </c>
      <c r="K83" s="1" t="str">
        <f>HYPERLINK("http://dx.doi.org/10.3390/electronics10222838","http://dx.doi.org/10.3390/electronics10222838")</f>
        <v>http://dx.doi.org/10.3390/electronics10222838</v>
      </c>
    </row>
    <row r="84" spans="1:11" x14ac:dyDescent="0.3">
      <c r="A84" s="1" t="s">
        <v>3958</v>
      </c>
      <c r="B84" s="1" t="s">
        <v>3959</v>
      </c>
      <c r="C84" s="1" t="s">
        <v>3537</v>
      </c>
      <c r="D84" s="1" t="s">
        <v>1540</v>
      </c>
      <c r="E84" s="1" t="s">
        <v>3960</v>
      </c>
      <c r="F84" s="1" t="s">
        <v>3961</v>
      </c>
      <c r="G84" s="1" t="s">
        <v>3962</v>
      </c>
      <c r="H84" s="1">
        <v>2021</v>
      </c>
      <c r="I84" s="1">
        <v>0</v>
      </c>
      <c r="J84" s="1" t="s">
        <v>3963</v>
      </c>
      <c r="K84" s="1" t="str">
        <f>HYPERLINK("http://dx.doi.org/10.3390/electronics10243175","http://dx.doi.org/10.3390/electronics10243175")</f>
        <v>http://dx.doi.org/10.3390/electronics10243175</v>
      </c>
    </row>
    <row r="85" spans="1:11" x14ac:dyDescent="0.3">
      <c r="A85" s="1" t="s">
        <v>3964</v>
      </c>
      <c r="B85" s="1" t="s">
        <v>3965</v>
      </c>
      <c r="C85" s="1" t="s">
        <v>3570</v>
      </c>
      <c r="D85" s="1" t="s">
        <v>1540</v>
      </c>
      <c r="E85" s="1" t="s">
        <v>3966</v>
      </c>
      <c r="F85" s="1" t="s">
        <v>3967</v>
      </c>
      <c r="G85" s="1" t="s">
        <v>3968</v>
      </c>
      <c r="H85" s="1">
        <v>2022</v>
      </c>
      <c r="I85" s="1">
        <v>0</v>
      </c>
      <c r="J85" s="1" t="s">
        <v>3969</v>
      </c>
      <c r="K85" s="1" t="str">
        <f>HYPERLINK("http://dx.doi.org/10.3390/info13020089","http://dx.doi.org/10.3390/info13020089")</f>
        <v>http://dx.doi.org/10.3390/info13020089</v>
      </c>
    </row>
    <row r="86" spans="1:11" x14ac:dyDescent="0.3">
      <c r="A86" s="1" t="s">
        <v>3970</v>
      </c>
      <c r="B86" s="1" t="s">
        <v>1535</v>
      </c>
      <c r="C86" s="1" t="s">
        <v>3525</v>
      </c>
      <c r="D86" s="1" t="s">
        <v>1540</v>
      </c>
      <c r="E86" s="1" t="s">
        <v>3971</v>
      </c>
      <c r="F86" s="1" t="s">
        <v>3972</v>
      </c>
      <c r="G86" s="1" t="s">
        <v>2016</v>
      </c>
      <c r="H86" s="1">
        <v>2023</v>
      </c>
      <c r="I86" s="1">
        <v>30</v>
      </c>
      <c r="J86" s="1" t="s">
        <v>2017</v>
      </c>
      <c r="K86" s="1" t="str">
        <f>HYPERLINK("http://dx.doi.org/10.1109/ACCESS.2023.3241628","http://dx.doi.org/10.1109/ACCESS.2023.3241628")</f>
        <v>http://dx.doi.org/10.1109/ACCESS.2023.3241628</v>
      </c>
    </row>
    <row r="87" spans="1:11" x14ac:dyDescent="0.3">
      <c r="A87" s="1" t="s">
        <v>3973</v>
      </c>
      <c r="B87" s="1" t="s">
        <v>3974</v>
      </c>
      <c r="C87" s="1" t="s">
        <v>3975</v>
      </c>
      <c r="D87" s="1" t="s">
        <v>1540</v>
      </c>
      <c r="E87" s="1" t="s">
        <v>3976</v>
      </c>
      <c r="F87" s="1" t="s">
        <v>3977</v>
      </c>
      <c r="G87" s="1" t="s">
        <v>3978</v>
      </c>
      <c r="H87" s="1">
        <v>2021</v>
      </c>
      <c r="I87" s="1">
        <v>34</v>
      </c>
      <c r="J87" s="1" t="s">
        <v>3979</v>
      </c>
      <c r="K87" s="1" t="str">
        <f>HYPERLINK("http://dx.doi.org/10.1002/int.22586","http://dx.doi.org/10.1002/int.22586")</f>
        <v>http://dx.doi.org/10.1002/int.22586</v>
      </c>
    </row>
    <row r="88" spans="1:11" x14ac:dyDescent="0.3">
      <c r="A88" s="1" t="s">
        <v>3980</v>
      </c>
      <c r="B88" s="1" t="s">
        <v>1985</v>
      </c>
      <c r="C88" s="1" t="s">
        <v>3677</v>
      </c>
      <c r="D88" s="1" t="s">
        <v>1540</v>
      </c>
      <c r="E88" s="1" t="s">
        <v>3981</v>
      </c>
      <c r="F88" s="1" t="s">
        <v>3982</v>
      </c>
      <c r="G88" s="1" t="s">
        <v>1986</v>
      </c>
      <c r="H88" s="1">
        <v>2020</v>
      </c>
      <c r="I88" s="1">
        <v>7</v>
      </c>
      <c r="J88" s="1" t="s">
        <v>1987</v>
      </c>
      <c r="K88" s="1" t="str">
        <f>HYPERLINK("http://dx.doi.org/10.1109/TVCG.2020.3023637","http://dx.doi.org/10.1109/TVCG.2020.3023637")</f>
        <v>http://dx.doi.org/10.1109/TVCG.2020.3023637</v>
      </c>
    </row>
    <row r="89" spans="1:11" x14ac:dyDescent="0.3">
      <c r="A89" s="1" t="s">
        <v>3983</v>
      </c>
      <c r="B89" s="1" t="s">
        <v>3984</v>
      </c>
      <c r="C89" s="1" t="s">
        <v>3985</v>
      </c>
      <c r="D89" s="1" t="s">
        <v>1540</v>
      </c>
      <c r="E89" s="1" t="s">
        <v>3986</v>
      </c>
      <c r="F89" s="1" t="s">
        <v>3987</v>
      </c>
      <c r="G89" s="1" t="s">
        <v>3988</v>
      </c>
      <c r="H89" s="1">
        <v>2022</v>
      </c>
      <c r="I89" s="1">
        <v>0</v>
      </c>
      <c r="J89" s="1" t="s">
        <v>3989</v>
      </c>
      <c r="K89" s="1" t="str">
        <f>HYPERLINK("http://dx.doi.org/10.3390/informatics9030054","http://dx.doi.org/10.3390/informatics9030054")</f>
        <v>http://dx.doi.org/10.3390/informatics9030054</v>
      </c>
    </row>
    <row r="90" spans="1:11" x14ac:dyDescent="0.3">
      <c r="A90" s="1" t="s">
        <v>3990</v>
      </c>
      <c r="B90" s="1" t="s">
        <v>3991</v>
      </c>
      <c r="C90" s="1" t="s">
        <v>3599</v>
      </c>
      <c r="D90" s="1" t="s">
        <v>1540</v>
      </c>
      <c r="E90" s="1" t="s">
        <v>3992</v>
      </c>
      <c r="F90" s="1" t="s">
        <v>3993</v>
      </c>
      <c r="G90" s="1" t="s">
        <v>3994</v>
      </c>
      <c r="H90" s="1">
        <v>2021</v>
      </c>
      <c r="I90" s="1">
        <v>11</v>
      </c>
      <c r="J90" s="1" t="s">
        <v>3995</v>
      </c>
      <c r="K90" s="1" t="str">
        <f>HYPERLINK("http://dx.doi.org/10.1109/JIOT.2021.3052082","http://dx.doi.org/10.1109/JIOT.2021.3052082")</f>
        <v>http://dx.doi.org/10.1109/JIOT.2021.3052082</v>
      </c>
    </row>
    <row r="91" spans="1:11" x14ac:dyDescent="0.3">
      <c r="A91" s="1" t="s">
        <v>3996</v>
      </c>
      <c r="B91" s="1" t="s">
        <v>3997</v>
      </c>
      <c r="C91" s="1" t="s">
        <v>3716</v>
      </c>
      <c r="D91" s="1" t="s">
        <v>1540</v>
      </c>
      <c r="E91" s="1" t="s">
        <v>3998</v>
      </c>
      <c r="F91" s="1" t="s">
        <v>16</v>
      </c>
      <c r="G91" s="1" t="s">
        <v>3999</v>
      </c>
      <c r="H91" s="1">
        <v>2018</v>
      </c>
      <c r="I91" s="1">
        <v>13</v>
      </c>
      <c r="J91" s="1" t="s">
        <v>4000</v>
      </c>
      <c r="K91" s="1" t="str">
        <f>HYPERLINK("http://dx.doi.org/10.3991/ijoe.v14i04.8398","http://dx.doi.org/10.3991/ijoe.v14i04.8398")</f>
        <v>http://dx.doi.org/10.3991/ijoe.v14i04.8398</v>
      </c>
    </row>
    <row r="92" spans="1:11" x14ac:dyDescent="0.3">
      <c r="A92" s="1" t="s">
        <v>4001</v>
      </c>
      <c r="B92" s="1" t="s">
        <v>4002</v>
      </c>
      <c r="C92" s="1" t="s">
        <v>4003</v>
      </c>
      <c r="D92" s="1" t="s">
        <v>1540</v>
      </c>
      <c r="E92" s="1" t="s">
        <v>4004</v>
      </c>
      <c r="F92" s="1" t="s">
        <v>4005</v>
      </c>
      <c r="G92" s="1" t="s">
        <v>4006</v>
      </c>
      <c r="H92" s="1">
        <v>2019</v>
      </c>
      <c r="I92" s="1">
        <v>0</v>
      </c>
      <c r="J92" s="1" t="s">
        <v>4007</v>
      </c>
      <c r="K92" s="1" t="str">
        <f>HYPERLINK("http://dx.doi.org/10.1186/s40537-019-0193-4","http://dx.doi.org/10.1186/s40537-019-0193-4")</f>
        <v>http://dx.doi.org/10.1186/s40537-019-0193-4</v>
      </c>
    </row>
    <row r="93" spans="1:11" x14ac:dyDescent="0.3">
      <c r="A93" s="1" t="s">
        <v>4008</v>
      </c>
      <c r="B93" s="1" t="s">
        <v>4009</v>
      </c>
      <c r="C93" s="1" t="s">
        <v>3652</v>
      </c>
      <c r="D93" s="1" t="s">
        <v>1540</v>
      </c>
      <c r="E93" s="1" t="s">
        <v>4010</v>
      </c>
      <c r="F93" s="1" t="s">
        <v>4011</v>
      </c>
      <c r="G93" s="1" t="s">
        <v>4012</v>
      </c>
      <c r="H93" s="1" t="s">
        <v>16</v>
      </c>
      <c r="I93" s="1">
        <v>0</v>
      </c>
      <c r="J93" s="1" t="s">
        <v>4013</v>
      </c>
      <c r="K93" s="1" t="str">
        <f>HYPERLINK("http://dx.doi.org/10.1007/s10055-021-00538-x","http://dx.doi.org/10.1007/s10055-021-00538-x")</f>
        <v>http://dx.doi.org/10.1007/s10055-021-00538-x</v>
      </c>
    </row>
    <row r="94" spans="1:11" x14ac:dyDescent="0.3">
      <c r="A94" s="1" t="s">
        <v>4014</v>
      </c>
      <c r="B94" s="1" t="s">
        <v>4015</v>
      </c>
      <c r="C94" s="1" t="s">
        <v>4016</v>
      </c>
      <c r="D94" s="1" t="s">
        <v>1540</v>
      </c>
      <c r="E94" s="1" t="s">
        <v>4017</v>
      </c>
      <c r="F94" s="1" t="s">
        <v>4018</v>
      </c>
      <c r="G94" s="1" t="s">
        <v>4019</v>
      </c>
      <c r="H94" s="1" t="s">
        <v>16</v>
      </c>
      <c r="I94" s="1">
        <v>0</v>
      </c>
      <c r="J94" s="1" t="s">
        <v>4020</v>
      </c>
      <c r="K94" s="1" t="str">
        <f>HYPERLINK("http://dx.doi.org/10.1007/s11042-022-13803-1","http://dx.doi.org/10.1007/s11042-022-13803-1")</f>
        <v>http://dx.doi.org/10.1007/s11042-022-13803-1</v>
      </c>
    </row>
    <row r="95" spans="1:11" x14ac:dyDescent="0.3">
      <c r="A95" s="1" t="s">
        <v>4021</v>
      </c>
      <c r="B95" s="1" t="s">
        <v>4022</v>
      </c>
      <c r="C95" s="1" t="s">
        <v>3627</v>
      </c>
      <c r="D95" s="1" t="s">
        <v>1540</v>
      </c>
      <c r="E95" s="1" t="s">
        <v>16</v>
      </c>
      <c r="F95" s="1" t="s">
        <v>4023</v>
      </c>
      <c r="G95" s="1" t="s">
        <v>4024</v>
      </c>
      <c r="H95" s="1">
        <v>2015</v>
      </c>
      <c r="I95" s="1">
        <v>8</v>
      </c>
      <c r="J95" s="1" t="s">
        <v>4025</v>
      </c>
      <c r="K95" s="1" t="str">
        <f>HYPERLINK("http://dx.doi.org/10.1155/2015/963628","http://dx.doi.org/10.1155/2015/963628")</f>
        <v>http://dx.doi.org/10.1155/2015/963628</v>
      </c>
    </row>
    <row r="96" spans="1:11" x14ac:dyDescent="0.3">
      <c r="A96" s="1" t="s">
        <v>4026</v>
      </c>
      <c r="B96" s="1" t="s">
        <v>4027</v>
      </c>
      <c r="C96" s="1" t="s">
        <v>3834</v>
      </c>
      <c r="D96" s="1" t="s">
        <v>1540</v>
      </c>
      <c r="E96" s="1" t="s">
        <v>16</v>
      </c>
      <c r="F96" s="1" t="s">
        <v>4028</v>
      </c>
      <c r="G96" s="1" t="s">
        <v>4029</v>
      </c>
      <c r="H96" s="1">
        <v>2020</v>
      </c>
      <c r="I96" s="1">
        <v>0</v>
      </c>
      <c r="J96" s="1" t="s">
        <v>4030</v>
      </c>
      <c r="K96" s="1" t="str">
        <f>HYPERLINK("http://dx.doi.org/10.1155/2020/8546237","http://dx.doi.org/10.1155/2020/8546237")</f>
        <v>http://dx.doi.org/10.1155/2020/8546237</v>
      </c>
    </row>
    <row r="97" spans="1:11" x14ac:dyDescent="0.3">
      <c r="A97" s="1" t="s">
        <v>4031</v>
      </c>
      <c r="B97" s="1" t="s">
        <v>4032</v>
      </c>
      <c r="C97" s="1" t="s">
        <v>3677</v>
      </c>
      <c r="D97" s="1" t="s">
        <v>1540</v>
      </c>
      <c r="E97" s="1" t="s">
        <v>4033</v>
      </c>
      <c r="F97" s="1" t="s">
        <v>16</v>
      </c>
      <c r="G97" s="1" t="s">
        <v>4034</v>
      </c>
      <c r="H97" s="1">
        <v>2020</v>
      </c>
      <c r="I97" s="1">
        <v>6</v>
      </c>
      <c r="J97" s="1" t="s">
        <v>4035</v>
      </c>
      <c r="K97" s="1" t="str">
        <f>HYPERLINK("http://dx.doi.org/10.1109/TVCG.2020.2973075","http://dx.doi.org/10.1109/TVCG.2020.2973075")</f>
        <v>http://dx.doi.org/10.1109/TVCG.2020.2973075</v>
      </c>
    </row>
    <row r="98" spans="1:11" x14ac:dyDescent="0.3">
      <c r="A98" s="1" t="s">
        <v>4036</v>
      </c>
      <c r="B98" s="1" t="s">
        <v>4037</v>
      </c>
      <c r="C98" s="1" t="s">
        <v>3815</v>
      </c>
      <c r="D98" s="1" t="s">
        <v>1540</v>
      </c>
      <c r="E98" s="1" t="s">
        <v>16</v>
      </c>
      <c r="F98" s="1" t="s">
        <v>4038</v>
      </c>
      <c r="G98" s="1" t="s">
        <v>4039</v>
      </c>
      <c r="H98" s="1">
        <v>2021</v>
      </c>
      <c r="I98" s="1">
        <v>0</v>
      </c>
      <c r="J98" s="1" t="s">
        <v>4040</v>
      </c>
      <c r="K98" s="1" t="str">
        <f>HYPERLINK("http://dx.doi.org/10.1155/2021/6751423","http://dx.doi.org/10.1155/2021/6751423")</f>
        <v>http://dx.doi.org/10.1155/2021/6751423</v>
      </c>
    </row>
    <row r="99" spans="1:11" x14ac:dyDescent="0.3">
      <c r="A99" s="1" t="s">
        <v>4041</v>
      </c>
      <c r="B99" s="1" t="s">
        <v>1959</v>
      </c>
      <c r="C99" s="1" t="s">
        <v>3525</v>
      </c>
      <c r="D99" s="1" t="s">
        <v>1540</v>
      </c>
      <c r="E99" s="1" t="s">
        <v>4042</v>
      </c>
      <c r="F99" s="1" t="s">
        <v>4043</v>
      </c>
      <c r="G99" s="1" t="s">
        <v>1960</v>
      </c>
      <c r="H99" s="1">
        <v>2019</v>
      </c>
      <c r="I99" s="1">
        <v>16</v>
      </c>
      <c r="J99" s="1" t="s">
        <v>1961</v>
      </c>
      <c r="K99" s="1" t="str">
        <f>HYPERLINK("http://dx.doi.org/10.1109/ACCESS.2019.2940887","http://dx.doi.org/10.1109/ACCESS.2019.2940887")</f>
        <v>http://dx.doi.org/10.1109/ACCESS.2019.2940887</v>
      </c>
    </row>
    <row r="100" spans="1:11" x14ac:dyDescent="0.3">
      <c r="A100" s="1" t="s">
        <v>4044</v>
      </c>
      <c r="B100" s="1" t="s">
        <v>4045</v>
      </c>
      <c r="C100" s="1" t="s">
        <v>3834</v>
      </c>
      <c r="D100" s="1" t="s">
        <v>1540</v>
      </c>
      <c r="E100" s="1" t="s">
        <v>16</v>
      </c>
      <c r="F100" s="1" t="s">
        <v>4046</v>
      </c>
      <c r="G100" s="1" t="s">
        <v>4047</v>
      </c>
      <c r="H100" s="1">
        <v>2021</v>
      </c>
      <c r="I100" s="1">
        <v>0</v>
      </c>
      <c r="J100" s="1" t="s">
        <v>4048</v>
      </c>
      <c r="K100" s="1" t="str">
        <f>HYPERLINK("http://dx.doi.org/10.1155/2021/6876974","http://dx.doi.org/10.1155/2021/6876974")</f>
        <v>http://dx.doi.org/10.1155/2021/6876974</v>
      </c>
    </row>
    <row r="101" spans="1:11" x14ac:dyDescent="0.3">
      <c r="A101" s="1" t="s">
        <v>4049</v>
      </c>
      <c r="B101" s="1" t="s">
        <v>4050</v>
      </c>
      <c r="C101" s="1" t="s">
        <v>4051</v>
      </c>
      <c r="D101" s="1" t="s">
        <v>1540</v>
      </c>
      <c r="E101" s="1" t="s">
        <v>4052</v>
      </c>
      <c r="F101" s="1" t="s">
        <v>4053</v>
      </c>
      <c r="G101" s="1" t="s">
        <v>4054</v>
      </c>
      <c r="H101" s="1">
        <v>2020</v>
      </c>
      <c r="I101" s="1">
        <v>0</v>
      </c>
      <c r="J101" s="1" t="s">
        <v>4055</v>
      </c>
      <c r="K101" s="1" t="str">
        <f>HYPERLINK("http://dx.doi.org/10.1002/aisy.202000002","http://dx.doi.org/10.1002/aisy.202000002")</f>
        <v>http://dx.doi.org/10.1002/aisy.202000002</v>
      </c>
    </row>
    <row r="102" spans="1:11" x14ac:dyDescent="0.3">
      <c r="A102" s="1" t="s">
        <v>4056</v>
      </c>
      <c r="B102" s="1" t="s">
        <v>1684</v>
      </c>
      <c r="C102" s="1" t="s">
        <v>4057</v>
      </c>
      <c r="D102" s="1" t="s">
        <v>1540</v>
      </c>
      <c r="E102" s="1" t="s">
        <v>4058</v>
      </c>
      <c r="F102" s="1" t="s">
        <v>4059</v>
      </c>
      <c r="G102" s="1" t="s">
        <v>4060</v>
      </c>
      <c r="H102" s="1">
        <v>2021</v>
      </c>
      <c r="I102" s="1">
        <v>13</v>
      </c>
      <c r="J102" s="1" t="s">
        <v>4061</v>
      </c>
      <c r="K102" s="1" t="str">
        <f>HYPERLINK("http://dx.doi.org/10.1109/JSYST.2020.3023041","http://dx.doi.org/10.1109/JSYST.2020.3023041")</f>
        <v>http://dx.doi.org/10.1109/JSYST.2020.3023041</v>
      </c>
    </row>
    <row r="103" spans="1:11" x14ac:dyDescent="0.3">
      <c r="A103" s="1" t="s">
        <v>4062</v>
      </c>
      <c r="B103" s="1" t="s">
        <v>4063</v>
      </c>
      <c r="C103" s="1" t="s">
        <v>3537</v>
      </c>
      <c r="D103" s="1" t="s">
        <v>1540</v>
      </c>
      <c r="E103" s="1" t="s">
        <v>4064</v>
      </c>
      <c r="F103" s="1" t="s">
        <v>4065</v>
      </c>
      <c r="G103" s="1" t="s">
        <v>4066</v>
      </c>
      <c r="H103" s="1">
        <v>2023</v>
      </c>
      <c r="I103" s="1">
        <v>0</v>
      </c>
      <c r="J103" s="1" t="s">
        <v>4067</v>
      </c>
      <c r="K103" s="1" t="str">
        <f>HYPERLINK("http://dx.doi.org/10.3390/electronics12020339","http://dx.doi.org/10.3390/electronics12020339")</f>
        <v>http://dx.doi.org/10.3390/electronics12020339</v>
      </c>
    </row>
    <row r="104" spans="1:11" x14ac:dyDescent="0.3">
      <c r="A104" s="1" t="s">
        <v>4068</v>
      </c>
      <c r="B104" s="1" t="s">
        <v>4069</v>
      </c>
      <c r="C104" s="1" t="s">
        <v>4070</v>
      </c>
      <c r="D104" s="1" t="s">
        <v>1540</v>
      </c>
      <c r="E104" s="1" t="s">
        <v>4071</v>
      </c>
      <c r="F104" s="1" t="s">
        <v>4072</v>
      </c>
      <c r="G104" s="1" t="s">
        <v>4073</v>
      </c>
      <c r="H104" s="1">
        <v>2021</v>
      </c>
      <c r="I104" s="1">
        <v>16</v>
      </c>
      <c r="J104" s="1" t="s">
        <v>4074</v>
      </c>
      <c r="K104" s="1" t="str">
        <f>HYPERLINK("http://dx.doi.org/10.31449/inf.v45i5.3454","http://dx.doi.org/10.31449/inf.v45i5.3454")</f>
        <v>http://dx.doi.org/10.31449/inf.v45i5.3454</v>
      </c>
    </row>
    <row r="105" spans="1:11" x14ac:dyDescent="0.3">
      <c r="A105" s="1" t="s">
        <v>4075</v>
      </c>
      <c r="B105" s="1" t="s">
        <v>4076</v>
      </c>
      <c r="C105" s="1" t="s">
        <v>4057</v>
      </c>
      <c r="D105" s="1" t="s">
        <v>1540</v>
      </c>
      <c r="E105" s="1" t="s">
        <v>4077</v>
      </c>
      <c r="F105" s="1" t="s">
        <v>4078</v>
      </c>
      <c r="G105" s="1" t="s">
        <v>4079</v>
      </c>
      <c r="H105" s="1">
        <v>2021</v>
      </c>
      <c r="I105" s="1">
        <v>11</v>
      </c>
      <c r="J105" s="1" t="s">
        <v>4080</v>
      </c>
      <c r="K105" s="1" t="str">
        <f>HYPERLINK("http://dx.doi.org/10.1109/JSYST.2020.2990363","http://dx.doi.org/10.1109/JSYST.2020.2990363")</f>
        <v>http://dx.doi.org/10.1109/JSYST.2020.2990363</v>
      </c>
    </row>
    <row r="106" spans="1:11" x14ac:dyDescent="0.3">
      <c r="A106" s="1" t="s">
        <v>4081</v>
      </c>
      <c r="B106" s="1" t="s">
        <v>4082</v>
      </c>
      <c r="C106" s="1" t="s">
        <v>3827</v>
      </c>
      <c r="D106" s="1" t="s">
        <v>1540</v>
      </c>
      <c r="E106" s="1" t="s">
        <v>4083</v>
      </c>
      <c r="F106" s="1" t="s">
        <v>4084</v>
      </c>
      <c r="G106" s="1" t="s">
        <v>4085</v>
      </c>
      <c r="H106" s="1">
        <v>2022</v>
      </c>
      <c r="I106" s="1">
        <v>0</v>
      </c>
      <c r="J106" s="1" t="s">
        <v>4086</v>
      </c>
      <c r="K106" s="1" t="str">
        <f>HYPERLINK("http://dx.doi.org/10.1145/3539662","http://dx.doi.org/10.1145/3539662")</f>
        <v>http://dx.doi.org/10.1145/3539662</v>
      </c>
    </row>
    <row r="107" spans="1:11" x14ac:dyDescent="0.3">
      <c r="A107" s="1" t="s">
        <v>4087</v>
      </c>
      <c r="B107" s="1" t="s">
        <v>4088</v>
      </c>
      <c r="C107" s="1" t="s">
        <v>4089</v>
      </c>
      <c r="D107" s="1" t="s">
        <v>1540</v>
      </c>
      <c r="E107" s="1" t="s">
        <v>4090</v>
      </c>
      <c r="F107" s="1" t="s">
        <v>16</v>
      </c>
      <c r="G107" s="1" t="s">
        <v>4091</v>
      </c>
      <c r="H107" s="1">
        <v>2021</v>
      </c>
      <c r="I107" s="1">
        <v>13</v>
      </c>
      <c r="J107" s="1" t="s">
        <v>4092</v>
      </c>
      <c r="K107" s="1" t="str">
        <f>HYPERLINK("http://dx.doi.org/10.32604/iasc.2021.017232","http://dx.doi.org/10.32604/iasc.2021.017232")</f>
        <v>http://dx.doi.org/10.32604/iasc.2021.017232</v>
      </c>
    </row>
    <row r="108" spans="1:11" x14ac:dyDescent="0.3">
      <c r="A108" s="1" t="s">
        <v>4093</v>
      </c>
      <c r="B108" s="1" t="s">
        <v>2047</v>
      </c>
      <c r="C108" s="1" t="s">
        <v>3525</v>
      </c>
      <c r="D108" s="1" t="s">
        <v>1540</v>
      </c>
      <c r="E108" s="1" t="s">
        <v>4094</v>
      </c>
      <c r="F108" s="1" t="s">
        <v>16</v>
      </c>
      <c r="G108" s="1" t="s">
        <v>2048</v>
      </c>
      <c r="H108" s="1">
        <v>2022</v>
      </c>
      <c r="I108" s="1">
        <v>17</v>
      </c>
      <c r="J108" s="1" t="s">
        <v>2049</v>
      </c>
      <c r="K108" s="1" t="str">
        <f>HYPERLINK("http://dx.doi.org/10.1109/ACCESS.2022.3216860","http://dx.doi.org/10.1109/ACCESS.2022.3216860")</f>
        <v>http://dx.doi.org/10.1109/ACCESS.2022.3216860</v>
      </c>
    </row>
    <row r="109" spans="1:11" x14ac:dyDescent="0.3">
      <c r="A109" s="1" t="s">
        <v>4095</v>
      </c>
      <c r="B109" s="1" t="s">
        <v>2562</v>
      </c>
      <c r="C109" s="1" t="s">
        <v>3525</v>
      </c>
      <c r="D109" s="1" t="s">
        <v>1540</v>
      </c>
      <c r="E109" s="1" t="s">
        <v>4096</v>
      </c>
      <c r="F109" s="1" t="s">
        <v>4097</v>
      </c>
      <c r="G109" s="1" t="s">
        <v>4098</v>
      </c>
      <c r="H109" s="1">
        <v>2022</v>
      </c>
      <c r="I109" s="1">
        <v>12</v>
      </c>
      <c r="J109" s="1" t="s">
        <v>2564</v>
      </c>
      <c r="K109" s="1" t="str">
        <f>HYPERLINK("http://dx.doi.org/10.1109/ACCESS.2022.3206385","http://dx.doi.org/10.1109/ACCESS.2022.3206385")</f>
        <v>http://dx.doi.org/10.1109/ACCESS.2022.3206385</v>
      </c>
    </row>
    <row r="110" spans="1:11" x14ac:dyDescent="0.3">
      <c r="A110" s="1" t="s">
        <v>4099</v>
      </c>
      <c r="B110" s="1" t="s">
        <v>4100</v>
      </c>
      <c r="C110" s="1" t="s">
        <v>4101</v>
      </c>
      <c r="D110" s="1" t="s">
        <v>1540</v>
      </c>
      <c r="E110" s="1" t="s">
        <v>4102</v>
      </c>
      <c r="F110" s="1" t="s">
        <v>16</v>
      </c>
      <c r="G110" s="1" t="s">
        <v>4103</v>
      </c>
      <c r="H110" s="1">
        <v>2017</v>
      </c>
      <c r="I110" s="1">
        <v>13</v>
      </c>
      <c r="J110" s="1" t="s">
        <v>4104</v>
      </c>
      <c r="K110" s="1" t="str">
        <f>HYPERLINK("http://dx.doi.org/10.1016/j.future.2016.11.030","http://dx.doi.org/10.1016/j.future.2016.11.030")</f>
        <v>http://dx.doi.org/10.1016/j.future.2016.11.030</v>
      </c>
    </row>
    <row r="111" spans="1:11" x14ac:dyDescent="0.3">
      <c r="A111" s="1" t="s">
        <v>4105</v>
      </c>
      <c r="B111" s="1" t="s">
        <v>4106</v>
      </c>
      <c r="C111" s="1" t="s">
        <v>4107</v>
      </c>
      <c r="D111" s="1" t="s">
        <v>1540</v>
      </c>
      <c r="E111" s="1" t="s">
        <v>4108</v>
      </c>
      <c r="F111" s="1" t="s">
        <v>4109</v>
      </c>
      <c r="G111" s="1" t="s">
        <v>4110</v>
      </c>
      <c r="H111" s="1">
        <v>2021</v>
      </c>
      <c r="I111" s="1">
        <v>14</v>
      </c>
      <c r="J111" s="1" t="s">
        <v>4111</v>
      </c>
      <c r="K111" s="1" t="str">
        <f>HYPERLINK("http://dx.doi.org/10.3991/ijoe.v17i13.24517","http://dx.doi.org/10.3991/ijoe.v17i13.24517")</f>
        <v>http://dx.doi.org/10.3991/ijoe.v17i13.24517</v>
      </c>
    </row>
    <row r="112" spans="1:11" x14ac:dyDescent="0.3">
      <c r="A112" s="1" t="s">
        <v>4112</v>
      </c>
      <c r="B112" s="1" t="s">
        <v>4113</v>
      </c>
      <c r="C112" s="1" t="s">
        <v>4114</v>
      </c>
      <c r="D112" s="1" t="s">
        <v>1540</v>
      </c>
      <c r="E112" s="1" t="s">
        <v>4115</v>
      </c>
      <c r="F112" s="1" t="s">
        <v>4116</v>
      </c>
      <c r="G112" s="1" t="s">
        <v>4117</v>
      </c>
      <c r="H112" s="1">
        <v>2020</v>
      </c>
      <c r="I112" s="1">
        <v>8</v>
      </c>
      <c r="J112" s="1" t="s">
        <v>4118</v>
      </c>
      <c r="K112" s="1" t="str">
        <f>HYPERLINK("http://dx.doi.org/10.1049/iet-sen.2019.0038","http://dx.doi.org/10.1049/iet-sen.2019.0038")</f>
        <v>http://dx.doi.org/10.1049/iet-sen.2019.0038</v>
      </c>
    </row>
    <row r="113" spans="1:11" x14ac:dyDescent="0.3">
      <c r="A113" s="1" t="s">
        <v>4119</v>
      </c>
      <c r="B113" s="1" t="s">
        <v>4120</v>
      </c>
      <c r="C113" s="1" t="s">
        <v>4121</v>
      </c>
      <c r="D113" s="1" t="s">
        <v>1540</v>
      </c>
      <c r="E113" s="1" t="s">
        <v>4122</v>
      </c>
      <c r="F113" s="1" t="s">
        <v>16</v>
      </c>
      <c r="G113" s="1" t="s">
        <v>4123</v>
      </c>
      <c r="H113" s="1">
        <v>2021</v>
      </c>
      <c r="I113" s="1">
        <v>0</v>
      </c>
      <c r="J113" s="1" t="s">
        <v>4124</v>
      </c>
      <c r="K113" s="1" t="str">
        <f>HYPERLINK("http://dx.doi.org/10.1145/3450626.3459762","http://dx.doi.org/10.1145/3450626.3459762")</f>
        <v>http://dx.doi.org/10.1145/3450626.3459762</v>
      </c>
    </row>
    <row r="114" spans="1:11" x14ac:dyDescent="0.3">
      <c r="A114" s="1" t="s">
        <v>4125</v>
      </c>
      <c r="B114" s="1" t="s">
        <v>4126</v>
      </c>
      <c r="C114" s="1" t="s">
        <v>4127</v>
      </c>
      <c r="D114" s="1" t="s">
        <v>1540</v>
      </c>
      <c r="E114" s="1" t="s">
        <v>4128</v>
      </c>
      <c r="F114" s="1" t="s">
        <v>3756</v>
      </c>
      <c r="G114" s="1" t="s">
        <v>4129</v>
      </c>
      <c r="H114" s="1">
        <v>2022</v>
      </c>
      <c r="I114" s="1">
        <v>0</v>
      </c>
      <c r="J114" s="1" t="s">
        <v>4130</v>
      </c>
      <c r="K114" s="1" t="str">
        <f>HYPERLINK("http://dx.doi.org/10.1145/3506667","http://dx.doi.org/10.1145/3506667")</f>
        <v>http://dx.doi.org/10.1145/3506667</v>
      </c>
    </row>
    <row r="115" spans="1:11" x14ac:dyDescent="0.3">
      <c r="A115" s="1" t="s">
        <v>4131</v>
      </c>
      <c r="B115" s="1" t="s">
        <v>4132</v>
      </c>
      <c r="C115" s="1" t="s">
        <v>3546</v>
      </c>
      <c r="D115" s="1" t="s">
        <v>1540</v>
      </c>
      <c r="E115" s="1" t="s">
        <v>4133</v>
      </c>
      <c r="F115" s="1" t="s">
        <v>16</v>
      </c>
      <c r="G115" s="1" t="s">
        <v>4134</v>
      </c>
      <c r="H115" s="1">
        <v>2021</v>
      </c>
      <c r="I115" s="1">
        <v>0</v>
      </c>
      <c r="J115" s="1" t="s">
        <v>4135</v>
      </c>
      <c r="K115" s="1" t="str">
        <f>HYPERLINK("http://dx.doi.org/10.1145/3494986","http://dx.doi.org/10.1145/3494986")</f>
        <v>http://dx.doi.org/10.1145/3494986</v>
      </c>
    </row>
    <row r="116" spans="1:11" x14ac:dyDescent="0.3">
      <c r="A116" s="1" t="s">
        <v>4136</v>
      </c>
      <c r="B116" s="1" t="s">
        <v>4137</v>
      </c>
      <c r="C116" s="1" t="s">
        <v>4138</v>
      </c>
      <c r="D116" s="1" t="s">
        <v>1540</v>
      </c>
      <c r="E116" s="1" t="s">
        <v>4139</v>
      </c>
      <c r="F116" s="1" t="s">
        <v>4140</v>
      </c>
      <c r="G116" s="1" t="s">
        <v>4141</v>
      </c>
      <c r="H116" s="1">
        <v>2021</v>
      </c>
      <c r="I116" s="1">
        <v>0</v>
      </c>
      <c r="J116" s="1" t="s">
        <v>4142</v>
      </c>
      <c r="K116" s="1" t="str">
        <f>HYPERLINK("http://dx.doi.org/10.1016/j.media.2021.102120","http://dx.doi.org/10.1016/j.media.2021.102120")</f>
        <v>http://dx.doi.org/10.1016/j.media.2021.102120</v>
      </c>
    </row>
    <row r="117" spans="1:11" x14ac:dyDescent="0.3">
      <c r="A117" s="1" t="s">
        <v>4143</v>
      </c>
      <c r="B117" s="1" t="s">
        <v>4144</v>
      </c>
      <c r="C117" s="1" t="s">
        <v>4145</v>
      </c>
      <c r="D117" s="1" t="s">
        <v>1540</v>
      </c>
      <c r="E117" s="1" t="s">
        <v>4146</v>
      </c>
      <c r="F117" s="1" t="s">
        <v>4147</v>
      </c>
      <c r="G117" s="1" t="s">
        <v>4148</v>
      </c>
      <c r="H117" s="1">
        <v>2019</v>
      </c>
      <c r="I117" s="1">
        <v>12</v>
      </c>
      <c r="J117" s="1" t="s">
        <v>4149</v>
      </c>
      <c r="K117" s="1" t="str">
        <f>HYPERLINK("http://dx.doi.org/10.1016/j.ijhcs.2019.05.008","http://dx.doi.org/10.1016/j.ijhcs.2019.05.008")</f>
        <v>http://dx.doi.org/10.1016/j.ijhcs.2019.05.008</v>
      </c>
    </row>
    <row r="118" spans="1:11" x14ac:dyDescent="0.3">
      <c r="A118" s="1" t="s">
        <v>4150</v>
      </c>
      <c r="B118" s="1" t="s">
        <v>4151</v>
      </c>
      <c r="C118" s="1" t="s">
        <v>4152</v>
      </c>
      <c r="D118" s="1" t="s">
        <v>1540</v>
      </c>
      <c r="E118" s="1" t="s">
        <v>4153</v>
      </c>
      <c r="F118" s="1" t="s">
        <v>4154</v>
      </c>
      <c r="G118" s="1" t="s">
        <v>4155</v>
      </c>
      <c r="H118" s="1">
        <v>2019</v>
      </c>
      <c r="I118" s="1">
        <v>15</v>
      </c>
      <c r="J118" s="1" t="s">
        <v>4156</v>
      </c>
      <c r="K118" s="1" t="str">
        <f>HYPERLINK("http://dx.doi.org/10.22452/mjcs.sp2019no1.7","http://dx.doi.org/10.22452/mjcs.sp2019no1.7")</f>
        <v>http://dx.doi.org/10.22452/mjcs.sp2019no1.7</v>
      </c>
    </row>
    <row r="119" spans="1:11" x14ac:dyDescent="0.3">
      <c r="A119" s="1" t="s">
        <v>4157</v>
      </c>
      <c r="B119" s="1" t="s">
        <v>4158</v>
      </c>
      <c r="C119" s="1" t="s">
        <v>4159</v>
      </c>
      <c r="D119" s="1" t="s">
        <v>1540</v>
      </c>
      <c r="E119" s="1" t="s">
        <v>4160</v>
      </c>
      <c r="F119" s="1" t="s">
        <v>4161</v>
      </c>
      <c r="G119" s="1" t="s">
        <v>4162</v>
      </c>
      <c r="H119" s="1">
        <v>2021</v>
      </c>
      <c r="I119" s="1">
        <v>29</v>
      </c>
      <c r="J119" s="1" t="s">
        <v>4163</v>
      </c>
      <c r="K119" s="1" t="str">
        <f>HYPERLINK("http://dx.doi.org/10.1007/s41060-020-00207-3","http://dx.doi.org/10.1007/s41060-020-00207-3")</f>
        <v>http://dx.doi.org/10.1007/s41060-020-00207-3</v>
      </c>
    </row>
    <row r="120" spans="1:11" x14ac:dyDescent="0.3">
      <c r="A120" s="1" t="s">
        <v>4164</v>
      </c>
      <c r="B120" s="1" t="s">
        <v>4165</v>
      </c>
      <c r="C120" s="1" t="s">
        <v>4166</v>
      </c>
      <c r="D120" s="1" t="s">
        <v>1540</v>
      </c>
      <c r="E120" s="1" t="s">
        <v>4167</v>
      </c>
      <c r="F120" s="1" t="s">
        <v>4168</v>
      </c>
      <c r="G120" s="1" t="s">
        <v>4169</v>
      </c>
      <c r="H120" s="1">
        <v>2023</v>
      </c>
      <c r="I120" s="1">
        <v>0</v>
      </c>
      <c r="J120" s="1" t="s">
        <v>4170</v>
      </c>
      <c r="K120" s="1" t="str">
        <f>HYPERLINK("http://dx.doi.org/10.3389/fdata.2023.1042783","http://dx.doi.org/10.3389/fdata.2023.1042783")</f>
        <v>http://dx.doi.org/10.3389/fdata.2023.1042783</v>
      </c>
    </row>
    <row r="121" spans="1:11" x14ac:dyDescent="0.3">
      <c r="A121" s="1" t="s">
        <v>4171</v>
      </c>
      <c r="B121" s="1" t="s">
        <v>4172</v>
      </c>
      <c r="C121" s="1" t="s">
        <v>4173</v>
      </c>
      <c r="D121" s="1" t="s">
        <v>1540</v>
      </c>
      <c r="E121" s="1" t="s">
        <v>16</v>
      </c>
      <c r="F121" s="1" t="s">
        <v>4174</v>
      </c>
      <c r="G121" s="1" t="s">
        <v>4175</v>
      </c>
      <c r="H121" s="1">
        <v>2021</v>
      </c>
      <c r="I121" s="1">
        <v>14</v>
      </c>
      <c r="J121" s="1" t="s">
        <v>4176</v>
      </c>
      <c r="K121" s="1" t="str">
        <f>HYPERLINK("http://dx.doi.org/10.1049/bme2.12016","http://dx.doi.org/10.1049/bme2.12016")</f>
        <v>http://dx.doi.org/10.1049/bme2.12016</v>
      </c>
    </row>
    <row r="122" spans="1:11" x14ac:dyDescent="0.3">
      <c r="A122" s="1" t="s">
        <v>4177</v>
      </c>
      <c r="B122" s="1" t="s">
        <v>4178</v>
      </c>
      <c r="C122" s="1" t="s">
        <v>4179</v>
      </c>
      <c r="D122" s="1" t="s">
        <v>1540</v>
      </c>
      <c r="E122" s="1" t="s">
        <v>4180</v>
      </c>
      <c r="F122" s="1" t="s">
        <v>16</v>
      </c>
      <c r="G122" s="1" t="s">
        <v>4181</v>
      </c>
      <c r="H122" s="1">
        <v>2022</v>
      </c>
      <c r="I122" s="1">
        <v>0</v>
      </c>
      <c r="J122" s="1" t="s">
        <v>4182</v>
      </c>
      <c r="K122" s="1" t="str">
        <f>HYPERLINK("http://dx.doi.org/10.1016/j.fsidi.2022.301448","http://dx.doi.org/10.1016/j.fsidi.2022.301448")</f>
        <v>http://dx.doi.org/10.1016/j.fsidi.2022.301448</v>
      </c>
    </row>
    <row r="123" spans="1:11" x14ac:dyDescent="0.3">
      <c r="A123" s="1" t="s">
        <v>4183</v>
      </c>
      <c r="B123" s="1" t="s">
        <v>4184</v>
      </c>
      <c r="C123" s="1" t="s">
        <v>3677</v>
      </c>
      <c r="D123" s="1" t="s">
        <v>1540</v>
      </c>
      <c r="E123" s="1" t="s">
        <v>4185</v>
      </c>
      <c r="F123" s="1" t="s">
        <v>4186</v>
      </c>
      <c r="G123" s="1" t="s">
        <v>4187</v>
      </c>
      <c r="H123" s="1">
        <v>2020</v>
      </c>
      <c r="I123" s="1">
        <v>10</v>
      </c>
      <c r="J123" s="1" t="s">
        <v>4188</v>
      </c>
      <c r="K123" s="1" t="str">
        <f>HYPERLINK("http://dx.doi.org/10.1109/TVCG.2019.2934395","http://dx.doi.org/10.1109/TVCG.2019.2934395")</f>
        <v>http://dx.doi.org/10.1109/TVCG.2019.2934395</v>
      </c>
    </row>
    <row r="124" spans="1:11" x14ac:dyDescent="0.3">
      <c r="A124" s="1" t="s">
        <v>4189</v>
      </c>
      <c r="B124" s="1" t="s">
        <v>1710</v>
      </c>
      <c r="C124" s="1" t="s">
        <v>3834</v>
      </c>
      <c r="D124" s="1" t="s">
        <v>1540</v>
      </c>
      <c r="E124" s="1" t="s">
        <v>16</v>
      </c>
      <c r="F124" s="1" t="s">
        <v>16</v>
      </c>
      <c r="G124" s="1" t="s">
        <v>4190</v>
      </c>
      <c r="H124" s="1">
        <v>2021</v>
      </c>
      <c r="I124" s="1">
        <v>0</v>
      </c>
      <c r="J124" s="1" t="s">
        <v>4191</v>
      </c>
      <c r="K124" s="1" t="str">
        <f>HYPERLINK("http://dx.doi.org/10.1155/2021/5589505","http://dx.doi.org/10.1155/2021/5589505")</f>
        <v>http://dx.doi.org/10.1155/2021/5589505</v>
      </c>
    </row>
    <row r="125" spans="1:11" x14ac:dyDescent="0.3">
      <c r="A125" s="1" t="s">
        <v>4192</v>
      </c>
      <c r="B125" s="1" t="s">
        <v>4193</v>
      </c>
      <c r="C125" s="1" t="s">
        <v>4194</v>
      </c>
      <c r="D125" s="1" t="s">
        <v>1540</v>
      </c>
      <c r="E125" s="1" t="s">
        <v>16</v>
      </c>
      <c r="F125" s="1" t="s">
        <v>4195</v>
      </c>
      <c r="G125" s="1" t="s">
        <v>4196</v>
      </c>
      <c r="H125" s="1">
        <v>2022</v>
      </c>
      <c r="I125" s="1">
        <v>21</v>
      </c>
      <c r="J125" s="1" t="s">
        <v>4197</v>
      </c>
      <c r="K125" s="1" t="str">
        <f>HYPERLINK("http://dx.doi.org/10.1162/pres_a_00354","http://dx.doi.org/10.1162/pres_a_00354")</f>
        <v>http://dx.doi.org/10.1162/pres_a_00354</v>
      </c>
    </row>
    <row r="126" spans="1:11" x14ac:dyDescent="0.3">
      <c r="A126" s="1" t="s">
        <v>4198</v>
      </c>
      <c r="B126" s="1" t="s">
        <v>4199</v>
      </c>
      <c r="C126" s="1" t="s">
        <v>3627</v>
      </c>
      <c r="D126" s="1" t="s">
        <v>1540</v>
      </c>
      <c r="E126" s="1" t="s">
        <v>16</v>
      </c>
      <c r="F126" s="1" t="s">
        <v>4200</v>
      </c>
      <c r="G126" s="1" t="s">
        <v>4201</v>
      </c>
      <c r="H126" s="1">
        <v>2022</v>
      </c>
      <c r="I126" s="1">
        <v>0</v>
      </c>
      <c r="J126" s="1" t="s">
        <v>4202</v>
      </c>
      <c r="K126" s="1" t="str">
        <f>HYPERLINK("http://dx.doi.org/10.1155/2022/7931417","http://dx.doi.org/10.1155/2022/7931417")</f>
        <v>http://dx.doi.org/10.1155/2022/7931417</v>
      </c>
    </row>
    <row r="127" spans="1:11" x14ac:dyDescent="0.3">
      <c r="A127" s="1" t="s">
        <v>4203</v>
      </c>
      <c r="B127" s="1" t="s">
        <v>2802</v>
      </c>
      <c r="C127" s="1" t="s">
        <v>3525</v>
      </c>
      <c r="D127" s="1" t="s">
        <v>1540</v>
      </c>
      <c r="E127" s="1" t="s">
        <v>4204</v>
      </c>
      <c r="F127" s="1" t="s">
        <v>4205</v>
      </c>
      <c r="G127" s="1" t="s">
        <v>2803</v>
      </c>
      <c r="H127" s="1">
        <v>2022</v>
      </c>
      <c r="I127" s="1">
        <v>14</v>
      </c>
      <c r="J127" s="1" t="s">
        <v>2804</v>
      </c>
      <c r="K127" s="1" t="str">
        <f>HYPERLINK("http://dx.doi.org/10.1109/ACCESS.2022.3163712","http://dx.doi.org/10.1109/ACCESS.2022.3163712")</f>
        <v>http://dx.doi.org/10.1109/ACCESS.2022.3163712</v>
      </c>
    </row>
    <row r="128" spans="1:11" x14ac:dyDescent="0.3">
      <c r="A128" s="1" t="s">
        <v>4206</v>
      </c>
      <c r="B128" s="1" t="s">
        <v>2150</v>
      </c>
      <c r="C128" s="1" t="s">
        <v>3525</v>
      </c>
      <c r="D128" s="1" t="s">
        <v>1540</v>
      </c>
      <c r="E128" s="1" t="s">
        <v>4207</v>
      </c>
      <c r="F128" s="1" t="s">
        <v>4208</v>
      </c>
      <c r="G128" s="1" t="s">
        <v>2151</v>
      </c>
      <c r="H128" s="1">
        <v>2020</v>
      </c>
      <c r="I128" s="1">
        <v>14</v>
      </c>
      <c r="J128" s="1" t="s">
        <v>2152</v>
      </c>
      <c r="K128" s="1" t="str">
        <f>HYPERLINK("http://dx.doi.org/10.1109/ACCESS.2020.3019609","http://dx.doi.org/10.1109/ACCESS.2020.3019609")</f>
        <v>http://dx.doi.org/10.1109/ACCESS.2020.3019609</v>
      </c>
    </row>
    <row r="129" spans="1:11" x14ac:dyDescent="0.3">
      <c r="A129" s="1" t="s">
        <v>4209</v>
      </c>
      <c r="B129" s="1" t="s">
        <v>2222</v>
      </c>
      <c r="C129" s="1" t="s">
        <v>3525</v>
      </c>
      <c r="D129" s="1" t="s">
        <v>1540</v>
      </c>
      <c r="E129" s="1" t="s">
        <v>4210</v>
      </c>
      <c r="F129" s="1" t="s">
        <v>4211</v>
      </c>
      <c r="G129" s="1" t="s">
        <v>2223</v>
      </c>
      <c r="H129" s="1">
        <v>2020</v>
      </c>
      <c r="I129" s="1">
        <v>13</v>
      </c>
      <c r="J129" s="1" t="s">
        <v>2224</v>
      </c>
      <c r="K129" s="1" t="str">
        <f>HYPERLINK("http://dx.doi.org/10.1109/ACCESS.2020.3013903","http://dx.doi.org/10.1109/ACCESS.2020.3013903")</f>
        <v>http://dx.doi.org/10.1109/ACCESS.2020.3013903</v>
      </c>
    </row>
    <row r="130" spans="1:11" x14ac:dyDescent="0.3">
      <c r="A130" s="1" t="s">
        <v>4212</v>
      </c>
      <c r="B130" s="1" t="s">
        <v>4213</v>
      </c>
      <c r="C130" s="1" t="s">
        <v>4101</v>
      </c>
      <c r="D130" s="1" t="s">
        <v>1540</v>
      </c>
      <c r="E130" s="1" t="s">
        <v>4214</v>
      </c>
      <c r="F130" s="1" t="s">
        <v>4215</v>
      </c>
      <c r="G130" s="1" t="s">
        <v>4216</v>
      </c>
      <c r="H130" s="1">
        <v>2018</v>
      </c>
      <c r="I130" s="1">
        <v>18</v>
      </c>
      <c r="J130" s="1" t="s">
        <v>4217</v>
      </c>
      <c r="K130" s="1" t="str">
        <f>HYPERLINK("http://dx.doi.org/10.1016/j.future.2016.11.009","http://dx.doi.org/10.1016/j.future.2016.11.009")</f>
        <v>http://dx.doi.org/10.1016/j.future.2016.11.009</v>
      </c>
    </row>
    <row r="131" spans="1:11" x14ac:dyDescent="0.3">
      <c r="A131" s="1" t="s">
        <v>4218</v>
      </c>
      <c r="B131" s="1" t="s">
        <v>2745</v>
      </c>
      <c r="C131" s="1" t="s">
        <v>3949</v>
      </c>
      <c r="D131" s="1" t="s">
        <v>1540</v>
      </c>
      <c r="E131" s="1" t="s">
        <v>4219</v>
      </c>
      <c r="F131" s="1" t="s">
        <v>4220</v>
      </c>
      <c r="G131" s="1" t="s">
        <v>2746</v>
      </c>
      <c r="H131" s="1">
        <v>2022</v>
      </c>
      <c r="I131" s="1">
        <v>12</v>
      </c>
      <c r="J131" s="1" t="s">
        <v>2747</v>
      </c>
      <c r="K131" s="1" t="str">
        <f>HYPERLINK("http://dx.doi.org/10.1109/OJCS.2022.3217565","http://dx.doi.org/10.1109/OJCS.2022.3217565")</f>
        <v>http://dx.doi.org/10.1109/OJCS.2022.3217565</v>
      </c>
    </row>
    <row r="132" spans="1:11" x14ac:dyDescent="0.3">
      <c r="A132" s="1" t="s">
        <v>4221</v>
      </c>
      <c r="B132" s="1" t="s">
        <v>4222</v>
      </c>
      <c r="C132" s="1" t="s">
        <v>4223</v>
      </c>
      <c r="D132" s="1" t="s">
        <v>1540</v>
      </c>
      <c r="E132" s="1" t="s">
        <v>4224</v>
      </c>
      <c r="F132" s="1" t="s">
        <v>4225</v>
      </c>
      <c r="G132" s="1" t="s">
        <v>4226</v>
      </c>
      <c r="H132" s="1">
        <v>2019</v>
      </c>
      <c r="I132" s="1">
        <v>15</v>
      </c>
      <c r="J132" s="1" t="s">
        <v>4227</v>
      </c>
      <c r="K132" s="1" t="str">
        <f>HYPERLINK("http://dx.doi.org/10.3837/tiis.2019.10.002","http://dx.doi.org/10.3837/tiis.2019.10.002")</f>
        <v>http://dx.doi.org/10.3837/tiis.2019.10.002</v>
      </c>
    </row>
    <row r="133" spans="1:11" x14ac:dyDescent="0.3">
      <c r="A133" s="1" t="s">
        <v>4228</v>
      </c>
      <c r="B133" s="1" t="s">
        <v>4229</v>
      </c>
      <c r="C133" s="1" t="s">
        <v>4230</v>
      </c>
      <c r="D133" s="1" t="s">
        <v>1540</v>
      </c>
      <c r="E133" s="1" t="s">
        <v>4231</v>
      </c>
      <c r="F133" s="1" t="s">
        <v>16</v>
      </c>
      <c r="G133" s="1" t="s">
        <v>4232</v>
      </c>
      <c r="H133" s="1">
        <v>2021</v>
      </c>
      <c r="I133" s="1">
        <v>10</v>
      </c>
      <c r="J133" s="1" t="s">
        <v>4233</v>
      </c>
      <c r="K133" s="1" t="str">
        <f>HYPERLINK("http://dx.doi.org/10.4018/IJCINI.20210701.oa4","http://dx.doi.org/10.4018/IJCINI.20210701.oa4")</f>
        <v>http://dx.doi.org/10.4018/IJCINI.20210701.oa4</v>
      </c>
    </row>
    <row r="134" spans="1:11" x14ac:dyDescent="0.3">
      <c r="A134" s="1" t="s">
        <v>4234</v>
      </c>
      <c r="B134" s="1" t="s">
        <v>4235</v>
      </c>
      <c r="C134" s="1" t="s">
        <v>4236</v>
      </c>
      <c r="D134" s="1" t="s">
        <v>1540</v>
      </c>
      <c r="E134" s="1" t="s">
        <v>4237</v>
      </c>
      <c r="F134" s="1" t="s">
        <v>4238</v>
      </c>
      <c r="G134" s="1" t="s">
        <v>4239</v>
      </c>
      <c r="H134" s="1">
        <v>2019</v>
      </c>
      <c r="I134" s="1">
        <v>17</v>
      </c>
      <c r="J134" s="1" t="s">
        <v>4240</v>
      </c>
      <c r="K134" s="1" t="str">
        <f>HYPERLINK("http://dx.doi.org/10.5755/j01.itc.48.2.21667","http://dx.doi.org/10.5755/j01.itc.48.2.21667")</f>
        <v>http://dx.doi.org/10.5755/j01.itc.48.2.21667</v>
      </c>
    </row>
    <row r="135" spans="1:11" x14ac:dyDescent="0.3">
      <c r="A135" s="1" t="s">
        <v>4241</v>
      </c>
      <c r="B135" s="1" t="s">
        <v>4242</v>
      </c>
      <c r="C135" s="1" t="s">
        <v>3537</v>
      </c>
      <c r="D135" s="1" t="s">
        <v>1540</v>
      </c>
      <c r="E135" s="1" t="s">
        <v>4243</v>
      </c>
      <c r="F135" s="1" t="s">
        <v>4244</v>
      </c>
      <c r="G135" s="1" t="s">
        <v>4245</v>
      </c>
      <c r="H135" s="1">
        <v>2022</v>
      </c>
      <c r="I135" s="1">
        <v>0</v>
      </c>
      <c r="J135" s="1" t="s">
        <v>4246</v>
      </c>
      <c r="K135" s="1" t="str">
        <f>HYPERLINK("http://dx.doi.org/10.3390/electronics11050830","http://dx.doi.org/10.3390/electronics11050830")</f>
        <v>http://dx.doi.org/10.3390/electronics11050830</v>
      </c>
    </row>
    <row r="136" spans="1:11" x14ac:dyDescent="0.3">
      <c r="A136" s="1" t="s">
        <v>4247</v>
      </c>
      <c r="B136" s="1" t="s">
        <v>4248</v>
      </c>
      <c r="C136" s="1" t="s">
        <v>3917</v>
      </c>
      <c r="D136" s="1" t="s">
        <v>1540</v>
      </c>
      <c r="E136" s="1" t="s">
        <v>16</v>
      </c>
      <c r="F136" s="1" t="s">
        <v>4249</v>
      </c>
      <c r="G136" s="1" t="s">
        <v>4250</v>
      </c>
      <c r="H136" s="1">
        <v>2021</v>
      </c>
      <c r="I136" s="1">
        <v>15</v>
      </c>
      <c r="J136" s="1" t="s">
        <v>4251</v>
      </c>
      <c r="K136" s="1" t="str">
        <f>HYPERLINK("http://dx.doi.org/10.1080/10447318.2020.1812909","http://dx.doi.org/10.1080/10447318.2020.1812909")</f>
        <v>http://dx.doi.org/10.1080/10447318.2020.1812909</v>
      </c>
    </row>
    <row r="137" spans="1:11" x14ac:dyDescent="0.3">
      <c r="A137" s="1" t="s">
        <v>4252</v>
      </c>
      <c r="B137" s="1" t="s">
        <v>4253</v>
      </c>
      <c r="C137" s="1" t="s">
        <v>4254</v>
      </c>
      <c r="D137" s="1" t="s">
        <v>1540</v>
      </c>
      <c r="E137" s="1" t="s">
        <v>4255</v>
      </c>
      <c r="F137" s="1" t="s">
        <v>4256</v>
      </c>
      <c r="G137" s="1" t="s">
        <v>4257</v>
      </c>
      <c r="H137" s="1">
        <v>2020</v>
      </c>
      <c r="I137" s="1">
        <v>13</v>
      </c>
      <c r="J137" s="1" t="s">
        <v>4258</v>
      </c>
      <c r="K137" s="1" t="str">
        <f>HYPERLINK("http://dx.doi.org/10.1007/s10209-019-00694-7","http://dx.doi.org/10.1007/s10209-019-00694-7")</f>
        <v>http://dx.doi.org/10.1007/s10209-019-00694-7</v>
      </c>
    </row>
    <row r="138" spans="1:11" x14ac:dyDescent="0.3">
      <c r="A138" s="1" t="s">
        <v>4259</v>
      </c>
      <c r="B138" s="1" t="s">
        <v>4260</v>
      </c>
      <c r="C138" s="1" t="s">
        <v>3834</v>
      </c>
      <c r="D138" s="1" t="s">
        <v>1540</v>
      </c>
      <c r="E138" s="1" t="s">
        <v>16</v>
      </c>
      <c r="F138" s="1" t="s">
        <v>4261</v>
      </c>
      <c r="G138" s="1" t="s">
        <v>4262</v>
      </c>
      <c r="H138" s="1">
        <v>2021</v>
      </c>
      <c r="I138" s="1">
        <v>0</v>
      </c>
      <c r="J138" s="1" t="s">
        <v>4263</v>
      </c>
      <c r="K138" s="1" t="str">
        <f>HYPERLINK("http://dx.doi.org/10.1155/2021/8822786","http://dx.doi.org/10.1155/2021/8822786")</f>
        <v>http://dx.doi.org/10.1155/2021/8822786</v>
      </c>
    </row>
    <row r="139" spans="1:11" x14ac:dyDescent="0.3">
      <c r="A139" s="1" t="s">
        <v>4264</v>
      </c>
      <c r="B139" s="1" t="s">
        <v>1994</v>
      </c>
      <c r="C139" s="1" t="s">
        <v>3525</v>
      </c>
      <c r="D139" s="1" t="s">
        <v>1540</v>
      </c>
      <c r="E139" s="1" t="s">
        <v>4265</v>
      </c>
      <c r="F139" s="1" t="s">
        <v>16</v>
      </c>
      <c r="G139" s="1" t="s">
        <v>1995</v>
      </c>
      <c r="H139" s="1">
        <v>2018</v>
      </c>
      <c r="I139" s="1">
        <v>17</v>
      </c>
      <c r="J139" s="1" t="s">
        <v>1996</v>
      </c>
      <c r="K139" s="1" t="str">
        <f>HYPERLINK("http://dx.doi.org/10.1109/ACCESS.2018.2802699","http://dx.doi.org/10.1109/ACCESS.2018.2802699")</f>
        <v>http://dx.doi.org/10.1109/ACCESS.2018.2802699</v>
      </c>
    </row>
    <row r="140" spans="1:11" x14ac:dyDescent="0.3">
      <c r="A140" s="1" t="s">
        <v>4266</v>
      </c>
      <c r="B140" s="1" t="s">
        <v>4267</v>
      </c>
      <c r="C140" s="1" t="s">
        <v>3627</v>
      </c>
      <c r="D140" s="1" t="s">
        <v>1540</v>
      </c>
      <c r="E140" s="1" t="s">
        <v>16</v>
      </c>
      <c r="F140" s="1" t="s">
        <v>4268</v>
      </c>
      <c r="G140" s="1" t="s">
        <v>4269</v>
      </c>
      <c r="H140" s="1">
        <v>2022</v>
      </c>
      <c r="I140" s="1">
        <v>0</v>
      </c>
      <c r="J140" s="1" t="s">
        <v>4270</v>
      </c>
      <c r="K140" s="1" t="str">
        <f>HYPERLINK("http://dx.doi.org/10.1155/2022/8018236","http://dx.doi.org/10.1155/2022/8018236")</f>
        <v>http://dx.doi.org/10.1155/2022/8018236</v>
      </c>
    </row>
    <row r="141" spans="1:11" x14ac:dyDescent="0.3">
      <c r="A141" s="1" t="s">
        <v>4271</v>
      </c>
      <c r="B141" s="1" t="s">
        <v>2499</v>
      </c>
      <c r="C141" s="1" t="s">
        <v>3525</v>
      </c>
      <c r="D141" s="1" t="s">
        <v>1540</v>
      </c>
      <c r="E141" s="1" t="s">
        <v>4272</v>
      </c>
      <c r="F141" s="1" t="s">
        <v>4273</v>
      </c>
      <c r="G141" s="1" t="s">
        <v>2500</v>
      </c>
      <c r="H141" s="1">
        <v>2020</v>
      </c>
      <c r="I141" s="1">
        <v>32</v>
      </c>
      <c r="J141" s="1" t="s">
        <v>2501</v>
      </c>
      <c r="K141" s="1" t="str">
        <f>HYPERLINK("http://dx.doi.org/10.1109/ACCESS.2020.3000989","http://dx.doi.org/10.1109/ACCESS.2020.3000989")</f>
        <v>http://dx.doi.org/10.1109/ACCESS.2020.3000989</v>
      </c>
    </row>
    <row r="142" spans="1:11" x14ac:dyDescent="0.3">
      <c r="A142" s="1" t="s">
        <v>4274</v>
      </c>
      <c r="B142" s="1" t="s">
        <v>4275</v>
      </c>
      <c r="C142" s="1" t="s">
        <v>4276</v>
      </c>
      <c r="D142" s="1" t="s">
        <v>1540</v>
      </c>
      <c r="E142" s="1" t="s">
        <v>4277</v>
      </c>
      <c r="F142" s="1" t="s">
        <v>4278</v>
      </c>
      <c r="G142" s="1" t="s">
        <v>4279</v>
      </c>
      <c r="H142" s="1" t="s">
        <v>16</v>
      </c>
      <c r="I142" s="1">
        <v>0</v>
      </c>
      <c r="J142" s="1" t="s">
        <v>4280</v>
      </c>
      <c r="K142" s="1" t="str">
        <f>HYPERLINK("http://dx.doi.org/10.1007/s00779-020-01379-2","http://dx.doi.org/10.1007/s00779-020-01379-2")</f>
        <v>http://dx.doi.org/10.1007/s00779-020-01379-2</v>
      </c>
    </row>
    <row r="143" spans="1:11" x14ac:dyDescent="0.3">
      <c r="A143" s="1" t="s">
        <v>4281</v>
      </c>
      <c r="B143" s="1" t="s">
        <v>4282</v>
      </c>
      <c r="C143" s="1" t="s">
        <v>4223</v>
      </c>
      <c r="D143" s="1" t="s">
        <v>1540</v>
      </c>
      <c r="E143" s="1" t="s">
        <v>4283</v>
      </c>
      <c r="F143" s="1" t="s">
        <v>4284</v>
      </c>
      <c r="G143" s="1" t="s">
        <v>4285</v>
      </c>
      <c r="H143" s="1">
        <v>2017</v>
      </c>
      <c r="I143" s="1">
        <v>16</v>
      </c>
      <c r="J143" s="1" t="s">
        <v>4286</v>
      </c>
      <c r="K143" s="1" t="str">
        <f>HYPERLINK("http://dx.doi.org/10.3837/tiis.2017.11.016","http://dx.doi.org/10.3837/tiis.2017.11.016")</f>
        <v>http://dx.doi.org/10.3837/tiis.2017.11.016</v>
      </c>
    </row>
    <row r="144" spans="1:11" x14ac:dyDescent="0.3">
      <c r="A144" s="1" t="s">
        <v>4287</v>
      </c>
      <c r="B144" s="1" t="s">
        <v>2366</v>
      </c>
      <c r="C144" s="1" t="s">
        <v>3525</v>
      </c>
      <c r="D144" s="1" t="s">
        <v>1540</v>
      </c>
      <c r="E144" s="1" t="s">
        <v>4288</v>
      </c>
      <c r="F144" s="1" t="s">
        <v>4289</v>
      </c>
      <c r="G144" s="1" t="s">
        <v>2367</v>
      </c>
      <c r="H144" s="1">
        <v>2022</v>
      </c>
      <c r="I144" s="1">
        <v>10</v>
      </c>
      <c r="J144" s="1" t="s">
        <v>2368</v>
      </c>
      <c r="K144" s="1" t="str">
        <f>HYPERLINK("http://dx.doi.org/10.1109/ACCESS.2022.3213684","http://dx.doi.org/10.1109/ACCESS.2022.3213684")</f>
        <v>http://dx.doi.org/10.1109/ACCESS.2022.3213684</v>
      </c>
    </row>
    <row r="145" spans="1:11" x14ac:dyDescent="0.3">
      <c r="A145" s="1" t="s">
        <v>4290</v>
      </c>
      <c r="B145" s="1" t="s">
        <v>4291</v>
      </c>
      <c r="C145" s="1" t="s">
        <v>3834</v>
      </c>
      <c r="D145" s="1" t="s">
        <v>1540</v>
      </c>
      <c r="E145" s="1" t="s">
        <v>16</v>
      </c>
      <c r="F145" s="1" t="s">
        <v>16</v>
      </c>
      <c r="G145" s="1" t="s">
        <v>4292</v>
      </c>
      <c r="H145" s="1">
        <v>2020</v>
      </c>
      <c r="I145" s="1">
        <v>0</v>
      </c>
      <c r="J145" s="1" t="s">
        <v>4293</v>
      </c>
      <c r="K145" s="1" t="str">
        <f>HYPERLINK("http://dx.doi.org/10.1155/2020/8879616","http://dx.doi.org/10.1155/2020/8879616")</f>
        <v>http://dx.doi.org/10.1155/2020/8879616</v>
      </c>
    </row>
    <row r="146" spans="1:11" x14ac:dyDescent="0.3">
      <c r="A146" s="1" t="s">
        <v>4294</v>
      </c>
      <c r="B146" s="1" t="s">
        <v>2651</v>
      </c>
      <c r="C146" s="1" t="s">
        <v>3525</v>
      </c>
      <c r="D146" s="1" t="s">
        <v>1540</v>
      </c>
      <c r="E146" s="1" t="s">
        <v>4295</v>
      </c>
      <c r="F146" s="1" t="s">
        <v>4296</v>
      </c>
      <c r="G146" s="1" t="s">
        <v>2652</v>
      </c>
      <c r="H146" s="1">
        <v>2020</v>
      </c>
      <c r="I146" s="1">
        <v>11</v>
      </c>
      <c r="J146" s="1" t="s">
        <v>2653</v>
      </c>
      <c r="K146" s="1" t="str">
        <f>HYPERLINK("http://dx.doi.org/10.1109/ACCESS.2020.2981745","http://dx.doi.org/10.1109/ACCESS.2020.2981745")</f>
        <v>http://dx.doi.org/10.1109/ACCESS.2020.2981745</v>
      </c>
    </row>
    <row r="147" spans="1:11" x14ac:dyDescent="0.3">
      <c r="A147" s="1" t="s">
        <v>4297</v>
      </c>
      <c r="B147" s="1" t="s">
        <v>4298</v>
      </c>
      <c r="C147" s="1" t="s">
        <v>4299</v>
      </c>
      <c r="D147" s="1" t="s">
        <v>1540</v>
      </c>
      <c r="E147" s="1" t="s">
        <v>4300</v>
      </c>
      <c r="F147" s="1" t="s">
        <v>4301</v>
      </c>
      <c r="G147" s="1" t="s">
        <v>4302</v>
      </c>
      <c r="H147" s="1">
        <v>2020</v>
      </c>
      <c r="I147" s="1">
        <v>11</v>
      </c>
      <c r="J147" s="1" t="s">
        <v>4303</v>
      </c>
      <c r="K147" s="1" t="str">
        <f>HYPERLINK("http://dx.doi.org/10.1109/TIFS.2019.2947867","http://dx.doi.org/10.1109/TIFS.2019.2947867")</f>
        <v>http://dx.doi.org/10.1109/TIFS.2019.2947867</v>
      </c>
    </row>
    <row r="148" spans="1:11" x14ac:dyDescent="0.3">
      <c r="A148" s="1" t="s">
        <v>4304</v>
      </c>
      <c r="B148" s="1" t="s">
        <v>4305</v>
      </c>
      <c r="C148" s="1" t="s">
        <v>4306</v>
      </c>
      <c r="D148" s="1" t="s">
        <v>1540</v>
      </c>
      <c r="E148" s="1" t="s">
        <v>4307</v>
      </c>
      <c r="F148" s="1" t="s">
        <v>4308</v>
      </c>
      <c r="G148" s="1" t="s">
        <v>4309</v>
      </c>
      <c r="H148" s="1">
        <v>2022</v>
      </c>
      <c r="I148" s="1">
        <v>11</v>
      </c>
      <c r="J148" s="1" t="s">
        <v>4310</v>
      </c>
      <c r="K148" s="1" t="str">
        <f>HYPERLINK("http://dx.doi.org/10.1109/TSC.2021.3100498","http://dx.doi.org/10.1109/TSC.2021.3100498")</f>
        <v>http://dx.doi.org/10.1109/TSC.2021.3100498</v>
      </c>
    </row>
    <row r="149" spans="1:11" x14ac:dyDescent="0.3">
      <c r="A149" s="1" t="s">
        <v>4311</v>
      </c>
      <c r="B149" s="1" t="s">
        <v>4312</v>
      </c>
      <c r="C149" s="1" t="s">
        <v>4313</v>
      </c>
      <c r="D149" s="1" t="s">
        <v>1540</v>
      </c>
      <c r="E149" s="1" t="s">
        <v>4314</v>
      </c>
      <c r="F149" s="1" t="s">
        <v>4315</v>
      </c>
      <c r="G149" s="1" t="s">
        <v>4316</v>
      </c>
      <c r="H149" s="1">
        <v>2022</v>
      </c>
      <c r="I149" s="1">
        <v>0</v>
      </c>
      <c r="J149" s="1" t="s">
        <v>4317</v>
      </c>
      <c r="K149" s="1" t="str">
        <f>HYPERLINK("http://dx.doi.org/10.1016/j.pmcj.2022.101640","http://dx.doi.org/10.1016/j.pmcj.2022.101640")</f>
        <v>http://dx.doi.org/10.1016/j.pmcj.2022.101640</v>
      </c>
    </row>
    <row r="150" spans="1:11" x14ac:dyDescent="0.3">
      <c r="A150" s="1" t="s">
        <v>4318</v>
      </c>
      <c r="B150" s="1" t="s">
        <v>4319</v>
      </c>
      <c r="C150" s="1" t="s">
        <v>4320</v>
      </c>
      <c r="D150" s="1" t="s">
        <v>1540</v>
      </c>
      <c r="E150" s="1" t="s">
        <v>4321</v>
      </c>
      <c r="F150" s="1" t="s">
        <v>4322</v>
      </c>
      <c r="G150" s="1" t="s">
        <v>4323</v>
      </c>
      <c r="H150" s="1">
        <v>2021</v>
      </c>
      <c r="I150" s="1">
        <v>21</v>
      </c>
      <c r="J150" s="1" t="s">
        <v>2948</v>
      </c>
      <c r="K150" s="1" t="str">
        <f>HYPERLINK("http://dx.doi.org/10.1109/TSE.2019.2934848","http://dx.doi.org/10.1109/TSE.2019.2934848")</f>
        <v>http://dx.doi.org/10.1109/TSE.2019.2934848</v>
      </c>
    </row>
    <row r="151" spans="1:11" x14ac:dyDescent="0.3">
      <c r="A151" s="1" t="s">
        <v>4324</v>
      </c>
      <c r="B151" s="1" t="s">
        <v>4325</v>
      </c>
      <c r="C151" s="1" t="s">
        <v>4326</v>
      </c>
      <c r="D151" s="1" t="s">
        <v>1540</v>
      </c>
      <c r="E151" s="1" t="s">
        <v>4327</v>
      </c>
      <c r="F151" s="1" t="s">
        <v>4328</v>
      </c>
      <c r="G151" s="1" t="s">
        <v>4329</v>
      </c>
      <c r="H151" s="1">
        <v>2018</v>
      </c>
      <c r="I151" s="1">
        <v>0</v>
      </c>
      <c r="J151" s="1" t="s">
        <v>4330</v>
      </c>
      <c r="K151" s="1" t="str">
        <f>HYPERLINK("http://dx.doi.org/10.3390/ijgi7100383","http://dx.doi.org/10.3390/ijgi7100383")</f>
        <v>http://dx.doi.org/10.3390/ijgi7100383</v>
      </c>
    </row>
    <row r="152" spans="1:11" x14ac:dyDescent="0.3">
      <c r="A152" s="1" t="s">
        <v>4331</v>
      </c>
      <c r="B152" s="1" t="s">
        <v>4332</v>
      </c>
      <c r="C152" s="1" t="s">
        <v>3834</v>
      </c>
      <c r="D152" s="1" t="s">
        <v>1540</v>
      </c>
      <c r="E152" s="1" t="s">
        <v>16</v>
      </c>
      <c r="F152" s="1" t="s">
        <v>4333</v>
      </c>
      <c r="G152" s="1" t="s">
        <v>4334</v>
      </c>
      <c r="H152" s="1">
        <v>2022</v>
      </c>
      <c r="I152" s="1">
        <v>0</v>
      </c>
      <c r="J152" s="1" t="s">
        <v>4335</v>
      </c>
      <c r="K152" s="1" t="str">
        <f>HYPERLINK("http://dx.doi.org/10.1155/2022/2794889","http://dx.doi.org/10.1155/2022/2794889")</f>
        <v>http://dx.doi.org/10.1155/2022/2794889</v>
      </c>
    </row>
    <row r="153" spans="1:11" x14ac:dyDescent="0.3">
      <c r="A153" s="1" t="s">
        <v>4336</v>
      </c>
      <c r="B153" s="1" t="s">
        <v>2691</v>
      </c>
      <c r="C153" s="1" t="s">
        <v>3525</v>
      </c>
      <c r="D153" s="1" t="s">
        <v>1540</v>
      </c>
      <c r="E153" s="1" t="s">
        <v>4337</v>
      </c>
      <c r="F153" s="1" t="s">
        <v>4338</v>
      </c>
      <c r="G153" s="1" t="s">
        <v>2692</v>
      </c>
      <c r="H153" s="1">
        <v>2020</v>
      </c>
      <c r="I153" s="1">
        <v>11</v>
      </c>
      <c r="J153" s="1" t="s">
        <v>2693</v>
      </c>
      <c r="K153" s="1" t="str">
        <f>HYPERLINK("http://dx.doi.org/10.1109/ACCESS.2020.3023594","http://dx.doi.org/10.1109/ACCESS.2020.3023594")</f>
        <v>http://dx.doi.org/10.1109/ACCESS.2020.3023594</v>
      </c>
    </row>
    <row r="154" spans="1:11" x14ac:dyDescent="0.3">
      <c r="A154" s="1" t="s">
        <v>4339</v>
      </c>
      <c r="B154" s="1" t="s">
        <v>4340</v>
      </c>
      <c r="C154" s="1" t="s">
        <v>4341</v>
      </c>
      <c r="D154" s="1" t="s">
        <v>1540</v>
      </c>
      <c r="E154" s="1" t="s">
        <v>16</v>
      </c>
      <c r="F154" s="1" t="s">
        <v>4342</v>
      </c>
      <c r="G154" s="1" t="s">
        <v>4343</v>
      </c>
      <c r="H154" s="1">
        <v>2018</v>
      </c>
      <c r="I154" s="1">
        <v>7</v>
      </c>
      <c r="J154" s="1" t="s">
        <v>4344</v>
      </c>
      <c r="K154" s="1" t="str">
        <f>HYPERLINK("http://dx.doi.org/10.1049/trit.2018.0010","http://dx.doi.org/10.1049/trit.2018.0010")</f>
        <v>http://dx.doi.org/10.1049/trit.2018.0010</v>
      </c>
    </row>
    <row r="155" spans="1:11" x14ac:dyDescent="0.3">
      <c r="A155" s="1" t="s">
        <v>4345</v>
      </c>
      <c r="B155" s="1" t="s">
        <v>4346</v>
      </c>
      <c r="C155" s="1" t="s">
        <v>4347</v>
      </c>
      <c r="D155" s="1" t="s">
        <v>1540</v>
      </c>
      <c r="E155" s="1" t="s">
        <v>4348</v>
      </c>
      <c r="F155" s="1" t="s">
        <v>16</v>
      </c>
      <c r="G155" s="1" t="s">
        <v>4349</v>
      </c>
      <c r="H155" s="1">
        <v>2015</v>
      </c>
      <c r="I155" s="1">
        <v>0</v>
      </c>
      <c r="J155" s="1" t="s">
        <v>4350</v>
      </c>
      <c r="K155" s="1" t="str">
        <f>HYPERLINK("http://dx.doi.org/10.1007/s10846-014-0146-2","http://dx.doi.org/10.1007/s10846-014-0146-2")</f>
        <v>http://dx.doi.org/10.1007/s10846-014-0146-2</v>
      </c>
    </row>
    <row r="156" spans="1:11" x14ac:dyDescent="0.3">
      <c r="A156" s="1" t="s">
        <v>4351</v>
      </c>
      <c r="B156" s="1" t="s">
        <v>4352</v>
      </c>
      <c r="C156" s="1" t="s">
        <v>4016</v>
      </c>
      <c r="D156" s="1" t="s">
        <v>1540</v>
      </c>
      <c r="E156" s="1" t="s">
        <v>4353</v>
      </c>
      <c r="F156" s="1" t="s">
        <v>4354</v>
      </c>
      <c r="G156" s="1" t="s">
        <v>4355</v>
      </c>
      <c r="H156" s="1">
        <v>2020</v>
      </c>
      <c r="I156" s="1">
        <v>46</v>
      </c>
      <c r="J156" s="1" t="s">
        <v>4356</v>
      </c>
      <c r="K156" s="1" t="str">
        <f>HYPERLINK("http://dx.doi.org/10.1007/s11042-020-09004-3","http://dx.doi.org/10.1007/s11042-020-09004-3")</f>
        <v>http://dx.doi.org/10.1007/s11042-020-09004-3</v>
      </c>
    </row>
    <row r="157" spans="1:11" x14ac:dyDescent="0.3">
      <c r="A157" s="1" t="s">
        <v>4357</v>
      </c>
      <c r="B157" s="1" t="s">
        <v>4358</v>
      </c>
      <c r="C157" s="1" t="s">
        <v>4359</v>
      </c>
      <c r="D157" s="1" t="s">
        <v>1540</v>
      </c>
      <c r="E157" s="1" t="s">
        <v>4360</v>
      </c>
      <c r="F157" s="1" t="s">
        <v>4361</v>
      </c>
      <c r="G157" s="1" t="s">
        <v>4362</v>
      </c>
      <c r="H157" s="1">
        <v>2016</v>
      </c>
      <c r="I157" s="1">
        <v>13</v>
      </c>
      <c r="J157" s="1" t="s">
        <v>4363</v>
      </c>
      <c r="K157" s="1" t="str">
        <f>HYPERLINK("http://dx.doi.org/10.3906/elk-1309-65","http://dx.doi.org/10.3906/elk-1309-65")</f>
        <v>http://dx.doi.org/10.3906/elk-1309-65</v>
      </c>
    </row>
    <row r="158" spans="1:11" x14ac:dyDescent="0.3">
      <c r="A158" s="1" t="s">
        <v>4364</v>
      </c>
      <c r="B158" s="1" t="s">
        <v>4365</v>
      </c>
      <c r="C158" s="1" t="s">
        <v>4366</v>
      </c>
      <c r="D158" s="1" t="s">
        <v>1540</v>
      </c>
      <c r="E158" s="1" t="s">
        <v>4367</v>
      </c>
      <c r="F158" s="1" t="s">
        <v>4368</v>
      </c>
      <c r="G158" s="1" t="s">
        <v>4369</v>
      </c>
      <c r="H158" s="1">
        <v>2017</v>
      </c>
      <c r="I158" s="1">
        <v>8</v>
      </c>
      <c r="J158" s="1" t="s">
        <v>4370</v>
      </c>
      <c r="K158" s="1" t="str">
        <f>HYPERLINK("http://dx.doi.org/10.1109/TII.2016.2636131","http://dx.doi.org/10.1109/TII.2016.2636131")</f>
        <v>http://dx.doi.org/10.1109/TII.2016.2636131</v>
      </c>
    </row>
    <row r="159" spans="1:11" x14ac:dyDescent="0.3">
      <c r="A159" s="1" t="s">
        <v>4371</v>
      </c>
      <c r="B159" s="1" t="s">
        <v>4372</v>
      </c>
      <c r="C159" s="1" t="s">
        <v>3570</v>
      </c>
      <c r="D159" s="1" t="s">
        <v>1540</v>
      </c>
      <c r="E159" s="1" t="s">
        <v>4373</v>
      </c>
      <c r="F159" s="1" t="s">
        <v>4374</v>
      </c>
      <c r="G159" s="1" t="s">
        <v>4375</v>
      </c>
      <c r="H159" s="1">
        <v>2018</v>
      </c>
      <c r="I159" s="1">
        <v>0</v>
      </c>
      <c r="J159" s="1" t="s">
        <v>4376</v>
      </c>
      <c r="K159" s="1" t="str">
        <f>HYPERLINK("http://dx.doi.org/10.3390/info9070175","http://dx.doi.org/10.3390/info9070175")</f>
        <v>http://dx.doi.org/10.3390/info9070175</v>
      </c>
    </row>
    <row r="160" spans="1:11" x14ac:dyDescent="0.3">
      <c r="A160" s="1" t="s">
        <v>4377</v>
      </c>
      <c r="B160" s="1" t="s">
        <v>4378</v>
      </c>
      <c r="C160" s="1" t="s">
        <v>4379</v>
      </c>
      <c r="D160" s="1" t="s">
        <v>1540</v>
      </c>
      <c r="E160" s="1" t="s">
        <v>4380</v>
      </c>
      <c r="F160" s="1" t="s">
        <v>16</v>
      </c>
      <c r="G160" s="1" t="s">
        <v>4381</v>
      </c>
      <c r="H160" s="1">
        <v>2018</v>
      </c>
      <c r="I160" s="1">
        <v>17</v>
      </c>
      <c r="J160" s="1" t="s">
        <v>4382</v>
      </c>
      <c r="K160" s="1" t="str">
        <f>HYPERLINK("http://dx.doi.org/10.1016/j.compeleceng.2017.11.011","http://dx.doi.org/10.1016/j.compeleceng.2017.11.011")</f>
        <v>http://dx.doi.org/10.1016/j.compeleceng.2017.11.011</v>
      </c>
    </row>
    <row r="161" spans="1:11" x14ac:dyDescent="0.3">
      <c r="A161" s="1" t="s">
        <v>4383</v>
      </c>
      <c r="B161" s="1" t="s">
        <v>4384</v>
      </c>
      <c r="C161" s="1" t="s">
        <v>3537</v>
      </c>
      <c r="D161" s="1" t="s">
        <v>1540</v>
      </c>
      <c r="E161" s="1" t="s">
        <v>4385</v>
      </c>
      <c r="F161" s="1" t="s">
        <v>4386</v>
      </c>
      <c r="G161" s="1" t="s">
        <v>4387</v>
      </c>
      <c r="H161" s="1">
        <v>2022</v>
      </c>
      <c r="I161" s="1">
        <v>0</v>
      </c>
      <c r="J161" s="1" t="s">
        <v>4388</v>
      </c>
      <c r="K161" s="1" t="str">
        <f>HYPERLINK("http://dx.doi.org/10.3390/electronics11172727","http://dx.doi.org/10.3390/electronics11172727")</f>
        <v>http://dx.doi.org/10.3390/electronics11172727</v>
      </c>
    </row>
    <row r="162" spans="1:11" x14ac:dyDescent="0.3">
      <c r="A162" s="1" t="s">
        <v>4389</v>
      </c>
      <c r="B162" s="1" t="s">
        <v>4390</v>
      </c>
      <c r="C162" s="1" t="s">
        <v>4051</v>
      </c>
      <c r="D162" s="1" t="s">
        <v>1540</v>
      </c>
      <c r="E162" s="1" t="s">
        <v>4391</v>
      </c>
      <c r="F162" s="1" t="s">
        <v>4392</v>
      </c>
      <c r="G162" s="1" t="s">
        <v>4393</v>
      </c>
      <c r="H162" s="1">
        <v>2022</v>
      </c>
      <c r="I162" s="1">
        <v>0</v>
      </c>
      <c r="J162" s="1" t="s">
        <v>4394</v>
      </c>
      <c r="K162" s="1" t="str">
        <f>HYPERLINK("http://dx.doi.org/10.1002/aisy.202100099","http://dx.doi.org/10.1002/aisy.202100099")</f>
        <v>http://dx.doi.org/10.1002/aisy.202100099</v>
      </c>
    </row>
    <row r="163" spans="1:11" x14ac:dyDescent="0.3">
      <c r="A163" s="1" t="s">
        <v>4395</v>
      </c>
      <c r="B163" s="1" t="s">
        <v>4396</v>
      </c>
      <c r="C163" s="1" t="s">
        <v>4397</v>
      </c>
      <c r="D163" s="1" t="s">
        <v>1540</v>
      </c>
      <c r="E163" s="1" t="s">
        <v>4398</v>
      </c>
      <c r="F163" s="1" t="s">
        <v>16</v>
      </c>
      <c r="G163" s="1" t="s">
        <v>4399</v>
      </c>
      <c r="H163" s="1" t="s">
        <v>16</v>
      </c>
      <c r="I163" s="1">
        <v>0</v>
      </c>
      <c r="J163" s="1" t="s">
        <v>4400</v>
      </c>
      <c r="K163" s="1" t="str">
        <f>HYPERLINK("http://dx.doi.org/10.1002/smr.2511","http://dx.doi.org/10.1002/smr.2511")</f>
        <v>http://dx.doi.org/10.1002/smr.2511</v>
      </c>
    </row>
    <row r="164" spans="1:11" x14ac:dyDescent="0.3">
      <c r="A164" s="1" t="s">
        <v>4401</v>
      </c>
      <c r="B164" s="1" t="s">
        <v>4402</v>
      </c>
      <c r="C164" s="1" t="s">
        <v>3741</v>
      </c>
      <c r="D164" s="1" t="s">
        <v>1540</v>
      </c>
      <c r="E164" s="1" t="s">
        <v>4403</v>
      </c>
      <c r="F164" s="1" t="s">
        <v>3756</v>
      </c>
      <c r="G164" s="1" t="s">
        <v>4404</v>
      </c>
      <c r="H164" s="1">
        <v>2020</v>
      </c>
      <c r="I164" s="1">
        <v>18</v>
      </c>
      <c r="J164" s="1" t="s">
        <v>4405</v>
      </c>
      <c r="K164" s="1" t="str">
        <f>HYPERLINK("http://dx.doi.org/10.32604/cmc.2020.011505","http://dx.doi.org/10.32604/cmc.2020.011505")</f>
        <v>http://dx.doi.org/10.32604/cmc.2020.011505</v>
      </c>
    </row>
    <row r="165" spans="1:11" x14ac:dyDescent="0.3">
      <c r="A165" s="1" t="s">
        <v>4406</v>
      </c>
      <c r="B165" s="1" t="s">
        <v>4407</v>
      </c>
      <c r="C165" s="1" t="s">
        <v>4408</v>
      </c>
      <c r="D165" s="1" t="s">
        <v>1540</v>
      </c>
      <c r="E165" s="1" t="s">
        <v>4409</v>
      </c>
      <c r="F165" s="1" t="s">
        <v>4410</v>
      </c>
      <c r="G165" s="1" t="s">
        <v>4411</v>
      </c>
      <c r="H165" s="1">
        <v>2017</v>
      </c>
      <c r="I165" s="1">
        <v>14</v>
      </c>
      <c r="J165" s="1" t="s">
        <v>4412</v>
      </c>
      <c r="K165" s="1" t="str">
        <f>HYPERLINK("http://dx.doi.org/10.1016/j.jbi.2017.09.010","http://dx.doi.org/10.1016/j.jbi.2017.09.010")</f>
        <v>http://dx.doi.org/10.1016/j.jbi.2017.09.010</v>
      </c>
    </row>
    <row r="166" spans="1:11" x14ac:dyDescent="0.3">
      <c r="A166" s="1" t="s">
        <v>4413</v>
      </c>
      <c r="B166" s="1" t="s">
        <v>2643</v>
      </c>
      <c r="C166" s="1" t="s">
        <v>3525</v>
      </c>
      <c r="D166" s="1" t="s">
        <v>1540</v>
      </c>
      <c r="E166" s="1" t="s">
        <v>4414</v>
      </c>
      <c r="F166" s="1" t="s">
        <v>4415</v>
      </c>
      <c r="G166" s="1" t="s">
        <v>4416</v>
      </c>
      <c r="H166" s="1">
        <v>2020</v>
      </c>
      <c r="I166" s="1">
        <v>12</v>
      </c>
      <c r="J166" s="1" t="s">
        <v>2645</v>
      </c>
      <c r="K166" s="1" t="str">
        <f>HYPERLINK("http://dx.doi.org/10.1109/ACCESS.2020.2963912","http://dx.doi.org/10.1109/ACCESS.2020.2963912")</f>
        <v>http://dx.doi.org/10.1109/ACCESS.2020.2963912</v>
      </c>
    </row>
    <row r="167" spans="1:11" x14ac:dyDescent="0.3">
      <c r="A167" s="1" t="s">
        <v>4417</v>
      </c>
      <c r="B167" s="1" t="s">
        <v>2276</v>
      </c>
      <c r="C167" s="1" t="s">
        <v>3525</v>
      </c>
      <c r="D167" s="1" t="s">
        <v>1540</v>
      </c>
      <c r="E167" s="1" t="s">
        <v>4418</v>
      </c>
      <c r="F167" s="1" t="s">
        <v>4419</v>
      </c>
      <c r="G167" s="1" t="s">
        <v>4420</v>
      </c>
      <c r="H167" s="1">
        <v>2019</v>
      </c>
      <c r="I167" s="1">
        <v>8</v>
      </c>
      <c r="J167" s="1" t="s">
        <v>2278</v>
      </c>
      <c r="K167" s="1" t="str">
        <f>HYPERLINK("http://dx.doi.org/10.1109/ACCESS.2019.2939490","http://dx.doi.org/10.1109/ACCESS.2019.2939490")</f>
        <v>http://dx.doi.org/10.1109/ACCESS.2019.2939490</v>
      </c>
    </row>
    <row r="168" spans="1:11" x14ac:dyDescent="0.3">
      <c r="A168" s="1" t="s">
        <v>4421</v>
      </c>
      <c r="B168" s="1" t="s">
        <v>2627</v>
      </c>
      <c r="C168" s="1" t="s">
        <v>3525</v>
      </c>
      <c r="D168" s="1" t="s">
        <v>1540</v>
      </c>
      <c r="E168" s="1" t="s">
        <v>4422</v>
      </c>
      <c r="F168" s="1" t="s">
        <v>4423</v>
      </c>
      <c r="G168" s="1" t="s">
        <v>4424</v>
      </c>
      <c r="H168" s="1">
        <v>2023</v>
      </c>
      <c r="I168" s="1">
        <v>12</v>
      </c>
      <c r="J168" s="1" t="s">
        <v>2629</v>
      </c>
      <c r="K168" s="1" t="str">
        <f>HYPERLINK("http://dx.doi.org/10.1109/ACCESS.2023.3237941","http://dx.doi.org/10.1109/ACCESS.2023.3237941")</f>
        <v>http://dx.doi.org/10.1109/ACCESS.2023.3237941</v>
      </c>
    </row>
    <row r="169" spans="1:11" x14ac:dyDescent="0.3">
      <c r="A169" s="1" t="s">
        <v>4425</v>
      </c>
      <c r="B169" s="1" t="s">
        <v>4426</v>
      </c>
      <c r="C169" s="1" t="s">
        <v>4427</v>
      </c>
      <c r="D169" s="1" t="s">
        <v>1540</v>
      </c>
      <c r="E169" s="1" t="s">
        <v>4428</v>
      </c>
      <c r="F169" s="1" t="s">
        <v>16</v>
      </c>
      <c r="G169" s="1" t="s">
        <v>4429</v>
      </c>
      <c r="H169" s="1">
        <v>2022</v>
      </c>
      <c r="I169" s="1">
        <v>10</v>
      </c>
      <c r="J169" s="1" t="s">
        <v>4430</v>
      </c>
      <c r="K169" s="1" t="str">
        <f>HYPERLINK("http://dx.doi.org/10.1007/s00500-022-07110-y","http://dx.doi.org/10.1007/s00500-022-07110-y")</f>
        <v>http://dx.doi.org/10.1007/s00500-022-07110-y</v>
      </c>
    </row>
    <row r="170" spans="1:11" x14ac:dyDescent="0.3">
      <c r="A170" s="1" t="s">
        <v>4431</v>
      </c>
      <c r="B170" s="1" t="s">
        <v>4432</v>
      </c>
      <c r="C170" s="1" t="s">
        <v>3741</v>
      </c>
      <c r="D170" s="1" t="s">
        <v>1540</v>
      </c>
      <c r="E170" s="1" t="s">
        <v>4433</v>
      </c>
      <c r="F170" s="1" t="s">
        <v>4434</v>
      </c>
      <c r="G170" s="1" t="s">
        <v>4435</v>
      </c>
      <c r="H170" s="1">
        <v>2022</v>
      </c>
      <c r="I170" s="1">
        <v>17</v>
      </c>
      <c r="J170" s="1" t="s">
        <v>4436</v>
      </c>
      <c r="K170" s="1" t="str">
        <f>HYPERLINK("http://dx.doi.org/10.32604/cmc.2022.023841","http://dx.doi.org/10.32604/cmc.2022.023841")</f>
        <v>http://dx.doi.org/10.32604/cmc.2022.023841</v>
      </c>
    </row>
    <row r="171" spans="1:11" x14ac:dyDescent="0.3">
      <c r="A171" s="1" t="s">
        <v>4437</v>
      </c>
      <c r="B171" s="1" t="s">
        <v>2426</v>
      </c>
      <c r="C171" s="1" t="s">
        <v>3525</v>
      </c>
      <c r="D171" s="1" t="s">
        <v>1540</v>
      </c>
      <c r="E171" s="1" t="s">
        <v>4438</v>
      </c>
      <c r="F171" s="1" t="s">
        <v>4439</v>
      </c>
      <c r="G171" s="1" t="s">
        <v>2427</v>
      </c>
      <c r="H171" s="1">
        <v>2022</v>
      </c>
      <c r="I171" s="1">
        <v>39</v>
      </c>
      <c r="J171" s="1" t="s">
        <v>2428</v>
      </c>
      <c r="K171" s="1" t="str">
        <f>HYPERLINK("http://dx.doi.org/10.1109/ACCESS.2022.3186892","http://dx.doi.org/10.1109/ACCESS.2022.3186892")</f>
        <v>http://dx.doi.org/10.1109/ACCESS.2022.3186892</v>
      </c>
    </row>
    <row r="172" spans="1:11" x14ac:dyDescent="0.3">
      <c r="A172" s="1" t="s">
        <v>4440</v>
      </c>
      <c r="B172" s="1" t="s">
        <v>4441</v>
      </c>
      <c r="C172" s="1" t="s">
        <v>4254</v>
      </c>
      <c r="D172" s="1" t="s">
        <v>1540</v>
      </c>
      <c r="E172" s="1" t="s">
        <v>4442</v>
      </c>
      <c r="F172" s="1" t="s">
        <v>3967</v>
      </c>
      <c r="G172" s="1" t="s">
        <v>4443</v>
      </c>
      <c r="H172" s="1" t="s">
        <v>16</v>
      </c>
      <c r="I172" s="1">
        <v>0</v>
      </c>
      <c r="J172" s="1" t="s">
        <v>4444</v>
      </c>
      <c r="K172" s="1" t="str">
        <f>HYPERLINK("http://dx.doi.org/10.1007/s10209-021-00829-9","http://dx.doi.org/10.1007/s10209-021-00829-9")</f>
        <v>http://dx.doi.org/10.1007/s10209-021-00829-9</v>
      </c>
    </row>
    <row r="173" spans="1:11" x14ac:dyDescent="0.3">
      <c r="A173" s="1" t="s">
        <v>4445</v>
      </c>
      <c r="B173" s="1" t="s">
        <v>4446</v>
      </c>
      <c r="C173" s="1" t="s">
        <v>4447</v>
      </c>
      <c r="D173" s="1" t="s">
        <v>1540</v>
      </c>
      <c r="E173" s="1" t="s">
        <v>4448</v>
      </c>
      <c r="F173" s="1" t="s">
        <v>16</v>
      </c>
      <c r="G173" s="1" t="s">
        <v>4449</v>
      </c>
      <c r="H173" s="1">
        <v>2022</v>
      </c>
      <c r="I173" s="1">
        <v>12</v>
      </c>
      <c r="J173" s="1" t="s">
        <v>4450</v>
      </c>
      <c r="K173" s="1" t="str">
        <f>HYPERLINK("http://dx.doi.org/10.1109/TCC.2020.2991748","http://dx.doi.org/10.1109/TCC.2020.2991748")</f>
        <v>http://dx.doi.org/10.1109/TCC.2020.2991748</v>
      </c>
    </row>
    <row r="174" spans="1:11" x14ac:dyDescent="0.3">
      <c r="A174" s="1" t="s">
        <v>4451</v>
      </c>
      <c r="B174" s="1" t="s">
        <v>3408</v>
      </c>
      <c r="C174" s="1" t="s">
        <v>3525</v>
      </c>
      <c r="D174" s="1" t="s">
        <v>1540</v>
      </c>
      <c r="E174" s="1" t="s">
        <v>4452</v>
      </c>
      <c r="F174" s="1" t="s">
        <v>4211</v>
      </c>
      <c r="G174" s="1" t="s">
        <v>3409</v>
      </c>
      <c r="H174" s="1">
        <v>2020</v>
      </c>
      <c r="I174" s="1">
        <v>8</v>
      </c>
      <c r="J174" s="1" t="s">
        <v>3410</v>
      </c>
      <c r="K174" s="1" t="str">
        <f>HYPERLINK("http://dx.doi.org/10.1109/ACCESS.2020.3006020","http://dx.doi.org/10.1109/ACCESS.2020.3006020")</f>
        <v>http://dx.doi.org/10.1109/ACCESS.2020.3006020</v>
      </c>
    </row>
    <row r="175" spans="1:11" x14ac:dyDescent="0.3">
      <c r="A175" s="1" t="s">
        <v>4453</v>
      </c>
      <c r="B175" s="1" t="s">
        <v>2344</v>
      </c>
      <c r="C175" s="1" t="s">
        <v>3525</v>
      </c>
      <c r="D175" s="1" t="s">
        <v>1540</v>
      </c>
      <c r="E175" s="1" t="s">
        <v>4454</v>
      </c>
      <c r="F175" s="1" t="s">
        <v>4455</v>
      </c>
      <c r="G175" s="1" t="s">
        <v>2345</v>
      </c>
      <c r="H175" s="1">
        <v>2022</v>
      </c>
      <c r="I175" s="1">
        <v>12</v>
      </c>
      <c r="J175" s="1" t="s">
        <v>2346</v>
      </c>
      <c r="K175" s="1" t="str">
        <f>HYPERLINK("http://dx.doi.org/10.1109/ACCESS.2022.3192447","http://dx.doi.org/10.1109/ACCESS.2022.3192447")</f>
        <v>http://dx.doi.org/10.1109/ACCESS.2022.3192447</v>
      </c>
    </row>
    <row r="176" spans="1:11" x14ac:dyDescent="0.3">
      <c r="A176" s="1" t="s">
        <v>4456</v>
      </c>
      <c r="B176" s="1" t="s">
        <v>4457</v>
      </c>
      <c r="C176" s="1" t="s">
        <v>4458</v>
      </c>
      <c r="D176" s="1" t="s">
        <v>1540</v>
      </c>
      <c r="E176" s="1" t="s">
        <v>4459</v>
      </c>
      <c r="F176" s="1" t="s">
        <v>4460</v>
      </c>
      <c r="G176" s="1" t="s">
        <v>4461</v>
      </c>
      <c r="H176" s="1">
        <v>2017</v>
      </c>
      <c r="I176" s="1">
        <v>0</v>
      </c>
      <c r="J176" s="1" t="s">
        <v>4462</v>
      </c>
      <c r="K176" s="1" t="str">
        <f>HYPERLINK("http://dx.doi.org/10.1186/s13673-017-0092-7","http://dx.doi.org/10.1186/s13673-017-0092-7")</f>
        <v>http://dx.doi.org/10.1186/s13673-017-0092-7</v>
      </c>
    </row>
    <row r="177" spans="1:11" x14ac:dyDescent="0.3">
      <c r="A177" s="1" t="s">
        <v>4463</v>
      </c>
      <c r="B177" s="1" t="s">
        <v>4464</v>
      </c>
      <c r="C177" s="1" t="s">
        <v>4465</v>
      </c>
      <c r="D177" s="1" t="s">
        <v>1540</v>
      </c>
      <c r="E177" s="1" t="s">
        <v>4466</v>
      </c>
      <c r="F177" s="1" t="s">
        <v>4333</v>
      </c>
      <c r="G177" s="1" t="s">
        <v>4467</v>
      </c>
      <c r="H177" s="1">
        <v>2021</v>
      </c>
      <c r="I177" s="1">
        <v>6</v>
      </c>
      <c r="J177" s="1" t="s">
        <v>4468</v>
      </c>
      <c r="K177" s="1" t="str">
        <f>HYPERLINK("http://dx.doi.org/10.1109/MNET.011.2000591","http://dx.doi.org/10.1109/MNET.011.2000591")</f>
        <v>http://dx.doi.org/10.1109/MNET.011.2000591</v>
      </c>
    </row>
    <row r="178" spans="1:11" x14ac:dyDescent="0.3">
      <c r="A178" s="1" t="s">
        <v>4469</v>
      </c>
      <c r="B178" s="1" t="s">
        <v>4470</v>
      </c>
      <c r="C178" s="1" t="s">
        <v>4471</v>
      </c>
      <c r="D178" s="1" t="s">
        <v>1540</v>
      </c>
      <c r="E178" s="1" t="s">
        <v>16</v>
      </c>
      <c r="F178" s="1" t="s">
        <v>4472</v>
      </c>
      <c r="G178" s="1" t="s">
        <v>4473</v>
      </c>
      <c r="H178" s="1">
        <v>2021</v>
      </c>
      <c r="I178" s="1">
        <v>0</v>
      </c>
      <c r="J178" s="1" t="s">
        <v>4474</v>
      </c>
      <c r="K178" s="1" t="str">
        <f>HYPERLINK("http://dx.doi.org/10.1017/S0956796821000162","http://dx.doi.org/10.1017/S0956796821000162")</f>
        <v>http://dx.doi.org/10.1017/S0956796821000162</v>
      </c>
    </row>
    <row r="179" spans="1:11" x14ac:dyDescent="0.3">
      <c r="A179" s="1" t="s">
        <v>4475</v>
      </c>
      <c r="B179" s="1" t="s">
        <v>4476</v>
      </c>
      <c r="C179" s="1" t="s">
        <v>3684</v>
      </c>
      <c r="D179" s="1" t="s">
        <v>1540</v>
      </c>
      <c r="E179" s="1" t="s">
        <v>4477</v>
      </c>
      <c r="F179" s="1" t="s">
        <v>16</v>
      </c>
      <c r="G179" s="1" t="s">
        <v>4478</v>
      </c>
      <c r="H179" s="1">
        <v>2016</v>
      </c>
      <c r="I179" s="1">
        <v>0</v>
      </c>
      <c r="J179" s="1" t="s">
        <v>4479</v>
      </c>
      <c r="K179" s="1" t="str">
        <f>HYPERLINK("http://dx.doi.org/10.3390/fi8030036","http://dx.doi.org/10.3390/fi8030036")</f>
        <v>http://dx.doi.org/10.3390/fi8030036</v>
      </c>
    </row>
    <row r="180" spans="1:11" x14ac:dyDescent="0.3">
      <c r="A180" s="1" t="s">
        <v>4480</v>
      </c>
      <c r="B180" s="1" t="s">
        <v>4481</v>
      </c>
      <c r="C180" s="1" t="s">
        <v>4482</v>
      </c>
      <c r="D180" s="1" t="s">
        <v>1540</v>
      </c>
      <c r="E180" s="1" t="s">
        <v>4483</v>
      </c>
      <c r="F180" s="1" t="s">
        <v>4484</v>
      </c>
      <c r="G180" s="1" t="s">
        <v>4485</v>
      </c>
      <c r="H180" s="1">
        <v>2020</v>
      </c>
      <c r="I180" s="1">
        <v>10</v>
      </c>
      <c r="J180" s="1" t="s">
        <v>4486</v>
      </c>
      <c r="K180" s="1" t="str">
        <f>HYPERLINK("http://dx.doi.org/10.1049/iet-ipr.2020.0597","http://dx.doi.org/10.1049/iet-ipr.2020.0597")</f>
        <v>http://dx.doi.org/10.1049/iet-ipr.2020.0597</v>
      </c>
    </row>
    <row r="181" spans="1:11" x14ac:dyDescent="0.3">
      <c r="A181" s="1" t="s">
        <v>4487</v>
      </c>
      <c r="B181" s="1" t="s">
        <v>4488</v>
      </c>
      <c r="C181" s="1" t="s">
        <v>4489</v>
      </c>
      <c r="D181" s="1" t="s">
        <v>1540</v>
      </c>
      <c r="E181" s="1" t="s">
        <v>4490</v>
      </c>
      <c r="F181" s="1" t="s">
        <v>4491</v>
      </c>
      <c r="G181" s="1" t="s">
        <v>4492</v>
      </c>
      <c r="H181" s="1">
        <v>2021</v>
      </c>
      <c r="I181" s="1">
        <v>11</v>
      </c>
      <c r="J181" s="1" t="s">
        <v>4493</v>
      </c>
      <c r="K181" s="1" t="str">
        <f>HYPERLINK("http://dx.doi.org/10.1007/s00146-020-01076-x","http://dx.doi.org/10.1007/s00146-020-01076-x")</f>
        <v>http://dx.doi.org/10.1007/s00146-020-01076-x</v>
      </c>
    </row>
    <row r="182" spans="1:11" x14ac:dyDescent="0.3">
      <c r="A182" s="1" t="s">
        <v>4494</v>
      </c>
      <c r="B182" s="1" t="s">
        <v>4495</v>
      </c>
      <c r="C182" s="1" t="s">
        <v>4089</v>
      </c>
      <c r="D182" s="1" t="s">
        <v>1540</v>
      </c>
      <c r="E182" s="1" t="s">
        <v>4496</v>
      </c>
      <c r="F182" s="1" t="s">
        <v>16</v>
      </c>
      <c r="G182" s="1" t="s">
        <v>4497</v>
      </c>
      <c r="H182" s="1">
        <v>2022</v>
      </c>
      <c r="I182" s="1">
        <v>10</v>
      </c>
      <c r="J182" s="1" t="s">
        <v>4498</v>
      </c>
      <c r="K182" s="1" t="str">
        <f>HYPERLINK("http://dx.doi.org/10.32604/iasc.2022.024610","http://dx.doi.org/10.32604/iasc.2022.024610")</f>
        <v>http://dx.doi.org/10.32604/iasc.2022.024610</v>
      </c>
    </row>
    <row r="183" spans="1:11" x14ac:dyDescent="0.3">
      <c r="A183" s="1" t="s">
        <v>4499</v>
      </c>
      <c r="B183" s="1" t="s">
        <v>4500</v>
      </c>
      <c r="C183" s="1" t="s">
        <v>3741</v>
      </c>
      <c r="D183" s="1" t="s">
        <v>1540</v>
      </c>
      <c r="E183" s="1" t="s">
        <v>4501</v>
      </c>
      <c r="F183" s="1" t="s">
        <v>16</v>
      </c>
      <c r="G183" s="1" t="s">
        <v>4502</v>
      </c>
      <c r="H183" s="1">
        <v>2022</v>
      </c>
      <c r="I183" s="1">
        <v>18</v>
      </c>
      <c r="J183" s="1" t="s">
        <v>4503</v>
      </c>
      <c r="K183" s="1" t="str">
        <f>HYPERLINK("http://dx.doi.org/10.32604/cmc.2022.023693","http://dx.doi.org/10.32604/cmc.2022.023693")</f>
        <v>http://dx.doi.org/10.32604/cmc.2022.023693</v>
      </c>
    </row>
    <row r="184" spans="1:11" x14ac:dyDescent="0.3">
      <c r="A184" s="1" t="s">
        <v>4504</v>
      </c>
      <c r="B184" s="1" t="s">
        <v>4505</v>
      </c>
      <c r="C184" s="1" t="s">
        <v>4138</v>
      </c>
      <c r="D184" s="1" t="s">
        <v>1540</v>
      </c>
      <c r="E184" s="1" t="s">
        <v>4506</v>
      </c>
      <c r="F184" s="1" t="s">
        <v>4507</v>
      </c>
      <c r="G184" s="1" t="s">
        <v>4508</v>
      </c>
      <c r="H184" s="1">
        <v>2019</v>
      </c>
      <c r="I184" s="1">
        <v>18</v>
      </c>
      <c r="J184" s="1" t="s">
        <v>4509</v>
      </c>
      <c r="K184" s="1" t="str">
        <f>HYPERLINK("http://dx.doi.org/10.1016/j.media.2019.04.008","http://dx.doi.org/10.1016/j.media.2019.04.008")</f>
        <v>http://dx.doi.org/10.1016/j.media.2019.04.008</v>
      </c>
    </row>
    <row r="185" spans="1:11" x14ac:dyDescent="0.3">
      <c r="A185" s="1" t="s">
        <v>4510</v>
      </c>
      <c r="B185" s="1" t="s">
        <v>4511</v>
      </c>
      <c r="C185" s="1" t="s">
        <v>3627</v>
      </c>
      <c r="D185" s="1" t="s">
        <v>1540</v>
      </c>
      <c r="E185" s="1" t="s">
        <v>16</v>
      </c>
      <c r="F185" s="1" t="s">
        <v>16</v>
      </c>
      <c r="G185" s="1" t="s">
        <v>4512</v>
      </c>
      <c r="H185" s="1">
        <v>2022</v>
      </c>
      <c r="I185" s="1">
        <v>0</v>
      </c>
      <c r="J185" s="1" t="s">
        <v>4513</v>
      </c>
      <c r="K185" s="1" t="str">
        <f>HYPERLINK("http://dx.doi.org/10.1155/2022/7585288","http://dx.doi.org/10.1155/2022/7585288")</f>
        <v>http://dx.doi.org/10.1155/2022/7585288</v>
      </c>
    </row>
    <row r="186" spans="1:11" x14ac:dyDescent="0.3">
      <c r="A186" s="1" t="s">
        <v>4514</v>
      </c>
      <c r="B186" s="1" t="s">
        <v>4515</v>
      </c>
      <c r="C186" s="1" t="s">
        <v>4516</v>
      </c>
      <c r="D186" s="1" t="s">
        <v>1540</v>
      </c>
      <c r="E186" s="1" t="s">
        <v>16</v>
      </c>
      <c r="F186" s="1" t="s">
        <v>16</v>
      </c>
      <c r="G186" s="1" t="s">
        <v>4517</v>
      </c>
      <c r="H186" s="1">
        <v>2021</v>
      </c>
      <c r="I186" s="1">
        <v>8</v>
      </c>
      <c r="J186" s="1" t="s">
        <v>4518</v>
      </c>
      <c r="K186" s="1" t="str">
        <f>HYPERLINK("http://dx.doi.org/10.1093/bioinformatics/btab026","http://dx.doi.org/10.1093/bioinformatics/btab026")</f>
        <v>http://dx.doi.org/10.1093/bioinformatics/btab026</v>
      </c>
    </row>
    <row r="187" spans="1:11" x14ac:dyDescent="0.3">
      <c r="A187" s="1" t="s">
        <v>4519</v>
      </c>
      <c r="B187" s="1" t="s">
        <v>2546</v>
      </c>
      <c r="C187" s="1" t="s">
        <v>3525</v>
      </c>
      <c r="D187" s="1" t="s">
        <v>1540</v>
      </c>
      <c r="E187" s="1" t="s">
        <v>4520</v>
      </c>
      <c r="F187" s="1" t="s">
        <v>4521</v>
      </c>
      <c r="G187" s="1" t="s">
        <v>4522</v>
      </c>
      <c r="H187" s="1">
        <v>2020</v>
      </c>
      <c r="I187" s="1">
        <v>17</v>
      </c>
      <c r="J187" s="1" t="s">
        <v>2548</v>
      </c>
      <c r="K187" s="1" t="str">
        <f>HYPERLINK("http://dx.doi.org/10.1109/ACCESS.2020.3014356","http://dx.doi.org/10.1109/ACCESS.2020.3014356")</f>
        <v>http://dx.doi.org/10.1109/ACCESS.2020.3014356</v>
      </c>
    </row>
    <row r="188" spans="1:11" x14ac:dyDescent="0.3">
      <c r="A188" s="1" t="s">
        <v>4523</v>
      </c>
      <c r="B188" s="1" t="s">
        <v>4524</v>
      </c>
      <c r="C188" s="1" t="s">
        <v>4299</v>
      </c>
      <c r="D188" s="1" t="s">
        <v>1540</v>
      </c>
      <c r="E188" s="1" t="s">
        <v>4525</v>
      </c>
      <c r="F188" s="1" t="s">
        <v>4526</v>
      </c>
      <c r="G188" s="1" t="s">
        <v>4527</v>
      </c>
      <c r="H188" s="1">
        <v>2022</v>
      </c>
      <c r="I188" s="1">
        <v>14</v>
      </c>
      <c r="J188" s="1" t="s">
        <v>4528</v>
      </c>
      <c r="K188" s="1" t="str">
        <f>HYPERLINK("http://dx.doi.org/10.1109/TIFS.2022.3160595","http://dx.doi.org/10.1109/TIFS.2022.3160595")</f>
        <v>http://dx.doi.org/10.1109/TIFS.2022.3160595</v>
      </c>
    </row>
    <row r="189" spans="1:11" x14ac:dyDescent="0.3">
      <c r="A189" s="1" t="s">
        <v>4529</v>
      </c>
      <c r="B189" s="1" t="s">
        <v>4530</v>
      </c>
      <c r="C189" s="1" t="s">
        <v>3627</v>
      </c>
      <c r="D189" s="1" t="s">
        <v>1540</v>
      </c>
      <c r="E189" s="1" t="s">
        <v>16</v>
      </c>
      <c r="F189" s="1" t="s">
        <v>4531</v>
      </c>
      <c r="G189" s="1" t="s">
        <v>4532</v>
      </c>
      <c r="H189" s="1">
        <v>2022</v>
      </c>
      <c r="I189" s="1">
        <v>0</v>
      </c>
      <c r="J189" s="1" t="s">
        <v>4533</v>
      </c>
      <c r="K189" s="1" t="str">
        <f>HYPERLINK("http://dx.doi.org/10.1155/2022/5124707","http://dx.doi.org/10.1155/2022/5124707")</f>
        <v>http://dx.doi.org/10.1155/2022/5124707</v>
      </c>
    </row>
    <row r="190" spans="1:11" x14ac:dyDescent="0.3">
      <c r="A190" s="1" t="s">
        <v>4534</v>
      </c>
      <c r="B190" s="1" t="s">
        <v>4535</v>
      </c>
      <c r="C190" s="1" t="s">
        <v>4536</v>
      </c>
      <c r="D190" s="1" t="s">
        <v>1540</v>
      </c>
      <c r="E190" s="1" t="s">
        <v>4537</v>
      </c>
      <c r="F190" s="1" t="s">
        <v>4538</v>
      </c>
      <c r="G190" s="1" t="s">
        <v>4539</v>
      </c>
      <c r="H190" s="1">
        <v>2021</v>
      </c>
      <c r="I190" s="1">
        <v>0</v>
      </c>
      <c r="J190" s="1" t="s">
        <v>4540</v>
      </c>
      <c r="K190" s="1" t="str">
        <f>HYPERLINK("http://dx.doi.org/10.1007/s00138-021-01199-1","http://dx.doi.org/10.1007/s00138-021-01199-1")</f>
        <v>http://dx.doi.org/10.1007/s00138-021-01199-1</v>
      </c>
    </row>
    <row r="191" spans="1:11" x14ac:dyDescent="0.3">
      <c r="A191" s="1" t="s">
        <v>4541</v>
      </c>
      <c r="B191" s="1" t="s">
        <v>2322</v>
      </c>
      <c r="C191" s="1" t="s">
        <v>3525</v>
      </c>
      <c r="D191" s="1" t="s">
        <v>1540</v>
      </c>
      <c r="E191" s="1" t="s">
        <v>4542</v>
      </c>
      <c r="F191" s="1" t="s">
        <v>4543</v>
      </c>
      <c r="G191" s="1" t="s">
        <v>2323</v>
      </c>
      <c r="H191" s="1">
        <v>2021</v>
      </c>
      <c r="I191" s="1">
        <v>9</v>
      </c>
      <c r="J191" s="1" t="s">
        <v>2324</v>
      </c>
      <c r="K191" s="1" t="str">
        <f>HYPERLINK("http://dx.doi.org/10.1109/ACCESS.2021.3124607","http://dx.doi.org/10.1109/ACCESS.2021.3124607")</f>
        <v>http://dx.doi.org/10.1109/ACCESS.2021.3124607</v>
      </c>
    </row>
    <row r="192" spans="1:11" x14ac:dyDescent="0.3">
      <c r="A192" s="1" t="s">
        <v>4544</v>
      </c>
      <c r="B192" s="1" t="s">
        <v>2578</v>
      </c>
      <c r="C192" s="1" t="s">
        <v>3639</v>
      </c>
      <c r="D192" s="1" t="s">
        <v>1540</v>
      </c>
      <c r="E192" s="1" t="s">
        <v>4545</v>
      </c>
      <c r="F192" s="1" t="s">
        <v>4546</v>
      </c>
      <c r="G192" s="1" t="s">
        <v>4547</v>
      </c>
      <c r="H192" s="1">
        <v>2022</v>
      </c>
      <c r="I192" s="1">
        <v>9</v>
      </c>
      <c r="J192" s="1" t="s">
        <v>2580</v>
      </c>
      <c r="K192" s="1" t="str">
        <f>HYPERLINK("http://dx.doi.org/10.1109/JBHI.2022.3190277","http://dx.doi.org/10.1109/JBHI.2022.3190277")</f>
        <v>http://dx.doi.org/10.1109/JBHI.2022.3190277</v>
      </c>
    </row>
    <row r="193" spans="1:11" x14ac:dyDescent="0.3">
      <c r="A193" s="1" t="s">
        <v>4548</v>
      </c>
      <c r="B193" s="1" t="s">
        <v>4549</v>
      </c>
      <c r="C193" s="1" t="s">
        <v>3627</v>
      </c>
      <c r="D193" s="1" t="s">
        <v>1540</v>
      </c>
      <c r="E193" s="1" t="s">
        <v>16</v>
      </c>
      <c r="F193" s="1" t="s">
        <v>16</v>
      </c>
      <c r="G193" s="1" t="s">
        <v>4550</v>
      </c>
      <c r="H193" s="1">
        <v>2022</v>
      </c>
      <c r="I193" s="1">
        <v>0</v>
      </c>
      <c r="J193" s="1" t="s">
        <v>4551</v>
      </c>
      <c r="K193" s="1" t="str">
        <f>HYPERLINK("http://dx.doi.org/10.1155/2022/9572413","http://dx.doi.org/10.1155/2022/9572413")</f>
        <v>http://dx.doi.org/10.1155/2022/9572413</v>
      </c>
    </row>
    <row r="194" spans="1:11" x14ac:dyDescent="0.3">
      <c r="A194" s="1" t="s">
        <v>4552</v>
      </c>
      <c r="B194" s="1" t="s">
        <v>2206</v>
      </c>
      <c r="C194" s="1" t="s">
        <v>3525</v>
      </c>
      <c r="D194" s="1" t="s">
        <v>1540</v>
      </c>
      <c r="E194" s="1" t="s">
        <v>4553</v>
      </c>
      <c r="F194" s="1" t="s">
        <v>4554</v>
      </c>
      <c r="G194" s="1" t="s">
        <v>2207</v>
      </c>
      <c r="H194" s="1">
        <v>2020</v>
      </c>
      <c r="I194" s="1">
        <v>13</v>
      </c>
      <c r="J194" s="1" t="s">
        <v>2208</v>
      </c>
      <c r="K194" s="1" t="str">
        <f>HYPERLINK("http://dx.doi.org/10.1109/ACCESS.2020.3019836","http://dx.doi.org/10.1109/ACCESS.2020.3019836")</f>
        <v>http://dx.doi.org/10.1109/ACCESS.2020.3019836</v>
      </c>
    </row>
    <row r="195" spans="1:11" x14ac:dyDescent="0.3">
      <c r="A195" s="1" t="s">
        <v>4555</v>
      </c>
      <c r="B195" s="1" t="s">
        <v>2834</v>
      </c>
      <c r="C195" s="1" t="s">
        <v>3525</v>
      </c>
      <c r="D195" s="1" t="s">
        <v>1540</v>
      </c>
      <c r="E195" s="1" t="s">
        <v>4556</v>
      </c>
      <c r="F195" s="1" t="s">
        <v>4557</v>
      </c>
      <c r="G195" s="1" t="s">
        <v>4558</v>
      </c>
      <c r="H195" s="1">
        <v>2022</v>
      </c>
      <c r="I195" s="1">
        <v>18</v>
      </c>
      <c r="J195" s="1" t="s">
        <v>2836</v>
      </c>
      <c r="K195" s="1" t="str">
        <f>HYPERLINK("http://dx.doi.org/10.1109/ACCESS.2022.3158753","http://dx.doi.org/10.1109/ACCESS.2022.3158753")</f>
        <v>http://dx.doi.org/10.1109/ACCESS.2022.3158753</v>
      </c>
    </row>
    <row r="196" spans="1:11" x14ac:dyDescent="0.3">
      <c r="A196" s="1" t="s">
        <v>4559</v>
      </c>
      <c r="B196" s="1" t="s">
        <v>2442</v>
      </c>
      <c r="C196" s="1" t="s">
        <v>3677</v>
      </c>
      <c r="D196" s="1" t="s">
        <v>1540</v>
      </c>
      <c r="E196" s="1" t="s">
        <v>4560</v>
      </c>
      <c r="F196" s="1" t="s">
        <v>4561</v>
      </c>
      <c r="G196" s="1" t="s">
        <v>4562</v>
      </c>
      <c r="H196" s="1">
        <v>2019</v>
      </c>
      <c r="I196" s="1">
        <v>10</v>
      </c>
      <c r="J196" s="1" t="s">
        <v>2444</v>
      </c>
      <c r="K196" s="1" t="str">
        <f>HYPERLINK("http://dx.doi.org/10.1109/TVCG.2019.2898748","http://dx.doi.org/10.1109/TVCG.2019.2898748")</f>
        <v>http://dx.doi.org/10.1109/TVCG.2019.2898748</v>
      </c>
    </row>
    <row r="197" spans="1:11" x14ac:dyDescent="0.3">
      <c r="A197" s="1" t="s">
        <v>4563</v>
      </c>
      <c r="B197" s="1" t="s">
        <v>4564</v>
      </c>
      <c r="C197" s="1" t="s">
        <v>4565</v>
      </c>
      <c r="D197" s="1" t="s">
        <v>1540</v>
      </c>
      <c r="E197" s="1" t="s">
        <v>4566</v>
      </c>
      <c r="F197" s="1" t="s">
        <v>3847</v>
      </c>
      <c r="G197" s="1" t="s">
        <v>4567</v>
      </c>
      <c r="H197" s="1">
        <v>2022</v>
      </c>
      <c r="I197" s="1">
        <v>0</v>
      </c>
      <c r="J197" s="1" t="s">
        <v>4568</v>
      </c>
      <c r="K197" s="1" t="str">
        <f>HYPERLINK("http://dx.doi.org/10.1016/j.knosys.2022.109155","http://dx.doi.org/10.1016/j.knosys.2022.109155")</f>
        <v>http://dx.doi.org/10.1016/j.knosys.2022.109155</v>
      </c>
    </row>
    <row r="198" spans="1:11" x14ac:dyDescent="0.3">
      <c r="A198" s="1" t="s">
        <v>4569</v>
      </c>
      <c r="B198" s="1" t="s">
        <v>4570</v>
      </c>
      <c r="C198" s="1" t="s">
        <v>3584</v>
      </c>
      <c r="D198" s="1" t="s">
        <v>1540</v>
      </c>
      <c r="E198" s="1" t="s">
        <v>4571</v>
      </c>
      <c r="F198" s="1" t="s">
        <v>4572</v>
      </c>
      <c r="G198" s="1" t="s">
        <v>4573</v>
      </c>
      <c r="H198" s="1">
        <v>2020</v>
      </c>
      <c r="I198" s="1">
        <v>13</v>
      </c>
      <c r="J198" s="1" t="s">
        <v>4574</v>
      </c>
      <c r="K198" s="1" t="str">
        <f>HYPERLINK("http://dx.doi.org/10.1109/TDSC.2017.2754493","http://dx.doi.org/10.1109/TDSC.2017.2754493")</f>
        <v>http://dx.doi.org/10.1109/TDSC.2017.2754493</v>
      </c>
    </row>
    <row r="199" spans="1:11" x14ac:dyDescent="0.3">
      <c r="A199" s="1" t="s">
        <v>4575</v>
      </c>
      <c r="B199" s="1" t="s">
        <v>4576</v>
      </c>
      <c r="C199" s="1" t="s">
        <v>4577</v>
      </c>
      <c r="D199" s="1" t="s">
        <v>1540</v>
      </c>
      <c r="E199" s="1" t="s">
        <v>4578</v>
      </c>
      <c r="F199" s="1" t="s">
        <v>4579</v>
      </c>
      <c r="G199" s="1" t="s">
        <v>4580</v>
      </c>
      <c r="H199" s="1">
        <v>2016</v>
      </c>
      <c r="I199" s="1">
        <v>9</v>
      </c>
      <c r="J199" s="1" t="s">
        <v>4581</v>
      </c>
      <c r="K199" s="1" t="str">
        <f>HYPERLINK("http://dx.doi.org/10.1016/j.patrec.2016.03.005","http://dx.doi.org/10.1016/j.patrec.2016.03.005")</f>
        <v>http://dx.doi.org/10.1016/j.patrec.2016.03.005</v>
      </c>
    </row>
    <row r="200" spans="1:11" x14ac:dyDescent="0.3">
      <c r="A200" s="1" t="s">
        <v>4582</v>
      </c>
      <c r="B200" s="1" t="s">
        <v>4583</v>
      </c>
      <c r="C200" s="1" t="s">
        <v>4016</v>
      </c>
      <c r="D200" s="1" t="s">
        <v>1540</v>
      </c>
      <c r="E200" s="1" t="s">
        <v>4584</v>
      </c>
      <c r="F200" s="1" t="s">
        <v>4585</v>
      </c>
      <c r="G200" s="1" t="s">
        <v>4586</v>
      </c>
      <c r="H200" s="1" t="s">
        <v>16</v>
      </c>
      <c r="I200" s="1">
        <v>0</v>
      </c>
      <c r="J200" s="1" t="s">
        <v>4587</v>
      </c>
      <c r="K200" s="1" t="str">
        <f>HYPERLINK("http://dx.doi.org/10.1007/s11042-022-14037-x","http://dx.doi.org/10.1007/s11042-022-14037-x")</f>
        <v>http://dx.doi.org/10.1007/s11042-022-14037-x</v>
      </c>
    </row>
    <row r="201" spans="1:11" x14ac:dyDescent="0.3">
      <c r="A201" s="1" t="s">
        <v>4588</v>
      </c>
      <c r="B201" s="1" t="s">
        <v>4589</v>
      </c>
      <c r="C201" s="1" t="s">
        <v>4577</v>
      </c>
      <c r="D201" s="1" t="s">
        <v>1540</v>
      </c>
      <c r="E201" s="1" t="s">
        <v>4590</v>
      </c>
      <c r="F201" s="1" t="s">
        <v>16</v>
      </c>
      <c r="G201" s="1" t="s">
        <v>4591</v>
      </c>
      <c r="H201" s="1">
        <v>2017</v>
      </c>
      <c r="I201" s="1">
        <v>5</v>
      </c>
      <c r="J201" s="1" t="s">
        <v>4592</v>
      </c>
      <c r="K201" s="1" t="str">
        <f>HYPERLINK("http://dx.doi.org/10.1016/j.patrec.2016.12.012","http://dx.doi.org/10.1016/j.patrec.2016.12.012")</f>
        <v>http://dx.doi.org/10.1016/j.patrec.2016.12.012</v>
      </c>
    </row>
    <row r="202" spans="1:11" x14ac:dyDescent="0.3">
      <c r="A202" s="1" t="s">
        <v>4593</v>
      </c>
      <c r="B202" s="1" t="s">
        <v>4594</v>
      </c>
      <c r="C202" s="1" t="s">
        <v>4427</v>
      </c>
      <c r="D202" s="1" t="s">
        <v>1540</v>
      </c>
      <c r="E202" s="1" t="s">
        <v>4595</v>
      </c>
      <c r="F202" s="1" t="s">
        <v>4596</v>
      </c>
      <c r="G202" s="1" t="s">
        <v>4597</v>
      </c>
      <c r="H202" s="1">
        <v>2018</v>
      </c>
      <c r="I202" s="1">
        <v>18</v>
      </c>
      <c r="J202" s="1" t="s">
        <v>4598</v>
      </c>
      <c r="K202" s="1" t="str">
        <f>HYPERLINK("http://dx.doi.org/10.1007/s00500-017-2757-6","http://dx.doi.org/10.1007/s00500-017-2757-6")</f>
        <v>http://dx.doi.org/10.1007/s00500-017-2757-6</v>
      </c>
    </row>
    <row r="203" spans="1:11" x14ac:dyDescent="0.3">
      <c r="A203" s="1" t="s">
        <v>4599</v>
      </c>
      <c r="B203" s="1" t="s">
        <v>4600</v>
      </c>
      <c r="C203" s="1" t="s">
        <v>4601</v>
      </c>
      <c r="D203" s="1" t="s">
        <v>1540</v>
      </c>
      <c r="E203" s="1" t="s">
        <v>4602</v>
      </c>
      <c r="F203" s="1" t="s">
        <v>4603</v>
      </c>
      <c r="G203" s="1" t="s">
        <v>4604</v>
      </c>
      <c r="H203" s="1">
        <v>2022</v>
      </c>
      <c r="I203" s="1">
        <v>0</v>
      </c>
      <c r="J203" s="1" t="s">
        <v>4605</v>
      </c>
      <c r="K203" s="1" t="str">
        <f>HYPERLINK("http://dx.doi.org/10.7717/peerj-cs.894","http://dx.doi.org/10.7717/peerj-cs.894")</f>
        <v>http://dx.doi.org/10.7717/peerj-cs.894</v>
      </c>
    </row>
    <row r="204" spans="1:11" x14ac:dyDescent="0.3">
      <c r="A204" s="1" t="s">
        <v>4606</v>
      </c>
      <c r="B204" s="1" t="s">
        <v>4607</v>
      </c>
      <c r="C204" s="1" t="s">
        <v>4608</v>
      </c>
      <c r="D204" s="1" t="s">
        <v>1540</v>
      </c>
      <c r="E204" s="1" t="s">
        <v>4609</v>
      </c>
      <c r="F204" s="1" t="s">
        <v>4610</v>
      </c>
      <c r="G204" s="1" t="s">
        <v>4611</v>
      </c>
      <c r="H204" s="1">
        <v>2016</v>
      </c>
      <c r="I204" s="1">
        <v>10</v>
      </c>
      <c r="J204" s="1" t="s">
        <v>4612</v>
      </c>
      <c r="K204" s="1" t="str">
        <f>HYPERLINK("http://dx.doi.org/10.1007/s11517-015-1380-x","http://dx.doi.org/10.1007/s11517-015-1380-x")</f>
        <v>http://dx.doi.org/10.1007/s11517-015-1380-x</v>
      </c>
    </row>
    <row r="205" spans="1:11" x14ac:dyDescent="0.3">
      <c r="A205" s="1" t="s">
        <v>4613</v>
      </c>
      <c r="B205" s="1" t="s">
        <v>4614</v>
      </c>
      <c r="C205" s="1" t="s">
        <v>4615</v>
      </c>
      <c r="D205" s="1" t="s">
        <v>1540</v>
      </c>
      <c r="E205" s="1" t="s">
        <v>4616</v>
      </c>
      <c r="F205" s="1" t="s">
        <v>4617</v>
      </c>
      <c r="G205" s="1" t="s">
        <v>4618</v>
      </c>
      <c r="H205" s="1">
        <v>2021</v>
      </c>
      <c r="I205" s="1">
        <v>0</v>
      </c>
      <c r="J205" s="1" t="s">
        <v>4619</v>
      </c>
      <c r="K205" s="1" t="str">
        <f>HYPERLINK("http://dx.doi.org/10.1016/j.ipm.2020.102393","http://dx.doi.org/10.1016/j.ipm.2020.102393")</f>
        <v>http://dx.doi.org/10.1016/j.ipm.2020.102393</v>
      </c>
    </row>
    <row r="206" spans="1:11" x14ac:dyDescent="0.3">
      <c r="A206" s="1" t="s">
        <v>4620</v>
      </c>
      <c r="B206" s="1" t="s">
        <v>4621</v>
      </c>
      <c r="C206" s="1" t="s">
        <v>4622</v>
      </c>
      <c r="D206" s="1" t="s">
        <v>1540</v>
      </c>
      <c r="E206" s="1" t="s">
        <v>16</v>
      </c>
      <c r="F206" s="1" t="s">
        <v>4623</v>
      </c>
      <c r="G206" s="1" t="s">
        <v>4624</v>
      </c>
      <c r="H206" s="1">
        <v>2015</v>
      </c>
      <c r="I206" s="1">
        <v>8</v>
      </c>
      <c r="J206" s="1" t="s">
        <v>4625</v>
      </c>
      <c r="K206" s="1" t="str">
        <f>HYPERLINK("http://dx.doi.org/10.1021/ci500729k","http://dx.doi.org/10.1021/ci500729k")</f>
        <v>http://dx.doi.org/10.1021/ci500729k</v>
      </c>
    </row>
    <row r="207" spans="1:11" x14ac:dyDescent="0.3">
      <c r="A207" s="1" t="s">
        <v>4626</v>
      </c>
      <c r="B207" s="1" t="s">
        <v>4627</v>
      </c>
      <c r="C207" s="1" t="s">
        <v>3537</v>
      </c>
      <c r="D207" s="1" t="s">
        <v>1540</v>
      </c>
      <c r="E207" s="1" t="s">
        <v>4628</v>
      </c>
      <c r="F207" s="1" t="s">
        <v>4629</v>
      </c>
      <c r="G207" s="1" t="s">
        <v>4630</v>
      </c>
      <c r="H207" s="1">
        <v>2019</v>
      </c>
      <c r="I207" s="1">
        <v>0</v>
      </c>
      <c r="J207" s="1" t="s">
        <v>4631</v>
      </c>
      <c r="K207" s="1" t="str">
        <f>HYPERLINK("http://dx.doi.org/10.3390/electronics8040400","http://dx.doi.org/10.3390/electronics8040400")</f>
        <v>http://dx.doi.org/10.3390/electronics8040400</v>
      </c>
    </row>
    <row r="208" spans="1:11" x14ac:dyDescent="0.3">
      <c r="A208" s="1" t="s">
        <v>4632</v>
      </c>
      <c r="B208" s="1" t="s">
        <v>4633</v>
      </c>
      <c r="C208" s="1" t="s">
        <v>3741</v>
      </c>
      <c r="D208" s="1" t="s">
        <v>1540</v>
      </c>
      <c r="E208" s="1" t="s">
        <v>4634</v>
      </c>
      <c r="F208" s="1" t="s">
        <v>16</v>
      </c>
      <c r="G208" s="1" t="s">
        <v>4635</v>
      </c>
      <c r="H208" s="1">
        <v>2020</v>
      </c>
      <c r="I208" s="1">
        <v>9</v>
      </c>
      <c r="J208" s="1" t="s">
        <v>4636</v>
      </c>
      <c r="K208" s="1" t="str">
        <f>HYPERLINK("http://dx.doi.org/10.32604/cmc.2020.08578","http://dx.doi.org/10.32604/cmc.2020.08578")</f>
        <v>http://dx.doi.org/10.32604/cmc.2020.08578</v>
      </c>
    </row>
    <row r="209" spans="1:11" x14ac:dyDescent="0.3">
      <c r="A209" s="1" t="s">
        <v>4637</v>
      </c>
      <c r="B209" s="1" t="s">
        <v>4638</v>
      </c>
      <c r="C209" s="1" t="s">
        <v>4016</v>
      </c>
      <c r="D209" s="1" t="s">
        <v>1540</v>
      </c>
      <c r="E209" s="1" t="s">
        <v>4639</v>
      </c>
      <c r="F209" s="1" t="s">
        <v>4640</v>
      </c>
      <c r="G209" s="1" t="s">
        <v>4641</v>
      </c>
      <c r="H209" s="1">
        <v>2020</v>
      </c>
      <c r="I209" s="1">
        <v>20</v>
      </c>
      <c r="J209" s="1" t="s">
        <v>4642</v>
      </c>
      <c r="K209" s="1" t="str">
        <f>HYPERLINK("http://dx.doi.org/10.1007/s11042-020-09439-8","http://dx.doi.org/10.1007/s11042-020-09439-8")</f>
        <v>http://dx.doi.org/10.1007/s11042-020-09439-8</v>
      </c>
    </row>
    <row r="210" spans="1:11" x14ac:dyDescent="0.3">
      <c r="A210" s="1" t="s">
        <v>4643</v>
      </c>
      <c r="B210" s="1" t="s">
        <v>4644</v>
      </c>
      <c r="C210" s="1" t="s">
        <v>3834</v>
      </c>
      <c r="D210" s="1" t="s">
        <v>1540</v>
      </c>
      <c r="E210" s="1" t="s">
        <v>16</v>
      </c>
      <c r="F210" s="1" t="s">
        <v>4645</v>
      </c>
      <c r="G210" s="1" t="s">
        <v>4646</v>
      </c>
      <c r="H210" s="1">
        <v>2022</v>
      </c>
      <c r="I210" s="1">
        <v>0</v>
      </c>
      <c r="J210" s="1" t="s">
        <v>4647</v>
      </c>
      <c r="K210" s="1" t="str">
        <f>HYPERLINK("http://dx.doi.org/10.1155/2022/5906877","http://dx.doi.org/10.1155/2022/5906877")</f>
        <v>http://dx.doi.org/10.1155/2022/5906877</v>
      </c>
    </row>
    <row r="211" spans="1:11" x14ac:dyDescent="0.3">
      <c r="A211" s="1" t="s">
        <v>4648</v>
      </c>
      <c r="B211" s="1" t="s">
        <v>4649</v>
      </c>
      <c r="C211" s="1" t="s">
        <v>4650</v>
      </c>
      <c r="D211" s="1" t="s">
        <v>1540</v>
      </c>
      <c r="E211" s="1" t="s">
        <v>4651</v>
      </c>
      <c r="F211" s="1" t="s">
        <v>4652</v>
      </c>
      <c r="G211" s="1" t="s">
        <v>4653</v>
      </c>
      <c r="H211" s="1">
        <v>2019</v>
      </c>
      <c r="I211" s="1">
        <v>10</v>
      </c>
      <c r="J211" s="1" t="s">
        <v>4654</v>
      </c>
      <c r="K211" s="1" t="str">
        <f>HYPERLINK("http://dx.doi.org/10.1109/TMI.2019.2905917","http://dx.doi.org/10.1109/TMI.2019.2905917")</f>
        <v>http://dx.doi.org/10.1109/TMI.2019.2905917</v>
      </c>
    </row>
    <row r="212" spans="1:11" x14ac:dyDescent="0.3">
      <c r="A212" s="1" t="s">
        <v>4655</v>
      </c>
      <c r="B212" s="1" t="s">
        <v>4656</v>
      </c>
      <c r="C212" s="1" t="s">
        <v>3834</v>
      </c>
      <c r="D212" s="1" t="s">
        <v>1540</v>
      </c>
      <c r="E212" s="1" t="s">
        <v>16</v>
      </c>
      <c r="F212" s="1" t="s">
        <v>16</v>
      </c>
      <c r="G212" s="1" t="s">
        <v>4657</v>
      </c>
      <c r="H212" s="1">
        <v>2022</v>
      </c>
      <c r="I212" s="1">
        <v>0</v>
      </c>
      <c r="J212" s="1" t="s">
        <v>4658</v>
      </c>
      <c r="K212" s="1" t="str">
        <f>HYPERLINK("http://dx.doi.org/10.1155/2022/1758129","http://dx.doi.org/10.1155/2022/1758129")</f>
        <v>http://dx.doi.org/10.1155/2022/1758129</v>
      </c>
    </row>
    <row r="213" spans="1:11" x14ac:dyDescent="0.3">
      <c r="A213" s="1" t="s">
        <v>4659</v>
      </c>
      <c r="B213" s="1" t="s">
        <v>4660</v>
      </c>
      <c r="C213" s="1" t="s">
        <v>3639</v>
      </c>
      <c r="D213" s="1" t="s">
        <v>1540</v>
      </c>
      <c r="E213" s="1" t="s">
        <v>4661</v>
      </c>
      <c r="F213" s="1" t="s">
        <v>4662</v>
      </c>
      <c r="G213" s="1" t="s">
        <v>4663</v>
      </c>
      <c r="H213" s="1">
        <v>2017</v>
      </c>
      <c r="I213" s="1">
        <v>9</v>
      </c>
      <c r="J213" s="1" t="s">
        <v>4664</v>
      </c>
      <c r="K213" s="1" t="str">
        <f>HYPERLINK("http://dx.doi.org/10.1109/JBHI.2016.2532354","http://dx.doi.org/10.1109/JBHI.2016.2532354")</f>
        <v>http://dx.doi.org/10.1109/JBHI.2016.2532354</v>
      </c>
    </row>
    <row r="214" spans="1:11" x14ac:dyDescent="0.3">
      <c r="A214" s="1" t="s">
        <v>4665</v>
      </c>
      <c r="B214" s="1" t="s">
        <v>4666</v>
      </c>
      <c r="C214" s="1" t="s">
        <v>4667</v>
      </c>
      <c r="D214" s="1" t="s">
        <v>1540</v>
      </c>
      <c r="E214" s="1" t="s">
        <v>4668</v>
      </c>
      <c r="F214" s="1" t="s">
        <v>4669</v>
      </c>
      <c r="G214" s="1" t="s">
        <v>4670</v>
      </c>
      <c r="H214" s="1">
        <v>2017</v>
      </c>
      <c r="I214" s="1">
        <v>8</v>
      </c>
      <c r="J214" s="1" t="s">
        <v>4671</v>
      </c>
      <c r="K214" s="1" t="str">
        <f>HYPERLINK("http://dx.doi.org/10.1016/j.artmed.2017.01.004","http://dx.doi.org/10.1016/j.artmed.2017.01.004")</f>
        <v>http://dx.doi.org/10.1016/j.artmed.2017.01.004</v>
      </c>
    </row>
    <row r="215" spans="1:11" x14ac:dyDescent="0.3">
      <c r="A215" s="1" t="s">
        <v>4672</v>
      </c>
      <c r="B215" s="1" t="s">
        <v>4673</v>
      </c>
      <c r="C215" s="1" t="s">
        <v>4674</v>
      </c>
      <c r="D215" s="1" t="s">
        <v>1540</v>
      </c>
      <c r="E215" s="1" t="s">
        <v>4675</v>
      </c>
      <c r="F215" s="1" t="s">
        <v>4676</v>
      </c>
      <c r="G215" s="1" t="s">
        <v>4677</v>
      </c>
      <c r="H215" s="1">
        <v>2016</v>
      </c>
      <c r="I215" s="1">
        <v>12</v>
      </c>
      <c r="J215" s="1" t="s">
        <v>4678</v>
      </c>
      <c r="K215" s="1" t="str">
        <f>HYPERLINK("http://dx.doi.org/10.1002/mmce.21004","http://dx.doi.org/10.1002/mmce.21004")</f>
        <v>http://dx.doi.org/10.1002/mmce.21004</v>
      </c>
    </row>
    <row r="216" spans="1:11" x14ac:dyDescent="0.3">
      <c r="A216" s="1" t="s">
        <v>4679</v>
      </c>
      <c r="B216" s="1" t="s">
        <v>3095</v>
      </c>
      <c r="C216" s="1" t="s">
        <v>3525</v>
      </c>
      <c r="D216" s="1" t="s">
        <v>1540</v>
      </c>
      <c r="E216" s="1" t="s">
        <v>4680</v>
      </c>
      <c r="F216" s="1" t="s">
        <v>4681</v>
      </c>
      <c r="G216" s="1" t="s">
        <v>4682</v>
      </c>
      <c r="H216" s="1">
        <v>2022</v>
      </c>
      <c r="I216" s="1">
        <v>13</v>
      </c>
      <c r="J216" s="1" t="s">
        <v>3097</v>
      </c>
      <c r="K216" s="1" t="str">
        <f>HYPERLINK("http://dx.doi.org/10.1109/ACCESS.2022.3198597","http://dx.doi.org/10.1109/ACCESS.2022.3198597")</f>
        <v>http://dx.doi.org/10.1109/ACCESS.2022.3198597</v>
      </c>
    </row>
    <row r="217" spans="1:11" x14ac:dyDescent="0.3">
      <c r="A217" s="1" t="s">
        <v>4683</v>
      </c>
      <c r="B217" s="1" t="s">
        <v>4684</v>
      </c>
      <c r="C217" s="1" t="s">
        <v>3858</v>
      </c>
      <c r="D217" s="1" t="s">
        <v>1540</v>
      </c>
      <c r="E217" s="1" t="s">
        <v>16</v>
      </c>
      <c r="F217" s="1" t="s">
        <v>16</v>
      </c>
      <c r="G217" s="1" t="s">
        <v>4685</v>
      </c>
      <c r="H217" s="1">
        <v>2017</v>
      </c>
      <c r="I217" s="1">
        <v>0</v>
      </c>
      <c r="J217" s="1" t="s">
        <v>4686</v>
      </c>
      <c r="K217" s="1" t="str">
        <f>HYPERLINK("http://dx.doi.org/10.1155/2017/1936849","http://dx.doi.org/10.1155/2017/1936849")</f>
        <v>http://dx.doi.org/10.1155/2017/1936849</v>
      </c>
    </row>
    <row r="218" spans="1:11" x14ac:dyDescent="0.3">
      <c r="A218" s="1" t="s">
        <v>4687</v>
      </c>
      <c r="B218" s="1" t="s">
        <v>2659</v>
      </c>
      <c r="C218" s="1" t="s">
        <v>3525</v>
      </c>
      <c r="D218" s="1" t="s">
        <v>1540</v>
      </c>
      <c r="E218" s="1" t="s">
        <v>4688</v>
      </c>
      <c r="F218" s="1" t="s">
        <v>16</v>
      </c>
      <c r="G218" s="1" t="s">
        <v>4689</v>
      </c>
      <c r="H218" s="1">
        <v>2021</v>
      </c>
      <c r="I218" s="1">
        <v>17</v>
      </c>
      <c r="J218" s="1" t="s">
        <v>2661</v>
      </c>
      <c r="K218" s="1" t="str">
        <f>HYPERLINK("http://dx.doi.org/10.1109/ACCESS.2021.3051646","http://dx.doi.org/10.1109/ACCESS.2021.3051646")</f>
        <v>http://dx.doi.org/10.1109/ACCESS.2021.3051646</v>
      </c>
    </row>
    <row r="219" spans="1:11" x14ac:dyDescent="0.3">
      <c r="A219" s="1" t="s">
        <v>4690</v>
      </c>
      <c r="B219" s="1" t="s">
        <v>4691</v>
      </c>
      <c r="C219" s="1" t="s">
        <v>4692</v>
      </c>
      <c r="D219" s="1" t="s">
        <v>1540</v>
      </c>
      <c r="E219" s="1" t="s">
        <v>4693</v>
      </c>
      <c r="F219" s="1" t="s">
        <v>4694</v>
      </c>
      <c r="G219" s="1" t="s">
        <v>4695</v>
      </c>
      <c r="H219" s="1">
        <v>2021</v>
      </c>
      <c r="I219" s="1">
        <v>0</v>
      </c>
      <c r="J219" s="1" t="s">
        <v>4696</v>
      </c>
      <c r="K219" s="1" t="str">
        <f>HYPERLINK("http://dx.doi.org/10.1145/3419101","http://dx.doi.org/10.1145/3419101")</f>
        <v>http://dx.doi.org/10.1145/3419101</v>
      </c>
    </row>
    <row r="220" spans="1:11" x14ac:dyDescent="0.3">
      <c r="A220" s="1" t="s">
        <v>4697</v>
      </c>
      <c r="B220" s="1" t="s">
        <v>4698</v>
      </c>
      <c r="C220" s="1" t="s">
        <v>3778</v>
      </c>
      <c r="D220" s="1" t="s">
        <v>1540</v>
      </c>
      <c r="E220" s="1" t="s">
        <v>4699</v>
      </c>
      <c r="F220" s="1" t="s">
        <v>4700</v>
      </c>
      <c r="G220" s="1" t="s">
        <v>4701</v>
      </c>
      <c r="H220" s="1">
        <v>2016</v>
      </c>
      <c r="I220" s="1">
        <v>9</v>
      </c>
      <c r="J220" s="1" t="s">
        <v>4702</v>
      </c>
      <c r="K220" s="1" t="str">
        <f>HYPERLINK("http://dx.doi.org/10.1016/j.compbiomed.2016.10.021","http://dx.doi.org/10.1016/j.compbiomed.2016.10.021")</f>
        <v>http://dx.doi.org/10.1016/j.compbiomed.2016.10.021</v>
      </c>
    </row>
    <row r="221" spans="1:11" x14ac:dyDescent="0.3">
      <c r="A221" s="1" t="s">
        <v>4703</v>
      </c>
      <c r="B221" s="1" t="s">
        <v>4704</v>
      </c>
      <c r="C221" s="1" t="s">
        <v>3639</v>
      </c>
      <c r="D221" s="1" t="s">
        <v>1540</v>
      </c>
      <c r="E221" s="1" t="s">
        <v>4705</v>
      </c>
      <c r="F221" s="1" t="s">
        <v>4706</v>
      </c>
      <c r="G221" s="1" t="s">
        <v>4707</v>
      </c>
      <c r="H221" s="1">
        <v>2015</v>
      </c>
      <c r="I221" s="1">
        <v>14</v>
      </c>
      <c r="J221" s="1" t="s">
        <v>4708</v>
      </c>
      <c r="K221" s="1" t="str">
        <f>HYPERLINK("http://dx.doi.org/10.1109/JBHI.2014.2329493","http://dx.doi.org/10.1109/JBHI.2014.2329493")</f>
        <v>http://dx.doi.org/10.1109/JBHI.2014.2329493</v>
      </c>
    </row>
    <row r="222" spans="1:11" x14ac:dyDescent="0.3">
      <c r="A222" s="1" t="s">
        <v>4709</v>
      </c>
      <c r="B222" s="1" t="s">
        <v>4710</v>
      </c>
      <c r="C222" s="1" t="s">
        <v>3684</v>
      </c>
      <c r="D222" s="1" t="s">
        <v>1540</v>
      </c>
      <c r="E222" s="1" t="s">
        <v>4711</v>
      </c>
      <c r="F222" s="1" t="s">
        <v>16</v>
      </c>
      <c r="G222" s="1" t="s">
        <v>4712</v>
      </c>
      <c r="H222" s="1">
        <v>2020</v>
      </c>
      <c r="I222" s="1">
        <v>0</v>
      </c>
      <c r="J222" s="1" t="s">
        <v>4713</v>
      </c>
      <c r="K222" s="1" t="str">
        <f>HYPERLINK("http://dx.doi.org/10.3390/fi12100164","http://dx.doi.org/10.3390/fi12100164")</f>
        <v>http://dx.doi.org/10.3390/fi12100164</v>
      </c>
    </row>
    <row r="223" spans="1:11" x14ac:dyDescent="0.3">
      <c r="A223" s="1" t="s">
        <v>4714</v>
      </c>
      <c r="B223" s="1" t="s">
        <v>4715</v>
      </c>
      <c r="C223" s="1" t="s">
        <v>4138</v>
      </c>
      <c r="D223" s="1" t="s">
        <v>1540</v>
      </c>
      <c r="E223" s="1" t="s">
        <v>4716</v>
      </c>
      <c r="F223" s="1" t="s">
        <v>4717</v>
      </c>
      <c r="G223" s="1" t="s">
        <v>4718</v>
      </c>
      <c r="H223" s="1">
        <v>2021</v>
      </c>
      <c r="I223" s="1">
        <v>0</v>
      </c>
      <c r="J223" s="1" t="s">
        <v>4719</v>
      </c>
      <c r="K223" s="1" t="str">
        <f>HYPERLINK("http://dx.doi.org/10.1016/j.media.2020.101880","http://dx.doi.org/10.1016/j.media.2020.101880")</f>
        <v>http://dx.doi.org/10.1016/j.media.2020.101880</v>
      </c>
    </row>
    <row r="224" spans="1:11" x14ac:dyDescent="0.3">
      <c r="A224" s="1" t="s">
        <v>4720</v>
      </c>
      <c r="B224" s="1" t="s">
        <v>4721</v>
      </c>
      <c r="C224" s="1" t="s">
        <v>4138</v>
      </c>
      <c r="D224" s="1" t="s">
        <v>1540</v>
      </c>
      <c r="E224" s="1" t="s">
        <v>4722</v>
      </c>
      <c r="F224" s="1" t="s">
        <v>4723</v>
      </c>
      <c r="G224" s="1" t="s">
        <v>4724</v>
      </c>
      <c r="H224" s="1">
        <v>2022</v>
      </c>
      <c r="I224" s="1">
        <v>0</v>
      </c>
      <c r="J224" s="1" t="s">
        <v>4725</v>
      </c>
      <c r="K224" s="1" t="str">
        <f>HYPERLINK("http://dx.doi.org/10.1016/j.media.2022.102597","http://dx.doi.org/10.1016/j.media.2022.102597")</f>
        <v>http://dx.doi.org/10.1016/j.media.2022.102597</v>
      </c>
    </row>
    <row r="225" spans="1:11" x14ac:dyDescent="0.3">
      <c r="A225" s="1" t="s">
        <v>4726</v>
      </c>
      <c r="B225" s="1" t="s">
        <v>4727</v>
      </c>
      <c r="C225" s="1" t="s">
        <v>4138</v>
      </c>
      <c r="D225" s="1" t="s">
        <v>1540</v>
      </c>
      <c r="E225" s="1" t="s">
        <v>4728</v>
      </c>
      <c r="F225" s="1" t="s">
        <v>4729</v>
      </c>
      <c r="G225" s="1" t="s">
        <v>4730</v>
      </c>
      <c r="H225" s="1">
        <v>2019</v>
      </c>
      <c r="I225" s="1">
        <v>13</v>
      </c>
      <c r="J225" s="1" t="s">
        <v>4731</v>
      </c>
      <c r="K225" s="1" t="str">
        <f>HYPERLINK("http://dx.doi.org/10.1016/j.media.2019.02.005","http://dx.doi.org/10.1016/j.media.2019.02.005")</f>
        <v>http://dx.doi.org/10.1016/j.media.2019.02.005</v>
      </c>
    </row>
    <row r="226" spans="1:11" x14ac:dyDescent="0.3">
      <c r="A226" s="1" t="s">
        <v>4732</v>
      </c>
      <c r="B226" s="1" t="s">
        <v>4733</v>
      </c>
      <c r="C226" s="1" t="s">
        <v>4089</v>
      </c>
      <c r="D226" s="1" t="s">
        <v>1540</v>
      </c>
      <c r="E226" s="1" t="s">
        <v>4734</v>
      </c>
      <c r="F226" s="1" t="s">
        <v>4284</v>
      </c>
      <c r="G226" s="1" t="s">
        <v>4735</v>
      </c>
      <c r="H226" s="1">
        <v>2022</v>
      </c>
      <c r="I226" s="1">
        <v>15</v>
      </c>
      <c r="J226" s="1" t="s">
        <v>4736</v>
      </c>
      <c r="K226" s="1" t="str">
        <f>HYPERLINK("http://dx.doi.org/10.32604/iasc.2022.022583","http://dx.doi.org/10.32604/iasc.2022.022583")</f>
        <v>http://dx.doi.org/10.32604/iasc.2022.022583</v>
      </c>
    </row>
    <row r="227" spans="1:11" x14ac:dyDescent="0.3">
      <c r="A227" s="1" t="s">
        <v>4737</v>
      </c>
      <c r="B227" s="1" t="s">
        <v>2794</v>
      </c>
      <c r="C227" s="1" t="s">
        <v>4299</v>
      </c>
      <c r="D227" s="1" t="s">
        <v>1540</v>
      </c>
      <c r="E227" s="1" t="s">
        <v>4738</v>
      </c>
      <c r="F227" s="1" t="s">
        <v>4739</v>
      </c>
      <c r="G227" s="1" t="s">
        <v>2795</v>
      </c>
      <c r="H227" s="1">
        <v>2019</v>
      </c>
      <c r="I227" s="1">
        <v>14</v>
      </c>
      <c r="J227" s="1" t="s">
        <v>2796</v>
      </c>
      <c r="K227" s="1" t="str">
        <f>HYPERLINK("http://dx.doi.org/10.1109/TIFS.2018.2878160","http://dx.doi.org/10.1109/TIFS.2018.2878160")</f>
        <v>http://dx.doi.org/10.1109/TIFS.2018.2878160</v>
      </c>
    </row>
    <row r="228" spans="1:11" x14ac:dyDescent="0.3">
      <c r="A228" s="1" t="s">
        <v>4740</v>
      </c>
      <c r="B228" s="1" t="s">
        <v>4741</v>
      </c>
      <c r="C228" s="1" t="s">
        <v>4742</v>
      </c>
      <c r="D228" s="1" t="s">
        <v>1540</v>
      </c>
      <c r="E228" s="1" t="s">
        <v>4743</v>
      </c>
      <c r="F228" s="1" t="s">
        <v>4744</v>
      </c>
      <c r="G228" s="1" t="s">
        <v>4745</v>
      </c>
      <c r="H228" s="1">
        <v>2021</v>
      </c>
      <c r="I228" s="1">
        <v>0</v>
      </c>
      <c r="J228" s="1" t="s">
        <v>4746</v>
      </c>
      <c r="K228" s="1" t="str">
        <f>HYPERLINK("http://dx.doi.org/10.1145/3433676","http://dx.doi.org/10.1145/3433676")</f>
        <v>http://dx.doi.org/10.1145/3433676</v>
      </c>
    </row>
    <row r="229" spans="1:11" x14ac:dyDescent="0.3">
      <c r="A229" s="1" t="s">
        <v>4747</v>
      </c>
      <c r="B229" s="1" t="s">
        <v>4748</v>
      </c>
      <c r="C229" s="1" t="s">
        <v>4674</v>
      </c>
      <c r="D229" s="1" t="s">
        <v>1540</v>
      </c>
      <c r="E229" s="1" t="s">
        <v>4749</v>
      </c>
      <c r="F229" s="1" t="s">
        <v>4750</v>
      </c>
      <c r="G229" s="1" t="s">
        <v>4751</v>
      </c>
      <c r="H229" s="1">
        <v>2020</v>
      </c>
      <c r="I229" s="1">
        <v>0</v>
      </c>
      <c r="J229" s="1" t="s">
        <v>4752</v>
      </c>
      <c r="K229" s="1" t="str">
        <f>HYPERLINK("http://dx.doi.org/10.1002/mmce.22198","http://dx.doi.org/10.1002/mmce.22198")</f>
        <v>http://dx.doi.org/10.1002/mmce.22198</v>
      </c>
    </row>
    <row r="230" spans="1:11" x14ac:dyDescent="0.3">
      <c r="A230" s="1" t="s">
        <v>4753</v>
      </c>
      <c r="B230" s="1" t="s">
        <v>4754</v>
      </c>
      <c r="C230" s="1" t="s">
        <v>3741</v>
      </c>
      <c r="D230" s="1" t="s">
        <v>1540</v>
      </c>
      <c r="E230" s="1" t="s">
        <v>4755</v>
      </c>
      <c r="F230" s="1" t="s">
        <v>4756</v>
      </c>
      <c r="G230" s="1" t="s">
        <v>4757</v>
      </c>
      <c r="H230" s="1">
        <v>2022</v>
      </c>
      <c r="I230" s="1">
        <v>15</v>
      </c>
      <c r="J230" s="1" t="s">
        <v>4758</v>
      </c>
      <c r="K230" s="1" t="str">
        <f>HYPERLINK("http://dx.doi.org/10.32604/cmc.2022.023007","http://dx.doi.org/10.32604/cmc.2022.023007")</f>
        <v>http://dx.doi.org/10.32604/cmc.2022.023007</v>
      </c>
    </row>
    <row r="231" spans="1:11" x14ac:dyDescent="0.3">
      <c r="A231" s="1" t="s">
        <v>4759</v>
      </c>
      <c r="B231" s="1" t="s">
        <v>4760</v>
      </c>
      <c r="C231" s="1" t="s">
        <v>4347</v>
      </c>
      <c r="D231" s="1" t="s">
        <v>1540</v>
      </c>
      <c r="E231" s="1" t="s">
        <v>4761</v>
      </c>
      <c r="F231" s="1" t="s">
        <v>16</v>
      </c>
      <c r="G231" s="1" t="s">
        <v>4762</v>
      </c>
      <c r="H231" s="1">
        <v>2021</v>
      </c>
      <c r="I231" s="1">
        <v>0</v>
      </c>
      <c r="J231" s="1" t="s">
        <v>4763</v>
      </c>
      <c r="K231" s="1" t="str">
        <f>HYPERLINK("http://dx.doi.org/10.1007/s10846-021-01420-3","http://dx.doi.org/10.1007/s10846-021-01420-3")</f>
        <v>http://dx.doi.org/10.1007/s10846-021-01420-3</v>
      </c>
    </row>
    <row r="232" spans="1:11" x14ac:dyDescent="0.3">
      <c r="A232" s="1" t="s">
        <v>4764</v>
      </c>
      <c r="B232" s="1" t="s">
        <v>4765</v>
      </c>
      <c r="C232" s="1" t="s">
        <v>4138</v>
      </c>
      <c r="D232" s="1" t="s">
        <v>1540</v>
      </c>
      <c r="E232" s="1" t="s">
        <v>4766</v>
      </c>
      <c r="F232" s="1" t="s">
        <v>4767</v>
      </c>
      <c r="G232" s="1" t="s">
        <v>4768</v>
      </c>
      <c r="H232" s="1">
        <v>2022</v>
      </c>
      <c r="I232" s="1">
        <v>0</v>
      </c>
      <c r="J232" s="1" t="s">
        <v>4769</v>
      </c>
      <c r="K232" s="1" t="str">
        <f>HYPERLINK("http://dx.doi.org/10.1016/j.media.2022.102377","http://dx.doi.org/10.1016/j.media.2022.102377")</f>
        <v>http://dx.doi.org/10.1016/j.media.2022.102377</v>
      </c>
    </row>
    <row r="233" spans="1:11" x14ac:dyDescent="0.3">
      <c r="A233" s="1" t="s">
        <v>4770</v>
      </c>
      <c r="B233" s="1" t="s">
        <v>4771</v>
      </c>
      <c r="C233" s="1" t="s">
        <v>4772</v>
      </c>
      <c r="D233" s="1" t="s">
        <v>1540</v>
      </c>
      <c r="E233" s="1" t="s">
        <v>4773</v>
      </c>
      <c r="F233" s="1" t="s">
        <v>16</v>
      </c>
      <c r="G233" s="1" t="s">
        <v>4774</v>
      </c>
      <c r="H233" s="1">
        <v>2020</v>
      </c>
      <c r="I233" s="1">
        <v>0</v>
      </c>
      <c r="J233" s="1" t="s">
        <v>4775</v>
      </c>
      <c r="K233" s="1" t="str">
        <f>HYPERLINK("http://dx.doi.org/10.3390/a13090240","http://dx.doi.org/10.3390/a13090240")</f>
        <v>http://dx.doi.org/10.3390/a13090240</v>
      </c>
    </row>
    <row r="234" spans="1:11" x14ac:dyDescent="0.3">
      <c r="A234" s="1" t="s">
        <v>4776</v>
      </c>
      <c r="B234" s="1" t="s">
        <v>4777</v>
      </c>
      <c r="C234" s="1" t="s">
        <v>4778</v>
      </c>
      <c r="D234" s="1" t="s">
        <v>1540</v>
      </c>
      <c r="E234" s="1" t="s">
        <v>4779</v>
      </c>
      <c r="F234" s="1" t="s">
        <v>4780</v>
      </c>
      <c r="G234" s="1" t="s">
        <v>4781</v>
      </c>
      <c r="H234" s="1">
        <v>2022</v>
      </c>
      <c r="I234" s="1">
        <v>0</v>
      </c>
      <c r="J234" s="1" t="s">
        <v>4782</v>
      </c>
      <c r="K234" s="1" t="str">
        <f>HYPERLINK("http://dx.doi.org/10.1186/s13321-022-00630-7","http://dx.doi.org/10.1186/s13321-022-00630-7")</f>
        <v>http://dx.doi.org/10.1186/s13321-022-00630-7</v>
      </c>
    </row>
    <row r="235" spans="1:11" x14ac:dyDescent="0.3">
      <c r="A235" s="1" t="s">
        <v>4783</v>
      </c>
      <c r="B235" s="1" t="s">
        <v>2900</v>
      </c>
      <c r="C235" s="1" t="s">
        <v>3525</v>
      </c>
      <c r="D235" s="1" t="s">
        <v>1540</v>
      </c>
      <c r="E235" s="1" t="s">
        <v>4784</v>
      </c>
      <c r="F235" s="1" t="s">
        <v>4785</v>
      </c>
      <c r="G235" s="1" t="s">
        <v>2901</v>
      </c>
      <c r="H235" s="1">
        <v>2021</v>
      </c>
      <c r="I235" s="1">
        <v>10</v>
      </c>
      <c r="J235" s="1" t="s">
        <v>2902</v>
      </c>
      <c r="K235" s="1" t="str">
        <f>HYPERLINK("http://dx.doi.org/10.1109/ACCESS.2021.3051274","http://dx.doi.org/10.1109/ACCESS.2021.3051274")</f>
        <v>http://dx.doi.org/10.1109/ACCESS.2021.3051274</v>
      </c>
    </row>
    <row r="236" spans="1:11" x14ac:dyDescent="0.3">
      <c r="A236" s="1" t="s">
        <v>4786</v>
      </c>
      <c r="B236" s="1" t="s">
        <v>4787</v>
      </c>
      <c r="C236" s="1" t="s">
        <v>4674</v>
      </c>
      <c r="D236" s="1" t="s">
        <v>1540</v>
      </c>
      <c r="E236" s="1" t="s">
        <v>4788</v>
      </c>
      <c r="F236" s="1" t="s">
        <v>4789</v>
      </c>
      <c r="G236" s="1" t="s">
        <v>4790</v>
      </c>
      <c r="H236" s="1">
        <v>2016</v>
      </c>
      <c r="I236" s="1">
        <v>9</v>
      </c>
      <c r="J236" s="1" t="s">
        <v>4791</v>
      </c>
      <c r="K236" s="1" t="str">
        <f>HYPERLINK("http://dx.doi.org/10.1002/mmce.21034","http://dx.doi.org/10.1002/mmce.21034")</f>
        <v>http://dx.doi.org/10.1002/mmce.21034</v>
      </c>
    </row>
    <row r="237" spans="1:11" x14ac:dyDescent="0.3">
      <c r="A237" s="1" t="s">
        <v>4792</v>
      </c>
      <c r="B237" s="1" t="s">
        <v>4793</v>
      </c>
      <c r="C237" s="1" t="s">
        <v>4794</v>
      </c>
      <c r="D237" s="1" t="s">
        <v>1540</v>
      </c>
      <c r="E237" s="1" t="s">
        <v>4795</v>
      </c>
      <c r="F237" s="1" t="s">
        <v>4796</v>
      </c>
      <c r="G237" s="1" t="s">
        <v>4797</v>
      </c>
      <c r="H237" s="1">
        <v>2017</v>
      </c>
      <c r="I237" s="1">
        <v>11</v>
      </c>
      <c r="J237" s="1" t="s">
        <v>4798</v>
      </c>
      <c r="K237" s="1" t="str">
        <f>HYPERLINK("http://dx.doi.org/10.1016/j.patcog.2016.09.032","http://dx.doi.org/10.1016/j.patcog.2016.09.032")</f>
        <v>http://dx.doi.org/10.1016/j.patcog.2016.09.032</v>
      </c>
    </row>
    <row r="238" spans="1:11" x14ac:dyDescent="0.3">
      <c r="A238" s="1" t="s">
        <v>4799</v>
      </c>
      <c r="B238" s="1" t="s">
        <v>4800</v>
      </c>
      <c r="C238" s="1" t="s">
        <v>4516</v>
      </c>
      <c r="D238" s="1" t="s">
        <v>1540</v>
      </c>
      <c r="E238" s="1" t="s">
        <v>16</v>
      </c>
      <c r="F238" s="1" t="s">
        <v>4801</v>
      </c>
      <c r="G238" s="1" t="s">
        <v>4802</v>
      </c>
      <c r="H238" s="1">
        <v>2016</v>
      </c>
      <c r="I238" s="1">
        <v>6</v>
      </c>
      <c r="J238" s="1" t="s">
        <v>4803</v>
      </c>
      <c r="K238" s="1" t="str">
        <f>HYPERLINK("http://dx.doi.org/10.1093/bioinformatics/btw381","http://dx.doi.org/10.1093/bioinformatics/btw381")</f>
        <v>http://dx.doi.org/10.1093/bioinformatics/btw381</v>
      </c>
    </row>
    <row r="239" spans="1:11" x14ac:dyDescent="0.3">
      <c r="A239" s="1" t="s">
        <v>4804</v>
      </c>
      <c r="B239" s="1" t="s">
        <v>4805</v>
      </c>
      <c r="C239" s="1" t="s">
        <v>4806</v>
      </c>
      <c r="D239" s="1" t="s">
        <v>1540</v>
      </c>
      <c r="E239" s="1" t="s">
        <v>4807</v>
      </c>
      <c r="F239" s="1" t="s">
        <v>16</v>
      </c>
      <c r="G239" s="1" t="s">
        <v>4808</v>
      </c>
      <c r="H239" s="1">
        <v>2016</v>
      </c>
      <c r="I239" s="1">
        <v>11</v>
      </c>
      <c r="J239" s="1" t="s">
        <v>4809</v>
      </c>
      <c r="K239" s="1" t="str">
        <f>HYPERLINK("http://dx.doi.org/10.1109/TCYB.2015.2409772","http://dx.doi.org/10.1109/TCYB.2015.2409772")</f>
        <v>http://dx.doi.org/10.1109/TCYB.2015.2409772</v>
      </c>
    </row>
    <row r="240" spans="1:11" x14ac:dyDescent="0.3">
      <c r="A240" s="1" t="s">
        <v>4810</v>
      </c>
      <c r="B240" s="1" t="s">
        <v>2908</v>
      </c>
      <c r="C240" s="1" t="s">
        <v>3525</v>
      </c>
      <c r="D240" s="1" t="s">
        <v>1540</v>
      </c>
      <c r="E240" s="1" t="s">
        <v>4811</v>
      </c>
      <c r="F240" s="1" t="s">
        <v>4812</v>
      </c>
      <c r="G240" s="1" t="s">
        <v>2909</v>
      </c>
      <c r="H240" s="1">
        <v>2020</v>
      </c>
      <c r="I240" s="1">
        <v>10</v>
      </c>
      <c r="J240" s="1" t="s">
        <v>2910</v>
      </c>
      <c r="K240" s="1" t="str">
        <f>HYPERLINK("http://dx.doi.org/10.1109/ACCESS.2020.3001688","http://dx.doi.org/10.1109/ACCESS.2020.3001688")</f>
        <v>http://dx.doi.org/10.1109/ACCESS.2020.3001688</v>
      </c>
    </row>
    <row r="241" spans="1:11" x14ac:dyDescent="0.3">
      <c r="A241" s="1" t="s">
        <v>4813</v>
      </c>
      <c r="B241" s="1" t="s">
        <v>4814</v>
      </c>
      <c r="C241" s="1" t="s">
        <v>4138</v>
      </c>
      <c r="D241" s="1" t="s">
        <v>1540</v>
      </c>
      <c r="E241" s="1" t="s">
        <v>4815</v>
      </c>
      <c r="F241" s="1" t="s">
        <v>4816</v>
      </c>
      <c r="G241" s="1" t="s">
        <v>4817</v>
      </c>
      <c r="H241" s="1">
        <v>2020</v>
      </c>
      <c r="I241" s="1">
        <v>0</v>
      </c>
      <c r="J241" s="1" t="s">
        <v>4818</v>
      </c>
      <c r="K241" s="1" t="str">
        <f>HYPERLINK("http://dx.doi.org/10.1016/j.media.2020.101637","http://dx.doi.org/10.1016/j.media.2020.101637")</f>
        <v>http://dx.doi.org/10.1016/j.media.2020.101637</v>
      </c>
    </row>
    <row r="242" spans="1:11" x14ac:dyDescent="0.3">
      <c r="A242" s="1" t="s">
        <v>4819</v>
      </c>
      <c r="B242" s="1" t="s">
        <v>3416</v>
      </c>
      <c r="C242" s="1" t="s">
        <v>3525</v>
      </c>
      <c r="D242" s="1" t="s">
        <v>1540</v>
      </c>
      <c r="E242" s="1" t="s">
        <v>4820</v>
      </c>
      <c r="F242" s="1" t="s">
        <v>4821</v>
      </c>
      <c r="G242" s="1" t="s">
        <v>3417</v>
      </c>
      <c r="H242" s="1">
        <v>2021</v>
      </c>
      <c r="I242" s="1">
        <v>17</v>
      </c>
      <c r="J242" s="1" t="s">
        <v>3418</v>
      </c>
      <c r="K242" s="1" t="str">
        <f>HYPERLINK("http://dx.doi.org/10.1109/ACCESS.2021.3126486","http://dx.doi.org/10.1109/ACCESS.2021.3126486")</f>
        <v>http://dx.doi.org/10.1109/ACCESS.2021.3126486</v>
      </c>
    </row>
    <row r="243" spans="1:11" x14ac:dyDescent="0.3">
      <c r="A243" s="1" t="s">
        <v>4822</v>
      </c>
      <c r="B243" s="1" t="s">
        <v>4823</v>
      </c>
      <c r="C243" s="1" t="s">
        <v>4824</v>
      </c>
      <c r="D243" s="1" t="s">
        <v>1540</v>
      </c>
      <c r="E243" s="1" t="s">
        <v>4825</v>
      </c>
      <c r="F243" s="1" t="s">
        <v>16</v>
      </c>
      <c r="G243" s="1" t="s">
        <v>4826</v>
      </c>
      <c r="H243" s="1">
        <v>2021</v>
      </c>
      <c r="I243" s="1">
        <v>14</v>
      </c>
      <c r="J243" s="1" t="s">
        <v>4827</v>
      </c>
      <c r="K243" s="1" t="str">
        <f>HYPERLINK("http://dx.doi.org/10.4018/JCIT.20210701.oa4","http://dx.doi.org/10.4018/JCIT.20210701.oa4")</f>
        <v>http://dx.doi.org/10.4018/JCIT.20210701.oa4</v>
      </c>
    </row>
    <row r="244" spans="1:11" x14ac:dyDescent="0.3">
      <c r="A244" s="1" t="s">
        <v>4828</v>
      </c>
      <c r="B244" s="1" t="s">
        <v>4829</v>
      </c>
      <c r="C244" s="1" t="s">
        <v>4830</v>
      </c>
      <c r="D244" s="1" t="s">
        <v>1540</v>
      </c>
      <c r="E244" s="1" t="s">
        <v>4831</v>
      </c>
      <c r="F244" s="1" t="s">
        <v>4832</v>
      </c>
      <c r="G244" s="1" t="s">
        <v>4833</v>
      </c>
      <c r="H244" s="1">
        <v>2016</v>
      </c>
      <c r="I244" s="1">
        <v>23</v>
      </c>
      <c r="J244" s="1" t="s">
        <v>4834</v>
      </c>
      <c r="K244" s="1" t="str">
        <f>HYPERLINK("http://dx.doi.org/10.3233/AIS-160386","http://dx.doi.org/10.3233/AIS-160386")</f>
        <v>http://dx.doi.org/10.3233/AIS-160386</v>
      </c>
    </row>
    <row r="245" spans="1:11" x14ac:dyDescent="0.3">
      <c r="A245" s="1" t="s">
        <v>4835</v>
      </c>
      <c r="B245" s="1" t="s">
        <v>4836</v>
      </c>
      <c r="C245" s="1" t="s">
        <v>4138</v>
      </c>
      <c r="D245" s="1" t="s">
        <v>1540</v>
      </c>
      <c r="E245" s="1" t="s">
        <v>4837</v>
      </c>
      <c r="F245" s="1" t="s">
        <v>4838</v>
      </c>
      <c r="G245" s="1" t="s">
        <v>4839</v>
      </c>
      <c r="H245" s="1">
        <v>2017</v>
      </c>
      <c r="I245" s="1">
        <v>15</v>
      </c>
      <c r="J245" s="1" t="s">
        <v>4840</v>
      </c>
      <c r="K245" s="1" t="str">
        <f>HYPERLINK("http://dx.doi.org/10.1016/j.media.2017.06.011","http://dx.doi.org/10.1016/j.media.2017.06.011")</f>
        <v>http://dx.doi.org/10.1016/j.media.2017.06.011</v>
      </c>
    </row>
    <row r="246" spans="1:11" x14ac:dyDescent="0.3">
      <c r="A246" s="1" t="s">
        <v>4841</v>
      </c>
      <c r="B246" s="1" t="s">
        <v>4842</v>
      </c>
      <c r="C246" s="1" t="s">
        <v>4650</v>
      </c>
      <c r="D246" s="1" t="s">
        <v>1540</v>
      </c>
      <c r="E246" s="1" t="s">
        <v>4843</v>
      </c>
      <c r="F246" s="1" t="s">
        <v>4844</v>
      </c>
      <c r="G246" s="1" t="s">
        <v>4845</v>
      </c>
      <c r="H246" s="1">
        <v>2017</v>
      </c>
      <c r="I246" s="1">
        <v>10</v>
      </c>
      <c r="J246" s="1" t="s">
        <v>4846</v>
      </c>
      <c r="K246" s="1" t="str">
        <f>HYPERLINK("http://dx.doi.org/10.1109/TMI.2017.2709251","http://dx.doi.org/10.1109/TMI.2017.2709251")</f>
        <v>http://dx.doi.org/10.1109/TMI.2017.2709251</v>
      </c>
    </row>
    <row r="247" spans="1:11" x14ac:dyDescent="0.3">
      <c r="A247" s="1" t="s">
        <v>4847</v>
      </c>
      <c r="B247" s="1" t="s">
        <v>4848</v>
      </c>
      <c r="C247" s="1" t="s">
        <v>4849</v>
      </c>
      <c r="D247" s="1" t="s">
        <v>1540</v>
      </c>
      <c r="E247" s="1" t="s">
        <v>4850</v>
      </c>
      <c r="F247" s="1" t="s">
        <v>4851</v>
      </c>
      <c r="G247" s="1" t="s">
        <v>4852</v>
      </c>
      <c r="H247" s="1">
        <v>2015</v>
      </c>
      <c r="I247" s="1">
        <v>16</v>
      </c>
      <c r="J247" s="1" t="s">
        <v>4853</v>
      </c>
      <c r="K247" s="1" t="str">
        <f>HYPERLINK("http://dx.doi.org/10.1007/s12021-014-9240-7","http://dx.doi.org/10.1007/s12021-014-9240-7")</f>
        <v>http://dx.doi.org/10.1007/s12021-014-9240-7</v>
      </c>
    </row>
    <row r="248" spans="1:11" x14ac:dyDescent="0.3">
      <c r="A248" s="1" t="s">
        <v>4854</v>
      </c>
      <c r="B248" s="1" t="s">
        <v>4855</v>
      </c>
      <c r="C248" s="1" t="s">
        <v>4806</v>
      </c>
      <c r="D248" s="1" t="s">
        <v>1540</v>
      </c>
      <c r="E248" s="1" t="s">
        <v>4856</v>
      </c>
      <c r="F248" s="1" t="s">
        <v>4857</v>
      </c>
      <c r="G248" s="1" t="s">
        <v>4858</v>
      </c>
      <c r="H248" s="1">
        <v>2017</v>
      </c>
      <c r="I248" s="1">
        <v>12</v>
      </c>
      <c r="J248" s="1" t="s">
        <v>4859</v>
      </c>
      <c r="K248" s="1" t="str">
        <f>HYPERLINK("http://dx.doi.org/10.1109/TCYB.2016.2529300","http://dx.doi.org/10.1109/TCYB.2016.2529300")</f>
        <v>http://dx.doi.org/10.1109/TCYB.2016.2529300</v>
      </c>
    </row>
    <row r="249" spans="1:11" x14ac:dyDescent="0.3">
      <c r="A249" s="1" t="s">
        <v>4860</v>
      </c>
      <c r="B249" s="1" t="s">
        <v>4861</v>
      </c>
      <c r="C249" s="1" t="s">
        <v>4674</v>
      </c>
      <c r="D249" s="1" t="s">
        <v>1540</v>
      </c>
      <c r="E249" s="1" t="s">
        <v>4862</v>
      </c>
      <c r="F249" s="1" t="s">
        <v>4863</v>
      </c>
      <c r="G249" s="1" t="s">
        <v>4864</v>
      </c>
      <c r="H249" s="1">
        <v>2017</v>
      </c>
      <c r="I249" s="1">
        <v>0</v>
      </c>
      <c r="J249" s="1" t="s">
        <v>4865</v>
      </c>
      <c r="K249" s="1" t="str">
        <f>HYPERLINK("http://dx.doi.org/10.1002/mmce.21059","http://dx.doi.org/10.1002/mmce.21059")</f>
        <v>http://dx.doi.org/10.1002/mmce.21059</v>
      </c>
    </row>
    <row r="250" spans="1:11" x14ac:dyDescent="0.3">
      <c r="A250" s="1" t="s">
        <v>4866</v>
      </c>
      <c r="B250" s="1" t="s">
        <v>4867</v>
      </c>
      <c r="C250" s="1" t="s">
        <v>4138</v>
      </c>
      <c r="D250" s="1" t="s">
        <v>1540</v>
      </c>
      <c r="E250" s="1" t="s">
        <v>4868</v>
      </c>
      <c r="F250" s="1" t="s">
        <v>4869</v>
      </c>
      <c r="G250" s="1" t="s">
        <v>4870</v>
      </c>
      <c r="H250" s="1">
        <v>2023</v>
      </c>
      <c r="I250" s="1">
        <v>0</v>
      </c>
      <c r="J250" s="1" t="s">
        <v>4871</v>
      </c>
      <c r="K250" s="1" t="str">
        <f>HYPERLINK("http://dx.doi.org/10.1016/j.media.2022.102641","http://dx.doi.org/10.1016/j.media.2022.102641")</f>
        <v>http://dx.doi.org/10.1016/j.media.2022.102641</v>
      </c>
    </row>
    <row r="251" spans="1:11" x14ac:dyDescent="0.3">
      <c r="A251" s="1" t="s">
        <v>4872</v>
      </c>
      <c r="B251" s="1" t="s">
        <v>3336</v>
      </c>
      <c r="C251" s="1" t="s">
        <v>3525</v>
      </c>
      <c r="D251" s="1" t="s">
        <v>1540</v>
      </c>
      <c r="E251" s="1" t="s">
        <v>4873</v>
      </c>
      <c r="F251" s="1" t="s">
        <v>4874</v>
      </c>
      <c r="G251" s="1" t="s">
        <v>3337</v>
      </c>
      <c r="H251" s="1">
        <v>2019</v>
      </c>
      <c r="I251" s="1">
        <v>14</v>
      </c>
      <c r="J251" s="1" t="s">
        <v>3338</v>
      </c>
      <c r="K251" s="1" t="str">
        <f>HYPERLINK("http://dx.doi.org/10.1109/ACCESS.2019.2918563","http://dx.doi.org/10.1109/ACCESS.2019.2918563")</f>
        <v>http://dx.doi.org/10.1109/ACCESS.2019.2918563</v>
      </c>
    </row>
    <row r="252" spans="1:11" x14ac:dyDescent="0.3">
      <c r="A252" s="1" t="s">
        <v>4875</v>
      </c>
      <c r="B252" s="1" t="s">
        <v>3456</v>
      </c>
      <c r="C252" s="1" t="s">
        <v>3525</v>
      </c>
      <c r="D252" s="1" t="s">
        <v>1540</v>
      </c>
      <c r="E252" s="1" t="s">
        <v>4876</v>
      </c>
      <c r="F252" s="1" t="s">
        <v>4211</v>
      </c>
      <c r="G252" s="1" t="s">
        <v>3457</v>
      </c>
      <c r="H252" s="1">
        <v>2022</v>
      </c>
      <c r="I252" s="1">
        <v>8</v>
      </c>
      <c r="J252" s="1" t="s">
        <v>3458</v>
      </c>
      <c r="K252" s="1" t="str">
        <f>HYPERLINK("http://dx.doi.org/10.1109/ACCESS.2022.3211941","http://dx.doi.org/10.1109/ACCESS.2022.3211941")</f>
        <v>http://dx.doi.org/10.1109/ACCESS.2022.3211941</v>
      </c>
    </row>
    <row r="253" spans="1:11" x14ac:dyDescent="0.3">
      <c r="A253" s="1" t="s">
        <v>4877</v>
      </c>
      <c r="B253" s="1" t="s">
        <v>3440</v>
      </c>
      <c r="C253" s="1" t="s">
        <v>3525</v>
      </c>
      <c r="D253" s="1" t="s">
        <v>1540</v>
      </c>
      <c r="E253" s="1" t="s">
        <v>4878</v>
      </c>
      <c r="F253" s="1" t="s">
        <v>4879</v>
      </c>
      <c r="G253" s="1" t="s">
        <v>4880</v>
      </c>
      <c r="H253" s="1">
        <v>2023</v>
      </c>
      <c r="I253" s="1">
        <v>16</v>
      </c>
      <c r="J253" s="1" t="s">
        <v>3442</v>
      </c>
      <c r="K253" s="1" t="str">
        <f>HYPERLINK("http://dx.doi.org/10.1109/ACCESS.2023.3242666","http://dx.doi.org/10.1109/ACCESS.2023.3242666")</f>
        <v>http://dx.doi.org/10.1109/ACCESS.2023.3242666</v>
      </c>
    </row>
    <row r="254" spans="1:11" x14ac:dyDescent="0.3">
      <c r="A254" s="1" t="s">
        <v>4881</v>
      </c>
      <c r="B254" s="1" t="s">
        <v>4882</v>
      </c>
      <c r="C254" s="1" t="s">
        <v>4016</v>
      </c>
      <c r="D254" s="1" t="s">
        <v>1540</v>
      </c>
      <c r="E254" s="1" t="s">
        <v>4883</v>
      </c>
      <c r="F254" s="1" t="s">
        <v>4884</v>
      </c>
      <c r="G254" s="1" t="s">
        <v>4885</v>
      </c>
      <c r="H254" s="1">
        <v>2018</v>
      </c>
      <c r="I254" s="1">
        <v>22</v>
      </c>
      <c r="J254" s="1" t="s">
        <v>4886</v>
      </c>
      <c r="K254" s="1" t="str">
        <f>HYPERLINK("http://dx.doi.org/10.1007/s11042-017-5046-6","http://dx.doi.org/10.1007/s11042-017-5046-6")</f>
        <v>http://dx.doi.org/10.1007/s11042-017-5046-6</v>
      </c>
    </row>
    <row r="255" spans="1:11" x14ac:dyDescent="0.3">
      <c r="A255" s="1" t="s">
        <v>4887</v>
      </c>
      <c r="B255" s="1" t="s">
        <v>2810</v>
      </c>
      <c r="C255" s="1" t="s">
        <v>3525</v>
      </c>
      <c r="D255" s="1" t="s">
        <v>1540</v>
      </c>
      <c r="E255" s="1" t="s">
        <v>4888</v>
      </c>
      <c r="F255" s="1" t="s">
        <v>4889</v>
      </c>
      <c r="G255" s="1" t="s">
        <v>4890</v>
      </c>
      <c r="H255" s="1">
        <v>2017</v>
      </c>
      <c r="I255" s="1">
        <v>10</v>
      </c>
      <c r="J255" s="1" t="s">
        <v>2812</v>
      </c>
      <c r="K255" s="1" t="str">
        <f>HYPERLINK("http://dx.doi.org/10.1109/ACCESS.2017.2733625","http://dx.doi.org/10.1109/ACCESS.2017.2733625")</f>
        <v>http://dx.doi.org/10.1109/ACCESS.2017.2733625</v>
      </c>
    </row>
    <row r="256" spans="1:11" x14ac:dyDescent="0.3">
      <c r="A256" s="1" t="s">
        <v>4891</v>
      </c>
      <c r="B256" s="1" t="s">
        <v>4892</v>
      </c>
      <c r="C256" s="1" t="s">
        <v>4893</v>
      </c>
      <c r="D256" s="1" t="s">
        <v>1540</v>
      </c>
      <c r="E256" s="1" t="s">
        <v>4894</v>
      </c>
      <c r="F256" s="1" t="s">
        <v>4895</v>
      </c>
      <c r="G256" s="1" t="s">
        <v>4896</v>
      </c>
      <c r="H256" s="1">
        <v>2021</v>
      </c>
      <c r="I256" s="1">
        <v>22</v>
      </c>
      <c r="J256" s="1" t="s">
        <v>4897</v>
      </c>
      <c r="K256" s="1" t="str">
        <f>HYPERLINK("http://dx.doi.org/10.1007/s10044-021-00991-z","http://dx.doi.org/10.1007/s10044-021-00991-z")</f>
        <v>http://dx.doi.org/10.1007/s10044-021-00991-z</v>
      </c>
    </row>
    <row r="257" spans="1:11" x14ac:dyDescent="0.3">
      <c r="A257" s="1" t="s">
        <v>4898</v>
      </c>
      <c r="B257" s="1" t="s">
        <v>2826</v>
      </c>
      <c r="C257" s="1" t="s">
        <v>3525</v>
      </c>
      <c r="D257" s="1" t="s">
        <v>1540</v>
      </c>
      <c r="E257" s="1" t="s">
        <v>4899</v>
      </c>
      <c r="F257" s="1" t="s">
        <v>4900</v>
      </c>
      <c r="G257" s="1" t="s">
        <v>2827</v>
      </c>
      <c r="H257" s="1">
        <v>2020</v>
      </c>
      <c r="I257" s="1">
        <v>7</v>
      </c>
      <c r="J257" s="1" t="s">
        <v>2828</v>
      </c>
      <c r="K257" s="1" t="str">
        <f>HYPERLINK("http://dx.doi.org/10.1109/ACCESS.2020.3031296","http://dx.doi.org/10.1109/ACCESS.2020.3031296")</f>
        <v>http://dx.doi.org/10.1109/ACCESS.2020.3031296</v>
      </c>
    </row>
    <row r="258" spans="1:11" x14ac:dyDescent="0.3">
      <c r="A258" s="1" t="s">
        <v>4901</v>
      </c>
      <c r="B258" s="1" t="s">
        <v>4902</v>
      </c>
      <c r="C258" s="1" t="s">
        <v>4903</v>
      </c>
      <c r="D258" s="1" t="s">
        <v>1540</v>
      </c>
      <c r="E258" s="1" t="s">
        <v>4904</v>
      </c>
      <c r="F258" s="1" t="s">
        <v>16</v>
      </c>
      <c r="G258" s="1" t="s">
        <v>4905</v>
      </c>
      <c r="H258" s="1">
        <v>2022</v>
      </c>
      <c r="I258" s="1">
        <v>18</v>
      </c>
      <c r="J258" s="1" t="s">
        <v>4906</v>
      </c>
      <c r="K258" s="1" t="str">
        <f>HYPERLINK("http://dx.doi.org/10.1007/s10489-022-03215-x","http://dx.doi.org/10.1007/s10489-022-03215-x")</f>
        <v>http://dx.doi.org/10.1007/s10489-022-03215-x</v>
      </c>
    </row>
    <row r="259" spans="1:11" x14ac:dyDescent="0.3">
      <c r="A259" s="1" t="s">
        <v>4907</v>
      </c>
      <c r="B259" s="1" t="s">
        <v>4908</v>
      </c>
      <c r="C259" s="1" t="s">
        <v>4089</v>
      </c>
      <c r="D259" s="1" t="s">
        <v>1540</v>
      </c>
      <c r="E259" s="1" t="s">
        <v>4909</v>
      </c>
      <c r="F259" s="1" t="s">
        <v>4910</v>
      </c>
      <c r="G259" s="1" t="s">
        <v>4911</v>
      </c>
      <c r="H259" s="1">
        <v>2022</v>
      </c>
      <c r="I259" s="1">
        <v>14</v>
      </c>
      <c r="J259" s="1" t="s">
        <v>4912</v>
      </c>
      <c r="K259" s="1" t="str">
        <f>HYPERLINK("http://dx.doi.org/10.32604/iasc.2022.020973","http://dx.doi.org/10.32604/iasc.2022.020973")</f>
        <v>http://dx.doi.org/10.32604/iasc.2022.020973</v>
      </c>
    </row>
    <row r="260" spans="1:11" x14ac:dyDescent="0.3">
      <c r="A260" s="1" t="s">
        <v>4913</v>
      </c>
      <c r="B260" s="1" t="s">
        <v>4914</v>
      </c>
      <c r="C260" s="1" t="s">
        <v>4915</v>
      </c>
      <c r="D260" s="1" t="s">
        <v>1540</v>
      </c>
      <c r="E260" s="1" t="s">
        <v>4916</v>
      </c>
      <c r="F260" s="1" t="s">
        <v>16</v>
      </c>
      <c r="G260" s="1" t="s">
        <v>4917</v>
      </c>
      <c r="H260" s="1" t="s">
        <v>16</v>
      </c>
      <c r="I260" s="1">
        <v>0</v>
      </c>
      <c r="J260" s="1" t="s">
        <v>4918</v>
      </c>
      <c r="K260" s="1" t="str">
        <f>HYPERLINK("http://dx.doi.org/10.1109/TR.2022.3193070","http://dx.doi.org/10.1109/TR.2022.3193070")</f>
        <v>http://dx.doi.org/10.1109/TR.2022.3193070</v>
      </c>
    </row>
    <row r="261" spans="1:11" x14ac:dyDescent="0.3">
      <c r="A261" s="1" t="s">
        <v>4919</v>
      </c>
      <c r="B261" s="1" t="s">
        <v>2818</v>
      </c>
      <c r="C261" s="1" t="s">
        <v>3525</v>
      </c>
      <c r="D261" s="1" t="s">
        <v>1540</v>
      </c>
      <c r="E261" s="1" t="s">
        <v>4920</v>
      </c>
      <c r="F261" s="1" t="s">
        <v>4921</v>
      </c>
      <c r="G261" s="1" t="s">
        <v>4922</v>
      </c>
      <c r="H261" s="1">
        <v>2019</v>
      </c>
      <c r="I261" s="1">
        <v>7</v>
      </c>
      <c r="J261" s="1" t="s">
        <v>2820</v>
      </c>
      <c r="K261" s="1" t="str">
        <f>HYPERLINK("http://dx.doi.org/10.1109/ACCESS.2019.2939271","http://dx.doi.org/10.1109/ACCESS.2019.2939271")</f>
        <v>http://dx.doi.org/10.1109/ACCESS.2019.2939271</v>
      </c>
    </row>
    <row r="262" spans="1:11" x14ac:dyDescent="0.3">
      <c r="A262" s="1" t="s">
        <v>4923</v>
      </c>
      <c r="B262" s="1" t="s">
        <v>4924</v>
      </c>
      <c r="C262" s="1" t="s">
        <v>4794</v>
      </c>
      <c r="D262" s="1" t="s">
        <v>1540</v>
      </c>
      <c r="E262" s="1" t="s">
        <v>4925</v>
      </c>
      <c r="F262" s="1" t="s">
        <v>4926</v>
      </c>
      <c r="G262" s="1" t="s">
        <v>4927</v>
      </c>
      <c r="H262" s="1">
        <v>2017</v>
      </c>
      <c r="I262" s="1">
        <v>9</v>
      </c>
      <c r="J262" s="1" t="s">
        <v>4928</v>
      </c>
      <c r="K262" s="1" t="str">
        <f>HYPERLINK("http://dx.doi.org/10.1016/j.patcog.2016.10.021","http://dx.doi.org/10.1016/j.patcog.2016.10.021")</f>
        <v>http://dx.doi.org/10.1016/j.patcog.2016.10.021</v>
      </c>
    </row>
    <row r="263" spans="1:11" x14ac:dyDescent="0.3">
      <c r="A263" s="1" t="s">
        <v>4929</v>
      </c>
      <c r="B263" s="1" t="s">
        <v>4930</v>
      </c>
      <c r="C263" s="1" t="s">
        <v>3741</v>
      </c>
      <c r="D263" s="1" t="s">
        <v>1540</v>
      </c>
      <c r="E263" s="1" t="s">
        <v>4931</v>
      </c>
      <c r="F263" s="1" t="s">
        <v>4932</v>
      </c>
      <c r="G263" s="1" t="s">
        <v>4933</v>
      </c>
      <c r="H263" s="1">
        <v>2021</v>
      </c>
      <c r="I263" s="1">
        <v>20</v>
      </c>
      <c r="J263" s="1" t="s">
        <v>4934</v>
      </c>
      <c r="K263" s="1" t="str">
        <f>HYPERLINK("http://dx.doi.org/10.32604/cmc.2021.014229","http://dx.doi.org/10.32604/cmc.2021.014229")</f>
        <v>http://dx.doi.org/10.32604/cmc.2021.014229</v>
      </c>
    </row>
    <row r="264" spans="1:11" x14ac:dyDescent="0.3">
      <c r="A264" s="1" t="s">
        <v>4935</v>
      </c>
      <c r="B264" s="1" t="s">
        <v>4936</v>
      </c>
      <c r="C264" s="1" t="s">
        <v>4937</v>
      </c>
      <c r="D264" s="1" t="s">
        <v>1540</v>
      </c>
      <c r="E264" s="1" t="s">
        <v>4938</v>
      </c>
      <c r="F264" s="1" t="s">
        <v>4939</v>
      </c>
      <c r="G264" s="1" t="s">
        <v>4940</v>
      </c>
      <c r="H264" s="1">
        <v>2018</v>
      </c>
      <c r="I264" s="1">
        <v>7</v>
      </c>
      <c r="J264" s="1" t="s">
        <v>4941</v>
      </c>
      <c r="K264" s="1" t="str">
        <f>HYPERLINK("http://dx.doi.org/10.4316/AECE.2018.04014","http://dx.doi.org/10.4316/AECE.2018.04014")</f>
        <v>http://dx.doi.org/10.4316/AECE.2018.04014</v>
      </c>
    </row>
    <row r="265" spans="1:11" x14ac:dyDescent="0.3">
      <c r="A265" s="1" t="s">
        <v>4942</v>
      </c>
      <c r="B265" s="1" t="s">
        <v>4943</v>
      </c>
      <c r="C265" s="1" t="s">
        <v>4016</v>
      </c>
      <c r="D265" s="1" t="s">
        <v>1540</v>
      </c>
      <c r="E265" s="1" t="s">
        <v>4944</v>
      </c>
      <c r="F265" s="1" t="s">
        <v>4945</v>
      </c>
      <c r="G265" s="1" t="s">
        <v>4946</v>
      </c>
      <c r="H265" s="1">
        <v>2019</v>
      </c>
      <c r="I265" s="1">
        <v>30</v>
      </c>
      <c r="J265" s="1" t="s">
        <v>4947</v>
      </c>
      <c r="K265" s="1" t="str">
        <f>HYPERLINK("http://dx.doi.org/10.1007/s11042-018-7029-7","http://dx.doi.org/10.1007/s11042-018-7029-7")</f>
        <v>http://dx.doi.org/10.1007/s11042-018-7029-7</v>
      </c>
    </row>
    <row r="266" spans="1:11" x14ac:dyDescent="0.3">
      <c r="A266" s="1" t="s">
        <v>4948</v>
      </c>
      <c r="B266" s="1" t="s">
        <v>4949</v>
      </c>
      <c r="C266" s="1" t="s">
        <v>4173</v>
      </c>
      <c r="D266" s="1" t="s">
        <v>1540</v>
      </c>
      <c r="E266" s="1" t="s">
        <v>16</v>
      </c>
      <c r="F266" s="1" t="s">
        <v>4950</v>
      </c>
      <c r="G266" s="1" t="s">
        <v>4951</v>
      </c>
      <c r="H266" s="1">
        <v>2021</v>
      </c>
      <c r="I266" s="1">
        <v>12</v>
      </c>
      <c r="J266" s="1" t="s">
        <v>4952</v>
      </c>
      <c r="K266" s="1" t="str">
        <f>HYPERLINK("http://dx.doi.org/10.1049/bme2.12036","http://dx.doi.org/10.1049/bme2.12036")</f>
        <v>http://dx.doi.org/10.1049/bme2.12036</v>
      </c>
    </row>
    <row r="267" spans="1:11" x14ac:dyDescent="0.3">
      <c r="A267" s="1" t="s">
        <v>4953</v>
      </c>
      <c r="B267" s="1" t="s">
        <v>4954</v>
      </c>
      <c r="C267" s="1" t="s">
        <v>4408</v>
      </c>
      <c r="D267" s="1" t="s">
        <v>1540</v>
      </c>
      <c r="E267" s="1" t="s">
        <v>4955</v>
      </c>
      <c r="F267" s="1" t="s">
        <v>16</v>
      </c>
      <c r="G267" s="1" t="s">
        <v>4956</v>
      </c>
      <c r="H267" s="1">
        <v>2022</v>
      </c>
      <c r="I267" s="1">
        <v>0</v>
      </c>
      <c r="J267" s="1" t="s">
        <v>4957</v>
      </c>
      <c r="K267" s="1" t="str">
        <f>HYPERLINK("http://dx.doi.org/10.1016/j.jbi.2022.104086","http://dx.doi.org/10.1016/j.jbi.2022.104086")</f>
        <v>http://dx.doi.org/10.1016/j.jbi.2022.104086</v>
      </c>
    </row>
    <row r="268" spans="1:11" x14ac:dyDescent="0.3">
      <c r="A268" s="1" t="s">
        <v>4958</v>
      </c>
      <c r="B268" s="1" t="s">
        <v>3448</v>
      </c>
      <c r="C268" s="1" t="s">
        <v>3525</v>
      </c>
      <c r="D268" s="1" t="s">
        <v>1540</v>
      </c>
      <c r="E268" s="1" t="s">
        <v>4959</v>
      </c>
      <c r="F268" s="1" t="s">
        <v>4960</v>
      </c>
      <c r="G268" s="1" t="s">
        <v>3449</v>
      </c>
      <c r="H268" s="1">
        <v>2021</v>
      </c>
      <c r="I268" s="1">
        <v>12</v>
      </c>
      <c r="J268" s="1" t="s">
        <v>3450</v>
      </c>
      <c r="K268" s="1" t="str">
        <f>HYPERLINK("http://dx.doi.org/10.1109/ACCESS.2020.3035110","http://dx.doi.org/10.1109/ACCESS.2020.3035110")</f>
        <v>http://dx.doi.org/10.1109/ACCESS.2020.3035110</v>
      </c>
    </row>
    <row r="269" spans="1:11" x14ac:dyDescent="0.3">
      <c r="A269" s="1" t="s">
        <v>4961</v>
      </c>
      <c r="B269" s="1" t="s">
        <v>4962</v>
      </c>
      <c r="C269" s="1" t="s">
        <v>4963</v>
      </c>
      <c r="D269" s="1" t="s">
        <v>1540</v>
      </c>
      <c r="E269" s="1" t="s">
        <v>4964</v>
      </c>
      <c r="F269" s="1" t="s">
        <v>4965</v>
      </c>
      <c r="G269" s="1" t="s">
        <v>4966</v>
      </c>
      <c r="H269" s="1">
        <v>2021</v>
      </c>
      <c r="I269" s="1">
        <v>6</v>
      </c>
      <c r="J269" s="1" t="s">
        <v>4967</v>
      </c>
      <c r="K269" s="1" t="str">
        <f>HYPERLINK("http://dx.doi.org/10.18280/ts.380329","http://dx.doi.org/10.18280/ts.380329")</f>
        <v>http://dx.doi.org/10.18280/ts.380329</v>
      </c>
    </row>
    <row r="270" spans="1:11" x14ac:dyDescent="0.3">
      <c r="A270" s="1" t="s">
        <v>4968</v>
      </c>
      <c r="B270" s="1" t="s">
        <v>4969</v>
      </c>
      <c r="C270" s="1" t="s">
        <v>4970</v>
      </c>
      <c r="D270" s="1" t="s">
        <v>1540</v>
      </c>
      <c r="E270" s="1" t="s">
        <v>4971</v>
      </c>
      <c r="F270" s="1" t="s">
        <v>4972</v>
      </c>
      <c r="G270" s="1" t="s">
        <v>4973</v>
      </c>
      <c r="H270" s="1">
        <v>2020</v>
      </c>
      <c r="I270" s="1">
        <v>0</v>
      </c>
      <c r="J270" s="1" t="s">
        <v>4974</v>
      </c>
      <c r="K270" s="1" t="str">
        <f>HYPERLINK("http://dx.doi.org/10.1016/j.advengsoft.2020.102923","http://dx.doi.org/10.1016/j.advengsoft.2020.102923")</f>
        <v>http://dx.doi.org/10.1016/j.advengsoft.2020.102923</v>
      </c>
    </row>
    <row r="271" spans="1:11" x14ac:dyDescent="0.3">
      <c r="A271" s="1" t="s">
        <v>4975</v>
      </c>
      <c r="B271" s="1" t="s">
        <v>4976</v>
      </c>
      <c r="C271" s="1" t="s">
        <v>4977</v>
      </c>
      <c r="D271" s="1" t="s">
        <v>1540</v>
      </c>
      <c r="E271" s="1" t="s">
        <v>4978</v>
      </c>
      <c r="F271" s="1" t="s">
        <v>4979</v>
      </c>
      <c r="G271" s="1" t="s">
        <v>4980</v>
      </c>
      <c r="H271" s="1">
        <v>2017</v>
      </c>
      <c r="I271" s="1">
        <v>20</v>
      </c>
      <c r="J271" s="1" t="s">
        <v>4981</v>
      </c>
      <c r="K271" s="1" t="str">
        <f>HYPERLINK("http://dx.doi.org/10.2166/hydro.2017.035","http://dx.doi.org/10.2166/hydro.2017.035")</f>
        <v>http://dx.doi.org/10.2166/hydro.2017.035</v>
      </c>
    </row>
    <row r="272" spans="1:11" x14ac:dyDescent="0.3">
      <c r="A272" s="1" t="s">
        <v>4982</v>
      </c>
      <c r="B272" s="1" t="s">
        <v>4983</v>
      </c>
      <c r="C272" s="1" t="s">
        <v>3537</v>
      </c>
      <c r="D272" s="1" t="s">
        <v>1540</v>
      </c>
      <c r="E272" s="1" t="s">
        <v>4984</v>
      </c>
      <c r="F272" s="1" t="s">
        <v>4985</v>
      </c>
      <c r="G272" s="1" t="s">
        <v>4986</v>
      </c>
      <c r="H272" s="1">
        <v>2020</v>
      </c>
      <c r="I272" s="1">
        <v>0</v>
      </c>
      <c r="J272" s="1" t="s">
        <v>4987</v>
      </c>
      <c r="K272" s="1" t="str">
        <f>HYPERLINK("http://dx.doi.org/10.3390/electronics9050873","http://dx.doi.org/10.3390/electronics9050873")</f>
        <v>http://dx.doi.org/10.3390/electronics9050873</v>
      </c>
    </row>
    <row r="273" spans="1:11" x14ac:dyDescent="0.3">
      <c r="A273" s="1" t="s">
        <v>4988</v>
      </c>
      <c r="B273" s="1" t="s">
        <v>4989</v>
      </c>
      <c r="C273" s="1" t="s">
        <v>4990</v>
      </c>
      <c r="D273" s="1" t="s">
        <v>1540</v>
      </c>
      <c r="E273" s="1" t="s">
        <v>4991</v>
      </c>
      <c r="F273" s="1" t="s">
        <v>4992</v>
      </c>
      <c r="G273" s="1" t="s">
        <v>4993</v>
      </c>
      <c r="H273" s="1">
        <v>2019</v>
      </c>
      <c r="I273" s="1">
        <v>0</v>
      </c>
      <c r="J273" s="1" t="s">
        <v>4994</v>
      </c>
      <c r="K273" s="1" t="str">
        <f>HYPERLINK("http://dx.doi.org/10.1016/j.eswa.2019.112826","http://dx.doi.org/10.1016/j.eswa.2019.112826")</f>
        <v>http://dx.doi.org/10.1016/j.eswa.2019.112826</v>
      </c>
    </row>
    <row r="274" spans="1:11" x14ac:dyDescent="0.3">
      <c r="A274" s="1" t="s">
        <v>4995</v>
      </c>
      <c r="B274" s="1" t="s">
        <v>4996</v>
      </c>
      <c r="C274" s="1" t="s">
        <v>4997</v>
      </c>
      <c r="D274" s="1" t="s">
        <v>1540</v>
      </c>
      <c r="E274" s="1" t="s">
        <v>4998</v>
      </c>
      <c r="F274" s="1" t="s">
        <v>16</v>
      </c>
      <c r="G274" s="1" t="s">
        <v>4999</v>
      </c>
      <c r="H274" s="1">
        <v>2016</v>
      </c>
      <c r="I274" s="1">
        <v>10</v>
      </c>
      <c r="J274" s="1" t="s">
        <v>5000</v>
      </c>
      <c r="K274" s="1" t="str">
        <f>HYPERLINK("http://dx.doi.org/10.3233/ICA-150506","http://dx.doi.org/10.3233/ICA-150506")</f>
        <v>http://dx.doi.org/10.3233/ICA-150506</v>
      </c>
    </row>
    <row r="275" spans="1:11" x14ac:dyDescent="0.3">
      <c r="A275" s="1" t="s">
        <v>5001</v>
      </c>
      <c r="B275" s="1" t="s">
        <v>5002</v>
      </c>
      <c r="C275" s="1" t="s">
        <v>4650</v>
      </c>
      <c r="D275" s="1" t="s">
        <v>1540</v>
      </c>
      <c r="E275" s="1" t="s">
        <v>5003</v>
      </c>
      <c r="F275" s="1" t="s">
        <v>5004</v>
      </c>
      <c r="G275" s="1" t="s">
        <v>5005</v>
      </c>
      <c r="H275" s="1">
        <v>2016</v>
      </c>
      <c r="I275" s="1">
        <v>10</v>
      </c>
      <c r="J275" s="1" t="s">
        <v>5006</v>
      </c>
      <c r="K275" s="1" t="str">
        <f>HYPERLINK("http://dx.doi.org/10.1109/TMI.2015.2509463","http://dx.doi.org/10.1109/TMI.2015.2509463")</f>
        <v>http://dx.doi.org/10.1109/TMI.2015.2509463</v>
      </c>
    </row>
    <row r="276" spans="1:11" x14ac:dyDescent="0.3">
      <c r="A276" s="1" t="s">
        <v>5007</v>
      </c>
      <c r="B276" s="1" t="s">
        <v>5008</v>
      </c>
      <c r="C276" s="1" t="s">
        <v>4089</v>
      </c>
      <c r="D276" s="1" t="s">
        <v>1540</v>
      </c>
      <c r="E276" s="1" t="s">
        <v>5009</v>
      </c>
      <c r="F276" s="1" t="s">
        <v>5010</v>
      </c>
      <c r="G276" s="1" t="s">
        <v>5011</v>
      </c>
      <c r="H276" s="1">
        <v>2022</v>
      </c>
      <c r="I276" s="1">
        <v>20</v>
      </c>
      <c r="J276" s="1" t="s">
        <v>5012</v>
      </c>
      <c r="K276" s="1" t="str">
        <f>HYPERLINK("http://dx.doi.org/10.32604/iasc.2022.019538","http://dx.doi.org/10.32604/iasc.2022.019538")</f>
        <v>http://dx.doi.org/10.32604/iasc.2022.019538</v>
      </c>
    </row>
    <row r="277" spans="1:11" x14ac:dyDescent="0.3">
      <c r="A277" s="1" t="s">
        <v>5013</v>
      </c>
      <c r="B277" s="1" t="s">
        <v>5014</v>
      </c>
      <c r="C277" s="1" t="s">
        <v>3639</v>
      </c>
      <c r="D277" s="1" t="s">
        <v>1540</v>
      </c>
      <c r="E277" s="1" t="s">
        <v>5015</v>
      </c>
      <c r="F277" s="1" t="s">
        <v>5016</v>
      </c>
      <c r="G277" s="1" t="s">
        <v>5017</v>
      </c>
      <c r="H277" s="1">
        <v>2020</v>
      </c>
      <c r="I277" s="1">
        <v>11</v>
      </c>
      <c r="J277" s="1" t="s">
        <v>5018</v>
      </c>
      <c r="K277" s="1" t="str">
        <f>HYPERLINK("http://dx.doi.org/10.1109/JBHI.2019.2925036","http://dx.doi.org/10.1109/JBHI.2019.2925036")</f>
        <v>http://dx.doi.org/10.1109/JBHI.2019.2925036</v>
      </c>
    </row>
    <row r="278" spans="1:11" x14ac:dyDescent="0.3">
      <c r="A278" s="1" t="s">
        <v>5019</v>
      </c>
      <c r="B278" s="1" t="s">
        <v>5020</v>
      </c>
      <c r="C278" s="1" t="s">
        <v>3537</v>
      </c>
      <c r="D278" s="1" t="s">
        <v>1540</v>
      </c>
      <c r="E278" s="1" t="s">
        <v>5021</v>
      </c>
      <c r="F278" s="1" t="s">
        <v>5022</v>
      </c>
      <c r="G278" s="1" t="s">
        <v>5023</v>
      </c>
      <c r="H278" s="1">
        <v>2022</v>
      </c>
      <c r="I278" s="1">
        <v>0</v>
      </c>
      <c r="J278" s="1" t="s">
        <v>5024</v>
      </c>
      <c r="K278" s="1" t="str">
        <f>HYPERLINK("http://dx.doi.org/10.3390/electronics11172723","http://dx.doi.org/10.3390/electronics11172723")</f>
        <v>http://dx.doi.org/10.3390/electronics11172723</v>
      </c>
    </row>
    <row r="279" spans="1:11" x14ac:dyDescent="0.3">
      <c r="A279" s="1" t="s">
        <v>5025</v>
      </c>
      <c r="B279" s="1" t="s">
        <v>5026</v>
      </c>
      <c r="C279" s="1" t="s">
        <v>5027</v>
      </c>
      <c r="D279" s="1" t="s">
        <v>1540</v>
      </c>
      <c r="E279" s="1" t="s">
        <v>5028</v>
      </c>
      <c r="F279" s="1" t="s">
        <v>16</v>
      </c>
      <c r="G279" s="1" t="s">
        <v>5029</v>
      </c>
      <c r="H279" s="1">
        <v>2023</v>
      </c>
      <c r="I279" s="1">
        <v>0</v>
      </c>
      <c r="J279" s="1" t="s">
        <v>5030</v>
      </c>
      <c r="K279" s="1" t="str">
        <f>HYPERLINK("http://dx.doi.org/10.1515/jisys-2022-0206","http://dx.doi.org/10.1515/jisys-2022-0206")</f>
        <v>http://dx.doi.org/10.1515/jisys-2022-0206</v>
      </c>
    </row>
    <row r="280" spans="1:11" x14ac:dyDescent="0.3">
      <c r="A280" s="1" t="s">
        <v>5031</v>
      </c>
      <c r="B280" s="1" t="s">
        <v>5032</v>
      </c>
      <c r="C280" s="1" t="s">
        <v>4650</v>
      </c>
      <c r="D280" s="1" t="s">
        <v>1540</v>
      </c>
      <c r="E280" s="1" t="s">
        <v>5033</v>
      </c>
      <c r="F280" s="1" t="s">
        <v>16</v>
      </c>
      <c r="G280" s="1" t="s">
        <v>5034</v>
      </c>
      <c r="H280" s="1">
        <v>2022</v>
      </c>
      <c r="I280" s="1">
        <v>12</v>
      </c>
      <c r="J280" s="1" t="s">
        <v>5035</v>
      </c>
      <c r="K280" s="1" t="str">
        <f>HYPERLINK("http://dx.doi.org/10.1109/TMI.2021.3118223","http://dx.doi.org/10.1109/TMI.2021.3118223")</f>
        <v>http://dx.doi.org/10.1109/TMI.2021.3118223</v>
      </c>
    </row>
    <row r="281" spans="1:11" x14ac:dyDescent="0.3">
      <c r="A281" s="1" t="s">
        <v>5036</v>
      </c>
      <c r="B281" s="1" t="s">
        <v>5037</v>
      </c>
      <c r="C281" s="1" t="s">
        <v>5038</v>
      </c>
      <c r="D281" s="1" t="s">
        <v>1540</v>
      </c>
      <c r="E281" s="1" t="s">
        <v>5039</v>
      </c>
      <c r="F281" s="1" t="s">
        <v>3847</v>
      </c>
      <c r="G281" s="1" t="s">
        <v>5040</v>
      </c>
      <c r="H281" s="1">
        <v>2022</v>
      </c>
      <c r="I281" s="1">
        <v>0</v>
      </c>
      <c r="J281" s="1" t="s">
        <v>5041</v>
      </c>
      <c r="K281" s="1" t="str">
        <f>HYPERLINK("http://dx.doi.org/10.1016/j.asoc.2022.108729","http://dx.doi.org/10.1016/j.asoc.2022.108729")</f>
        <v>http://dx.doi.org/10.1016/j.asoc.2022.108729</v>
      </c>
    </row>
    <row r="282" spans="1:11" x14ac:dyDescent="0.3">
      <c r="A282" s="1" t="s">
        <v>5042</v>
      </c>
      <c r="B282" s="1" t="s">
        <v>5043</v>
      </c>
      <c r="C282" s="1" t="s">
        <v>5044</v>
      </c>
      <c r="D282" s="1" t="s">
        <v>1540</v>
      </c>
      <c r="E282" s="1" t="s">
        <v>16</v>
      </c>
      <c r="F282" s="1" t="s">
        <v>16</v>
      </c>
      <c r="G282" s="1" t="s">
        <v>5045</v>
      </c>
      <c r="H282" s="1">
        <v>2020</v>
      </c>
      <c r="I282" s="1">
        <v>0</v>
      </c>
      <c r="J282" s="1" t="s">
        <v>5046</v>
      </c>
      <c r="K282" s="1" t="str">
        <f>HYPERLINK("http://dx.doi.org/10.1148/ryai.2020200010","http://dx.doi.org/10.1148/ryai.2020200010")</f>
        <v>http://dx.doi.org/10.1148/ryai.2020200010</v>
      </c>
    </row>
    <row r="283" spans="1:11" x14ac:dyDescent="0.3">
      <c r="A283" s="1" t="s">
        <v>5007</v>
      </c>
      <c r="B283" s="1" t="s">
        <v>5047</v>
      </c>
      <c r="C283" s="1" t="s">
        <v>3741</v>
      </c>
      <c r="D283" s="1" t="s">
        <v>1540</v>
      </c>
      <c r="E283" s="1" t="s">
        <v>5048</v>
      </c>
      <c r="F283" s="1" t="s">
        <v>5049</v>
      </c>
      <c r="G283" s="1" t="s">
        <v>5050</v>
      </c>
      <c r="H283" s="1">
        <v>2022</v>
      </c>
      <c r="I283" s="1">
        <v>28</v>
      </c>
      <c r="J283" s="1" t="s">
        <v>5051</v>
      </c>
      <c r="K283" s="1" t="str">
        <f>HYPERLINK("http://dx.doi.org/10.32604/cmc.2022.021608","http://dx.doi.org/10.32604/cmc.2022.021608")</f>
        <v>http://dx.doi.org/10.32604/cmc.2022.021608</v>
      </c>
    </row>
    <row r="284" spans="1:11" x14ac:dyDescent="0.3">
      <c r="A284" s="1" t="s">
        <v>5052</v>
      </c>
      <c r="B284" s="1" t="s">
        <v>5053</v>
      </c>
      <c r="C284" s="1" t="s">
        <v>5054</v>
      </c>
      <c r="D284" s="1" t="s">
        <v>1540</v>
      </c>
      <c r="E284" s="1" t="s">
        <v>5055</v>
      </c>
      <c r="F284" s="1" t="s">
        <v>5056</v>
      </c>
      <c r="G284" s="1" t="s">
        <v>5057</v>
      </c>
      <c r="H284" s="1">
        <v>2020</v>
      </c>
      <c r="I284" s="1">
        <v>15</v>
      </c>
      <c r="J284" s="1" t="s">
        <v>5058</v>
      </c>
      <c r="K284" s="1" t="str">
        <f>HYPERLINK("http://dx.doi.org/10.1007/s11280-019-00776-9","http://dx.doi.org/10.1007/s11280-019-00776-9")</f>
        <v>http://dx.doi.org/10.1007/s11280-019-00776-9</v>
      </c>
    </row>
    <row r="285" spans="1:11" x14ac:dyDescent="0.3">
      <c r="A285" s="1" t="s">
        <v>5059</v>
      </c>
      <c r="B285" s="1" t="s">
        <v>2938</v>
      </c>
      <c r="C285" s="1" t="s">
        <v>3525</v>
      </c>
      <c r="D285" s="1" t="s">
        <v>1540</v>
      </c>
      <c r="E285" s="1" t="s">
        <v>5060</v>
      </c>
      <c r="F285" s="1" t="s">
        <v>16</v>
      </c>
      <c r="G285" s="1" t="s">
        <v>5061</v>
      </c>
      <c r="H285" s="1">
        <v>2022</v>
      </c>
      <c r="I285" s="1">
        <v>10</v>
      </c>
      <c r="J285" s="1" t="s">
        <v>2940</v>
      </c>
      <c r="K285" s="1" t="str">
        <f>HYPERLINK("http://dx.doi.org/10.1109/ACCESS.2022.3203106","http://dx.doi.org/10.1109/ACCESS.2022.3203106")</f>
        <v>http://dx.doi.org/10.1109/ACCESS.2022.3203106</v>
      </c>
    </row>
    <row r="286" spans="1:11" x14ac:dyDescent="0.3">
      <c r="A286" s="1" t="s">
        <v>5062</v>
      </c>
      <c r="B286" s="1" t="s">
        <v>5063</v>
      </c>
      <c r="C286" s="1" t="s">
        <v>3537</v>
      </c>
      <c r="D286" s="1" t="s">
        <v>1540</v>
      </c>
      <c r="E286" s="1" t="s">
        <v>5064</v>
      </c>
      <c r="F286" s="1" t="s">
        <v>5065</v>
      </c>
      <c r="G286" s="1" t="s">
        <v>5066</v>
      </c>
      <c r="H286" s="1">
        <v>2022</v>
      </c>
      <c r="I286" s="1">
        <v>0</v>
      </c>
      <c r="J286" s="1" t="s">
        <v>5067</v>
      </c>
      <c r="K286" s="1" t="str">
        <f>HYPERLINK("http://dx.doi.org/10.3390/electronics11101573","http://dx.doi.org/10.3390/electronics11101573")</f>
        <v>http://dx.doi.org/10.3390/electronics11101573</v>
      </c>
    </row>
    <row r="287" spans="1:11" x14ac:dyDescent="0.3">
      <c r="A287" s="1" t="s">
        <v>5068</v>
      </c>
      <c r="B287" s="1" t="s">
        <v>5069</v>
      </c>
      <c r="C287" s="1" t="s">
        <v>4408</v>
      </c>
      <c r="D287" s="1" t="s">
        <v>1540</v>
      </c>
      <c r="E287" s="1" t="s">
        <v>5070</v>
      </c>
      <c r="F287" s="1" t="s">
        <v>5071</v>
      </c>
      <c r="G287" s="1" t="s">
        <v>5072</v>
      </c>
      <c r="H287" s="1">
        <v>2021</v>
      </c>
      <c r="I287" s="1">
        <v>0</v>
      </c>
      <c r="J287" s="1" t="s">
        <v>5073</v>
      </c>
      <c r="K287" s="1" t="str">
        <f>HYPERLINK("http://dx.doi.org/10.1016/j.jbi.2021.103696","http://dx.doi.org/10.1016/j.jbi.2021.103696")</f>
        <v>http://dx.doi.org/10.1016/j.jbi.2021.103696</v>
      </c>
    </row>
    <row r="288" spans="1:11" x14ac:dyDescent="0.3">
      <c r="A288" s="1" t="s">
        <v>5074</v>
      </c>
      <c r="B288" s="1" t="s">
        <v>5075</v>
      </c>
      <c r="C288" s="1" t="s">
        <v>5076</v>
      </c>
      <c r="D288" s="1" t="s">
        <v>1540</v>
      </c>
      <c r="E288" s="1" t="s">
        <v>5077</v>
      </c>
      <c r="F288" s="1" t="s">
        <v>5078</v>
      </c>
      <c r="G288" s="1" t="s">
        <v>5079</v>
      </c>
      <c r="H288" s="1">
        <v>2017</v>
      </c>
      <c r="I288" s="1">
        <v>15</v>
      </c>
      <c r="J288" s="1" t="s">
        <v>5080</v>
      </c>
      <c r="K288" s="1" t="str">
        <f>HYPERLINK("http://dx.doi.org/10.2991/ijcis.2017.10.1.8","http://dx.doi.org/10.2991/ijcis.2017.10.1.8")</f>
        <v>http://dx.doi.org/10.2991/ijcis.2017.10.1.8</v>
      </c>
    </row>
    <row r="289" spans="1:11" x14ac:dyDescent="0.3">
      <c r="A289" s="1" t="s">
        <v>5081</v>
      </c>
      <c r="B289" s="1" t="s">
        <v>5082</v>
      </c>
      <c r="C289" s="1" t="s">
        <v>4516</v>
      </c>
      <c r="D289" s="1" t="s">
        <v>1540</v>
      </c>
      <c r="E289" s="1" t="s">
        <v>16</v>
      </c>
      <c r="F289" s="1" t="s">
        <v>5083</v>
      </c>
      <c r="G289" s="1" t="s">
        <v>5084</v>
      </c>
      <c r="H289" s="1">
        <v>2018</v>
      </c>
      <c r="I289" s="1">
        <v>9</v>
      </c>
      <c r="J289" s="1" t="s">
        <v>5085</v>
      </c>
      <c r="K289" s="1" t="str">
        <f>HYPERLINK("http://dx.doi.org/10.1093/bioinformatics/bty208","http://dx.doi.org/10.1093/bioinformatics/bty208")</f>
        <v>http://dx.doi.org/10.1093/bioinformatics/bty208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84DF4-06CD-4A07-B2ED-D7E22CF3F689}">
  <dimension ref="A1:H788"/>
  <sheetViews>
    <sheetView zoomScale="82" workbookViewId="0">
      <selection activeCell="AB23" sqref="AB23"/>
    </sheetView>
  </sheetViews>
  <sheetFormatPr defaultRowHeight="15.6" x14ac:dyDescent="0.3"/>
  <cols>
    <col min="1" max="1" width="30.77734375" style="4" customWidth="1"/>
    <col min="2" max="2" width="75.77734375" style="4" customWidth="1"/>
    <col min="3" max="4" width="45.77734375" style="4" customWidth="1"/>
    <col min="5" max="5" width="11.109375" style="5" bestFit="1" customWidth="1"/>
    <col min="6" max="6" width="30.77734375" style="4" customWidth="1"/>
    <col min="7" max="7" width="15" style="5" bestFit="1" customWidth="1"/>
    <col min="8" max="8" width="9.5546875" style="4" bestFit="1" customWidth="1"/>
    <col min="9" max="16384" width="8.88671875" style="4"/>
  </cols>
  <sheetData>
    <row r="1" spans="1:8" s="6" customFormat="1" x14ac:dyDescent="0.3">
      <c r="A1" s="7" t="s">
        <v>0</v>
      </c>
      <c r="B1" s="7" t="s">
        <v>1</v>
      </c>
      <c r="C1" s="7" t="s">
        <v>7</v>
      </c>
      <c r="D1" s="7" t="s">
        <v>8</v>
      </c>
      <c r="E1" s="7" t="s">
        <v>4</v>
      </c>
      <c r="F1" s="7" t="s">
        <v>3516</v>
      </c>
      <c r="G1" s="7" t="s">
        <v>1873</v>
      </c>
      <c r="H1" s="7" t="s">
        <v>1500</v>
      </c>
    </row>
    <row r="2" spans="1:8" x14ac:dyDescent="0.3">
      <c r="A2" s="4" t="s">
        <v>3517</v>
      </c>
      <c r="B2" s="4" t="s">
        <v>3518</v>
      </c>
      <c r="C2" s="4" t="s">
        <v>3522</v>
      </c>
      <c r="D2" s="4" t="s">
        <v>5088</v>
      </c>
      <c r="E2" s="5">
        <v>37</v>
      </c>
      <c r="F2" s="4" t="str">
        <f>HYPERLINK("http://dx.doi.org/10.1145/3359626","http://dx.doi.org/10.1145/3359626")</f>
        <v>http://dx.doi.org/10.1145/3359626</v>
      </c>
      <c r="G2" s="5">
        <v>2020</v>
      </c>
      <c r="H2" s="4" t="s">
        <v>1540</v>
      </c>
    </row>
    <row r="3" spans="1:8" x14ac:dyDescent="0.3">
      <c r="A3" s="4" t="s">
        <v>3524</v>
      </c>
      <c r="B3" s="4" t="s">
        <v>1782</v>
      </c>
      <c r="C3" s="4" t="s">
        <v>1893</v>
      </c>
      <c r="D3" s="4" t="s">
        <v>5089</v>
      </c>
      <c r="E3" s="5">
        <v>12</v>
      </c>
      <c r="F3" s="4" t="str">
        <f>HYPERLINK("http://dx.doi.org/10.1109/ACCESS.2019.2963543","http://dx.doi.org/10.1109/ACCESS.2019.2963543")</f>
        <v>http://dx.doi.org/10.1109/ACCESS.2019.2963543</v>
      </c>
      <c r="G3" s="5">
        <v>2020</v>
      </c>
      <c r="H3" s="4" t="s">
        <v>1540</v>
      </c>
    </row>
    <row r="4" spans="1:8" x14ac:dyDescent="0.3">
      <c r="A4" s="4" t="s">
        <v>3528</v>
      </c>
      <c r="B4" s="4" t="s">
        <v>1900</v>
      </c>
      <c r="C4" s="4" t="s">
        <v>3530</v>
      </c>
      <c r="D4" s="4" t="s">
        <v>5090</v>
      </c>
      <c r="E4" s="5">
        <v>11</v>
      </c>
      <c r="F4" s="4" t="str">
        <f>HYPERLINK("http://dx.doi.org/10.1109/ACCESS.2022.3204396","http://dx.doi.org/10.1109/ACCESS.2022.3204396")</f>
        <v>http://dx.doi.org/10.1109/ACCESS.2022.3204396</v>
      </c>
      <c r="G4" s="5">
        <v>2022</v>
      </c>
      <c r="H4" s="4" t="s">
        <v>1540</v>
      </c>
    </row>
    <row r="5" spans="1:8" x14ac:dyDescent="0.3">
      <c r="A5" s="4" t="s">
        <v>3531</v>
      </c>
      <c r="B5" s="4" t="s">
        <v>1975</v>
      </c>
      <c r="C5" s="4" t="s">
        <v>1976</v>
      </c>
      <c r="D5" s="4" t="s">
        <v>5091</v>
      </c>
      <c r="E5" s="5">
        <v>13</v>
      </c>
      <c r="F5" s="4" t="str">
        <f>HYPERLINK("http://dx.doi.org/10.26599/BDMA.2022.9020047","http://dx.doi.org/10.26599/BDMA.2022.9020047")</f>
        <v>http://dx.doi.org/10.26599/BDMA.2022.9020047</v>
      </c>
      <c r="G5" s="5">
        <v>2023</v>
      </c>
      <c r="H5" s="4" t="s">
        <v>1540</v>
      </c>
    </row>
    <row r="6" spans="1:8" x14ac:dyDescent="0.3">
      <c r="A6" s="4" t="s">
        <v>3535</v>
      </c>
      <c r="B6" s="4" t="s">
        <v>3536</v>
      </c>
      <c r="C6" s="4" t="s">
        <v>3539</v>
      </c>
      <c r="D6" s="4" t="s">
        <v>5092</v>
      </c>
      <c r="E6" s="5">
        <v>0</v>
      </c>
      <c r="F6" s="4" t="str">
        <f>HYPERLINK("http://dx.doi.org/10.3390/electronics12020391","http://dx.doi.org/10.3390/electronics12020391")</f>
        <v>http://dx.doi.org/10.3390/electronics12020391</v>
      </c>
      <c r="G6" s="5">
        <v>2023</v>
      </c>
      <c r="H6" s="4" t="s">
        <v>1540</v>
      </c>
    </row>
    <row r="7" spans="1:8" x14ac:dyDescent="0.3">
      <c r="A7" s="4" t="s">
        <v>3541</v>
      </c>
      <c r="B7" s="4" t="s">
        <v>1929</v>
      </c>
      <c r="C7" s="4" t="s">
        <v>3544</v>
      </c>
      <c r="D7" s="4" t="s">
        <v>5093</v>
      </c>
      <c r="E7" s="5">
        <v>14</v>
      </c>
      <c r="F7" s="4" t="str">
        <f>HYPERLINK("http://dx.doi.org/10.1109/ACCESS.2022.3206457","http://dx.doi.org/10.1109/ACCESS.2022.3206457")</f>
        <v>http://dx.doi.org/10.1109/ACCESS.2022.3206457</v>
      </c>
      <c r="G7" s="5">
        <v>2022</v>
      </c>
      <c r="H7" s="4" t="s">
        <v>1540</v>
      </c>
    </row>
    <row r="8" spans="1:8" x14ac:dyDescent="0.3">
      <c r="A8" s="4" t="s">
        <v>3545</v>
      </c>
      <c r="B8" s="4" t="s">
        <v>112</v>
      </c>
      <c r="C8" s="4" t="s">
        <v>115</v>
      </c>
      <c r="D8" s="4" t="s">
        <v>5094</v>
      </c>
      <c r="E8" s="5">
        <v>0</v>
      </c>
      <c r="F8" s="4" t="str">
        <f>HYPERLINK("http://dx.doi.org/10.1145/3569501","http://dx.doi.org/10.1145/3569501")</f>
        <v>http://dx.doi.org/10.1145/3569501</v>
      </c>
      <c r="G8" s="5">
        <v>2022</v>
      </c>
      <c r="H8" s="4" t="s">
        <v>1540</v>
      </c>
    </row>
    <row r="9" spans="1:8" x14ac:dyDescent="0.3">
      <c r="A9" s="4" t="s">
        <v>3550</v>
      </c>
      <c r="B9" s="4" t="s">
        <v>187</v>
      </c>
      <c r="C9" s="4" t="s">
        <v>3554</v>
      </c>
      <c r="D9" s="4" t="s">
        <v>5095</v>
      </c>
      <c r="E9" s="5">
        <v>0</v>
      </c>
      <c r="F9" s="4" t="str">
        <f>HYPERLINK("http://dx.doi.org/10.1145/3428121","http://dx.doi.org/10.1145/3428121")</f>
        <v>http://dx.doi.org/10.1145/3428121</v>
      </c>
      <c r="G9" s="5">
        <v>2021</v>
      </c>
      <c r="H9" s="4" t="s">
        <v>1540</v>
      </c>
    </row>
    <row r="10" spans="1:8" x14ac:dyDescent="0.3">
      <c r="A10" s="4" t="s">
        <v>3556</v>
      </c>
      <c r="B10" s="4" t="s">
        <v>1565</v>
      </c>
      <c r="C10" s="4" t="s">
        <v>3559</v>
      </c>
      <c r="D10" s="4" t="s">
        <v>5096</v>
      </c>
      <c r="E10" s="5">
        <v>7</v>
      </c>
      <c r="F10" s="4" t="str">
        <f>HYPERLINK("http://dx.doi.org/10.1038/s42256-022-00549-6","http://dx.doi.org/10.1038/s42256-022-00549-6")</f>
        <v>http://dx.doi.org/10.1038/s42256-022-00549-6</v>
      </c>
      <c r="G10" s="5">
        <v>2022</v>
      </c>
      <c r="H10" s="4" t="s">
        <v>1540</v>
      </c>
    </row>
    <row r="11" spans="1:8" x14ac:dyDescent="0.3">
      <c r="A11" s="4" t="s">
        <v>3561</v>
      </c>
      <c r="B11" s="4" t="s">
        <v>294</v>
      </c>
      <c r="C11" s="4" t="s">
        <v>3563</v>
      </c>
      <c r="D11" s="4" t="s">
        <v>5097</v>
      </c>
      <c r="E11" s="5">
        <v>0</v>
      </c>
      <c r="F11" s="4" t="str">
        <f>HYPERLINK("http://dx.doi.org/10.1145/3432217","http://dx.doi.org/10.1145/3432217")</f>
        <v>http://dx.doi.org/10.1145/3432217</v>
      </c>
      <c r="G11" s="5">
        <v>2020</v>
      </c>
      <c r="H11" s="4" t="s">
        <v>1540</v>
      </c>
    </row>
    <row r="12" spans="1:8" x14ac:dyDescent="0.3">
      <c r="A12" s="4" t="s">
        <v>3565</v>
      </c>
      <c r="B12" s="4" t="s">
        <v>1951</v>
      </c>
      <c r="C12" s="4" t="s">
        <v>1952</v>
      </c>
      <c r="D12" s="4" t="s">
        <v>5098</v>
      </c>
      <c r="E12" s="5">
        <v>43</v>
      </c>
      <c r="F12" s="4" t="str">
        <f>HYPERLINK("http://dx.doi.org/10.1109/ACCESS.2020.2980369","http://dx.doi.org/10.1109/ACCESS.2020.2980369")</f>
        <v>http://dx.doi.org/10.1109/ACCESS.2020.2980369</v>
      </c>
      <c r="G12" s="5">
        <v>2020</v>
      </c>
      <c r="H12" s="4" t="s">
        <v>1540</v>
      </c>
    </row>
    <row r="13" spans="1:8" x14ac:dyDescent="0.3">
      <c r="A13" s="4" t="s">
        <v>3568</v>
      </c>
      <c r="B13" s="4" t="s">
        <v>3569</v>
      </c>
      <c r="C13" s="4" t="s">
        <v>3573</v>
      </c>
      <c r="D13" s="4" t="s">
        <v>5099</v>
      </c>
      <c r="E13" s="5">
        <v>0</v>
      </c>
      <c r="F13" s="4" t="str">
        <f>HYPERLINK("http://dx.doi.org/10.3390/info13060289","http://dx.doi.org/10.3390/info13060289")</f>
        <v>http://dx.doi.org/10.3390/info13060289</v>
      </c>
      <c r="G13" s="5">
        <v>2022</v>
      </c>
      <c r="H13" s="4" t="s">
        <v>1540</v>
      </c>
    </row>
    <row r="14" spans="1:8" x14ac:dyDescent="0.3">
      <c r="A14" s="4" t="s">
        <v>3575</v>
      </c>
      <c r="B14" s="4" t="s">
        <v>3576</v>
      </c>
      <c r="C14" s="4" t="s">
        <v>3580</v>
      </c>
      <c r="D14" s="4" t="s">
        <v>5100</v>
      </c>
      <c r="E14" s="5">
        <v>7</v>
      </c>
      <c r="F14" s="4" t="str">
        <f>HYPERLINK("http://dx.doi.org/10.14257/ijsia.2015.9.4.04","http://dx.doi.org/10.14257/ijsia.2015.9.4.04")</f>
        <v>http://dx.doi.org/10.14257/ijsia.2015.9.4.04</v>
      </c>
      <c r="G14" s="5">
        <v>2015</v>
      </c>
      <c r="H14" s="4" t="s">
        <v>1540</v>
      </c>
    </row>
    <row r="15" spans="1:8" x14ac:dyDescent="0.3">
      <c r="A15" s="4" t="s">
        <v>3582</v>
      </c>
      <c r="B15" s="4" t="s">
        <v>3583</v>
      </c>
      <c r="C15" s="4" t="s">
        <v>3586</v>
      </c>
      <c r="D15" s="4" t="s">
        <v>5101</v>
      </c>
      <c r="E15" s="5">
        <v>12</v>
      </c>
      <c r="F15" s="4" t="str">
        <f>HYPERLINK("http://dx.doi.org/10.1109/TDSC.2019.2907942","http://dx.doi.org/10.1109/TDSC.2019.2907942")</f>
        <v>http://dx.doi.org/10.1109/TDSC.2019.2907942</v>
      </c>
      <c r="G15" s="5">
        <v>2021</v>
      </c>
      <c r="H15" s="4" t="s">
        <v>1540</v>
      </c>
    </row>
    <row r="16" spans="1:8" x14ac:dyDescent="0.3">
      <c r="A16" s="4" t="s">
        <v>3588</v>
      </c>
      <c r="B16" s="4" t="s">
        <v>3589</v>
      </c>
      <c r="C16" s="4" t="s">
        <v>3592</v>
      </c>
      <c r="D16" s="4" t="s">
        <v>5102</v>
      </c>
      <c r="E16" s="5">
        <v>13</v>
      </c>
      <c r="F16" s="4" t="str">
        <f>HYPERLINK("http://dx.doi.org/10.1007/978-3-030-13417-4_24","http://dx.doi.org/10.1007/978-3-030-13417-4_24")</f>
        <v>http://dx.doi.org/10.1007/978-3-030-13417-4_24</v>
      </c>
      <c r="G16" s="5">
        <v>2019</v>
      </c>
      <c r="H16" s="4" t="s">
        <v>1540</v>
      </c>
    </row>
    <row r="17" spans="1:8" x14ac:dyDescent="0.3">
      <c r="A17" s="4" t="s">
        <v>3594</v>
      </c>
      <c r="B17" s="4" t="s">
        <v>1691</v>
      </c>
      <c r="C17" s="4" t="s">
        <v>1922</v>
      </c>
      <c r="D17" s="4" t="s">
        <v>5103</v>
      </c>
      <c r="E17" s="5">
        <v>29</v>
      </c>
      <c r="F17" s="4" t="str">
        <f>HYPERLINK("http://dx.doi.org/10.1109/ACCESS.2021.3136860","http://dx.doi.org/10.1109/ACCESS.2021.3136860")</f>
        <v>http://dx.doi.org/10.1109/ACCESS.2021.3136860</v>
      </c>
      <c r="G17" s="5">
        <v>2021</v>
      </c>
      <c r="H17" s="4" t="s">
        <v>1540</v>
      </c>
    </row>
    <row r="18" spans="1:8" x14ac:dyDescent="0.3">
      <c r="A18" s="4" t="s">
        <v>3597</v>
      </c>
      <c r="B18" s="4" t="s">
        <v>3598</v>
      </c>
      <c r="C18" s="4" t="s">
        <v>3602</v>
      </c>
      <c r="D18" s="4" t="s">
        <v>5104</v>
      </c>
      <c r="E18" s="5">
        <v>9</v>
      </c>
      <c r="F18" s="4" t="str">
        <f>HYPERLINK("http://dx.doi.org/10.1109/JIOT.2020.3044726","http://dx.doi.org/10.1109/JIOT.2020.3044726")</f>
        <v>http://dx.doi.org/10.1109/JIOT.2020.3044726</v>
      </c>
      <c r="G18" s="5">
        <v>2021</v>
      </c>
      <c r="H18" s="4" t="s">
        <v>1540</v>
      </c>
    </row>
    <row r="19" spans="1:8" x14ac:dyDescent="0.3">
      <c r="A19" s="4" t="s">
        <v>3604</v>
      </c>
      <c r="B19" s="4" t="s">
        <v>1943</v>
      </c>
      <c r="C19" s="4" t="s">
        <v>1944</v>
      </c>
      <c r="D19" s="4" t="s">
        <v>5105</v>
      </c>
      <c r="E19" s="5">
        <v>15</v>
      </c>
      <c r="F19" s="4" t="str">
        <f>HYPERLINK("http://dx.doi.org/10.1109/ACCESS.2020.2970220","http://dx.doi.org/10.1109/ACCESS.2020.2970220")</f>
        <v>http://dx.doi.org/10.1109/ACCESS.2020.2970220</v>
      </c>
      <c r="G19" s="5">
        <v>2020</v>
      </c>
      <c r="H19" s="4" t="s">
        <v>1540</v>
      </c>
    </row>
    <row r="20" spans="1:8" x14ac:dyDescent="0.3">
      <c r="A20" s="4" t="s">
        <v>3607</v>
      </c>
      <c r="B20" s="4" t="s">
        <v>2023</v>
      </c>
      <c r="C20" s="4" t="s">
        <v>2024</v>
      </c>
      <c r="D20" s="4" t="s">
        <v>5106</v>
      </c>
      <c r="E20" s="5">
        <v>7</v>
      </c>
      <c r="F20" s="4" t="str">
        <f>HYPERLINK("http://dx.doi.org/10.1109/ACCESS.2020.3005641","http://dx.doi.org/10.1109/ACCESS.2020.3005641")</f>
        <v>http://dx.doi.org/10.1109/ACCESS.2020.3005641</v>
      </c>
      <c r="G20" s="5">
        <v>2020</v>
      </c>
      <c r="H20" s="4" t="s">
        <v>1540</v>
      </c>
    </row>
    <row r="21" spans="1:8" x14ac:dyDescent="0.3">
      <c r="A21" s="4" t="s">
        <v>3609</v>
      </c>
      <c r="B21" s="4" t="s">
        <v>3610</v>
      </c>
      <c r="C21" s="4" t="s">
        <v>3613</v>
      </c>
      <c r="D21" s="4" t="s">
        <v>5107</v>
      </c>
      <c r="E21" s="5">
        <v>0</v>
      </c>
      <c r="F21" s="4" t="str">
        <f>HYPERLINK("http://dx.doi.org/10.1007/s00366-022-01648-z","http://dx.doi.org/10.1007/s00366-022-01648-z")</f>
        <v>http://dx.doi.org/10.1007/s00366-022-01648-z</v>
      </c>
      <c r="G21" s="5">
        <v>2020</v>
      </c>
      <c r="H21" s="4" t="s">
        <v>1540</v>
      </c>
    </row>
    <row r="22" spans="1:8" x14ac:dyDescent="0.3">
      <c r="A22" s="4" t="s">
        <v>3615</v>
      </c>
      <c r="B22" s="4" t="s">
        <v>3616</v>
      </c>
      <c r="C22" s="4" t="s">
        <v>3620</v>
      </c>
      <c r="D22" s="4" t="s">
        <v>5108</v>
      </c>
      <c r="E22" s="5">
        <v>4</v>
      </c>
      <c r="F22" s="4" t="str">
        <f>HYPERLINK("http://dx.doi.org/10.1109/LWC.2022.3159696","http://dx.doi.org/10.1109/LWC.2022.3159696")</f>
        <v>http://dx.doi.org/10.1109/LWC.2022.3159696</v>
      </c>
      <c r="G22" s="5">
        <v>2022</v>
      </c>
      <c r="H22" s="4" t="s">
        <v>1540</v>
      </c>
    </row>
    <row r="23" spans="1:8" x14ac:dyDescent="0.3">
      <c r="A23" s="4" t="s">
        <v>3622</v>
      </c>
      <c r="B23" s="4" t="s">
        <v>1545</v>
      </c>
      <c r="C23" s="4" t="s">
        <v>3624</v>
      </c>
      <c r="D23" s="4" t="s">
        <v>5109</v>
      </c>
      <c r="E23" s="5">
        <v>16</v>
      </c>
      <c r="F23" s="4" t="str">
        <f>HYPERLINK("http://dx.doi.org/10.1109/ACCESS.2023.3240071","http://dx.doi.org/10.1109/ACCESS.2023.3240071")</f>
        <v>http://dx.doi.org/10.1109/ACCESS.2023.3240071</v>
      </c>
      <c r="G23" s="5">
        <v>2023</v>
      </c>
      <c r="H23" s="4" t="s">
        <v>1540</v>
      </c>
    </row>
    <row r="24" spans="1:8" x14ac:dyDescent="0.3">
      <c r="A24" s="4" t="s">
        <v>3625</v>
      </c>
      <c r="B24" s="4" t="s">
        <v>3626</v>
      </c>
      <c r="C24" s="4" t="s">
        <v>3628</v>
      </c>
      <c r="D24" s="4" t="s">
        <v>5110</v>
      </c>
      <c r="E24" s="5">
        <v>0</v>
      </c>
      <c r="F24" s="4" t="str">
        <f>HYPERLINK("http://dx.doi.org/10.1155/2017/7251395","http://dx.doi.org/10.1155/2017/7251395")</f>
        <v>http://dx.doi.org/10.1155/2017/7251395</v>
      </c>
      <c r="G24" s="5">
        <v>2017</v>
      </c>
      <c r="H24" s="4" t="s">
        <v>1540</v>
      </c>
    </row>
    <row r="25" spans="1:8" x14ac:dyDescent="0.3">
      <c r="A25" s="4" t="s">
        <v>3630</v>
      </c>
      <c r="B25" s="4" t="s">
        <v>3631</v>
      </c>
      <c r="C25" s="4" t="s">
        <v>3635</v>
      </c>
      <c r="D25" s="4" t="s">
        <v>5111</v>
      </c>
      <c r="E25" s="5">
        <v>51</v>
      </c>
      <c r="F25" s="4" t="str">
        <f>HYPERLINK("http://dx.doi.org/10.1007/s10606-015-9235-4","http://dx.doi.org/10.1007/s10606-015-9235-4")</f>
        <v>http://dx.doi.org/10.1007/s10606-015-9235-4</v>
      </c>
      <c r="G25" s="5">
        <v>2015</v>
      </c>
      <c r="H25" s="4" t="s">
        <v>1540</v>
      </c>
    </row>
    <row r="26" spans="1:8" x14ac:dyDescent="0.3">
      <c r="A26" s="4" t="s">
        <v>3637</v>
      </c>
      <c r="B26" s="4" t="s">
        <v>3638</v>
      </c>
      <c r="C26" s="4" t="s">
        <v>3642</v>
      </c>
      <c r="D26" s="4" t="s">
        <v>5112</v>
      </c>
      <c r="E26" s="5">
        <v>7</v>
      </c>
      <c r="F26" s="4" t="str">
        <f>HYPERLINK("http://dx.doi.org/10.1109/JBHI.2021.3139575","http://dx.doi.org/10.1109/JBHI.2021.3139575")</f>
        <v>http://dx.doi.org/10.1109/JBHI.2021.3139575</v>
      </c>
      <c r="G26" s="5">
        <v>2022</v>
      </c>
      <c r="H26" s="4" t="s">
        <v>1540</v>
      </c>
    </row>
    <row r="27" spans="1:8" x14ac:dyDescent="0.3">
      <c r="A27" s="4" t="s">
        <v>3644</v>
      </c>
      <c r="B27" s="4" t="s">
        <v>3645</v>
      </c>
      <c r="C27" s="4" t="s">
        <v>3649</v>
      </c>
      <c r="D27" s="4" t="s">
        <v>5113</v>
      </c>
      <c r="E27" s="5">
        <v>0</v>
      </c>
      <c r="F27" s="4" t="str">
        <f>HYPERLINK("http://dx.doi.org/10.1016/j.comnet.2022.109455","http://dx.doi.org/10.1016/j.comnet.2022.109455")</f>
        <v>http://dx.doi.org/10.1016/j.comnet.2022.109455</v>
      </c>
      <c r="G27" s="5">
        <v>2022</v>
      </c>
      <c r="H27" s="4" t="s">
        <v>1540</v>
      </c>
    </row>
    <row r="28" spans="1:8" x14ac:dyDescent="0.3">
      <c r="A28" s="4" t="s">
        <v>3651</v>
      </c>
      <c r="B28" s="4" t="s">
        <v>1731</v>
      </c>
      <c r="C28" s="4" t="s">
        <v>3655</v>
      </c>
      <c r="D28" s="4" t="s">
        <v>5114</v>
      </c>
      <c r="E28" s="5">
        <v>20</v>
      </c>
      <c r="F28" s="4" t="str">
        <f>HYPERLINK("http://dx.doi.org/10.1007/s10055-019-00420-x","http://dx.doi.org/10.1007/s10055-019-00420-x")</f>
        <v>http://dx.doi.org/10.1007/s10055-019-00420-x</v>
      </c>
      <c r="G28" s="5">
        <v>2020</v>
      </c>
      <c r="H28" s="4" t="s">
        <v>1540</v>
      </c>
    </row>
    <row r="29" spans="1:8" x14ac:dyDescent="0.3">
      <c r="A29" s="4" t="s">
        <v>3657</v>
      </c>
      <c r="B29" s="4" t="s">
        <v>3658</v>
      </c>
      <c r="C29" s="4" t="s">
        <v>3662</v>
      </c>
      <c r="D29" s="4" t="s">
        <v>5115</v>
      </c>
      <c r="E29" s="5">
        <v>15</v>
      </c>
      <c r="F29" s="4" t="str">
        <f>HYPERLINK("http://dx.doi.org/10.1007/s11227-022-04680-4","http://dx.doi.org/10.1007/s11227-022-04680-4")</f>
        <v>http://dx.doi.org/10.1007/s11227-022-04680-4</v>
      </c>
      <c r="G29" s="5">
        <v>2023</v>
      </c>
      <c r="H29" s="4" t="s">
        <v>1540</v>
      </c>
    </row>
    <row r="30" spans="1:8" x14ac:dyDescent="0.3">
      <c r="A30" s="4" t="s">
        <v>3664</v>
      </c>
      <c r="B30" s="4" t="s">
        <v>3665</v>
      </c>
      <c r="C30" s="4" t="s">
        <v>3669</v>
      </c>
      <c r="D30" s="4" t="s">
        <v>5116</v>
      </c>
      <c r="E30" s="5">
        <v>8</v>
      </c>
      <c r="F30" s="4" t="str">
        <f>HYPERLINK("http://dx.doi.org/10.53106/160792642022032302005","http://dx.doi.org/10.53106/160792642022032302005")</f>
        <v>http://dx.doi.org/10.53106/160792642022032302005</v>
      </c>
      <c r="G30" s="5">
        <v>2022</v>
      </c>
      <c r="H30" s="4" t="s">
        <v>1540</v>
      </c>
    </row>
    <row r="31" spans="1:8" x14ac:dyDescent="0.3">
      <c r="A31" s="4" t="s">
        <v>3671</v>
      </c>
      <c r="B31" s="4" t="s">
        <v>1914</v>
      </c>
      <c r="C31" s="4" t="s">
        <v>1915</v>
      </c>
      <c r="D31" s="4" t="s">
        <v>5117</v>
      </c>
      <c r="E31" s="5">
        <v>32</v>
      </c>
      <c r="F31" s="4" t="str">
        <f>HYPERLINK("http://dx.doi.org/10.1109/COMST.2021.3061981","http://dx.doi.org/10.1109/COMST.2021.3061981")</f>
        <v>http://dx.doi.org/10.1109/COMST.2021.3061981</v>
      </c>
      <c r="G31" s="5">
        <v>2021</v>
      </c>
      <c r="H31" s="4" t="s">
        <v>1540</v>
      </c>
    </row>
    <row r="32" spans="1:8" x14ac:dyDescent="0.3">
      <c r="A32" s="4" t="s">
        <v>3675</v>
      </c>
      <c r="B32" s="4" t="s">
        <v>3676</v>
      </c>
      <c r="C32" s="4" t="s">
        <v>3680</v>
      </c>
      <c r="D32" s="4" t="s">
        <v>5118</v>
      </c>
      <c r="E32" s="5">
        <v>10</v>
      </c>
      <c r="F32" s="4" t="str">
        <f>HYPERLINK("http://dx.doi.org/10.1109/TVCG.2021.3067787","http://dx.doi.org/10.1109/TVCG.2021.3067787")</f>
        <v>http://dx.doi.org/10.1109/TVCG.2021.3067787</v>
      </c>
      <c r="G32" s="5">
        <v>2021</v>
      </c>
      <c r="H32" s="4" t="s">
        <v>1540</v>
      </c>
    </row>
    <row r="33" spans="1:8" x14ac:dyDescent="0.3">
      <c r="A33" s="4" t="s">
        <v>3682</v>
      </c>
      <c r="B33" s="4" t="s">
        <v>3683</v>
      </c>
      <c r="C33" s="4" t="s">
        <v>3687</v>
      </c>
      <c r="D33" s="4" t="s">
        <v>5119</v>
      </c>
      <c r="E33" s="5">
        <v>0</v>
      </c>
      <c r="F33" s="4" t="str">
        <f>HYPERLINK("http://dx.doi.org/10.3390/fi12120220","http://dx.doi.org/10.3390/fi12120220")</f>
        <v>http://dx.doi.org/10.3390/fi12120220</v>
      </c>
      <c r="G33" s="5">
        <v>2020</v>
      </c>
      <c r="H33" s="4" t="s">
        <v>1540</v>
      </c>
    </row>
    <row r="34" spans="1:8" x14ac:dyDescent="0.3">
      <c r="A34" s="4" t="s">
        <v>3689</v>
      </c>
      <c r="B34" s="4" t="s">
        <v>2079</v>
      </c>
      <c r="C34" s="4" t="s">
        <v>2080</v>
      </c>
      <c r="D34" s="4" t="s">
        <v>5120</v>
      </c>
      <c r="E34" s="5">
        <v>13</v>
      </c>
      <c r="F34" s="4" t="str">
        <f>HYPERLINK("http://dx.doi.org/10.1109/ACCESS.2020.3013005","http://dx.doi.org/10.1109/ACCESS.2020.3013005")</f>
        <v>http://dx.doi.org/10.1109/ACCESS.2020.3013005</v>
      </c>
      <c r="G34" s="5">
        <v>2020</v>
      </c>
      <c r="H34" s="4" t="s">
        <v>1540</v>
      </c>
    </row>
    <row r="35" spans="1:8" x14ac:dyDescent="0.3">
      <c r="A35" s="4" t="s">
        <v>3692</v>
      </c>
      <c r="B35" s="4" t="s">
        <v>3693</v>
      </c>
      <c r="C35" s="4" t="s">
        <v>3697</v>
      </c>
      <c r="D35" s="4" t="s">
        <v>5121</v>
      </c>
      <c r="E35" s="5">
        <v>15</v>
      </c>
      <c r="F35" s="4" t="str">
        <f>HYPERLINK("http://dx.doi.org/10.2478/cait-2020-0048","http://dx.doi.org/10.2478/cait-2020-0048")</f>
        <v>http://dx.doi.org/10.2478/cait-2020-0048</v>
      </c>
      <c r="G35" s="5">
        <v>2020</v>
      </c>
      <c r="H35" s="4" t="s">
        <v>1540</v>
      </c>
    </row>
    <row r="36" spans="1:8" x14ac:dyDescent="0.3">
      <c r="A36" s="4" t="s">
        <v>3699</v>
      </c>
      <c r="B36" s="4" t="s">
        <v>3700</v>
      </c>
      <c r="C36" s="4" t="s">
        <v>3703</v>
      </c>
      <c r="D36" s="4" t="s">
        <v>5122</v>
      </c>
      <c r="E36" s="5">
        <v>0</v>
      </c>
      <c r="F36" s="4" t="str">
        <f>HYPERLINK("http://dx.doi.org/10.1145/3474552","http://dx.doi.org/10.1145/3474552")</f>
        <v>http://dx.doi.org/10.1145/3474552</v>
      </c>
      <c r="G36" s="5">
        <v>2022</v>
      </c>
      <c r="H36" s="4" t="s">
        <v>1540</v>
      </c>
    </row>
    <row r="37" spans="1:8" x14ac:dyDescent="0.3">
      <c r="A37" s="4" t="s">
        <v>3705</v>
      </c>
      <c r="B37" s="4" t="s">
        <v>3706</v>
      </c>
      <c r="C37" s="4" t="s">
        <v>3709</v>
      </c>
      <c r="D37" s="4" t="s">
        <v>5123</v>
      </c>
      <c r="E37" s="5">
        <v>0</v>
      </c>
      <c r="F37" s="4" t="str">
        <f>HYPERLINK("http://dx.doi.org/10.3389/fcomp.2022.866516","http://dx.doi.org/10.3389/fcomp.2022.866516")</f>
        <v>http://dx.doi.org/10.3389/fcomp.2022.866516</v>
      </c>
      <c r="G37" s="5">
        <v>2022</v>
      </c>
      <c r="H37" s="4" t="s">
        <v>1540</v>
      </c>
    </row>
    <row r="38" spans="1:8" x14ac:dyDescent="0.3">
      <c r="A38" s="4" t="s">
        <v>3711</v>
      </c>
      <c r="B38" s="4" t="s">
        <v>2252</v>
      </c>
      <c r="C38" s="4" t="s">
        <v>2253</v>
      </c>
      <c r="D38" s="4" t="s">
        <v>5124</v>
      </c>
      <c r="E38" s="5">
        <v>12</v>
      </c>
      <c r="F38" s="4" t="str">
        <f>HYPERLINK("http://dx.doi.org/10.1109/ACCESS.2020.2979323","http://dx.doi.org/10.1109/ACCESS.2020.2979323")</f>
        <v>http://dx.doi.org/10.1109/ACCESS.2020.2979323</v>
      </c>
      <c r="G38" s="5">
        <v>2020</v>
      </c>
      <c r="H38" s="4" t="s">
        <v>1540</v>
      </c>
    </row>
    <row r="39" spans="1:8" x14ac:dyDescent="0.3">
      <c r="A39" s="4" t="s">
        <v>3714</v>
      </c>
      <c r="B39" s="4" t="s">
        <v>3715</v>
      </c>
      <c r="C39" s="4" t="s">
        <v>3719</v>
      </c>
      <c r="D39" s="4" t="s">
        <v>5125</v>
      </c>
      <c r="E39" s="5">
        <v>7</v>
      </c>
      <c r="F39" s="4" t="str">
        <f>HYPERLINK("http://dx.doi.org/10.3991/ijoe.v12i07.5851","http://dx.doi.org/10.3991/ijoe.v12i07.5851")</f>
        <v>http://dx.doi.org/10.3991/ijoe.v12i07.5851</v>
      </c>
      <c r="G39" s="5">
        <v>2016</v>
      </c>
      <c r="H39" s="4" t="s">
        <v>1540</v>
      </c>
    </row>
    <row r="40" spans="1:8" x14ac:dyDescent="0.3">
      <c r="A40" s="4" t="s">
        <v>3721</v>
      </c>
      <c r="B40" s="4" t="s">
        <v>3722</v>
      </c>
      <c r="C40" s="4" t="s">
        <v>3726</v>
      </c>
      <c r="D40" s="4" t="s">
        <v>5126</v>
      </c>
      <c r="E40" s="5">
        <v>0</v>
      </c>
      <c r="F40" s="4" t="str">
        <f>HYPERLINK("http://dx.doi.org/10.3390/bdcc6010028","http://dx.doi.org/10.3390/bdcc6010028")</f>
        <v>http://dx.doi.org/10.3390/bdcc6010028</v>
      </c>
      <c r="G40" s="5">
        <v>2022</v>
      </c>
      <c r="H40" s="4" t="s">
        <v>1540</v>
      </c>
    </row>
    <row r="41" spans="1:8" x14ac:dyDescent="0.3">
      <c r="A41" s="4" t="s">
        <v>3728</v>
      </c>
      <c r="B41" s="4" t="s">
        <v>1598</v>
      </c>
      <c r="C41" s="4" t="s">
        <v>3731</v>
      </c>
      <c r="D41" s="4" t="s">
        <v>5127</v>
      </c>
      <c r="E41" s="5">
        <v>9</v>
      </c>
      <c r="F41" s="4" t="str">
        <f>HYPERLINK("http://dx.doi.org/10.1002/aaai.12041","http://dx.doi.org/10.1002/aaai.12041")</f>
        <v>http://dx.doi.org/10.1002/aaai.12041</v>
      </c>
      <c r="G41" s="5">
        <v>2022</v>
      </c>
      <c r="H41" s="4" t="s">
        <v>1540</v>
      </c>
    </row>
    <row r="42" spans="1:8" x14ac:dyDescent="0.3">
      <c r="A42" s="4" t="s">
        <v>3733</v>
      </c>
      <c r="B42" s="4" t="s">
        <v>3734</v>
      </c>
      <c r="C42" s="4" t="s">
        <v>3737</v>
      </c>
      <c r="D42" s="4" t="s">
        <v>5128</v>
      </c>
      <c r="E42" s="5">
        <v>3</v>
      </c>
      <c r="F42" s="4" t="str">
        <f>HYPERLINK("http://dx.doi.org/10.1587/transinf.2022EDL8042","http://dx.doi.org/10.1587/transinf.2022EDL8042")</f>
        <v>http://dx.doi.org/10.1587/transinf.2022EDL8042</v>
      </c>
      <c r="G42" s="5">
        <v>2022</v>
      </c>
      <c r="H42" s="4" t="s">
        <v>1540</v>
      </c>
    </row>
    <row r="43" spans="1:8" x14ac:dyDescent="0.3">
      <c r="A43" s="4" t="s">
        <v>3739</v>
      </c>
      <c r="B43" s="4" t="s">
        <v>3740</v>
      </c>
      <c r="C43" s="4" t="s">
        <v>3743</v>
      </c>
      <c r="D43" s="4" t="s">
        <v>5129</v>
      </c>
      <c r="E43" s="5">
        <v>15</v>
      </c>
      <c r="F43" s="4" t="str">
        <f>HYPERLINK("http://dx.doi.org/10.32604/cmc.2022.030235","http://dx.doi.org/10.32604/cmc.2022.030235")</f>
        <v>http://dx.doi.org/10.32604/cmc.2022.030235</v>
      </c>
      <c r="G43" s="5">
        <v>2022</v>
      </c>
      <c r="H43" s="4" t="s">
        <v>1540</v>
      </c>
    </row>
    <row r="44" spans="1:8" x14ac:dyDescent="0.3">
      <c r="A44" s="4" t="s">
        <v>3745</v>
      </c>
      <c r="B44" s="4" t="s">
        <v>2214</v>
      </c>
      <c r="C44" s="4" t="s">
        <v>2215</v>
      </c>
      <c r="D44" s="4" t="s">
        <v>5130</v>
      </c>
      <c r="E44" s="5">
        <v>11</v>
      </c>
      <c r="F44" s="4" t="str">
        <f>HYPERLINK("http://dx.doi.org/10.1109/ACCESS.2019.2897018","http://dx.doi.org/10.1109/ACCESS.2019.2897018")</f>
        <v>http://dx.doi.org/10.1109/ACCESS.2019.2897018</v>
      </c>
      <c r="G44" s="5">
        <v>2019</v>
      </c>
      <c r="H44" s="4" t="s">
        <v>1540</v>
      </c>
    </row>
    <row r="45" spans="1:8" x14ac:dyDescent="0.3">
      <c r="A45" s="4" t="s">
        <v>3747</v>
      </c>
      <c r="B45" s="4" t="s">
        <v>3748</v>
      </c>
      <c r="C45" s="4" t="s">
        <v>3750</v>
      </c>
      <c r="D45" s="4" t="s">
        <v>5131</v>
      </c>
      <c r="E45" s="5">
        <v>0</v>
      </c>
      <c r="F45" s="4" t="str">
        <f>HYPERLINK("http://dx.doi.org/10.1155/2022/8340406","http://dx.doi.org/10.1155/2022/8340406")</f>
        <v>http://dx.doi.org/10.1155/2022/8340406</v>
      </c>
      <c r="G45" s="5">
        <v>2022</v>
      </c>
      <c r="H45" s="4" t="s">
        <v>1540</v>
      </c>
    </row>
    <row r="46" spans="1:8" x14ac:dyDescent="0.3">
      <c r="A46" s="4" t="s">
        <v>3752</v>
      </c>
      <c r="B46" s="4" t="s">
        <v>3753</v>
      </c>
      <c r="C46" s="4" t="s">
        <v>3757</v>
      </c>
      <c r="D46" s="4" t="s">
        <v>5132</v>
      </c>
      <c r="E46" s="5">
        <v>0</v>
      </c>
      <c r="F46" s="4" t="str">
        <f>HYPERLINK("http://dx.doi.org/10.1177/1550147719840173","http://dx.doi.org/10.1177/1550147719840173")</f>
        <v>http://dx.doi.org/10.1177/1550147719840173</v>
      </c>
      <c r="G46" s="5">
        <v>2019</v>
      </c>
      <c r="H46" s="4" t="s">
        <v>1540</v>
      </c>
    </row>
    <row r="47" spans="1:8" x14ac:dyDescent="0.3">
      <c r="A47" s="4" t="s">
        <v>3759</v>
      </c>
      <c r="B47" s="4" t="s">
        <v>3760</v>
      </c>
      <c r="C47" s="4" t="s">
        <v>3764</v>
      </c>
      <c r="D47" s="4" t="s">
        <v>5133</v>
      </c>
      <c r="E47" s="5">
        <v>0</v>
      </c>
      <c r="F47" s="4" t="str">
        <f>HYPERLINK("http://dx.doi.org/10.1109/TSMC.2022.3226901","http://dx.doi.org/10.1109/TSMC.2022.3226901")</f>
        <v>http://dx.doi.org/10.1109/TSMC.2022.3226901</v>
      </c>
      <c r="G47" s="5">
        <v>2022</v>
      </c>
      <c r="H47" s="4" t="s">
        <v>1540</v>
      </c>
    </row>
    <row r="48" spans="1:8" x14ac:dyDescent="0.3">
      <c r="A48" s="4" t="s">
        <v>3765</v>
      </c>
      <c r="B48" s="4" t="s">
        <v>3766</v>
      </c>
      <c r="C48" s="4" t="s">
        <v>3768</v>
      </c>
      <c r="D48" s="4" t="s">
        <v>5134</v>
      </c>
      <c r="E48" s="5">
        <v>0</v>
      </c>
      <c r="F48" s="4" t="str">
        <f>HYPERLINK("http://dx.doi.org/10.3390/fi14120354","http://dx.doi.org/10.3390/fi14120354")</f>
        <v>http://dx.doi.org/10.3390/fi14120354</v>
      </c>
      <c r="G48" s="5">
        <v>2022</v>
      </c>
      <c r="H48" s="4" t="s">
        <v>1540</v>
      </c>
    </row>
    <row r="49" spans="1:8" x14ac:dyDescent="0.3">
      <c r="A49" s="4" t="s">
        <v>3770</v>
      </c>
      <c r="B49" s="4" t="s">
        <v>3771</v>
      </c>
      <c r="C49" s="4" t="s">
        <v>3774</v>
      </c>
      <c r="D49" s="4" t="s">
        <v>5135</v>
      </c>
      <c r="E49" s="5">
        <v>11</v>
      </c>
      <c r="F49" s="4" t="str">
        <f>HYPERLINK("http://dx.doi.org/10.1109/JIOT.2021.3055804","http://dx.doi.org/10.1109/JIOT.2021.3055804")</f>
        <v>http://dx.doi.org/10.1109/JIOT.2021.3055804</v>
      </c>
      <c r="G49" s="5">
        <v>2021</v>
      </c>
      <c r="H49" s="4" t="s">
        <v>1540</v>
      </c>
    </row>
    <row r="50" spans="1:8" x14ac:dyDescent="0.3">
      <c r="A50" s="4" t="s">
        <v>3776</v>
      </c>
      <c r="B50" s="4" t="s">
        <v>3777</v>
      </c>
      <c r="C50" s="4" t="s">
        <v>3780</v>
      </c>
      <c r="D50" s="4" t="s">
        <v>5136</v>
      </c>
      <c r="E50" s="5">
        <v>0</v>
      </c>
      <c r="F50" s="4" t="str">
        <f>HYPERLINK("http://dx.doi.org/10.1016/j.compbiomed.2021.104366","http://dx.doi.org/10.1016/j.compbiomed.2021.104366")</f>
        <v>http://dx.doi.org/10.1016/j.compbiomed.2021.104366</v>
      </c>
      <c r="G50" s="5">
        <v>2021</v>
      </c>
      <c r="H50" s="4" t="s">
        <v>1540</v>
      </c>
    </row>
    <row r="51" spans="1:8" x14ac:dyDescent="0.3">
      <c r="A51" s="4" t="s">
        <v>3782</v>
      </c>
      <c r="B51" s="4" t="s">
        <v>2008</v>
      </c>
      <c r="C51" s="4" t="s">
        <v>2009</v>
      </c>
      <c r="D51" s="4" t="s">
        <v>5137</v>
      </c>
      <c r="E51" s="5">
        <v>8</v>
      </c>
      <c r="F51" s="4" t="str">
        <f>HYPERLINK("http://dx.doi.org/10.1109/ACCESS.2021.3077069","http://dx.doi.org/10.1109/ACCESS.2021.3077069")</f>
        <v>http://dx.doi.org/10.1109/ACCESS.2021.3077069</v>
      </c>
      <c r="G51" s="5">
        <v>2021</v>
      </c>
      <c r="H51" s="4" t="s">
        <v>1540</v>
      </c>
    </row>
    <row r="52" spans="1:8" x14ac:dyDescent="0.3">
      <c r="A52" s="4" t="s">
        <v>3784</v>
      </c>
      <c r="B52" s="4" t="s">
        <v>1619</v>
      </c>
      <c r="C52" s="4" t="s">
        <v>3787</v>
      </c>
      <c r="D52" s="4" t="s">
        <v>5138</v>
      </c>
      <c r="E52" s="5">
        <v>0</v>
      </c>
      <c r="F52" s="4" t="str">
        <f>HYPERLINK("http://dx.doi.org/10.1155/2022/1473901","http://dx.doi.org/10.1155/2022/1473901")</f>
        <v>http://dx.doi.org/10.1155/2022/1473901</v>
      </c>
      <c r="G52" s="5">
        <v>2022</v>
      </c>
      <c r="H52" s="4" t="s">
        <v>1540</v>
      </c>
    </row>
    <row r="53" spans="1:8" x14ac:dyDescent="0.3">
      <c r="A53" s="4" t="s">
        <v>3789</v>
      </c>
      <c r="B53" s="4" t="s">
        <v>3790</v>
      </c>
      <c r="C53" s="4" t="s">
        <v>3793</v>
      </c>
      <c r="D53" s="4" t="s">
        <v>5139</v>
      </c>
      <c r="E53" s="5">
        <v>0</v>
      </c>
      <c r="F53" s="4" t="str">
        <f>HYPERLINK("http://dx.doi.org/10.3390/electronics11172687","http://dx.doi.org/10.3390/electronics11172687")</f>
        <v>http://dx.doi.org/10.3390/electronics11172687</v>
      </c>
      <c r="G53" s="5">
        <v>2022</v>
      </c>
      <c r="H53" s="4" t="s">
        <v>1540</v>
      </c>
    </row>
    <row r="54" spans="1:8" x14ac:dyDescent="0.3">
      <c r="A54" s="4" t="s">
        <v>3795</v>
      </c>
      <c r="B54" s="4" t="s">
        <v>3796</v>
      </c>
      <c r="C54" s="4" t="s">
        <v>3799</v>
      </c>
      <c r="D54" s="4" t="s">
        <v>5140</v>
      </c>
      <c r="E54" s="5">
        <v>4</v>
      </c>
      <c r="F54" s="4" t="str">
        <f>HYPERLINK("http://dx.doi.org/10.1016/j.icte.2021.02.001","http://dx.doi.org/10.1016/j.icte.2021.02.001")</f>
        <v>http://dx.doi.org/10.1016/j.icte.2021.02.001</v>
      </c>
      <c r="G54" s="5">
        <v>2021</v>
      </c>
      <c r="H54" s="4" t="s">
        <v>1540</v>
      </c>
    </row>
    <row r="55" spans="1:8" x14ac:dyDescent="0.3">
      <c r="A55" s="4" t="s">
        <v>3801</v>
      </c>
      <c r="B55" s="4" t="s">
        <v>3802</v>
      </c>
      <c r="C55" s="4" t="s">
        <v>3805</v>
      </c>
      <c r="D55" s="4" t="s">
        <v>5141</v>
      </c>
      <c r="E55" s="5">
        <v>17</v>
      </c>
      <c r="F55" s="4" t="str">
        <f>HYPERLINK("http://dx.doi.org/10.1109/JIOT.2020.3018878","http://dx.doi.org/10.1109/JIOT.2020.3018878")</f>
        <v>http://dx.doi.org/10.1109/JIOT.2020.3018878</v>
      </c>
      <c r="G55" s="5">
        <v>2022</v>
      </c>
      <c r="H55" s="4" t="s">
        <v>1540</v>
      </c>
    </row>
    <row r="56" spans="1:8" x14ac:dyDescent="0.3">
      <c r="A56" s="4" t="s">
        <v>3807</v>
      </c>
      <c r="B56" s="4" t="s">
        <v>3808</v>
      </c>
      <c r="C56" s="4" t="s">
        <v>3811</v>
      </c>
      <c r="D56" s="4" t="s">
        <v>5142</v>
      </c>
      <c r="E56" s="5">
        <v>0</v>
      </c>
      <c r="F56" s="4" t="str">
        <f>HYPERLINK("http://dx.doi.org/10.3390/electronics11203401","http://dx.doi.org/10.3390/electronics11203401")</f>
        <v>http://dx.doi.org/10.3390/electronics11203401</v>
      </c>
      <c r="G56" s="5">
        <v>2022</v>
      </c>
      <c r="H56" s="4" t="s">
        <v>1540</v>
      </c>
    </row>
    <row r="57" spans="1:8" x14ac:dyDescent="0.3">
      <c r="A57" s="4" t="s">
        <v>3813</v>
      </c>
      <c r="B57" s="4" t="s">
        <v>3814</v>
      </c>
      <c r="C57" s="4" t="s">
        <v>3817</v>
      </c>
      <c r="D57" s="4" t="s">
        <v>5143</v>
      </c>
      <c r="E57" s="5">
        <v>0</v>
      </c>
      <c r="F57" s="4" t="str">
        <f>HYPERLINK("http://dx.doi.org/10.1155/2019/7541269","http://dx.doi.org/10.1155/2019/7541269")</f>
        <v>http://dx.doi.org/10.1155/2019/7541269</v>
      </c>
      <c r="G57" s="5">
        <v>2019</v>
      </c>
      <c r="H57" s="4" t="s">
        <v>1540</v>
      </c>
    </row>
    <row r="58" spans="1:8" x14ac:dyDescent="0.3">
      <c r="A58" s="4" t="s">
        <v>3819</v>
      </c>
      <c r="B58" s="4" t="s">
        <v>3820</v>
      </c>
      <c r="C58" s="4" t="s">
        <v>3823</v>
      </c>
      <c r="D58" s="4" t="s">
        <v>5144</v>
      </c>
      <c r="E58" s="5">
        <v>7</v>
      </c>
      <c r="F58" s="4" t="str">
        <f>HYPERLINK("http://dx.doi.org/10.1109/MPRV.2022.3152993","http://dx.doi.org/10.1109/MPRV.2022.3152993")</f>
        <v>http://dx.doi.org/10.1109/MPRV.2022.3152993</v>
      </c>
      <c r="G58" s="5">
        <v>2022</v>
      </c>
      <c r="H58" s="4" t="s">
        <v>1540</v>
      </c>
    </row>
    <row r="59" spans="1:8" x14ac:dyDescent="0.3">
      <c r="A59" s="4" t="s">
        <v>3825</v>
      </c>
      <c r="B59" s="4" t="s">
        <v>3826</v>
      </c>
      <c r="C59" s="4" t="s">
        <v>3830</v>
      </c>
      <c r="D59" s="4" t="s">
        <v>5145</v>
      </c>
      <c r="E59" s="5">
        <v>0</v>
      </c>
      <c r="F59" s="4" t="str">
        <f>HYPERLINK("http://dx.doi.org/10.1145/3488901","http://dx.doi.org/10.1145/3488901")</f>
        <v>http://dx.doi.org/10.1145/3488901</v>
      </c>
      <c r="G59" s="5">
        <v>2022</v>
      </c>
      <c r="H59" s="4" t="s">
        <v>1540</v>
      </c>
    </row>
    <row r="60" spans="1:8" x14ac:dyDescent="0.3">
      <c r="A60" s="4" t="s">
        <v>3832</v>
      </c>
      <c r="B60" s="4" t="s">
        <v>3833</v>
      </c>
      <c r="C60" s="4" t="s">
        <v>3836</v>
      </c>
      <c r="D60" s="4" t="s">
        <v>5146</v>
      </c>
      <c r="E60" s="5">
        <v>0</v>
      </c>
      <c r="F60" s="4" t="str">
        <f>HYPERLINK("http://dx.doi.org/10.1155/2018/5938152","http://dx.doi.org/10.1155/2018/5938152")</f>
        <v>http://dx.doi.org/10.1155/2018/5938152</v>
      </c>
      <c r="G60" s="5">
        <v>2018</v>
      </c>
      <c r="H60" s="4" t="s">
        <v>1540</v>
      </c>
    </row>
    <row r="61" spans="1:8" x14ac:dyDescent="0.3">
      <c r="A61" s="4" t="s">
        <v>3838</v>
      </c>
      <c r="B61" s="4" t="s">
        <v>2071</v>
      </c>
      <c r="C61" s="4" t="s">
        <v>3840</v>
      </c>
      <c r="D61" s="4" t="s">
        <v>5147</v>
      </c>
      <c r="E61" s="5">
        <v>17</v>
      </c>
      <c r="F61" s="4" t="str">
        <f>HYPERLINK("http://dx.doi.org/10.1109/ACCESS.2016.2558456","http://dx.doi.org/10.1109/ACCESS.2016.2558456")</f>
        <v>http://dx.doi.org/10.1109/ACCESS.2016.2558456</v>
      </c>
      <c r="G61" s="5">
        <v>2016</v>
      </c>
      <c r="H61" s="4" t="s">
        <v>1540</v>
      </c>
    </row>
    <row r="62" spans="1:8" x14ac:dyDescent="0.3">
      <c r="A62" s="4" t="s">
        <v>3841</v>
      </c>
      <c r="B62" s="4" t="s">
        <v>2134</v>
      </c>
      <c r="C62" s="4" t="s">
        <v>2135</v>
      </c>
      <c r="D62" s="4" t="s">
        <v>5148</v>
      </c>
      <c r="E62" s="5">
        <v>23</v>
      </c>
      <c r="F62" s="4" t="str">
        <f>HYPERLINK("http://dx.doi.org/10.1109/ACCESS.2020.3047895","http://dx.doi.org/10.1109/ACCESS.2020.3047895")</f>
        <v>http://dx.doi.org/10.1109/ACCESS.2020.3047895</v>
      </c>
      <c r="G62" s="5">
        <v>2021</v>
      </c>
      <c r="H62" s="4" t="s">
        <v>1540</v>
      </c>
    </row>
    <row r="63" spans="1:8" x14ac:dyDescent="0.3">
      <c r="A63" s="4" t="s">
        <v>3844</v>
      </c>
      <c r="B63" s="4" t="s">
        <v>3845</v>
      </c>
      <c r="C63" s="4" t="s">
        <v>3848</v>
      </c>
      <c r="D63" s="4" t="s">
        <v>5149</v>
      </c>
      <c r="E63" s="5">
        <v>0</v>
      </c>
      <c r="F63" s="4" t="str">
        <f>HYPERLINK("http://dx.doi.org/10.1109/TSMC.2022.3228314","http://dx.doi.org/10.1109/TSMC.2022.3228314")</f>
        <v>http://dx.doi.org/10.1109/TSMC.2022.3228314</v>
      </c>
      <c r="G63" s="5">
        <v>2021</v>
      </c>
      <c r="H63" s="4" t="s">
        <v>1540</v>
      </c>
    </row>
    <row r="64" spans="1:8" x14ac:dyDescent="0.3">
      <c r="A64" s="4" t="s">
        <v>3850</v>
      </c>
      <c r="B64" s="4" t="s">
        <v>3851</v>
      </c>
      <c r="C64" s="4" t="s">
        <v>3854</v>
      </c>
      <c r="D64" s="4" t="s">
        <v>5150</v>
      </c>
      <c r="E64" s="5">
        <v>0</v>
      </c>
      <c r="F64" s="4" t="str">
        <f>HYPERLINK("http://dx.doi.org/10.1007/s10055-022-00687-7","http://dx.doi.org/10.1007/s10055-022-00687-7")</f>
        <v>http://dx.doi.org/10.1007/s10055-022-00687-7</v>
      </c>
      <c r="G64" s="5">
        <v>2021</v>
      </c>
      <c r="H64" s="4" t="s">
        <v>1540</v>
      </c>
    </row>
    <row r="65" spans="1:8" x14ac:dyDescent="0.3">
      <c r="A65" s="4" t="s">
        <v>3856</v>
      </c>
      <c r="B65" s="4" t="s">
        <v>3857</v>
      </c>
      <c r="C65" s="4" t="s">
        <v>3860</v>
      </c>
      <c r="D65" s="4" t="s">
        <v>5151</v>
      </c>
      <c r="E65" s="5">
        <v>0</v>
      </c>
      <c r="F65" s="4" t="str">
        <f>HYPERLINK("http://dx.doi.org/10.1155/2016/9358369","http://dx.doi.org/10.1155/2016/9358369")</f>
        <v>http://dx.doi.org/10.1155/2016/9358369</v>
      </c>
      <c r="G65" s="5">
        <v>2016</v>
      </c>
      <c r="H65" s="4" t="s">
        <v>1540</v>
      </c>
    </row>
    <row r="66" spans="1:8" x14ac:dyDescent="0.3">
      <c r="A66" s="4" t="s">
        <v>3862</v>
      </c>
      <c r="B66" s="4" t="s">
        <v>3863</v>
      </c>
      <c r="C66" s="4" t="s">
        <v>3867</v>
      </c>
      <c r="D66" s="4" t="s">
        <v>5152</v>
      </c>
      <c r="E66" s="5">
        <v>0</v>
      </c>
      <c r="F66" s="4" t="str">
        <f>HYPERLINK("http://dx.doi.org/10.1016/j.iot.2021.100424","http://dx.doi.org/10.1016/j.iot.2021.100424")</f>
        <v>http://dx.doi.org/10.1016/j.iot.2021.100424</v>
      </c>
      <c r="G66" s="5">
        <v>2021</v>
      </c>
      <c r="H66" s="4" t="s">
        <v>1540</v>
      </c>
    </row>
    <row r="67" spans="1:8" x14ac:dyDescent="0.3">
      <c r="A67" s="4" t="s">
        <v>3869</v>
      </c>
      <c r="B67" s="4" t="s">
        <v>3870</v>
      </c>
      <c r="C67" s="4" t="s">
        <v>3873</v>
      </c>
      <c r="D67" s="4" t="s">
        <v>5153</v>
      </c>
      <c r="E67" s="5">
        <v>0</v>
      </c>
      <c r="F67" s="4" t="str">
        <f>HYPERLINK("http://dx.doi.org/10.3390/info13070321","http://dx.doi.org/10.3390/info13070321")</f>
        <v>http://dx.doi.org/10.3390/info13070321</v>
      </c>
      <c r="G67" s="5">
        <v>2022</v>
      </c>
      <c r="H67" s="4" t="s">
        <v>1540</v>
      </c>
    </row>
    <row r="68" spans="1:8" x14ac:dyDescent="0.3">
      <c r="A68" s="4" t="s">
        <v>3875</v>
      </c>
      <c r="B68" s="4" t="s">
        <v>2096</v>
      </c>
      <c r="C68" s="4" t="s">
        <v>3878</v>
      </c>
      <c r="D68" s="4" t="s">
        <v>5154</v>
      </c>
      <c r="E68" s="5">
        <v>0</v>
      </c>
      <c r="F68" s="4" t="str">
        <f>HYPERLINK("http://dx.doi.org/10.1109/TSMC.2022.3228928","http://dx.doi.org/10.1109/TSMC.2022.3228928")</f>
        <v>http://dx.doi.org/10.1109/TSMC.2022.3228928</v>
      </c>
      <c r="G68" s="5">
        <v>2022</v>
      </c>
      <c r="H68" s="4" t="s">
        <v>1540</v>
      </c>
    </row>
    <row r="69" spans="1:8" x14ac:dyDescent="0.3">
      <c r="A69" s="4" t="s">
        <v>3879</v>
      </c>
      <c r="B69" s="4" t="s">
        <v>2055</v>
      </c>
      <c r="C69" s="4" t="s">
        <v>2056</v>
      </c>
      <c r="D69" s="4" t="s">
        <v>5155</v>
      </c>
      <c r="E69" s="5">
        <v>8</v>
      </c>
      <c r="F69" s="4" t="str">
        <f>HYPERLINK("http://dx.doi.org/10.1109/ACCESS.2021.3096915","http://dx.doi.org/10.1109/ACCESS.2021.3096915")</f>
        <v>http://dx.doi.org/10.1109/ACCESS.2021.3096915</v>
      </c>
      <c r="G69" s="5">
        <v>2021</v>
      </c>
      <c r="H69" s="4" t="s">
        <v>1540</v>
      </c>
    </row>
    <row r="70" spans="1:8" x14ac:dyDescent="0.3">
      <c r="A70" s="4" t="s">
        <v>3882</v>
      </c>
      <c r="B70" s="4" t="s">
        <v>3883</v>
      </c>
      <c r="C70" s="4" t="s">
        <v>3886</v>
      </c>
      <c r="D70" s="4" t="s">
        <v>5156</v>
      </c>
      <c r="E70" s="5">
        <v>14</v>
      </c>
      <c r="F70" s="4" t="str">
        <f>HYPERLINK("http://dx.doi.org/10.1007/s10055-015-0260-x","http://dx.doi.org/10.1007/s10055-015-0260-x")</f>
        <v>http://dx.doi.org/10.1007/s10055-015-0260-x</v>
      </c>
      <c r="G70" s="5">
        <v>2015</v>
      </c>
      <c r="H70" s="4" t="s">
        <v>1540</v>
      </c>
    </row>
    <row r="71" spans="1:8" x14ac:dyDescent="0.3">
      <c r="A71" s="4" t="s">
        <v>3888</v>
      </c>
      <c r="B71" s="4" t="s">
        <v>3889</v>
      </c>
      <c r="C71" s="4" t="s">
        <v>3890</v>
      </c>
      <c r="D71" s="4" t="s">
        <v>5157</v>
      </c>
      <c r="E71" s="5">
        <v>0</v>
      </c>
      <c r="F71" s="4" t="str">
        <f>HYPERLINK("http://dx.doi.org/10.1155/2022/3994102","http://dx.doi.org/10.1155/2022/3994102")</f>
        <v>http://dx.doi.org/10.1155/2022/3994102</v>
      </c>
      <c r="G71" s="5">
        <v>2022</v>
      </c>
      <c r="H71" s="4" t="s">
        <v>1540</v>
      </c>
    </row>
    <row r="72" spans="1:8" x14ac:dyDescent="0.3">
      <c r="A72" s="4" t="s">
        <v>3892</v>
      </c>
      <c r="B72" s="4" t="s">
        <v>1750</v>
      </c>
      <c r="C72" s="4" t="s">
        <v>3896</v>
      </c>
      <c r="D72" s="4" t="s">
        <v>5158</v>
      </c>
      <c r="E72" s="5">
        <v>44</v>
      </c>
      <c r="F72" s="4" t="str">
        <f>HYPERLINK("http://dx.doi.org/10.1007/s10922-020-09525-0","http://dx.doi.org/10.1007/s10922-020-09525-0")</f>
        <v>http://dx.doi.org/10.1007/s10922-020-09525-0</v>
      </c>
      <c r="G72" s="5">
        <v>2020</v>
      </c>
      <c r="H72" s="4" t="s">
        <v>1540</v>
      </c>
    </row>
    <row r="73" spans="1:8" x14ac:dyDescent="0.3">
      <c r="A73" s="4" t="s">
        <v>3898</v>
      </c>
      <c r="B73" s="4" t="s">
        <v>3899</v>
      </c>
      <c r="C73" s="4" t="s">
        <v>3901</v>
      </c>
      <c r="D73" s="4" t="s">
        <v>5159</v>
      </c>
      <c r="E73" s="5">
        <v>10</v>
      </c>
      <c r="F73" s="4" t="str">
        <f>HYPERLINK("http://dx.doi.org/10.1109/TVCG.2022.3150474","http://dx.doi.org/10.1109/TVCG.2022.3150474")</f>
        <v>http://dx.doi.org/10.1109/TVCG.2022.3150474</v>
      </c>
      <c r="G73" s="5">
        <v>2022</v>
      </c>
      <c r="H73" s="4" t="s">
        <v>1540</v>
      </c>
    </row>
    <row r="74" spans="1:8" x14ac:dyDescent="0.3">
      <c r="A74" s="4" t="s">
        <v>3903</v>
      </c>
      <c r="B74" s="4" t="s">
        <v>3904</v>
      </c>
      <c r="C74" s="4" t="s">
        <v>3906</v>
      </c>
      <c r="D74" s="4" t="s">
        <v>5157</v>
      </c>
      <c r="E74" s="5">
        <v>0</v>
      </c>
      <c r="F74" s="4" t="str">
        <f>HYPERLINK("http://dx.doi.org/10.1155/2020/1314598","http://dx.doi.org/10.1155/2020/1314598")</f>
        <v>http://dx.doi.org/10.1155/2020/1314598</v>
      </c>
      <c r="G74" s="5">
        <v>2020</v>
      </c>
      <c r="H74" s="4" t="s">
        <v>1540</v>
      </c>
    </row>
    <row r="75" spans="1:8" x14ac:dyDescent="0.3">
      <c r="A75" s="4" t="s">
        <v>3908</v>
      </c>
      <c r="B75" s="4" t="s">
        <v>3909</v>
      </c>
      <c r="C75" s="4" t="s">
        <v>3913</v>
      </c>
      <c r="D75" s="4" t="s">
        <v>5160</v>
      </c>
      <c r="E75" s="5">
        <v>15</v>
      </c>
      <c r="F75" s="4" t="str">
        <f>HYPERLINK("http://dx.doi.org/10.1016/j.compedu.2019.04.010","http://dx.doi.org/10.1016/j.compedu.2019.04.010")</f>
        <v>http://dx.doi.org/10.1016/j.compedu.2019.04.010</v>
      </c>
      <c r="G75" s="5">
        <v>2019</v>
      </c>
      <c r="H75" s="4" t="s">
        <v>1540</v>
      </c>
    </row>
    <row r="76" spans="1:8" x14ac:dyDescent="0.3">
      <c r="A76" s="4" t="s">
        <v>3915</v>
      </c>
      <c r="B76" s="4" t="s">
        <v>3916</v>
      </c>
      <c r="C76" s="4" t="s">
        <v>3918</v>
      </c>
      <c r="D76" s="4" t="s">
        <v>5157</v>
      </c>
      <c r="E76" s="5">
        <v>16</v>
      </c>
      <c r="F76" s="4" t="str">
        <f>HYPERLINK("http://dx.doi.org/10.1080/10447318.2019.1574099","http://dx.doi.org/10.1080/10447318.2019.1574099")</f>
        <v>http://dx.doi.org/10.1080/10447318.2019.1574099</v>
      </c>
      <c r="G76" s="5">
        <v>2019</v>
      </c>
      <c r="H76" s="4" t="s">
        <v>1540</v>
      </c>
    </row>
    <row r="77" spans="1:8" x14ac:dyDescent="0.3">
      <c r="A77" s="4" t="s">
        <v>3920</v>
      </c>
      <c r="B77" s="4" t="s">
        <v>3921</v>
      </c>
      <c r="C77" s="4" t="s">
        <v>3924</v>
      </c>
      <c r="D77" s="4" t="s">
        <v>5161</v>
      </c>
      <c r="E77" s="5">
        <v>0</v>
      </c>
      <c r="F77" s="4" t="str">
        <f>HYPERLINK("http://dx.doi.org/10.3390/fi15010020","http://dx.doi.org/10.3390/fi15010020")</f>
        <v>http://dx.doi.org/10.3390/fi15010020</v>
      </c>
      <c r="G77" s="5">
        <v>2023</v>
      </c>
      <c r="H77" s="4" t="s">
        <v>1540</v>
      </c>
    </row>
    <row r="78" spans="1:8" x14ac:dyDescent="0.3">
      <c r="A78" s="4" t="s">
        <v>3926</v>
      </c>
      <c r="B78" s="4" t="s">
        <v>3927</v>
      </c>
      <c r="C78" s="4" t="s">
        <v>3930</v>
      </c>
      <c r="D78" s="4" t="s">
        <v>5162</v>
      </c>
      <c r="E78" s="5">
        <v>0</v>
      </c>
      <c r="F78" s="4" t="str">
        <f>HYPERLINK("http://dx.doi.org/10.3390/electronics11101586","http://dx.doi.org/10.3390/electronics11101586")</f>
        <v>http://dx.doi.org/10.3390/electronics11101586</v>
      </c>
      <c r="G78" s="5">
        <v>2022</v>
      </c>
      <c r="H78" s="4" t="s">
        <v>1540</v>
      </c>
    </row>
    <row r="79" spans="1:8" x14ac:dyDescent="0.3">
      <c r="A79" s="4" t="s">
        <v>3932</v>
      </c>
      <c r="B79" s="4" t="s">
        <v>3933</v>
      </c>
      <c r="C79" s="4" t="s">
        <v>3937</v>
      </c>
      <c r="D79" s="4" t="s">
        <v>5163</v>
      </c>
      <c r="E79" s="5">
        <v>23</v>
      </c>
      <c r="F79" s="4" t="str">
        <f>HYPERLINK("http://dx.doi.org/10.31577/cai_2022_2_479","http://dx.doi.org/10.31577/cai_2022_2_479")</f>
        <v>http://dx.doi.org/10.31577/cai_2022_2_479</v>
      </c>
      <c r="G79" s="5">
        <v>2022</v>
      </c>
      <c r="H79" s="4" t="s">
        <v>1540</v>
      </c>
    </row>
    <row r="80" spans="1:8" x14ac:dyDescent="0.3">
      <c r="A80" s="4" t="s">
        <v>3939</v>
      </c>
      <c r="B80" s="4" t="s">
        <v>3940</v>
      </c>
      <c r="C80" s="4" t="s">
        <v>3942</v>
      </c>
      <c r="D80" s="4" t="s">
        <v>5164</v>
      </c>
      <c r="E80" s="5">
        <v>0</v>
      </c>
      <c r="F80" s="4" t="str">
        <f>HYPERLINK("http://dx.doi.org/10.1155/2021/4083199","http://dx.doi.org/10.1155/2021/4083199")</f>
        <v>http://dx.doi.org/10.1155/2021/4083199</v>
      </c>
      <c r="G80" s="5">
        <v>2021</v>
      </c>
      <c r="H80" s="4" t="s">
        <v>1540</v>
      </c>
    </row>
    <row r="81" spans="1:8" x14ac:dyDescent="0.3">
      <c r="A81" s="4" t="s">
        <v>3944</v>
      </c>
      <c r="B81" s="4" t="s">
        <v>2031</v>
      </c>
      <c r="C81" s="4" t="s">
        <v>3947</v>
      </c>
      <c r="D81" s="4" t="s">
        <v>5165</v>
      </c>
      <c r="E81" s="5">
        <v>10</v>
      </c>
      <c r="F81" s="4" t="str">
        <f>HYPERLINK("http://dx.doi.org/10.1109/ACCESS.2019.2945819","http://dx.doi.org/10.1109/ACCESS.2019.2945819")</f>
        <v>http://dx.doi.org/10.1109/ACCESS.2019.2945819</v>
      </c>
      <c r="G81" s="5">
        <v>2019</v>
      </c>
      <c r="H81" s="4" t="s">
        <v>1540</v>
      </c>
    </row>
    <row r="82" spans="1:8" x14ac:dyDescent="0.3">
      <c r="A82" s="4" t="s">
        <v>3948</v>
      </c>
      <c r="B82" s="4" t="s">
        <v>2284</v>
      </c>
      <c r="C82" s="4" t="s">
        <v>2285</v>
      </c>
      <c r="D82" s="4" t="s">
        <v>5166</v>
      </c>
      <c r="E82" s="5">
        <v>12</v>
      </c>
      <c r="F82" s="4" t="str">
        <f>HYPERLINK("http://dx.doi.org/10.1109/OJCS.2022.3206494","http://dx.doi.org/10.1109/OJCS.2022.3206494")</f>
        <v>http://dx.doi.org/10.1109/OJCS.2022.3206494</v>
      </c>
      <c r="G82" s="5">
        <v>2022</v>
      </c>
      <c r="H82" s="4" t="s">
        <v>1540</v>
      </c>
    </row>
    <row r="83" spans="1:8" x14ac:dyDescent="0.3">
      <c r="A83" s="4" t="s">
        <v>3952</v>
      </c>
      <c r="B83" s="4" t="s">
        <v>3953</v>
      </c>
      <c r="C83" s="4" t="s">
        <v>3956</v>
      </c>
      <c r="D83" s="4" t="s">
        <v>5167</v>
      </c>
      <c r="E83" s="5">
        <v>0</v>
      </c>
      <c r="F83" s="4" t="str">
        <f>HYPERLINK("http://dx.doi.org/10.3390/electronics10222838","http://dx.doi.org/10.3390/electronics10222838")</f>
        <v>http://dx.doi.org/10.3390/electronics10222838</v>
      </c>
      <c r="G83" s="5">
        <v>2021</v>
      </c>
      <c r="H83" s="4" t="s">
        <v>1540</v>
      </c>
    </row>
    <row r="84" spans="1:8" x14ac:dyDescent="0.3">
      <c r="A84" s="4" t="s">
        <v>3958</v>
      </c>
      <c r="B84" s="4" t="s">
        <v>3959</v>
      </c>
      <c r="C84" s="4" t="s">
        <v>3962</v>
      </c>
      <c r="D84" s="4" t="s">
        <v>5168</v>
      </c>
      <c r="E84" s="5">
        <v>0</v>
      </c>
      <c r="F84" s="4" t="str">
        <f>HYPERLINK("http://dx.doi.org/10.3390/electronics10243175","http://dx.doi.org/10.3390/electronics10243175")</f>
        <v>http://dx.doi.org/10.3390/electronics10243175</v>
      </c>
      <c r="G84" s="5">
        <v>2021</v>
      </c>
      <c r="H84" s="4" t="s">
        <v>1540</v>
      </c>
    </row>
    <row r="85" spans="1:8" x14ac:dyDescent="0.3">
      <c r="A85" s="4" t="s">
        <v>3964</v>
      </c>
      <c r="B85" s="4" t="s">
        <v>3965</v>
      </c>
      <c r="C85" s="4" t="s">
        <v>3968</v>
      </c>
      <c r="D85" s="4" t="s">
        <v>5169</v>
      </c>
      <c r="E85" s="5">
        <v>0</v>
      </c>
      <c r="F85" s="4" t="str">
        <f>HYPERLINK("http://dx.doi.org/10.3390/info13020089","http://dx.doi.org/10.3390/info13020089")</f>
        <v>http://dx.doi.org/10.3390/info13020089</v>
      </c>
      <c r="G85" s="5">
        <v>2022</v>
      </c>
      <c r="H85" s="4" t="s">
        <v>1540</v>
      </c>
    </row>
    <row r="86" spans="1:8" x14ac:dyDescent="0.3">
      <c r="A86" s="4" t="s">
        <v>3970</v>
      </c>
      <c r="B86" s="4" t="s">
        <v>1535</v>
      </c>
      <c r="C86" s="4" t="s">
        <v>2016</v>
      </c>
      <c r="D86" s="4" t="s">
        <v>5170</v>
      </c>
      <c r="E86" s="5">
        <v>30</v>
      </c>
      <c r="F86" s="4" t="str">
        <f>HYPERLINK("http://dx.doi.org/10.1109/ACCESS.2023.3241628","http://dx.doi.org/10.1109/ACCESS.2023.3241628")</f>
        <v>http://dx.doi.org/10.1109/ACCESS.2023.3241628</v>
      </c>
      <c r="G86" s="5">
        <v>2023</v>
      </c>
      <c r="H86" s="4" t="s">
        <v>1540</v>
      </c>
    </row>
    <row r="87" spans="1:8" x14ac:dyDescent="0.3">
      <c r="A87" s="4" t="s">
        <v>3973</v>
      </c>
      <c r="B87" s="4" t="s">
        <v>3974</v>
      </c>
      <c r="C87" s="4" t="s">
        <v>3978</v>
      </c>
      <c r="D87" s="4" t="s">
        <v>5171</v>
      </c>
      <c r="E87" s="5">
        <v>34</v>
      </c>
      <c r="F87" s="4" t="str">
        <f>HYPERLINK("http://dx.doi.org/10.1002/int.22586","http://dx.doi.org/10.1002/int.22586")</f>
        <v>http://dx.doi.org/10.1002/int.22586</v>
      </c>
      <c r="G87" s="5">
        <v>2021</v>
      </c>
      <c r="H87" s="4" t="s">
        <v>1540</v>
      </c>
    </row>
    <row r="88" spans="1:8" x14ac:dyDescent="0.3">
      <c r="A88" s="4" t="s">
        <v>3980</v>
      </c>
      <c r="B88" s="4" t="s">
        <v>1985</v>
      </c>
      <c r="C88" s="4" t="s">
        <v>1986</v>
      </c>
      <c r="D88" s="4" t="s">
        <v>5172</v>
      </c>
      <c r="E88" s="5">
        <v>7</v>
      </c>
      <c r="F88" s="4" t="str">
        <f>HYPERLINK("http://dx.doi.org/10.1109/TVCG.2020.3023637","http://dx.doi.org/10.1109/TVCG.2020.3023637")</f>
        <v>http://dx.doi.org/10.1109/TVCG.2020.3023637</v>
      </c>
      <c r="G88" s="5">
        <v>2020</v>
      </c>
      <c r="H88" s="4" t="s">
        <v>1540</v>
      </c>
    </row>
    <row r="89" spans="1:8" x14ac:dyDescent="0.3">
      <c r="A89" s="4" t="s">
        <v>3983</v>
      </c>
      <c r="B89" s="4" t="s">
        <v>3984</v>
      </c>
      <c r="C89" s="4" t="s">
        <v>3988</v>
      </c>
      <c r="D89" s="4" t="s">
        <v>5173</v>
      </c>
      <c r="E89" s="5">
        <v>0</v>
      </c>
      <c r="F89" s="4" t="str">
        <f>HYPERLINK("http://dx.doi.org/10.3390/informatics9030054","http://dx.doi.org/10.3390/informatics9030054")</f>
        <v>http://dx.doi.org/10.3390/informatics9030054</v>
      </c>
      <c r="G89" s="5">
        <v>2022</v>
      </c>
      <c r="H89" s="4" t="s">
        <v>1540</v>
      </c>
    </row>
    <row r="90" spans="1:8" x14ac:dyDescent="0.3">
      <c r="A90" s="4" t="s">
        <v>3990</v>
      </c>
      <c r="B90" s="4" t="s">
        <v>3991</v>
      </c>
      <c r="C90" s="4" t="s">
        <v>3994</v>
      </c>
      <c r="D90" s="4" t="s">
        <v>5174</v>
      </c>
      <c r="E90" s="5">
        <v>11</v>
      </c>
      <c r="F90" s="4" t="str">
        <f>HYPERLINK("http://dx.doi.org/10.1109/JIOT.2021.3052082","http://dx.doi.org/10.1109/JIOT.2021.3052082")</f>
        <v>http://dx.doi.org/10.1109/JIOT.2021.3052082</v>
      </c>
      <c r="G90" s="5">
        <v>2021</v>
      </c>
      <c r="H90" s="4" t="s">
        <v>1540</v>
      </c>
    </row>
    <row r="91" spans="1:8" x14ac:dyDescent="0.3">
      <c r="A91" s="4" t="s">
        <v>3996</v>
      </c>
      <c r="B91" s="4" t="s">
        <v>3997</v>
      </c>
      <c r="C91" s="4" t="s">
        <v>3999</v>
      </c>
      <c r="D91" s="4" t="s">
        <v>5175</v>
      </c>
      <c r="E91" s="5">
        <v>13</v>
      </c>
      <c r="F91" s="4" t="str">
        <f>HYPERLINK("http://dx.doi.org/10.3991/ijoe.v14i04.8398","http://dx.doi.org/10.3991/ijoe.v14i04.8398")</f>
        <v>http://dx.doi.org/10.3991/ijoe.v14i04.8398</v>
      </c>
      <c r="G91" s="5">
        <v>2018</v>
      </c>
      <c r="H91" s="4" t="s">
        <v>1540</v>
      </c>
    </row>
    <row r="92" spans="1:8" x14ac:dyDescent="0.3">
      <c r="A92" s="4" t="s">
        <v>4001</v>
      </c>
      <c r="B92" s="4" t="s">
        <v>4002</v>
      </c>
      <c r="C92" s="4" t="s">
        <v>4006</v>
      </c>
      <c r="D92" s="4" t="s">
        <v>5176</v>
      </c>
      <c r="E92" s="5">
        <v>0</v>
      </c>
      <c r="F92" s="4" t="str">
        <f>HYPERLINK("http://dx.doi.org/10.1186/s40537-019-0193-4","http://dx.doi.org/10.1186/s40537-019-0193-4")</f>
        <v>http://dx.doi.org/10.1186/s40537-019-0193-4</v>
      </c>
      <c r="G92" s="5">
        <v>2019</v>
      </c>
      <c r="H92" s="4" t="s">
        <v>1540</v>
      </c>
    </row>
    <row r="93" spans="1:8" x14ac:dyDescent="0.3">
      <c r="A93" s="4" t="s">
        <v>4008</v>
      </c>
      <c r="B93" s="4" t="s">
        <v>4009</v>
      </c>
      <c r="C93" s="4" t="s">
        <v>4012</v>
      </c>
      <c r="D93" s="4" t="s">
        <v>5177</v>
      </c>
      <c r="E93" s="5">
        <v>0</v>
      </c>
      <c r="F93" s="4" t="str">
        <f>HYPERLINK("http://dx.doi.org/10.1007/s10055-021-00538-x","http://dx.doi.org/10.1007/s10055-021-00538-x")</f>
        <v>http://dx.doi.org/10.1007/s10055-021-00538-x</v>
      </c>
      <c r="G93" s="5">
        <v>2019</v>
      </c>
      <c r="H93" s="4" t="s">
        <v>1540</v>
      </c>
    </row>
    <row r="94" spans="1:8" x14ac:dyDescent="0.3">
      <c r="A94" s="4" t="s">
        <v>4014</v>
      </c>
      <c r="B94" s="4" t="s">
        <v>4015</v>
      </c>
      <c r="C94" s="4" t="s">
        <v>4019</v>
      </c>
      <c r="D94" s="4" t="s">
        <v>5178</v>
      </c>
      <c r="E94" s="5">
        <v>0</v>
      </c>
      <c r="F94" s="4" t="str">
        <f>HYPERLINK("http://dx.doi.org/10.1007/s11042-022-13803-1","http://dx.doi.org/10.1007/s11042-022-13803-1")</f>
        <v>http://dx.doi.org/10.1007/s11042-022-13803-1</v>
      </c>
      <c r="G94" s="5">
        <v>2021</v>
      </c>
      <c r="H94" s="4" t="s">
        <v>1540</v>
      </c>
    </row>
    <row r="95" spans="1:8" x14ac:dyDescent="0.3">
      <c r="A95" s="4" t="s">
        <v>4021</v>
      </c>
      <c r="B95" s="4" t="s">
        <v>4022</v>
      </c>
      <c r="C95" s="4" t="s">
        <v>4024</v>
      </c>
      <c r="D95" s="4" t="s">
        <v>5179</v>
      </c>
      <c r="E95" s="5">
        <v>8</v>
      </c>
      <c r="F95" s="4" t="str">
        <f>HYPERLINK("http://dx.doi.org/10.1155/2015/963628","http://dx.doi.org/10.1155/2015/963628")</f>
        <v>http://dx.doi.org/10.1155/2015/963628</v>
      </c>
      <c r="G95" s="5">
        <v>2015</v>
      </c>
      <c r="H95" s="4" t="s">
        <v>1540</v>
      </c>
    </row>
    <row r="96" spans="1:8" x14ac:dyDescent="0.3">
      <c r="A96" s="4" t="s">
        <v>4026</v>
      </c>
      <c r="B96" s="4" t="s">
        <v>4027</v>
      </c>
      <c r="C96" s="4" t="s">
        <v>4029</v>
      </c>
      <c r="D96" s="4" t="s">
        <v>5180</v>
      </c>
      <c r="E96" s="5">
        <v>0</v>
      </c>
      <c r="F96" s="4" t="str">
        <f>HYPERLINK("http://dx.doi.org/10.1155/2020/8546237","http://dx.doi.org/10.1155/2020/8546237")</f>
        <v>http://dx.doi.org/10.1155/2020/8546237</v>
      </c>
      <c r="G96" s="5">
        <v>2020</v>
      </c>
      <c r="H96" s="4" t="s">
        <v>1540</v>
      </c>
    </row>
    <row r="97" spans="1:8" x14ac:dyDescent="0.3">
      <c r="A97" s="4" t="s">
        <v>4031</v>
      </c>
      <c r="B97" s="4" t="s">
        <v>4032</v>
      </c>
      <c r="C97" s="4" t="s">
        <v>4034</v>
      </c>
      <c r="D97" s="4" t="s">
        <v>5181</v>
      </c>
      <c r="E97" s="5">
        <v>6</v>
      </c>
      <c r="F97" s="4" t="str">
        <f>HYPERLINK("http://dx.doi.org/10.1109/TVCG.2020.2973075","http://dx.doi.org/10.1109/TVCG.2020.2973075")</f>
        <v>http://dx.doi.org/10.1109/TVCG.2020.2973075</v>
      </c>
      <c r="G97" s="5">
        <v>2020</v>
      </c>
      <c r="H97" s="4" t="s">
        <v>1540</v>
      </c>
    </row>
    <row r="98" spans="1:8" x14ac:dyDescent="0.3">
      <c r="A98" s="4" t="s">
        <v>4036</v>
      </c>
      <c r="B98" s="4" t="s">
        <v>4037</v>
      </c>
      <c r="C98" s="4" t="s">
        <v>4039</v>
      </c>
      <c r="D98" s="4" t="s">
        <v>5182</v>
      </c>
      <c r="E98" s="5">
        <v>0</v>
      </c>
      <c r="F98" s="4" t="str">
        <f>HYPERLINK("http://dx.doi.org/10.1155/2021/6751423","http://dx.doi.org/10.1155/2021/6751423")</f>
        <v>http://dx.doi.org/10.1155/2021/6751423</v>
      </c>
      <c r="G98" s="5">
        <v>2021</v>
      </c>
      <c r="H98" s="4" t="s">
        <v>1540</v>
      </c>
    </row>
    <row r="99" spans="1:8" x14ac:dyDescent="0.3">
      <c r="A99" s="4" t="s">
        <v>4041</v>
      </c>
      <c r="B99" s="4" t="s">
        <v>1959</v>
      </c>
      <c r="C99" s="4" t="s">
        <v>1960</v>
      </c>
      <c r="D99" s="4" t="s">
        <v>5183</v>
      </c>
      <c r="E99" s="5">
        <v>16</v>
      </c>
      <c r="F99" s="4" t="str">
        <f>HYPERLINK("http://dx.doi.org/10.1109/ACCESS.2019.2940887","http://dx.doi.org/10.1109/ACCESS.2019.2940887")</f>
        <v>http://dx.doi.org/10.1109/ACCESS.2019.2940887</v>
      </c>
      <c r="G99" s="5">
        <v>2019</v>
      </c>
      <c r="H99" s="4" t="s">
        <v>1540</v>
      </c>
    </row>
    <row r="100" spans="1:8" x14ac:dyDescent="0.3">
      <c r="A100" s="4" t="s">
        <v>4044</v>
      </c>
      <c r="B100" s="4" t="s">
        <v>4045</v>
      </c>
      <c r="C100" s="4" t="s">
        <v>4047</v>
      </c>
      <c r="D100" s="4" t="s">
        <v>5184</v>
      </c>
      <c r="E100" s="5">
        <v>0</v>
      </c>
      <c r="F100" s="4" t="str">
        <f>HYPERLINK("http://dx.doi.org/10.1155/2021/6876974","http://dx.doi.org/10.1155/2021/6876974")</f>
        <v>http://dx.doi.org/10.1155/2021/6876974</v>
      </c>
      <c r="G100" s="5">
        <v>2021</v>
      </c>
      <c r="H100" s="4" t="s">
        <v>1540</v>
      </c>
    </row>
    <row r="101" spans="1:8" x14ac:dyDescent="0.3">
      <c r="A101" s="4" t="s">
        <v>4049</v>
      </c>
      <c r="B101" s="4" t="s">
        <v>4050</v>
      </c>
      <c r="C101" s="4" t="s">
        <v>4054</v>
      </c>
      <c r="D101" s="4" t="s">
        <v>5185</v>
      </c>
      <c r="E101" s="5">
        <v>0</v>
      </c>
      <c r="F101" s="4" t="str">
        <f>HYPERLINK("http://dx.doi.org/10.1002/aisy.202000002","http://dx.doi.org/10.1002/aisy.202000002")</f>
        <v>http://dx.doi.org/10.1002/aisy.202000002</v>
      </c>
      <c r="G101" s="5">
        <v>2020</v>
      </c>
      <c r="H101" s="4" t="s">
        <v>1540</v>
      </c>
    </row>
    <row r="102" spans="1:8" x14ac:dyDescent="0.3">
      <c r="A102" s="4" t="s">
        <v>4056</v>
      </c>
      <c r="B102" s="4" t="s">
        <v>1684</v>
      </c>
      <c r="C102" s="4" t="s">
        <v>4060</v>
      </c>
      <c r="D102" s="4" t="s">
        <v>5186</v>
      </c>
      <c r="E102" s="5">
        <v>13</v>
      </c>
      <c r="F102" s="4" t="str">
        <f>HYPERLINK("http://dx.doi.org/10.1109/JSYST.2020.3023041","http://dx.doi.org/10.1109/JSYST.2020.3023041")</f>
        <v>http://dx.doi.org/10.1109/JSYST.2020.3023041</v>
      </c>
      <c r="G102" s="5">
        <v>2021</v>
      </c>
      <c r="H102" s="4" t="s">
        <v>1540</v>
      </c>
    </row>
    <row r="103" spans="1:8" x14ac:dyDescent="0.3">
      <c r="A103" s="4" t="s">
        <v>4062</v>
      </c>
      <c r="B103" s="4" t="s">
        <v>4063</v>
      </c>
      <c r="C103" s="4" t="s">
        <v>4066</v>
      </c>
      <c r="D103" s="4" t="s">
        <v>5187</v>
      </c>
      <c r="E103" s="5">
        <v>0</v>
      </c>
      <c r="F103" s="4" t="str">
        <f>HYPERLINK("http://dx.doi.org/10.3390/electronics12020339","http://dx.doi.org/10.3390/electronics12020339")</f>
        <v>http://dx.doi.org/10.3390/electronics12020339</v>
      </c>
      <c r="G103" s="5">
        <v>2023</v>
      </c>
      <c r="H103" s="4" t="s">
        <v>1540</v>
      </c>
    </row>
    <row r="104" spans="1:8" x14ac:dyDescent="0.3">
      <c r="A104" s="4" t="s">
        <v>4068</v>
      </c>
      <c r="B104" s="4" t="s">
        <v>4069</v>
      </c>
      <c r="C104" s="4" t="s">
        <v>4073</v>
      </c>
      <c r="D104" s="4" t="s">
        <v>5188</v>
      </c>
      <c r="E104" s="5">
        <v>16</v>
      </c>
      <c r="F104" s="4" t="str">
        <f>HYPERLINK("http://dx.doi.org/10.31449/inf.v45i5.3454","http://dx.doi.org/10.31449/inf.v45i5.3454")</f>
        <v>http://dx.doi.org/10.31449/inf.v45i5.3454</v>
      </c>
      <c r="G104" s="5">
        <v>2021</v>
      </c>
      <c r="H104" s="4" t="s">
        <v>1540</v>
      </c>
    </row>
    <row r="105" spans="1:8" x14ac:dyDescent="0.3">
      <c r="A105" s="4" t="s">
        <v>4075</v>
      </c>
      <c r="B105" s="4" t="s">
        <v>4076</v>
      </c>
      <c r="C105" s="4" t="s">
        <v>4079</v>
      </c>
      <c r="D105" s="4" t="s">
        <v>5189</v>
      </c>
      <c r="E105" s="5">
        <v>11</v>
      </c>
      <c r="F105" s="4" t="str">
        <f>HYPERLINK("http://dx.doi.org/10.1109/JSYST.2020.2990363","http://dx.doi.org/10.1109/JSYST.2020.2990363")</f>
        <v>http://dx.doi.org/10.1109/JSYST.2020.2990363</v>
      </c>
      <c r="G105" s="5">
        <v>2021</v>
      </c>
      <c r="H105" s="4" t="s">
        <v>1540</v>
      </c>
    </row>
    <row r="106" spans="1:8" x14ac:dyDescent="0.3">
      <c r="A106" s="4" t="s">
        <v>4081</v>
      </c>
      <c r="B106" s="4" t="s">
        <v>4082</v>
      </c>
      <c r="C106" s="4" t="s">
        <v>4085</v>
      </c>
      <c r="D106" s="4" t="s">
        <v>5190</v>
      </c>
      <c r="E106" s="5">
        <v>0</v>
      </c>
      <c r="F106" s="4" t="str">
        <f>HYPERLINK("http://dx.doi.org/10.1145/3539662","http://dx.doi.org/10.1145/3539662")</f>
        <v>http://dx.doi.org/10.1145/3539662</v>
      </c>
      <c r="G106" s="5">
        <v>2022</v>
      </c>
      <c r="H106" s="4" t="s">
        <v>1540</v>
      </c>
    </row>
    <row r="107" spans="1:8" x14ac:dyDescent="0.3">
      <c r="A107" s="4" t="s">
        <v>4087</v>
      </c>
      <c r="B107" s="4" t="s">
        <v>4088</v>
      </c>
      <c r="C107" s="4" t="s">
        <v>4091</v>
      </c>
      <c r="D107" s="4" t="s">
        <v>5191</v>
      </c>
      <c r="E107" s="5">
        <v>13</v>
      </c>
      <c r="F107" s="4" t="str">
        <f>HYPERLINK("http://dx.doi.org/10.32604/iasc.2021.017232","http://dx.doi.org/10.32604/iasc.2021.017232")</f>
        <v>http://dx.doi.org/10.32604/iasc.2021.017232</v>
      </c>
      <c r="G107" s="5">
        <v>2021</v>
      </c>
      <c r="H107" s="4" t="s">
        <v>1540</v>
      </c>
    </row>
    <row r="108" spans="1:8" x14ac:dyDescent="0.3">
      <c r="A108" s="4" t="s">
        <v>4093</v>
      </c>
      <c r="B108" s="4" t="s">
        <v>2047</v>
      </c>
      <c r="C108" s="4" t="s">
        <v>2048</v>
      </c>
      <c r="D108" s="4" t="s">
        <v>5192</v>
      </c>
      <c r="E108" s="5">
        <v>17</v>
      </c>
      <c r="F108" s="4" t="str">
        <f>HYPERLINK("http://dx.doi.org/10.1109/ACCESS.2022.3216860","http://dx.doi.org/10.1109/ACCESS.2022.3216860")</f>
        <v>http://dx.doi.org/10.1109/ACCESS.2022.3216860</v>
      </c>
      <c r="G108" s="5">
        <v>2022</v>
      </c>
      <c r="H108" s="4" t="s">
        <v>1540</v>
      </c>
    </row>
    <row r="109" spans="1:8" x14ac:dyDescent="0.3">
      <c r="A109" s="4" t="s">
        <v>4095</v>
      </c>
      <c r="B109" s="4" t="s">
        <v>2562</v>
      </c>
      <c r="C109" s="4" t="s">
        <v>4098</v>
      </c>
      <c r="D109" s="4" t="s">
        <v>5193</v>
      </c>
      <c r="E109" s="5">
        <v>12</v>
      </c>
      <c r="F109" s="4" t="str">
        <f>HYPERLINK("http://dx.doi.org/10.1109/ACCESS.2022.3206385","http://dx.doi.org/10.1109/ACCESS.2022.3206385")</f>
        <v>http://dx.doi.org/10.1109/ACCESS.2022.3206385</v>
      </c>
      <c r="G109" s="5">
        <v>2022</v>
      </c>
      <c r="H109" s="4" t="s">
        <v>1540</v>
      </c>
    </row>
    <row r="110" spans="1:8" x14ac:dyDescent="0.3">
      <c r="A110" s="4" t="s">
        <v>4099</v>
      </c>
      <c r="B110" s="4" t="s">
        <v>4100</v>
      </c>
      <c r="C110" s="4" t="s">
        <v>4103</v>
      </c>
      <c r="D110" s="4" t="s">
        <v>5194</v>
      </c>
      <c r="E110" s="5">
        <v>13</v>
      </c>
      <c r="F110" s="4" t="str">
        <f>HYPERLINK("http://dx.doi.org/10.1016/j.future.2016.11.030","http://dx.doi.org/10.1016/j.future.2016.11.030")</f>
        <v>http://dx.doi.org/10.1016/j.future.2016.11.030</v>
      </c>
      <c r="G110" s="5">
        <v>2017</v>
      </c>
      <c r="H110" s="4" t="s">
        <v>1540</v>
      </c>
    </row>
    <row r="111" spans="1:8" x14ac:dyDescent="0.3">
      <c r="A111" s="4" t="s">
        <v>4105</v>
      </c>
      <c r="B111" s="4" t="s">
        <v>4106</v>
      </c>
      <c r="C111" s="4" t="s">
        <v>4110</v>
      </c>
      <c r="D111" s="4" t="s">
        <v>5195</v>
      </c>
      <c r="E111" s="5">
        <v>14</v>
      </c>
      <c r="F111" s="4" t="str">
        <f>HYPERLINK("http://dx.doi.org/10.3991/ijoe.v17i13.24517","http://dx.doi.org/10.3991/ijoe.v17i13.24517")</f>
        <v>http://dx.doi.org/10.3991/ijoe.v17i13.24517</v>
      </c>
      <c r="G111" s="5">
        <v>2021</v>
      </c>
      <c r="H111" s="4" t="s">
        <v>1540</v>
      </c>
    </row>
    <row r="112" spans="1:8" x14ac:dyDescent="0.3">
      <c r="A112" s="4" t="s">
        <v>4112</v>
      </c>
      <c r="B112" s="4" t="s">
        <v>4113</v>
      </c>
      <c r="C112" s="4" t="s">
        <v>4117</v>
      </c>
      <c r="D112" s="4" t="s">
        <v>5196</v>
      </c>
      <c r="E112" s="5">
        <v>8</v>
      </c>
      <c r="F112" s="4" t="str">
        <f>HYPERLINK("http://dx.doi.org/10.1049/iet-sen.2019.0038","http://dx.doi.org/10.1049/iet-sen.2019.0038")</f>
        <v>http://dx.doi.org/10.1049/iet-sen.2019.0038</v>
      </c>
      <c r="G112" s="5">
        <v>2020</v>
      </c>
      <c r="H112" s="4" t="s">
        <v>1540</v>
      </c>
    </row>
    <row r="113" spans="1:8" x14ac:dyDescent="0.3">
      <c r="A113" s="4" t="s">
        <v>4119</v>
      </c>
      <c r="B113" s="4" t="s">
        <v>4120</v>
      </c>
      <c r="C113" s="4" t="s">
        <v>4123</v>
      </c>
      <c r="D113" s="4" t="s">
        <v>5197</v>
      </c>
      <c r="E113" s="5">
        <v>0</v>
      </c>
      <c r="F113" s="4" t="str">
        <f>HYPERLINK("http://dx.doi.org/10.1145/3450626.3459762","http://dx.doi.org/10.1145/3450626.3459762")</f>
        <v>http://dx.doi.org/10.1145/3450626.3459762</v>
      </c>
      <c r="G113" s="5">
        <v>2021</v>
      </c>
      <c r="H113" s="4" t="s">
        <v>1540</v>
      </c>
    </row>
    <row r="114" spans="1:8" x14ac:dyDescent="0.3">
      <c r="A114" s="4" t="s">
        <v>4125</v>
      </c>
      <c r="B114" s="4" t="s">
        <v>4126</v>
      </c>
      <c r="C114" s="4" t="s">
        <v>4129</v>
      </c>
      <c r="D114" s="4" t="s">
        <v>5198</v>
      </c>
      <c r="E114" s="5">
        <v>0</v>
      </c>
      <c r="F114" s="4" t="str">
        <f>HYPERLINK("http://dx.doi.org/10.1145/3506667","http://dx.doi.org/10.1145/3506667")</f>
        <v>http://dx.doi.org/10.1145/3506667</v>
      </c>
      <c r="G114" s="5">
        <v>2022</v>
      </c>
      <c r="H114" s="4" t="s">
        <v>1540</v>
      </c>
    </row>
    <row r="115" spans="1:8" x14ac:dyDescent="0.3">
      <c r="A115" s="4" t="s">
        <v>4131</v>
      </c>
      <c r="B115" s="4" t="s">
        <v>4132</v>
      </c>
      <c r="C115" s="4" t="s">
        <v>4134</v>
      </c>
      <c r="D115" s="4" t="s">
        <v>5199</v>
      </c>
      <c r="E115" s="5">
        <v>0</v>
      </c>
      <c r="F115" s="4" t="str">
        <f>HYPERLINK("http://dx.doi.org/10.1145/3494986","http://dx.doi.org/10.1145/3494986")</f>
        <v>http://dx.doi.org/10.1145/3494986</v>
      </c>
      <c r="G115" s="5">
        <v>2021</v>
      </c>
      <c r="H115" s="4" t="s">
        <v>1540</v>
      </c>
    </row>
    <row r="116" spans="1:8" x14ac:dyDescent="0.3">
      <c r="A116" s="4" t="s">
        <v>4136</v>
      </c>
      <c r="B116" s="4" t="s">
        <v>4137</v>
      </c>
      <c r="C116" s="4" t="s">
        <v>4141</v>
      </c>
      <c r="D116" s="4" t="s">
        <v>5200</v>
      </c>
      <c r="E116" s="5">
        <v>0</v>
      </c>
      <c r="F116" s="4" t="str">
        <f>HYPERLINK("http://dx.doi.org/10.1016/j.media.2021.102120","http://dx.doi.org/10.1016/j.media.2021.102120")</f>
        <v>http://dx.doi.org/10.1016/j.media.2021.102120</v>
      </c>
      <c r="G116" s="5">
        <v>2021</v>
      </c>
      <c r="H116" s="4" t="s">
        <v>1540</v>
      </c>
    </row>
    <row r="117" spans="1:8" x14ac:dyDescent="0.3">
      <c r="A117" s="4" t="s">
        <v>4143</v>
      </c>
      <c r="B117" s="4" t="s">
        <v>4144</v>
      </c>
      <c r="C117" s="4" t="s">
        <v>4148</v>
      </c>
      <c r="D117" s="4" t="s">
        <v>5201</v>
      </c>
      <c r="E117" s="5">
        <v>12</v>
      </c>
      <c r="F117" s="4" t="str">
        <f>HYPERLINK("http://dx.doi.org/10.1016/j.ijhcs.2019.05.008","http://dx.doi.org/10.1016/j.ijhcs.2019.05.008")</f>
        <v>http://dx.doi.org/10.1016/j.ijhcs.2019.05.008</v>
      </c>
      <c r="G117" s="5">
        <v>2019</v>
      </c>
      <c r="H117" s="4" t="s">
        <v>1540</v>
      </c>
    </row>
    <row r="118" spans="1:8" x14ac:dyDescent="0.3">
      <c r="A118" s="4" t="s">
        <v>4150</v>
      </c>
      <c r="B118" s="4" t="s">
        <v>4151</v>
      </c>
      <c r="C118" s="4" t="s">
        <v>4155</v>
      </c>
      <c r="D118" s="4" t="s">
        <v>5202</v>
      </c>
      <c r="E118" s="5">
        <v>15</v>
      </c>
      <c r="F118" s="4" t="str">
        <f>HYPERLINK("http://dx.doi.org/10.22452/mjcs.sp2019no1.7","http://dx.doi.org/10.22452/mjcs.sp2019no1.7")</f>
        <v>http://dx.doi.org/10.22452/mjcs.sp2019no1.7</v>
      </c>
      <c r="G118" s="5">
        <v>2019</v>
      </c>
      <c r="H118" s="4" t="s">
        <v>1540</v>
      </c>
    </row>
    <row r="119" spans="1:8" x14ac:dyDescent="0.3">
      <c r="A119" s="4" t="s">
        <v>4157</v>
      </c>
      <c r="B119" s="4" t="s">
        <v>4158</v>
      </c>
      <c r="C119" s="4" t="s">
        <v>4162</v>
      </c>
      <c r="D119" s="4" t="s">
        <v>5203</v>
      </c>
      <c r="E119" s="5">
        <v>29</v>
      </c>
      <c r="F119" s="4" t="str">
        <f>HYPERLINK("http://dx.doi.org/10.1007/s41060-020-00207-3","http://dx.doi.org/10.1007/s41060-020-00207-3")</f>
        <v>http://dx.doi.org/10.1007/s41060-020-00207-3</v>
      </c>
      <c r="G119" s="5">
        <v>2021</v>
      </c>
      <c r="H119" s="4" t="s">
        <v>1540</v>
      </c>
    </row>
    <row r="120" spans="1:8" x14ac:dyDescent="0.3">
      <c r="A120" s="4" t="s">
        <v>4164</v>
      </c>
      <c r="B120" s="4" t="s">
        <v>4165</v>
      </c>
      <c r="C120" s="4" t="s">
        <v>4169</v>
      </c>
      <c r="D120" s="4" t="s">
        <v>5204</v>
      </c>
      <c r="E120" s="5">
        <v>0</v>
      </c>
      <c r="F120" s="4" t="str">
        <f>HYPERLINK("http://dx.doi.org/10.3389/fdata.2023.1042783","http://dx.doi.org/10.3389/fdata.2023.1042783")</f>
        <v>http://dx.doi.org/10.3389/fdata.2023.1042783</v>
      </c>
      <c r="G120" s="5">
        <v>2023</v>
      </c>
      <c r="H120" s="4" t="s">
        <v>1540</v>
      </c>
    </row>
    <row r="121" spans="1:8" x14ac:dyDescent="0.3">
      <c r="A121" s="4" t="s">
        <v>4171</v>
      </c>
      <c r="B121" s="4" t="s">
        <v>4172</v>
      </c>
      <c r="C121" s="4" t="s">
        <v>4175</v>
      </c>
      <c r="D121" s="4" t="s">
        <v>5205</v>
      </c>
      <c r="E121" s="5">
        <v>14</v>
      </c>
      <c r="F121" s="4" t="str">
        <f>HYPERLINK("http://dx.doi.org/10.1049/bme2.12016","http://dx.doi.org/10.1049/bme2.12016")</f>
        <v>http://dx.doi.org/10.1049/bme2.12016</v>
      </c>
      <c r="G121" s="5">
        <v>2021</v>
      </c>
      <c r="H121" s="4" t="s">
        <v>1540</v>
      </c>
    </row>
    <row r="122" spans="1:8" x14ac:dyDescent="0.3">
      <c r="A122" s="4" t="s">
        <v>4177</v>
      </c>
      <c r="B122" s="4" t="s">
        <v>4178</v>
      </c>
      <c r="C122" s="4" t="s">
        <v>4181</v>
      </c>
      <c r="D122" s="4" t="s">
        <v>5206</v>
      </c>
      <c r="E122" s="5">
        <v>0</v>
      </c>
      <c r="F122" s="4" t="str">
        <f>HYPERLINK("http://dx.doi.org/10.1016/j.fsidi.2022.301448","http://dx.doi.org/10.1016/j.fsidi.2022.301448")</f>
        <v>http://dx.doi.org/10.1016/j.fsidi.2022.301448</v>
      </c>
      <c r="G122" s="5">
        <v>2022</v>
      </c>
      <c r="H122" s="4" t="s">
        <v>1540</v>
      </c>
    </row>
    <row r="123" spans="1:8" x14ac:dyDescent="0.3">
      <c r="A123" s="4" t="s">
        <v>4183</v>
      </c>
      <c r="B123" s="4" t="s">
        <v>4184</v>
      </c>
      <c r="C123" s="4" t="s">
        <v>4187</v>
      </c>
      <c r="D123" s="4" t="s">
        <v>5207</v>
      </c>
      <c r="E123" s="5">
        <v>10</v>
      </c>
      <c r="F123" s="4" t="str">
        <f>HYPERLINK("http://dx.doi.org/10.1109/TVCG.2019.2934395","http://dx.doi.org/10.1109/TVCG.2019.2934395")</f>
        <v>http://dx.doi.org/10.1109/TVCG.2019.2934395</v>
      </c>
      <c r="G123" s="5">
        <v>2020</v>
      </c>
      <c r="H123" s="4" t="s">
        <v>1540</v>
      </c>
    </row>
    <row r="124" spans="1:8" x14ac:dyDescent="0.3">
      <c r="A124" s="4" t="s">
        <v>4189</v>
      </c>
      <c r="B124" s="4" t="s">
        <v>1710</v>
      </c>
      <c r="C124" s="4" t="s">
        <v>4190</v>
      </c>
      <c r="D124" s="4" t="s">
        <v>5157</v>
      </c>
      <c r="E124" s="5">
        <v>0</v>
      </c>
      <c r="F124" s="4" t="str">
        <f>HYPERLINK("http://dx.doi.org/10.1155/2021/5589505","http://dx.doi.org/10.1155/2021/5589505")</f>
        <v>http://dx.doi.org/10.1155/2021/5589505</v>
      </c>
      <c r="G124" s="5">
        <v>2021</v>
      </c>
      <c r="H124" s="4" t="s">
        <v>1540</v>
      </c>
    </row>
    <row r="125" spans="1:8" x14ac:dyDescent="0.3">
      <c r="A125" s="4" t="s">
        <v>4192</v>
      </c>
      <c r="B125" s="4" t="s">
        <v>4193</v>
      </c>
      <c r="C125" s="4" t="s">
        <v>4196</v>
      </c>
      <c r="D125" s="4" t="s">
        <v>5208</v>
      </c>
      <c r="E125" s="5">
        <v>21</v>
      </c>
      <c r="F125" s="4" t="str">
        <f>HYPERLINK("http://dx.doi.org/10.1162/pres_a_00354","http://dx.doi.org/10.1162/pres_a_00354")</f>
        <v>http://dx.doi.org/10.1162/pres_a_00354</v>
      </c>
      <c r="G125" s="5">
        <v>2022</v>
      </c>
      <c r="H125" s="4" t="s">
        <v>1540</v>
      </c>
    </row>
    <row r="126" spans="1:8" x14ac:dyDescent="0.3">
      <c r="A126" s="4" t="s">
        <v>4198</v>
      </c>
      <c r="B126" s="4" t="s">
        <v>4199</v>
      </c>
      <c r="C126" s="4" t="s">
        <v>4201</v>
      </c>
      <c r="D126" s="4" t="s">
        <v>5209</v>
      </c>
      <c r="E126" s="5">
        <v>0</v>
      </c>
      <c r="F126" s="4" t="str">
        <f>HYPERLINK("http://dx.doi.org/10.1155/2022/7931417","http://dx.doi.org/10.1155/2022/7931417")</f>
        <v>http://dx.doi.org/10.1155/2022/7931417</v>
      </c>
      <c r="G126" s="5">
        <v>2022</v>
      </c>
      <c r="H126" s="4" t="s">
        <v>1540</v>
      </c>
    </row>
    <row r="127" spans="1:8" x14ac:dyDescent="0.3">
      <c r="A127" s="4" t="s">
        <v>4203</v>
      </c>
      <c r="B127" s="4" t="s">
        <v>2802</v>
      </c>
      <c r="C127" s="4" t="s">
        <v>2803</v>
      </c>
      <c r="D127" s="4" t="s">
        <v>5210</v>
      </c>
      <c r="E127" s="5">
        <v>14</v>
      </c>
      <c r="F127" s="4" t="str">
        <f>HYPERLINK("http://dx.doi.org/10.1109/ACCESS.2022.3163712","http://dx.doi.org/10.1109/ACCESS.2022.3163712")</f>
        <v>http://dx.doi.org/10.1109/ACCESS.2022.3163712</v>
      </c>
      <c r="G127" s="5">
        <v>2022</v>
      </c>
      <c r="H127" s="4" t="s">
        <v>1540</v>
      </c>
    </row>
    <row r="128" spans="1:8" x14ac:dyDescent="0.3">
      <c r="A128" s="4" t="s">
        <v>4206</v>
      </c>
      <c r="B128" s="4" t="s">
        <v>2150</v>
      </c>
      <c r="C128" s="4" t="s">
        <v>2151</v>
      </c>
      <c r="D128" s="4" t="s">
        <v>5211</v>
      </c>
      <c r="E128" s="5">
        <v>14</v>
      </c>
      <c r="F128" s="4" t="str">
        <f>HYPERLINK("http://dx.doi.org/10.1109/ACCESS.2020.3019609","http://dx.doi.org/10.1109/ACCESS.2020.3019609")</f>
        <v>http://dx.doi.org/10.1109/ACCESS.2020.3019609</v>
      </c>
      <c r="G128" s="5">
        <v>2020</v>
      </c>
      <c r="H128" s="4" t="s">
        <v>1540</v>
      </c>
    </row>
    <row r="129" spans="1:8" x14ac:dyDescent="0.3">
      <c r="A129" s="4" t="s">
        <v>4209</v>
      </c>
      <c r="B129" s="4" t="s">
        <v>2222</v>
      </c>
      <c r="C129" s="4" t="s">
        <v>2223</v>
      </c>
      <c r="D129" s="4" t="s">
        <v>5212</v>
      </c>
      <c r="E129" s="5">
        <v>13</v>
      </c>
      <c r="F129" s="4" t="str">
        <f>HYPERLINK("http://dx.doi.org/10.1109/ACCESS.2020.3013903","http://dx.doi.org/10.1109/ACCESS.2020.3013903")</f>
        <v>http://dx.doi.org/10.1109/ACCESS.2020.3013903</v>
      </c>
      <c r="G129" s="5">
        <v>2020</v>
      </c>
      <c r="H129" s="4" t="s">
        <v>1540</v>
      </c>
    </row>
    <row r="130" spans="1:8" x14ac:dyDescent="0.3">
      <c r="A130" s="4" t="s">
        <v>4212</v>
      </c>
      <c r="B130" s="4" t="s">
        <v>4213</v>
      </c>
      <c r="C130" s="4" t="s">
        <v>4216</v>
      </c>
      <c r="D130" s="4" t="s">
        <v>5213</v>
      </c>
      <c r="E130" s="5">
        <v>18</v>
      </c>
      <c r="F130" s="4" t="str">
        <f>HYPERLINK("http://dx.doi.org/10.1016/j.future.2016.11.009","http://dx.doi.org/10.1016/j.future.2016.11.009")</f>
        <v>http://dx.doi.org/10.1016/j.future.2016.11.009</v>
      </c>
      <c r="G130" s="5">
        <v>2018</v>
      </c>
      <c r="H130" s="4" t="s">
        <v>1540</v>
      </c>
    </row>
    <row r="131" spans="1:8" x14ac:dyDescent="0.3">
      <c r="A131" s="4" t="s">
        <v>4218</v>
      </c>
      <c r="B131" s="4" t="s">
        <v>2745</v>
      </c>
      <c r="C131" s="4" t="s">
        <v>2746</v>
      </c>
      <c r="D131" s="4" t="s">
        <v>5214</v>
      </c>
      <c r="E131" s="5">
        <v>12</v>
      </c>
      <c r="F131" s="4" t="str">
        <f>HYPERLINK("http://dx.doi.org/10.1109/OJCS.2022.3217565","http://dx.doi.org/10.1109/OJCS.2022.3217565")</f>
        <v>http://dx.doi.org/10.1109/OJCS.2022.3217565</v>
      </c>
      <c r="G131" s="5">
        <v>2022</v>
      </c>
      <c r="H131" s="4" t="s">
        <v>1540</v>
      </c>
    </row>
    <row r="132" spans="1:8" x14ac:dyDescent="0.3">
      <c r="A132" s="4" t="s">
        <v>4221</v>
      </c>
      <c r="B132" s="4" t="s">
        <v>4222</v>
      </c>
      <c r="C132" s="4" t="s">
        <v>4226</v>
      </c>
      <c r="D132" s="4" t="s">
        <v>5215</v>
      </c>
      <c r="E132" s="5">
        <v>15</v>
      </c>
      <c r="F132" s="4" t="str">
        <f>HYPERLINK("http://dx.doi.org/10.3837/tiis.2019.10.002","http://dx.doi.org/10.3837/tiis.2019.10.002")</f>
        <v>http://dx.doi.org/10.3837/tiis.2019.10.002</v>
      </c>
      <c r="G132" s="5">
        <v>2019</v>
      </c>
      <c r="H132" s="4" t="s">
        <v>1540</v>
      </c>
    </row>
    <row r="133" spans="1:8" x14ac:dyDescent="0.3">
      <c r="A133" s="4" t="s">
        <v>4228</v>
      </c>
      <c r="B133" s="4" t="s">
        <v>4229</v>
      </c>
      <c r="C133" s="4" t="s">
        <v>4232</v>
      </c>
      <c r="D133" s="4" t="s">
        <v>5216</v>
      </c>
      <c r="E133" s="5">
        <v>10</v>
      </c>
      <c r="F133" s="4" t="str">
        <f>HYPERLINK("http://dx.doi.org/10.4018/IJCINI.20210701.oa4","http://dx.doi.org/10.4018/IJCINI.20210701.oa4")</f>
        <v>http://dx.doi.org/10.4018/IJCINI.20210701.oa4</v>
      </c>
      <c r="G133" s="5">
        <v>2021</v>
      </c>
      <c r="H133" s="4" t="s">
        <v>1540</v>
      </c>
    </row>
    <row r="134" spans="1:8" x14ac:dyDescent="0.3">
      <c r="A134" s="4" t="s">
        <v>4234</v>
      </c>
      <c r="B134" s="4" t="s">
        <v>4235</v>
      </c>
      <c r="C134" s="4" t="s">
        <v>4239</v>
      </c>
      <c r="D134" s="4" t="s">
        <v>5217</v>
      </c>
      <c r="E134" s="5">
        <v>17</v>
      </c>
      <c r="F134" s="4" t="str">
        <f>HYPERLINK("http://dx.doi.org/10.5755/j01.itc.48.2.21667","http://dx.doi.org/10.5755/j01.itc.48.2.21667")</f>
        <v>http://dx.doi.org/10.5755/j01.itc.48.2.21667</v>
      </c>
      <c r="G134" s="5">
        <v>2019</v>
      </c>
      <c r="H134" s="4" t="s">
        <v>1540</v>
      </c>
    </row>
    <row r="135" spans="1:8" x14ac:dyDescent="0.3">
      <c r="A135" s="4" t="s">
        <v>4241</v>
      </c>
      <c r="B135" s="4" t="s">
        <v>4242</v>
      </c>
      <c r="C135" s="4" t="s">
        <v>4245</v>
      </c>
      <c r="D135" s="4" t="s">
        <v>5218</v>
      </c>
      <c r="E135" s="5">
        <v>0</v>
      </c>
      <c r="F135" s="4" t="str">
        <f>HYPERLINK("http://dx.doi.org/10.3390/electronics11050830","http://dx.doi.org/10.3390/electronics11050830")</f>
        <v>http://dx.doi.org/10.3390/electronics11050830</v>
      </c>
      <c r="G135" s="5">
        <v>2022</v>
      </c>
      <c r="H135" s="4" t="s">
        <v>1540</v>
      </c>
    </row>
    <row r="136" spans="1:8" x14ac:dyDescent="0.3">
      <c r="A136" s="4" t="s">
        <v>4247</v>
      </c>
      <c r="B136" s="4" t="s">
        <v>4248</v>
      </c>
      <c r="C136" s="4" t="s">
        <v>4250</v>
      </c>
      <c r="D136" s="4" t="s">
        <v>5219</v>
      </c>
      <c r="E136" s="5">
        <v>15</v>
      </c>
      <c r="F136" s="4" t="str">
        <f>HYPERLINK("http://dx.doi.org/10.1080/10447318.2020.1812909","http://dx.doi.org/10.1080/10447318.2020.1812909")</f>
        <v>http://dx.doi.org/10.1080/10447318.2020.1812909</v>
      </c>
      <c r="G136" s="5">
        <v>2021</v>
      </c>
      <c r="H136" s="4" t="s">
        <v>1540</v>
      </c>
    </row>
    <row r="137" spans="1:8" x14ac:dyDescent="0.3">
      <c r="A137" s="4" t="s">
        <v>4252</v>
      </c>
      <c r="B137" s="4" t="s">
        <v>4253</v>
      </c>
      <c r="C137" s="4" t="s">
        <v>4257</v>
      </c>
      <c r="D137" s="4" t="s">
        <v>5220</v>
      </c>
      <c r="E137" s="5">
        <v>13</v>
      </c>
      <c r="F137" s="4" t="str">
        <f>HYPERLINK("http://dx.doi.org/10.1007/s10209-019-00694-7","http://dx.doi.org/10.1007/s10209-019-00694-7")</f>
        <v>http://dx.doi.org/10.1007/s10209-019-00694-7</v>
      </c>
      <c r="G137" s="5">
        <v>2020</v>
      </c>
      <c r="H137" s="4" t="s">
        <v>1540</v>
      </c>
    </row>
    <row r="138" spans="1:8" x14ac:dyDescent="0.3">
      <c r="A138" s="4" t="s">
        <v>4259</v>
      </c>
      <c r="B138" s="4" t="s">
        <v>4260</v>
      </c>
      <c r="C138" s="4" t="s">
        <v>4262</v>
      </c>
      <c r="D138" s="4" t="s">
        <v>5221</v>
      </c>
      <c r="E138" s="5">
        <v>0</v>
      </c>
      <c r="F138" s="4" t="str">
        <f>HYPERLINK("http://dx.doi.org/10.1155/2021/8822786","http://dx.doi.org/10.1155/2021/8822786")</f>
        <v>http://dx.doi.org/10.1155/2021/8822786</v>
      </c>
      <c r="G138" s="5">
        <v>2021</v>
      </c>
      <c r="H138" s="4" t="s">
        <v>1540</v>
      </c>
    </row>
    <row r="139" spans="1:8" x14ac:dyDescent="0.3">
      <c r="A139" s="4" t="s">
        <v>4264</v>
      </c>
      <c r="B139" s="4" t="s">
        <v>1994</v>
      </c>
      <c r="C139" s="4" t="s">
        <v>1995</v>
      </c>
      <c r="D139" s="4" t="s">
        <v>5222</v>
      </c>
      <c r="E139" s="5">
        <v>17</v>
      </c>
      <c r="F139" s="4" t="str">
        <f>HYPERLINK("http://dx.doi.org/10.1109/ACCESS.2018.2802699","http://dx.doi.org/10.1109/ACCESS.2018.2802699")</f>
        <v>http://dx.doi.org/10.1109/ACCESS.2018.2802699</v>
      </c>
      <c r="G139" s="5">
        <v>2018</v>
      </c>
      <c r="H139" s="4" t="s">
        <v>1540</v>
      </c>
    </row>
    <row r="140" spans="1:8" x14ac:dyDescent="0.3">
      <c r="A140" s="4" t="s">
        <v>4266</v>
      </c>
      <c r="B140" s="4" t="s">
        <v>4267</v>
      </c>
      <c r="C140" s="4" t="s">
        <v>4269</v>
      </c>
      <c r="D140" s="4" t="s">
        <v>5223</v>
      </c>
      <c r="E140" s="5">
        <v>0</v>
      </c>
      <c r="F140" s="4" t="str">
        <f>HYPERLINK("http://dx.doi.org/10.1155/2022/8018236","http://dx.doi.org/10.1155/2022/8018236")</f>
        <v>http://dx.doi.org/10.1155/2022/8018236</v>
      </c>
      <c r="G140" s="5">
        <v>2022</v>
      </c>
      <c r="H140" s="4" t="s">
        <v>1540</v>
      </c>
    </row>
    <row r="141" spans="1:8" x14ac:dyDescent="0.3">
      <c r="A141" s="4" t="s">
        <v>4271</v>
      </c>
      <c r="B141" s="4" t="s">
        <v>2499</v>
      </c>
      <c r="C141" s="4" t="s">
        <v>2500</v>
      </c>
      <c r="D141" s="4" t="s">
        <v>5224</v>
      </c>
      <c r="E141" s="5">
        <v>32</v>
      </c>
      <c r="F141" s="4" t="str">
        <f>HYPERLINK("http://dx.doi.org/10.1109/ACCESS.2020.3000989","http://dx.doi.org/10.1109/ACCESS.2020.3000989")</f>
        <v>http://dx.doi.org/10.1109/ACCESS.2020.3000989</v>
      </c>
      <c r="G141" s="5">
        <v>2020</v>
      </c>
      <c r="H141" s="4" t="s">
        <v>1540</v>
      </c>
    </row>
    <row r="142" spans="1:8" x14ac:dyDescent="0.3">
      <c r="A142" s="4" t="s">
        <v>4274</v>
      </c>
      <c r="B142" s="4" t="s">
        <v>4275</v>
      </c>
      <c r="C142" s="4" t="s">
        <v>4279</v>
      </c>
      <c r="D142" s="4" t="s">
        <v>5225</v>
      </c>
      <c r="E142" s="5">
        <v>0</v>
      </c>
      <c r="F142" s="4" t="str">
        <f>HYPERLINK("http://dx.doi.org/10.1007/s00779-020-01379-2","http://dx.doi.org/10.1007/s00779-020-01379-2")</f>
        <v>http://dx.doi.org/10.1007/s00779-020-01379-2</v>
      </c>
      <c r="G142" s="5">
        <v>2020</v>
      </c>
      <c r="H142" s="4" t="s">
        <v>1540</v>
      </c>
    </row>
    <row r="143" spans="1:8" x14ac:dyDescent="0.3">
      <c r="A143" s="4" t="s">
        <v>4281</v>
      </c>
      <c r="B143" s="4" t="s">
        <v>4282</v>
      </c>
      <c r="C143" s="4" t="s">
        <v>4285</v>
      </c>
      <c r="D143" s="4" t="s">
        <v>5226</v>
      </c>
      <c r="E143" s="5">
        <v>16</v>
      </c>
      <c r="F143" s="4" t="str">
        <f>HYPERLINK("http://dx.doi.org/10.3837/tiis.2017.11.016","http://dx.doi.org/10.3837/tiis.2017.11.016")</f>
        <v>http://dx.doi.org/10.3837/tiis.2017.11.016</v>
      </c>
      <c r="G143" s="5">
        <v>2017</v>
      </c>
      <c r="H143" s="4" t="s">
        <v>1540</v>
      </c>
    </row>
    <row r="144" spans="1:8" x14ac:dyDescent="0.3">
      <c r="A144" s="4" t="s">
        <v>4287</v>
      </c>
      <c r="B144" s="4" t="s">
        <v>2366</v>
      </c>
      <c r="C144" s="4" t="s">
        <v>2367</v>
      </c>
      <c r="D144" s="4" t="s">
        <v>5227</v>
      </c>
      <c r="E144" s="5">
        <v>10</v>
      </c>
      <c r="F144" s="4" t="str">
        <f>HYPERLINK("http://dx.doi.org/10.1109/ACCESS.2022.3213684","http://dx.doi.org/10.1109/ACCESS.2022.3213684")</f>
        <v>http://dx.doi.org/10.1109/ACCESS.2022.3213684</v>
      </c>
      <c r="G144" s="5">
        <v>2022</v>
      </c>
      <c r="H144" s="4" t="s">
        <v>1540</v>
      </c>
    </row>
    <row r="145" spans="1:8" x14ac:dyDescent="0.3">
      <c r="A145" s="4" t="s">
        <v>4290</v>
      </c>
      <c r="B145" s="4" t="s">
        <v>4291</v>
      </c>
      <c r="C145" s="4" t="s">
        <v>4292</v>
      </c>
      <c r="D145" s="4" t="s">
        <v>5157</v>
      </c>
      <c r="E145" s="5">
        <v>0</v>
      </c>
      <c r="F145" s="4" t="str">
        <f>HYPERLINK("http://dx.doi.org/10.1155/2020/8879616","http://dx.doi.org/10.1155/2020/8879616")</f>
        <v>http://dx.doi.org/10.1155/2020/8879616</v>
      </c>
      <c r="G145" s="5">
        <v>2020</v>
      </c>
      <c r="H145" s="4" t="s">
        <v>1540</v>
      </c>
    </row>
    <row r="146" spans="1:8" x14ac:dyDescent="0.3">
      <c r="A146" s="4" t="s">
        <v>4294</v>
      </c>
      <c r="B146" s="4" t="s">
        <v>2651</v>
      </c>
      <c r="C146" s="4" t="s">
        <v>2652</v>
      </c>
      <c r="D146" s="4" t="s">
        <v>5228</v>
      </c>
      <c r="E146" s="5">
        <v>11</v>
      </c>
      <c r="F146" s="4" t="str">
        <f>HYPERLINK("http://dx.doi.org/10.1109/ACCESS.2020.2981745","http://dx.doi.org/10.1109/ACCESS.2020.2981745")</f>
        <v>http://dx.doi.org/10.1109/ACCESS.2020.2981745</v>
      </c>
      <c r="G146" s="5">
        <v>2020</v>
      </c>
      <c r="H146" s="4" t="s">
        <v>1540</v>
      </c>
    </row>
    <row r="147" spans="1:8" x14ac:dyDescent="0.3">
      <c r="A147" s="4" t="s">
        <v>4297</v>
      </c>
      <c r="B147" s="4" t="s">
        <v>4298</v>
      </c>
      <c r="C147" s="4" t="s">
        <v>4302</v>
      </c>
      <c r="D147" s="4" t="s">
        <v>5229</v>
      </c>
      <c r="E147" s="5">
        <v>11</v>
      </c>
      <c r="F147" s="4" t="str">
        <f>HYPERLINK("http://dx.doi.org/10.1109/TIFS.2019.2947867","http://dx.doi.org/10.1109/TIFS.2019.2947867")</f>
        <v>http://dx.doi.org/10.1109/TIFS.2019.2947867</v>
      </c>
      <c r="G147" s="5">
        <v>2020</v>
      </c>
      <c r="H147" s="4" t="s">
        <v>1540</v>
      </c>
    </row>
    <row r="148" spans="1:8" x14ac:dyDescent="0.3">
      <c r="A148" s="4" t="s">
        <v>4304</v>
      </c>
      <c r="B148" s="4" t="s">
        <v>4305</v>
      </c>
      <c r="C148" s="4" t="s">
        <v>4309</v>
      </c>
      <c r="D148" s="4" t="s">
        <v>5230</v>
      </c>
      <c r="E148" s="5">
        <v>11</v>
      </c>
      <c r="F148" s="4" t="str">
        <f>HYPERLINK("http://dx.doi.org/10.1109/TSC.2021.3100498","http://dx.doi.org/10.1109/TSC.2021.3100498")</f>
        <v>http://dx.doi.org/10.1109/TSC.2021.3100498</v>
      </c>
      <c r="G148" s="5">
        <v>2022</v>
      </c>
      <c r="H148" s="4" t="s">
        <v>1540</v>
      </c>
    </row>
    <row r="149" spans="1:8" x14ac:dyDescent="0.3">
      <c r="A149" s="4" t="s">
        <v>4311</v>
      </c>
      <c r="B149" s="4" t="s">
        <v>4312</v>
      </c>
      <c r="C149" s="4" t="s">
        <v>4316</v>
      </c>
      <c r="D149" s="4" t="s">
        <v>5231</v>
      </c>
      <c r="E149" s="5">
        <v>0</v>
      </c>
      <c r="F149" s="4" t="str">
        <f>HYPERLINK("http://dx.doi.org/10.1016/j.pmcj.2022.101640","http://dx.doi.org/10.1016/j.pmcj.2022.101640")</f>
        <v>http://dx.doi.org/10.1016/j.pmcj.2022.101640</v>
      </c>
      <c r="G149" s="5">
        <v>2022</v>
      </c>
      <c r="H149" s="4" t="s">
        <v>1540</v>
      </c>
    </row>
    <row r="150" spans="1:8" x14ac:dyDescent="0.3">
      <c r="A150" s="4" t="s">
        <v>4318</v>
      </c>
      <c r="B150" s="4" t="s">
        <v>4319</v>
      </c>
      <c r="C150" s="4" t="s">
        <v>4323</v>
      </c>
      <c r="D150" s="4" t="s">
        <v>5232</v>
      </c>
      <c r="E150" s="5">
        <v>21</v>
      </c>
      <c r="F150" s="4" t="str">
        <f>HYPERLINK("http://dx.doi.org/10.1109/TSE.2019.2934848","http://dx.doi.org/10.1109/TSE.2019.2934848")</f>
        <v>http://dx.doi.org/10.1109/TSE.2019.2934848</v>
      </c>
      <c r="G150" s="5">
        <v>2021</v>
      </c>
      <c r="H150" s="4" t="s">
        <v>1540</v>
      </c>
    </row>
    <row r="151" spans="1:8" x14ac:dyDescent="0.3">
      <c r="A151" s="4" t="s">
        <v>4324</v>
      </c>
      <c r="B151" s="4" t="s">
        <v>4325</v>
      </c>
      <c r="C151" s="4" t="s">
        <v>4329</v>
      </c>
      <c r="D151" s="4" t="s">
        <v>5233</v>
      </c>
      <c r="E151" s="5">
        <v>0</v>
      </c>
      <c r="F151" s="4" t="str">
        <f>HYPERLINK("http://dx.doi.org/10.3390/ijgi7100383","http://dx.doi.org/10.3390/ijgi7100383")</f>
        <v>http://dx.doi.org/10.3390/ijgi7100383</v>
      </c>
      <c r="G151" s="5">
        <v>2018</v>
      </c>
      <c r="H151" s="4" t="s">
        <v>1540</v>
      </c>
    </row>
    <row r="152" spans="1:8" x14ac:dyDescent="0.3">
      <c r="A152" s="4" t="s">
        <v>4331</v>
      </c>
      <c r="B152" s="4" t="s">
        <v>4332</v>
      </c>
      <c r="C152" s="4" t="s">
        <v>4334</v>
      </c>
      <c r="D152" s="4" t="s">
        <v>5234</v>
      </c>
      <c r="E152" s="5">
        <v>0</v>
      </c>
      <c r="F152" s="4" t="str">
        <f>HYPERLINK("http://dx.doi.org/10.1155/2022/2794889","http://dx.doi.org/10.1155/2022/2794889")</f>
        <v>http://dx.doi.org/10.1155/2022/2794889</v>
      </c>
      <c r="G152" s="5">
        <v>2022</v>
      </c>
      <c r="H152" s="4" t="s">
        <v>1540</v>
      </c>
    </row>
    <row r="153" spans="1:8" x14ac:dyDescent="0.3">
      <c r="A153" s="4" t="s">
        <v>4336</v>
      </c>
      <c r="B153" s="4" t="s">
        <v>2691</v>
      </c>
      <c r="C153" s="4" t="s">
        <v>2692</v>
      </c>
      <c r="D153" s="4" t="s">
        <v>5235</v>
      </c>
      <c r="E153" s="5">
        <v>11</v>
      </c>
      <c r="F153" s="4" t="str">
        <f>HYPERLINK("http://dx.doi.org/10.1109/ACCESS.2020.3023594","http://dx.doi.org/10.1109/ACCESS.2020.3023594")</f>
        <v>http://dx.doi.org/10.1109/ACCESS.2020.3023594</v>
      </c>
      <c r="G153" s="5">
        <v>2020</v>
      </c>
      <c r="H153" s="4" t="s">
        <v>1540</v>
      </c>
    </row>
    <row r="154" spans="1:8" x14ac:dyDescent="0.3">
      <c r="A154" s="4" t="s">
        <v>4339</v>
      </c>
      <c r="B154" s="4" t="s">
        <v>4340</v>
      </c>
      <c r="C154" s="4" t="s">
        <v>4343</v>
      </c>
      <c r="D154" s="4" t="s">
        <v>5236</v>
      </c>
      <c r="E154" s="5">
        <v>7</v>
      </c>
      <c r="F154" s="4" t="str">
        <f>HYPERLINK("http://dx.doi.org/10.1049/trit.2018.0010","http://dx.doi.org/10.1049/trit.2018.0010")</f>
        <v>http://dx.doi.org/10.1049/trit.2018.0010</v>
      </c>
      <c r="G154" s="5">
        <v>2018</v>
      </c>
      <c r="H154" s="4" t="s">
        <v>1540</v>
      </c>
    </row>
    <row r="155" spans="1:8" x14ac:dyDescent="0.3">
      <c r="A155" s="4" t="s">
        <v>4345</v>
      </c>
      <c r="B155" s="4" t="s">
        <v>4346</v>
      </c>
      <c r="C155" s="4" t="s">
        <v>4349</v>
      </c>
      <c r="D155" s="4" t="s">
        <v>5237</v>
      </c>
      <c r="E155" s="5">
        <v>0</v>
      </c>
      <c r="F155" s="4" t="str">
        <f>HYPERLINK("http://dx.doi.org/10.1007/s10846-014-0146-2","http://dx.doi.org/10.1007/s10846-014-0146-2")</f>
        <v>http://dx.doi.org/10.1007/s10846-014-0146-2</v>
      </c>
      <c r="G155" s="5">
        <v>2015</v>
      </c>
      <c r="H155" s="4" t="s">
        <v>1540</v>
      </c>
    </row>
    <row r="156" spans="1:8" x14ac:dyDescent="0.3">
      <c r="A156" s="4" t="s">
        <v>4351</v>
      </c>
      <c r="B156" s="4" t="s">
        <v>4352</v>
      </c>
      <c r="C156" s="4" t="s">
        <v>4355</v>
      </c>
      <c r="D156" s="4" t="s">
        <v>5238</v>
      </c>
      <c r="E156" s="5">
        <v>46</v>
      </c>
      <c r="F156" s="4" t="str">
        <f>HYPERLINK("http://dx.doi.org/10.1007/s11042-020-09004-3","http://dx.doi.org/10.1007/s11042-020-09004-3")</f>
        <v>http://dx.doi.org/10.1007/s11042-020-09004-3</v>
      </c>
      <c r="G156" s="5">
        <v>2020</v>
      </c>
      <c r="H156" s="4" t="s">
        <v>1540</v>
      </c>
    </row>
    <row r="157" spans="1:8" x14ac:dyDescent="0.3">
      <c r="A157" s="4" t="s">
        <v>4357</v>
      </c>
      <c r="B157" s="4" t="s">
        <v>4358</v>
      </c>
      <c r="C157" s="4" t="s">
        <v>4362</v>
      </c>
      <c r="D157" s="4" t="s">
        <v>5239</v>
      </c>
      <c r="E157" s="5">
        <v>13</v>
      </c>
      <c r="F157" s="4" t="str">
        <f>HYPERLINK("http://dx.doi.org/10.3906/elk-1309-65","http://dx.doi.org/10.3906/elk-1309-65")</f>
        <v>http://dx.doi.org/10.3906/elk-1309-65</v>
      </c>
      <c r="G157" s="5">
        <v>2016</v>
      </c>
      <c r="H157" s="4" t="s">
        <v>1540</v>
      </c>
    </row>
    <row r="158" spans="1:8" x14ac:dyDescent="0.3">
      <c r="A158" s="4" t="s">
        <v>4364</v>
      </c>
      <c r="B158" s="4" t="s">
        <v>4365</v>
      </c>
      <c r="C158" s="4" t="s">
        <v>4369</v>
      </c>
      <c r="D158" s="4" t="s">
        <v>5240</v>
      </c>
      <c r="E158" s="5">
        <v>8</v>
      </c>
      <c r="F158" s="4" t="str">
        <f>HYPERLINK("http://dx.doi.org/10.1109/TII.2016.2636131","http://dx.doi.org/10.1109/TII.2016.2636131")</f>
        <v>http://dx.doi.org/10.1109/TII.2016.2636131</v>
      </c>
      <c r="G158" s="5">
        <v>2017</v>
      </c>
      <c r="H158" s="4" t="s">
        <v>1540</v>
      </c>
    </row>
    <row r="159" spans="1:8" x14ac:dyDescent="0.3">
      <c r="A159" s="4" t="s">
        <v>4371</v>
      </c>
      <c r="B159" s="4" t="s">
        <v>4372</v>
      </c>
      <c r="C159" s="4" t="s">
        <v>4375</v>
      </c>
      <c r="D159" s="4" t="s">
        <v>5241</v>
      </c>
      <c r="E159" s="5">
        <v>0</v>
      </c>
      <c r="F159" s="4" t="str">
        <f>HYPERLINK("http://dx.doi.org/10.3390/info9070175","http://dx.doi.org/10.3390/info9070175")</f>
        <v>http://dx.doi.org/10.3390/info9070175</v>
      </c>
      <c r="G159" s="5">
        <v>2018</v>
      </c>
      <c r="H159" s="4" t="s">
        <v>1540</v>
      </c>
    </row>
    <row r="160" spans="1:8" x14ac:dyDescent="0.3">
      <c r="A160" s="4" t="s">
        <v>4377</v>
      </c>
      <c r="B160" s="4" t="s">
        <v>4378</v>
      </c>
      <c r="C160" s="4" t="s">
        <v>4381</v>
      </c>
      <c r="D160" s="4" t="s">
        <v>5242</v>
      </c>
      <c r="E160" s="5">
        <v>17</v>
      </c>
      <c r="F160" s="4" t="str">
        <f>HYPERLINK("http://dx.doi.org/10.1016/j.compeleceng.2017.11.011","http://dx.doi.org/10.1016/j.compeleceng.2017.11.011")</f>
        <v>http://dx.doi.org/10.1016/j.compeleceng.2017.11.011</v>
      </c>
      <c r="G160" s="5">
        <v>2018</v>
      </c>
      <c r="H160" s="4" t="s">
        <v>1540</v>
      </c>
    </row>
    <row r="161" spans="1:8" x14ac:dyDescent="0.3">
      <c r="A161" s="4" t="s">
        <v>4383</v>
      </c>
      <c r="B161" s="4" t="s">
        <v>4384</v>
      </c>
      <c r="C161" s="4" t="s">
        <v>4387</v>
      </c>
      <c r="D161" s="4" t="s">
        <v>5243</v>
      </c>
      <c r="E161" s="5">
        <v>0</v>
      </c>
      <c r="F161" s="4" t="str">
        <f>HYPERLINK("http://dx.doi.org/10.3390/electronics11172727","http://dx.doi.org/10.3390/electronics11172727")</f>
        <v>http://dx.doi.org/10.3390/electronics11172727</v>
      </c>
      <c r="G161" s="5">
        <v>2022</v>
      </c>
      <c r="H161" s="4" t="s">
        <v>1540</v>
      </c>
    </row>
    <row r="162" spans="1:8" x14ac:dyDescent="0.3">
      <c r="A162" s="4" t="s">
        <v>4389</v>
      </c>
      <c r="B162" s="4" t="s">
        <v>4390</v>
      </c>
      <c r="C162" s="4" t="s">
        <v>4393</v>
      </c>
      <c r="D162" s="4" t="s">
        <v>5244</v>
      </c>
      <c r="E162" s="5">
        <v>0</v>
      </c>
      <c r="F162" s="4" t="str">
        <f>HYPERLINK("http://dx.doi.org/10.1002/aisy.202100099","http://dx.doi.org/10.1002/aisy.202100099")</f>
        <v>http://dx.doi.org/10.1002/aisy.202100099</v>
      </c>
      <c r="G162" s="5">
        <v>2022</v>
      </c>
      <c r="H162" s="4" t="s">
        <v>1540</v>
      </c>
    </row>
    <row r="163" spans="1:8" x14ac:dyDescent="0.3">
      <c r="A163" s="4" t="s">
        <v>4395</v>
      </c>
      <c r="B163" s="4" t="s">
        <v>4396</v>
      </c>
      <c r="C163" s="4" t="s">
        <v>4399</v>
      </c>
      <c r="D163" s="4" t="s">
        <v>5245</v>
      </c>
      <c r="E163" s="5">
        <v>0</v>
      </c>
      <c r="F163" s="4" t="str">
        <f>HYPERLINK("http://dx.doi.org/10.1002/smr.2511","http://dx.doi.org/10.1002/smr.2511")</f>
        <v>http://dx.doi.org/10.1002/smr.2511</v>
      </c>
      <c r="G163" s="5">
        <v>2022</v>
      </c>
      <c r="H163" s="4" t="s">
        <v>1540</v>
      </c>
    </row>
    <row r="164" spans="1:8" x14ac:dyDescent="0.3">
      <c r="A164" s="4" t="s">
        <v>4401</v>
      </c>
      <c r="B164" s="4" t="s">
        <v>4402</v>
      </c>
      <c r="C164" s="4" t="s">
        <v>4404</v>
      </c>
      <c r="D164" s="4" t="s">
        <v>5246</v>
      </c>
      <c r="E164" s="5">
        <v>18</v>
      </c>
      <c r="F164" s="4" t="str">
        <f>HYPERLINK("http://dx.doi.org/10.32604/cmc.2020.011505","http://dx.doi.org/10.32604/cmc.2020.011505")</f>
        <v>http://dx.doi.org/10.32604/cmc.2020.011505</v>
      </c>
      <c r="G164" s="5">
        <v>2020</v>
      </c>
      <c r="H164" s="4" t="s">
        <v>1540</v>
      </c>
    </row>
    <row r="165" spans="1:8" x14ac:dyDescent="0.3">
      <c r="A165" s="4" t="s">
        <v>4406</v>
      </c>
      <c r="B165" s="4" t="s">
        <v>4407</v>
      </c>
      <c r="C165" s="4" t="s">
        <v>4411</v>
      </c>
      <c r="D165" s="4" t="s">
        <v>5247</v>
      </c>
      <c r="E165" s="5">
        <v>14</v>
      </c>
      <c r="F165" s="4" t="str">
        <f>HYPERLINK("http://dx.doi.org/10.1016/j.jbi.2017.09.010","http://dx.doi.org/10.1016/j.jbi.2017.09.010")</f>
        <v>http://dx.doi.org/10.1016/j.jbi.2017.09.010</v>
      </c>
      <c r="G165" s="5">
        <v>2017</v>
      </c>
      <c r="H165" s="4" t="s">
        <v>1540</v>
      </c>
    </row>
    <row r="166" spans="1:8" x14ac:dyDescent="0.3">
      <c r="A166" s="4" t="s">
        <v>4413</v>
      </c>
      <c r="B166" s="4" t="s">
        <v>2643</v>
      </c>
      <c r="C166" s="4" t="s">
        <v>4416</v>
      </c>
      <c r="D166" s="4" t="s">
        <v>5248</v>
      </c>
      <c r="E166" s="5">
        <v>12</v>
      </c>
      <c r="F166" s="4" t="str">
        <f>HYPERLINK("http://dx.doi.org/10.1109/ACCESS.2020.2963912","http://dx.doi.org/10.1109/ACCESS.2020.2963912")</f>
        <v>http://dx.doi.org/10.1109/ACCESS.2020.2963912</v>
      </c>
      <c r="G166" s="5">
        <v>2020</v>
      </c>
      <c r="H166" s="4" t="s">
        <v>1540</v>
      </c>
    </row>
    <row r="167" spans="1:8" x14ac:dyDescent="0.3">
      <c r="A167" s="4" t="s">
        <v>4417</v>
      </c>
      <c r="B167" s="4" t="s">
        <v>2276</v>
      </c>
      <c r="C167" s="4" t="s">
        <v>4420</v>
      </c>
      <c r="D167" s="4" t="s">
        <v>5249</v>
      </c>
      <c r="E167" s="5">
        <v>8</v>
      </c>
      <c r="F167" s="4" t="str">
        <f>HYPERLINK("http://dx.doi.org/10.1109/ACCESS.2019.2939490","http://dx.doi.org/10.1109/ACCESS.2019.2939490")</f>
        <v>http://dx.doi.org/10.1109/ACCESS.2019.2939490</v>
      </c>
      <c r="G167" s="5">
        <v>2019</v>
      </c>
      <c r="H167" s="4" t="s">
        <v>1540</v>
      </c>
    </row>
    <row r="168" spans="1:8" x14ac:dyDescent="0.3">
      <c r="A168" s="4" t="s">
        <v>4421</v>
      </c>
      <c r="B168" s="4" t="s">
        <v>2627</v>
      </c>
      <c r="C168" s="4" t="s">
        <v>4424</v>
      </c>
      <c r="D168" s="4" t="s">
        <v>5250</v>
      </c>
      <c r="E168" s="5">
        <v>12</v>
      </c>
      <c r="F168" s="4" t="str">
        <f>HYPERLINK("http://dx.doi.org/10.1109/ACCESS.2023.3237941","http://dx.doi.org/10.1109/ACCESS.2023.3237941")</f>
        <v>http://dx.doi.org/10.1109/ACCESS.2023.3237941</v>
      </c>
      <c r="G168" s="5">
        <v>2023</v>
      </c>
      <c r="H168" s="4" t="s">
        <v>1540</v>
      </c>
    </row>
    <row r="169" spans="1:8" x14ac:dyDescent="0.3">
      <c r="A169" s="4" t="s">
        <v>4425</v>
      </c>
      <c r="B169" s="4" t="s">
        <v>4426</v>
      </c>
      <c r="C169" s="4" t="s">
        <v>4429</v>
      </c>
      <c r="D169" s="4" t="s">
        <v>5251</v>
      </c>
      <c r="E169" s="5">
        <v>10</v>
      </c>
      <c r="F169" s="4" t="str">
        <f>HYPERLINK("http://dx.doi.org/10.1007/s00500-022-07110-y","http://dx.doi.org/10.1007/s00500-022-07110-y")</f>
        <v>http://dx.doi.org/10.1007/s00500-022-07110-y</v>
      </c>
      <c r="G169" s="5">
        <v>2022</v>
      </c>
      <c r="H169" s="4" t="s">
        <v>1540</v>
      </c>
    </row>
    <row r="170" spans="1:8" x14ac:dyDescent="0.3">
      <c r="A170" s="4" t="s">
        <v>4431</v>
      </c>
      <c r="B170" s="4" t="s">
        <v>4432</v>
      </c>
      <c r="C170" s="4" t="s">
        <v>4435</v>
      </c>
      <c r="D170" s="4" t="s">
        <v>5252</v>
      </c>
      <c r="E170" s="5">
        <v>17</v>
      </c>
      <c r="F170" s="4" t="str">
        <f>HYPERLINK("http://dx.doi.org/10.32604/cmc.2022.023841","http://dx.doi.org/10.32604/cmc.2022.023841")</f>
        <v>http://dx.doi.org/10.32604/cmc.2022.023841</v>
      </c>
      <c r="G170" s="5">
        <v>2022</v>
      </c>
      <c r="H170" s="4" t="s">
        <v>1540</v>
      </c>
    </row>
    <row r="171" spans="1:8" x14ac:dyDescent="0.3">
      <c r="A171" s="4" t="s">
        <v>4437</v>
      </c>
      <c r="B171" s="4" t="s">
        <v>2426</v>
      </c>
      <c r="C171" s="4" t="s">
        <v>2427</v>
      </c>
      <c r="D171" s="4" t="s">
        <v>5253</v>
      </c>
      <c r="E171" s="5">
        <v>39</v>
      </c>
      <c r="F171" s="4" t="str">
        <f>HYPERLINK("http://dx.doi.org/10.1109/ACCESS.2022.3186892","http://dx.doi.org/10.1109/ACCESS.2022.3186892")</f>
        <v>http://dx.doi.org/10.1109/ACCESS.2022.3186892</v>
      </c>
      <c r="G171" s="5">
        <v>2022</v>
      </c>
      <c r="H171" s="4" t="s">
        <v>1540</v>
      </c>
    </row>
    <row r="172" spans="1:8" x14ac:dyDescent="0.3">
      <c r="A172" s="4" t="s">
        <v>4440</v>
      </c>
      <c r="B172" s="4" t="s">
        <v>4441</v>
      </c>
      <c r="C172" s="4" t="s">
        <v>4443</v>
      </c>
      <c r="D172" s="4" t="s">
        <v>5254</v>
      </c>
      <c r="E172" s="5">
        <v>0</v>
      </c>
      <c r="F172" s="4" t="str">
        <f>HYPERLINK("http://dx.doi.org/10.1007/s10209-021-00829-9","http://dx.doi.org/10.1007/s10209-021-00829-9")</f>
        <v>http://dx.doi.org/10.1007/s10209-021-00829-9</v>
      </c>
      <c r="G172" s="5">
        <v>2022</v>
      </c>
      <c r="H172" s="4" t="s">
        <v>1540</v>
      </c>
    </row>
    <row r="173" spans="1:8" x14ac:dyDescent="0.3">
      <c r="A173" s="4" t="s">
        <v>4445</v>
      </c>
      <c r="B173" s="4" t="s">
        <v>4446</v>
      </c>
      <c r="C173" s="4" t="s">
        <v>4449</v>
      </c>
      <c r="D173" s="4" t="s">
        <v>5255</v>
      </c>
      <c r="E173" s="5">
        <v>12</v>
      </c>
      <c r="F173" s="4" t="str">
        <f>HYPERLINK("http://dx.doi.org/10.1109/TCC.2020.2991748","http://dx.doi.org/10.1109/TCC.2020.2991748")</f>
        <v>http://dx.doi.org/10.1109/TCC.2020.2991748</v>
      </c>
      <c r="G173" s="5">
        <v>2022</v>
      </c>
      <c r="H173" s="4" t="s">
        <v>1540</v>
      </c>
    </row>
    <row r="174" spans="1:8" x14ac:dyDescent="0.3">
      <c r="A174" s="4" t="s">
        <v>4451</v>
      </c>
      <c r="B174" s="4" t="s">
        <v>3408</v>
      </c>
      <c r="C174" s="4" t="s">
        <v>3409</v>
      </c>
      <c r="D174" s="4" t="s">
        <v>5256</v>
      </c>
      <c r="E174" s="5">
        <v>8</v>
      </c>
      <c r="F174" s="4" t="str">
        <f>HYPERLINK("http://dx.doi.org/10.1109/ACCESS.2020.3006020","http://dx.doi.org/10.1109/ACCESS.2020.3006020")</f>
        <v>http://dx.doi.org/10.1109/ACCESS.2020.3006020</v>
      </c>
      <c r="G174" s="5">
        <v>2020</v>
      </c>
      <c r="H174" s="4" t="s">
        <v>1540</v>
      </c>
    </row>
    <row r="175" spans="1:8" x14ac:dyDescent="0.3">
      <c r="A175" s="4" t="s">
        <v>4453</v>
      </c>
      <c r="B175" s="4" t="s">
        <v>2344</v>
      </c>
      <c r="C175" s="4" t="s">
        <v>2345</v>
      </c>
      <c r="D175" s="4" t="s">
        <v>5257</v>
      </c>
      <c r="E175" s="5">
        <v>12</v>
      </c>
      <c r="F175" s="4" t="str">
        <f>HYPERLINK("http://dx.doi.org/10.1109/ACCESS.2022.3192447","http://dx.doi.org/10.1109/ACCESS.2022.3192447")</f>
        <v>http://dx.doi.org/10.1109/ACCESS.2022.3192447</v>
      </c>
      <c r="G175" s="5">
        <v>2022</v>
      </c>
      <c r="H175" s="4" t="s">
        <v>1540</v>
      </c>
    </row>
    <row r="176" spans="1:8" x14ac:dyDescent="0.3">
      <c r="A176" s="4" t="s">
        <v>4456</v>
      </c>
      <c r="B176" s="4" t="s">
        <v>4457</v>
      </c>
      <c r="C176" s="4" t="s">
        <v>4461</v>
      </c>
      <c r="D176" s="4" t="s">
        <v>5258</v>
      </c>
      <c r="E176" s="5">
        <v>0</v>
      </c>
      <c r="F176" s="4" t="str">
        <f>HYPERLINK("http://dx.doi.org/10.1186/s13673-017-0092-7","http://dx.doi.org/10.1186/s13673-017-0092-7")</f>
        <v>http://dx.doi.org/10.1186/s13673-017-0092-7</v>
      </c>
      <c r="G176" s="5">
        <v>2017</v>
      </c>
      <c r="H176" s="4" t="s">
        <v>1540</v>
      </c>
    </row>
    <row r="177" spans="1:8" x14ac:dyDescent="0.3">
      <c r="A177" s="4" t="s">
        <v>4463</v>
      </c>
      <c r="B177" s="4" t="s">
        <v>4464</v>
      </c>
      <c r="C177" s="4" t="s">
        <v>4467</v>
      </c>
      <c r="D177" s="4" t="s">
        <v>5259</v>
      </c>
      <c r="E177" s="5">
        <v>6</v>
      </c>
      <c r="F177" s="4" t="str">
        <f>HYPERLINK("http://dx.doi.org/10.1109/MNET.011.2000591","http://dx.doi.org/10.1109/MNET.011.2000591")</f>
        <v>http://dx.doi.org/10.1109/MNET.011.2000591</v>
      </c>
      <c r="G177" s="5">
        <v>2021</v>
      </c>
      <c r="H177" s="4" t="s">
        <v>1540</v>
      </c>
    </row>
    <row r="178" spans="1:8" x14ac:dyDescent="0.3">
      <c r="A178" s="4" t="s">
        <v>4469</v>
      </c>
      <c r="B178" s="4" t="s">
        <v>4470</v>
      </c>
      <c r="C178" s="4" t="s">
        <v>4473</v>
      </c>
      <c r="D178" s="4" t="s">
        <v>5260</v>
      </c>
      <c r="E178" s="5">
        <v>0</v>
      </c>
      <c r="F178" s="4" t="str">
        <f>HYPERLINK("http://dx.doi.org/10.1017/S0956796821000162","http://dx.doi.org/10.1017/S0956796821000162")</f>
        <v>http://dx.doi.org/10.1017/S0956796821000162</v>
      </c>
      <c r="G178" s="5">
        <v>2021</v>
      </c>
      <c r="H178" s="4" t="s">
        <v>1540</v>
      </c>
    </row>
    <row r="179" spans="1:8" x14ac:dyDescent="0.3">
      <c r="A179" s="4" t="s">
        <v>4475</v>
      </c>
      <c r="B179" s="4" t="s">
        <v>4476</v>
      </c>
      <c r="C179" s="4" t="s">
        <v>4478</v>
      </c>
      <c r="D179" s="4" t="s">
        <v>5261</v>
      </c>
      <c r="E179" s="5">
        <v>0</v>
      </c>
      <c r="F179" s="4" t="str">
        <f>HYPERLINK("http://dx.doi.org/10.3390/fi8030036","http://dx.doi.org/10.3390/fi8030036")</f>
        <v>http://dx.doi.org/10.3390/fi8030036</v>
      </c>
      <c r="G179" s="5">
        <v>2016</v>
      </c>
      <c r="H179" s="4" t="s">
        <v>1540</v>
      </c>
    </row>
    <row r="180" spans="1:8" x14ac:dyDescent="0.3">
      <c r="A180" s="4" t="s">
        <v>4480</v>
      </c>
      <c r="B180" s="4" t="s">
        <v>4481</v>
      </c>
      <c r="C180" s="4" t="s">
        <v>4485</v>
      </c>
      <c r="D180" s="4" t="s">
        <v>5262</v>
      </c>
      <c r="E180" s="5">
        <v>10</v>
      </c>
      <c r="F180" s="4" t="str">
        <f>HYPERLINK("http://dx.doi.org/10.1049/iet-ipr.2020.0597","http://dx.doi.org/10.1049/iet-ipr.2020.0597")</f>
        <v>http://dx.doi.org/10.1049/iet-ipr.2020.0597</v>
      </c>
      <c r="G180" s="5">
        <v>2020</v>
      </c>
      <c r="H180" s="4" t="s">
        <v>1540</v>
      </c>
    </row>
    <row r="181" spans="1:8" x14ac:dyDescent="0.3">
      <c r="A181" s="4" t="s">
        <v>4487</v>
      </c>
      <c r="B181" s="4" t="s">
        <v>4488</v>
      </c>
      <c r="C181" s="4" t="s">
        <v>4492</v>
      </c>
      <c r="D181" s="4" t="s">
        <v>5263</v>
      </c>
      <c r="E181" s="5">
        <v>11</v>
      </c>
      <c r="F181" s="4" t="str">
        <f>HYPERLINK("http://dx.doi.org/10.1007/s00146-020-01076-x","http://dx.doi.org/10.1007/s00146-020-01076-x")</f>
        <v>http://dx.doi.org/10.1007/s00146-020-01076-x</v>
      </c>
      <c r="G181" s="5">
        <v>2021</v>
      </c>
      <c r="H181" s="4" t="s">
        <v>1540</v>
      </c>
    </row>
    <row r="182" spans="1:8" x14ac:dyDescent="0.3">
      <c r="A182" s="4" t="s">
        <v>4494</v>
      </c>
      <c r="B182" s="4" t="s">
        <v>4495</v>
      </c>
      <c r="C182" s="4" t="s">
        <v>4497</v>
      </c>
      <c r="D182" s="4" t="s">
        <v>5264</v>
      </c>
      <c r="E182" s="5">
        <v>10</v>
      </c>
      <c r="F182" s="4" t="str">
        <f>HYPERLINK("http://dx.doi.org/10.32604/iasc.2022.024610","http://dx.doi.org/10.32604/iasc.2022.024610")</f>
        <v>http://dx.doi.org/10.32604/iasc.2022.024610</v>
      </c>
      <c r="G182" s="5">
        <v>2022</v>
      </c>
      <c r="H182" s="4" t="s">
        <v>1540</v>
      </c>
    </row>
    <row r="183" spans="1:8" x14ac:dyDescent="0.3">
      <c r="A183" s="4" t="s">
        <v>4499</v>
      </c>
      <c r="B183" s="4" t="s">
        <v>4500</v>
      </c>
      <c r="C183" s="4" t="s">
        <v>4502</v>
      </c>
      <c r="D183" s="4" t="s">
        <v>5265</v>
      </c>
      <c r="E183" s="5">
        <v>18</v>
      </c>
      <c r="F183" s="4" t="str">
        <f>HYPERLINK("http://dx.doi.org/10.32604/cmc.2022.023693","http://dx.doi.org/10.32604/cmc.2022.023693")</f>
        <v>http://dx.doi.org/10.32604/cmc.2022.023693</v>
      </c>
      <c r="G183" s="5">
        <v>2022</v>
      </c>
      <c r="H183" s="4" t="s">
        <v>1540</v>
      </c>
    </row>
    <row r="184" spans="1:8" x14ac:dyDescent="0.3">
      <c r="A184" s="4" t="s">
        <v>4504</v>
      </c>
      <c r="B184" s="4" t="s">
        <v>4505</v>
      </c>
      <c r="C184" s="4" t="s">
        <v>4508</v>
      </c>
      <c r="D184" s="4" t="s">
        <v>5266</v>
      </c>
      <c r="E184" s="5">
        <v>18</v>
      </c>
      <c r="F184" s="4" t="str">
        <f>HYPERLINK("http://dx.doi.org/10.1016/j.media.2019.04.008","http://dx.doi.org/10.1016/j.media.2019.04.008")</f>
        <v>http://dx.doi.org/10.1016/j.media.2019.04.008</v>
      </c>
      <c r="G184" s="5">
        <v>2019</v>
      </c>
      <c r="H184" s="4" t="s">
        <v>1540</v>
      </c>
    </row>
    <row r="185" spans="1:8" x14ac:dyDescent="0.3">
      <c r="A185" s="4" t="s">
        <v>4510</v>
      </c>
      <c r="B185" s="4" t="s">
        <v>4511</v>
      </c>
      <c r="C185" s="4" t="s">
        <v>4512</v>
      </c>
      <c r="D185" s="4" t="s">
        <v>5157</v>
      </c>
      <c r="E185" s="5">
        <v>0</v>
      </c>
      <c r="F185" s="4" t="str">
        <f>HYPERLINK("http://dx.doi.org/10.1155/2022/7585288","http://dx.doi.org/10.1155/2022/7585288")</f>
        <v>http://dx.doi.org/10.1155/2022/7585288</v>
      </c>
      <c r="G185" s="5">
        <v>2022</v>
      </c>
      <c r="H185" s="4" t="s">
        <v>1540</v>
      </c>
    </row>
    <row r="186" spans="1:8" x14ac:dyDescent="0.3">
      <c r="A186" s="4" t="s">
        <v>4514</v>
      </c>
      <c r="B186" s="4" t="s">
        <v>4515</v>
      </c>
      <c r="C186" s="4" t="s">
        <v>4517</v>
      </c>
      <c r="D186" s="4" t="s">
        <v>5157</v>
      </c>
      <c r="E186" s="5">
        <v>8</v>
      </c>
      <c r="F186" s="4" t="str">
        <f>HYPERLINK("http://dx.doi.org/10.1093/bioinformatics/btab026","http://dx.doi.org/10.1093/bioinformatics/btab026")</f>
        <v>http://dx.doi.org/10.1093/bioinformatics/btab026</v>
      </c>
      <c r="G186" s="5">
        <v>2021</v>
      </c>
      <c r="H186" s="4" t="s">
        <v>1540</v>
      </c>
    </row>
    <row r="187" spans="1:8" x14ac:dyDescent="0.3">
      <c r="A187" s="4" t="s">
        <v>4519</v>
      </c>
      <c r="B187" s="4" t="s">
        <v>2546</v>
      </c>
      <c r="C187" s="4" t="s">
        <v>4522</v>
      </c>
      <c r="D187" s="4" t="s">
        <v>5267</v>
      </c>
      <c r="E187" s="5">
        <v>17</v>
      </c>
      <c r="F187" s="4" t="str">
        <f>HYPERLINK("http://dx.doi.org/10.1109/ACCESS.2020.3014356","http://dx.doi.org/10.1109/ACCESS.2020.3014356")</f>
        <v>http://dx.doi.org/10.1109/ACCESS.2020.3014356</v>
      </c>
      <c r="G187" s="5">
        <v>2020</v>
      </c>
      <c r="H187" s="4" t="s">
        <v>1540</v>
      </c>
    </row>
    <row r="188" spans="1:8" x14ac:dyDescent="0.3">
      <c r="A188" s="4" t="s">
        <v>4523</v>
      </c>
      <c r="B188" s="4" t="s">
        <v>4524</v>
      </c>
      <c r="C188" s="4" t="s">
        <v>4527</v>
      </c>
      <c r="D188" s="4" t="s">
        <v>5268</v>
      </c>
      <c r="E188" s="5">
        <v>14</v>
      </c>
      <c r="F188" s="4" t="str">
        <f>HYPERLINK("http://dx.doi.org/10.1109/TIFS.2022.3160595","http://dx.doi.org/10.1109/TIFS.2022.3160595")</f>
        <v>http://dx.doi.org/10.1109/TIFS.2022.3160595</v>
      </c>
      <c r="G188" s="5">
        <v>2022</v>
      </c>
      <c r="H188" s="4" t="s">
        <v>1540</v>
      </c>
    </row>
    <row r="189" spans="1:8" x14ac:dyDescent="0.3">
      <c r="A189" s="4" t="s">
        <v>4529</v>
      </c>
      <c r="B189" s="4" t="s">
        <v>4530</v>
      </c>
      <c r="C189" s="4" t="s">
        <v>4532</v>
      </c>
      <c r="D189" s="4" t="s">
        <v>5269</v>
      </c>
      <c r="E189" s="5">
        <v>0</v>
      </c>
      <c r="F189" s="4" t="str">
        <f>HYPERLINK("http://dx.doi.org/10.1155/2022/5124707","http://dx.doi.org/10.1155/2022/5124707")</f>
        <v>http://dx.doi.org/10.1155/2022/5124707</v>
      </c>
      <c r="G189" s="5">
        <v>2022</v>
      </c>
      <c r="H189" s="4" t="s">
        <v>1540</v>
      </c>
    </row>
    <row r="190" spans="1:8" x14ac:dyDescent="0.3">
      <c r="A190" s="4" t="s">
        <v>4534</v>
      </c>
      <c r="B190" s="4" t="s">
        <v>4535</v>
      </c>
      <c r="C190" s="4" t="s">
        <v>4539</v>
      </c>
      <c r="D190" s="4" t="s">
        <v>5270</v>
      </c>
      <c r="E190" s="5">
        <v>0</v>
      </c>
      <c r="F190" s="4" t="str">
        <f>HYPERLINK("http://dx.doi.org/10.1007/s00138-021-01199-1","http://dx.doi.org/10.1007/s00138-021-01199-1")</f>
        <v>http://dx.doi.org/10.1007/s00138-021-01199-1</v>
      </c>
      <c r="G190" s="5">
        <v>2021</v>
      </c>
      <c r="H190" s="4" t="s">
        <v>1540</v>
      </c>
    </row>
    <row r="191" spans="1:8" x14ac:dyDescent="0.3">
      <c r="A191" s="4" t="s">
        <v>4541</v>
      </c>
      <c r="B191" s="4" t="s">
        <v>2322</v>
      </c>
      <c r="C191" s="4" t="s">
        <v>2323</v>
      </c>
      <c r="D191" s="4" t="s">
        <v>5271</v>
      </c>
      <c r="E191" s="5">
        <v>9</v>
      </c>
      <c r="F191" s="4" t="str">
        <f>HYPERLINK("http://dx.doi.org/10.1109/ACCESS.2021.3124607","http://dx.doi.org/10.1109/ACCESS.2021.3124607")</f>
        <v>http://dx.doi.org/10.1109/ACCESS.2021.3124607</v>
      </c>
      <c r="G191" s="5">
        <v>2021</v>
      </c>
      <c r="H191" s="4" t="s">
        <v>1540</v>
      </c>
    </row>
    <row r="192" spans="1:8" x14ac:dyDescent="0.3">
      <c r="A192" s="4" t="s">
        <v>4544</v>
      </c>
      <c r="B192" s="4" t="s">
        <v>2578</v>
      </c>
      <c r="C192" s="4" t="s">
        <v>4547</v>
      </c>
      <c r="D192" s="4" t="s">
        <v>5272</v>
      </c>
      <c r="E192" s="5">
        <v>9</v>
      </c>
      <c r="F192" s="4" t="str">
        <f>HYPERLINK("http://dx.doi.org/10.1109/JBHI.2022.3190277","http://dx.doi.org/10.1109/JBHI.2022.3190277")</f>
        <v>http://dx.doi.org/10.1109/JBHI.2022.3190277</v>
      </c>
      <c r="G192" s="5">
        <v>2022</v>
      </c>
      <c r="H192" s="4" t="s">
        <v>1540</v>
      </c>
    </row>
    <row r="193" spans="1:8" x14ac:dyDescent="0.3">
      <c r="A193" s="4" t="s">
        <v>4548</v>
      </c>
      <c r="B193" s="4" t="s">
        <v>4549</v>
      </c>
      <c r="C193" s="4" t="s">
        <v>4550</v>
      </c>
      <c r="D193" s="4" t="s">
        <v>5157</v>
      </c>
      <c r="E193" s="5">
        <v>0</v>
      </c>
      <c r="F193" s="4" t="str">
        <f>HYPERLINK("http://dx.doi.org/10.1155/2022/9572413","http://dx.doi.org/10.1155/2022/9572413")</f>
        <v>http://dx.doi.org/10.1155/2022/9572413</v>
      </c>
      <c r="G193" s="5">
        <v>2022</v>
      </c>
      <c r="H193" s="4" t="s">
        <v>1540</v>
      </c>
    </row>
    <row r="194" spans="1:8" x14ac:dyDescent="0.3">
      <c r="A194" s="4" t="s">
        <v>4552</v>
      </c>
      <c r="B194" s="4" t="s">
        <v>2206</v>
      </c>
      <c r="C194" s="4" t="s">
        <v>2207</v>
      </c>
      <c r="D194" s="4" t="s">
        <v>5273</v>
      </c>
      <c r="E194" s="5">
        <v>13</v>
      </c>
      <c r="F194" s="4" t="str">
        <f>HYPERLINK("http://dx.doi.org/10.1109/ACCESS.2020.3019836","http://dx.doi.org/10.1109/ACCESS.2020.3019836")</f>
        <v>http://dx.doi.org/10.1109/ACCESS.2020.3019836</v>
      </c>
      <c r="G194" s="5">
        <v>2020</v>
      </c>
      <c r="H194" s="4" t="s">
        <v>1540</v>
      </c>
    </row>
    <row r="195" spans="1:8" x14ac:dyDescent="0.3">
      <c r="A195" s="4" t="s">
        <v>4555</v>
      </c>
      <c r="B195" s="4" t="s">
        <v>2834</v>
      </c>
      <c r="C195" s="4" t="s">
        <v>4558</v>
      </c>
      <c r="D195" s="4" t="s">
        <v>5274</v>
      </c>
      <c r="E195" s="5">
        <v>18</v>
      </c>
      <c r="F195" s="4" t="str">
        <f>HYPERLINK("http://dx.doi.org/10.1109/ACCESS.2022.3158753","http://dx.doi.org/10.1109/ACCESS.2022.3158753")</f>
        <v>http://dx.doi.org/10.1109/ACCESS.2022.3158753</v>
      </c>
      <c r="G195" s="5">
        <v>2022</v>
      </c>
      <c r="H195" s="4" t="s">
        <v>1540</v>
      </c>
    </row>
    <row r="196" spans="1:8" x14ac:dyDescent="0.3">
      <c r="A196" s="4" t="s">
        <v>4559</v>
      </c>
      <c r="B196" s="4" t="s">
        <v>2442</v>
      </c>
      <c r="C196" s="4" t="s">
        <v>4562</v>
      </c>
      <c r="D196" s="4" t="s">
        <v>5275</v>
      </c>
      <c r="E196" s="5">
        <v>10</v>
      </c>
      <c r="F196" s="4" t="str">
        <f>HYPERLINK("http://dx.doi.org/10.1109/TVCG.2019.2898748","http://dx.doi.org/10.1109/TVCG.2019.2898748")</f>
        <v>http://dx.doi.org/10.1109/TVCG.2019.2898748</v>
      </c>
      <c r="G196" s="5">
        <v>2019</v>
      </c>
      <c r="H196" s="4" t="s">
        <v>1540</v>
      </c>
    </row>
    <row r="197" spans="1:8" x14ac:dyDescent="0.3">
      <c r="A197" s="4" t="s">
        <v>4563</v>
      </c>
      <c r="B197" s="4" t="s">
        <v>4564</v>
      </c>
      <c r="C197" s="4" t="s">
        <v>4567</v>
      </c>
      <c r="D197" s="4" t="s">
        <v>5276</v>
      </c>
      <c r="E197" s="5">
        <v>0</v>
      </c>
      <c r="F197" s="4" t="str">
        <f>HYPERLINK("http://dx.doi.org/10.1016/j.knosys.2022.109155","http://dx.doi.org/10.1016/j.knosys.2022.109155")</f>
        <v>http://dx.doi.org/10.1016/j.knosys.2022.109155</v>
      </c>
      <c r="G197" s="5">
        <v>2022</v>
      </c>
      <c r="H197" s="4" t="s">
        <v>1540</v>
      </c>
    </row>
    <row r="198" spans="1:8" x14ac:dyDescent="0.3">
      <c r="A198" s="4" t="s">
        <v>4569</v>
      </c>
      <c r="B198" s="4" t="s">
        <v>4570</v>
      </c>
      <c r="C198" s="4" t="s">
        <v>4573</v>
      </c>
      <c r="D198" s="4" t="s">
        <v>5277</v>
      </c>
      <c r="E198" s="5">
        <v>13</v>
      </c>
      <c r="F198" s="4" t="str">
        <f>HYPERLINK("http://dx.doi.org/10.1109/TDSC.2017.2754493","http://dx.doi.org/10.1109/TDSC.2017.2754493")</f>
        <v>http://dx.doi.org/10.1109/TDSC.2017.2754493</v>
      </c>
      <c r="G198" s="5">
        <v>2020</v>
      </c>
      <c r="H198" s="4" t="s">
        <v>1540</v>
      </c>
    </row>
    <row r="199" spans="1:8" x14ac:dyDescent="0.3">
      <c r="A199" s="4" t="s">
        <v>4575</v>
      </c>
      <c r="B199" s="4" t="s">
        <v>4576</v>
      </c>
      <c r="C199" s="4" t="s">
        <v>4580</v>
      </c>
      <c r="D199" s="4" t="s">
        <v>5278</v>
      </c>
      <c r="E199" s="5">
        <v>9</v>
      </c>
      <c r="F199" s="4" t="str">
        <f>HYPERLINK("http://dx.doi.org/10.1016/j.patrec.2016.03.005","http://dx.doi.org/10.1016/j.patrec.2016.03.005")</f>
        <v>http://dx.doi.org/10.1016/j.patrec.2016.03.005</v>
      </c>
      <c r="G199" s="5">
        <v>2016</v>
      </c>
      <c r="H199" s="4" t="s">
        <v>1540</v>
      </c>
    </row>
    <row r="200" spans="1:8" x14ac:dyDescent="0.3">
      <c r="A200" s="4" t="s">
        <v>4582</v>
      </c>
      <c r="B200" s="4" t="s">
        <v>4583</v>
      </c>
      <c r="C200" s="4" t="s">
        <v>4586</v>
      </c>
      <c r="D200" s="4" t="s">
        <v>5279</v>
      </c>
      <c r="E200" s="5">
        <v>0</v>
      </c>
      <c r="F200" s="4" t="str">
        <f>HYPERLINK("http://dx.doi.org/10.1007/s11042-022-14037-x","http://dx.doi.org/10.1007/s11042-022-14037-x")</f>
        <v>http://dx.doi.org/10.1007/s11042-022-14037-x</v>
      </c>
      <c r="G200" s="5">
        <v>2016</v>
      </c>
      <c r="H200" s="4" t="s">
        <v>1540</v>
      </c>
    </row>
    <row r="201" spans="1:8" x14ac:dyDescent="0.3">
      <c r="A201" s="4" t="s">
        <v>4588</v>
      </c>
      <c r="B201" s="4" t="s">
        <v>4589</v>
      </c>
      <c r="C201" s="4" t="s">
        <v>4591</v>
      </c>
      <c r="D201" s="4" t="s">
        <v>5280</v>
      </c>
      <c r="E201" s="5">
        <v>5</v>
      </c>
      <c r="F201" s="4" t="str">
        <f>HYPERLINK("http://dx.doi.org/10.1016/j.patrec.2016.12.012","http://dx.doi.org/10.1016/j.patrec.2016.12.012")</f>
        <v>http://dx.doi.org/10.1016/j.patrec.2016.12.012</v>
      </c>
      <c r="G201" s="5">
        <v>2017</v>
      </c>
      <c r="H201" s="4" t="s">
        <v>1540</v>
      </c>
    </row>
    <row r="202" spans="1:8" x14ac:dyDescent="0.3">
      <c r="A202" s="4" t="s">
        <v>4593</v>
      </c>
      <c r="B202" s="4" t="s">
        <v>4594</v>
      </c>
      <c r="C202" s="4" t="s">
        <v>4597</v>
      </c>
      <c r="D202" s="4" t="s">
        <v>5281</v>
      </c>
      <c r="E202" s="5">
        <v>18</v>
      </c>
      <c r="F202" s="4" t="str">
        <f>HYPERLINK("http://dx.doi.org/10.1007/s00500-017-2757-6","http://dx.doi.org/10.1007/s00500-017-2757-6")</f>
        <v>http://dx.doi.org/10.1007/s00500-017-2757-6</v>
      </c>
      <c r="G202" s="5">
        <v>2018</v>
      </c>
      <c r="H202" s="4" t="s">
        <v>1540</v>
      </c>
    </row>
    <row r="203" spans="1:8" x14ac:dyDescent="0.3">
      <c r="A203" s="4" t="s">
        <v>4599</v>
      </c>
      <c r="B203" s="4" t="s">
        <v>4600</v>
      </c>
      <c r="C203" s="4" t="s">
        <v>4604</v>
      </c>
      <c r="D203" s="4" t="s">
        <v>5282</v>
      </c>
      <c r="E203" s="5">
        <v>0</v>
      </c>
      <c r="F203" s="4" t="str">
        <f>HYPERLINK("http://dx.doi.org/10.7717/peerj-cs.894","http://dx.doi.org/10.7717/peerj-cs.894")</f>
        <v>http://dx.doi.org/10.7717/peerj-cs.894</v>
      </c>
      <c r="G203" s="5">
        <v>2022</v>
      </c>
      <c r="H203" s="4" t="s">
        <v>1540</v>
      </c>
    </row>
    <row r="204" spans="1:8" x14ac:dyDescent="0.3">
      <c r="A204" s="4" t="s">
        <v>4606</v>
      </c>
      <c r="B204" s="4" t="s">
        <v>4607</v>
      </c>
      <c r="C204" s="4" t="s">
        <v>4611</v>
      </c>
      <c r="D204" s="4" t="s">
        <v>5283</v>
      </c>
      <c r="E204" s="5">
        <v>10</v>
      </c>
      <c r="F204" s="4" t="str">
        <f>HYPERLINK("http://dx.doi.org/10.1007/s11517-015-1380-x","http://dx.doi.org/10.1007/s11517-015-1380-x")</f>
        <v>http://dx.doi.org/10.1007/s11517-015-1380-x</v>
      </c>
      <c r="G204" s="5">
        <v>2016</v>
      </c>
      <c r="H204" s="4" t="s">
        <v>1540</v>
      </c>
    </row>
    <row r="205" spans="1:8" x14ac:dyDescent="0.3">
      <c r="A205" s="4" t="s">
        <v>4613</v>
      </c>
      <c r="B205" s="4" t="s">
        <v>4614</v>
      </c>
      <c r="C205" s="4" t="s">
        <v>4618</v>
      </c>
      <c r="D205" s="4" t="s">
        <v>5284</v>
      </c>
      <c r="E205" s="5">
        <v>0</v>
      </c>
      <c r="F205" s="4" t="str">
        <f>HYPERLINK("http://dx.doi.org/10.1016/j.ipm.2020.102393","http://dx.doi.org/10.1016/j.ipm.2020.102393")</f>
        <v>http://dx.doi.org/10.1016/j.ipm.2020.102393</v>
      </c>
      <c r="G205" s="5">
        <v>2021</v>
      </c>
      <c r="H205" s="4" t="s">
        <v>1540</v>
      </c>
    </row>
    <row r="206" spans="1:8" x14ac:dyDescent="0.3">
      <c r="A206" s="4" t="s">
        <v>4620</v>
      </c>
      <c r="B206" s="4" t="s">
        <v>4621</v>
      </c>
      <c r="C206" s="4" t="s">
        <v>4624</v>
      </c>
      <c r="D206" s="4" t="s">
        <v>5285</v>
      </c>
      <c r="E206" s="5">
        <v>8</v>
      </c>
      <c r="F206" s="4" t="str">
        <f>HYPERLINK("http://dx.doi.org/10.1021/ci500729k","http://dx.doi.org/10.1021/ci500729k")</f>
        <v>http://dx.doi.org/10.1021/ci500729k</v>
      </c>
      <c r="G206" s="5">
        <v>2015</v>
      </c>
      <c r="H206" s="4" t="s">
        <v>1540</v>
      </c>
    </row>
    <row r="207" spans="1:8" x14ac:dyDescent="0.3">
      <c r="A207" s="4" t="s">
        <v>4626</v>
      </c>
      <c r="B207" s="4" t="s">
        <v>4627</v>
      </c>
      <c r="C207" s="4" t="s">
        <v>4630</v>
      </c>
      <c r="D207" s="4" t="s">
        <v>5286</v>
      </c>
      <c r="E207" s="5">
        <v>0</v>
      </c>
      <c r="F207" s="4" t="str">
        <f>HYPERLINK("http://dx.doi.org/10.3390/electronics8040400","http://dx.doi.org/10.3390/electronics8040400")</f>
        <v>http://dx.doi.org/10.3390/electronics8040400</v>
      </c>
      <c r="G207" s="5">
        <v>2019</v>
      </c>
      <c r="H207" s="4" t="s">
        <v>1540</v>
      </c>
    </row>
    <row r="208" spans="1:8" x14ac:dyDescent="0.3">
      <c r="A208" s="4" t="s">
        <v>4632</v>
      </c>
      <c r="B208" s="4" t="s">
        <v>4633</v>
      </c>
      <c r="C208" s="4" t="s">
        <v>4635</v>
      </c>
      <c r="D208" s="4" t="s">
        <v>5287</v>
      </c>
      <c r="E208" s="5">
        <v>9</v>
      </c>
      <c r="F208" s="4" t="str">
        <f>HYPERLINK("http://dx.doi.org/10.32604/cmc.2020.08578","http://dx.doi.org/10.32604/cmc.2020.08578")</f>
        <v>http://dx.doi.org/10.32604/cmc.2020.08578</v>
      </c>
      <c r="G208" s="5">
        <v>2020</v>
      </c>
      <c r="H208" s="4" t="s">
        <v>1540</v>
      </c>
    </row>
    <row r="209" spans="1:8" x14ac:dyDescent="0.3">
      <c r="A209" s="4" t="s">
        <v>4637</v>
      </c>
      <c r="B209" s="4" t="s">
        <v>4638</v>
      </c>
      <c r="C209" s="4" t="s">
        <v>4641</v>
      </c>
      <c r="D209" s="4" t="s">
        <v>5288</v>
      </c>
      <c r="E209" s="5">
        <v>20</v>
      </c>
      <c r="F209" s="4" t="str">
        <f>HYPERLINK("http://dx.doi.org/10.1007/s11042-020-09439-8","http://dx.doi.org/10.1007/s11042-020-09439-8")</f>
        <v>http://dx.doi.org/10.1007/s11042-020-09439-8</v>
      </c>
      <c r="G209" s="5">
        <v>2020</v>
      </c>
      <c r="H209" s="4" t="s">
        <v>1540</v>
      </c>
    </row>
    <row r="210" spans="1:8" x14ac:dyDescent="0.3">
      <c r="A210" s="4" t="s">
        <v>4643</v>
      </c>
      <c r="B210" s="4" t="s">
        <v>4644</v>
      </c>
      <c r="C210" s="4" t="s">
        <v>4646</v>
      </c>
      <c r="D210" s="4" t="s">
        <v>5289</v>
      </c>
      <c r="E210" s="5">
        <v>0</v>
      </c>
      <c r="F210" s="4" t="str">
        <f>HYPERLINK("http://dx.doi.org/10.1155/2022/5906877","http://dx.doi.org/10.1155/2022/5906877")</f>
        <v>http://dx.doi.org/10.1155/2022/5906877</v>
      </c>
      <c r="G210" s="5">
        <v>2022</v>
      </c>
      <c r="H210" s="4" t="s">
        <v>1540</v>
      </c>
    </row>
    <row r="211" spans="1:8" x14ac:dyDescent="0.3">
      <c r="A211" s="4" t="s">
        <v>4648</v>
      </c>
      <c r="B211" s="4" t="s">
        <v>4649</v>
      </c>
      <c r="C211" s="4" t="s">
        <v>4653</v>
      </c>
      <c r="D211" s="4" t="s">
        <v>5290</v>
      </c>
      <c r="E211" s="5">
        <v>10</v>
      </c>
      <c r="F211" s="4" t="str">
        <f>HYPERLINK("http://dx.doi.org/10.1109/TMI.2019.2905917","http://dx.doi.org/10.1109/TMI.2019.2905917")</f>
        <v>http://dx.doi.org/10.1109/TMI.2019.2905917</v>
      </c>
      <c r="G211" s="5">
        <v>2019</v>
      </c>
      <c r="H211" s="4" t="s">
        <v>1540</v>
      </c>
    </row>
    <row r="212" spans="1:8" x14ac:dyDescent="0.3">
      <c r="A212" s="4" t="s">
        <v>4655</v>
      </c>
      <c r="B212" s="4" t="s">
        <v>4656</v>
      </c>
      <c r="C212" s="4" t="s">
        <v>4657</v>
      </c>
      <c r="D212" s="4" t="s">
        <v>5157</v>
      </c>
      <c r="E212" s="5">
        <v>0</v>
      </c>
      <c r="F212" s="4" t="str">
        <f>HYPERLINK("http://dx.doi.org/10.1155/2022/1758129","http://dx.doi.org/10.1155/2022/1758129")</f>
        <v>http://dx.doi.org/10.1155/2022/1758129</v>
      </c>
      <c r="G212" s="5">
        <v>2022</v>
      </c>
      <c r="H212" s="4" t="s">
        <v>1540</v>
      </c>
    </row>
    <row r="213" spans="1:8" x14ac:dyDescent="0.3">
      <c r="A213" s="4" t="s">
        <v>4659</v>
      </c>
      <c r="B213" s="4" t="s">
        <v>4660</v>
      </c>
      <c r="C213" s="4" t="s">
        <v>4663</v>
      </c>
      <c r="D213" s="4" t="s">
        <v>5291</v>
      </c>
      <c r="E213" s="5">
        <v>9</v>
      </c>
      <c r="F213" s="4" t="str">
        <f>HYPERLINK("http://dx.doi.org/10.1109/JBHI.2016.2532354","http://dx.doi.org/10.1109/JBHI.2016.2532354")</f>
        <v>http://dx.doi.org/10.1109/JBHI.2016.2532354</v>
      </c>
      <c r="G213" s="5">
        <v>2017</v>
      </c>
      <c r="H213" s="4" t="s">
        <v>1540</v>
      </c>
    </row>
    <row r="214" spans="1:8" x14ac:dyDescent="0.3">
      <c r="A214" s="4" t="s">
        <v>4665</v>
      </c>
      <c r="B214" s="4" t="s">
        <v>4666</v>
      </c>
      <c r="C214" s="4" t="s">
        <v>4670</v>
      </c>
      <c r="D214" s="4" t="s">
        <v>5292</v>
      </c>
      <c r="E214" s="5">
        <v>8</v>
      </c>
      <c r="F214" s="4" t="str">
        <f>HYPERLINK("http://dx.doi.org/10.1016/j.artmed.2017.01.004","http://dx.doi.org/10.1016/j.artmed.2017.01.004")</f>
        <v>http://dx.doi.org/10.1016/j.artmed.2017.01.004</v>
      </c>
      <c r="G214" s="5">
        <v>2017</v>
      </c>
      <c r="H214" s="4" t="s">
        <v>1540</v>
      </c>
    </row>
    <row r="215" spans="1:8" x14ac:dyDescent="0.3">
      <c r="A215" s="4" t="s">
        <v>4672</v>
      </c>
      <c r="B215" s="4" t="s">
        <v>4673</v>
      </c>
      <c r="C215" s="4" t="s">
        <v>4677</v>
      </c>
      <c r="D215" s="4" t="s">
        <v>5293</v>
      </c>
      <c r="E215" s="5">
        <v>12</v>
      </c>
      <c r="F215" s="4" t="str">
        <f>HYPERLINK("http://dx.doi.org/10.1002/mmce.21004","http://dx.doi.org/10.1002/mmce.21004")</f>
        <v>http://dx.doi.org/10.1002/mmce.21004</v>
      </c>
      <c r="G215" s="5">
        <v>2016</v>
      </c>
      <c r="H215" s="4" t="s">
        <v>1540</v>
      </c>
    </row>
    <row r="216" spans="1:8" x14ac:dyDescent="0.3">
      <c r="A216" s="4" t="s">
        <v>4679</v>
      </c>
      <c r="B216" s="4" t="s">
        <v>3095</v>
      </c>
      <c r="C216" s="4" t="s">
        <v>4682</v>
      </c>
      <c r="D216" s="4" t="s">
        <v>5294</v>
      </c>
      <c r="E216" s="5">
        <v>13</v>
      </c>
      <c r="F216" s="4" t="str">
        <f>HYPERLINK("http://dx.doi.org/10.1109/ACCESS.2022.3198597","http://dx.doi.org/10.1109/ACCESS.2022.3198597")</f>
        <v>http://dx.doi.org/10.1109/ACCESS.2022.3198597</v>
      </c>
      <c r="G216" s="5">
        <v>2022</v>
      </c>
      <c r="H216" s="4" t="s">
        <v>1540</v>
      </c>
    </row>
    <row r="217" spans="1:8" x14ac:dyDescent="0.3">
      <c r="A217" s="4" t="s">
        <v>4683</v>
      </c>
      <c r="B217" s="4" t="s">
        <v>4684</v>
      </c>
      <c r="C217" s="4" t="s">
        <v>4685</v>
      </c>
      <c r="D217" s="4" t="s">
        <v>5157</v>
      </c>
      <c r="E217" s="5">
        <v>0</v>
      </c>
      <c r="F217" s="4" t="str">
        <f>HYPERLINK("http://dx.doi.org/10.1155/2017/1936849","http://dx.doi.org/10.1155/2017/1936849")</f>
        <v>http://dx.doi.org/10.1155/2017/1936849</v>
      </c>
      <c r="G217" s="5">
        <v>2017</v>
      </c>
      <c r="H217" s="4" t="s">
        <v>1540</v>
      </c>
    </row>
    <row r="218" spans="1:8" x14ac:dyDescent="0.3">
      <c r="A218" s="4" t="s">
        <v>4687</v>
      </c>
      <c r="B218" s="4" t="s">
        <v>2659</v>
      </c>
      <c r="C218" s="4" t="s">
        <v>4689</v>
      </c>
      <c r="D218" s="4" t="s">
        <v>5295</v>
      </c>
      <c r="E218" s="5">
        <v>17</v>
      </c>
      <c r="F218" s="4" t="str">
        <f>HYPERLINK("http://dx.doi.org/10.1109/ACCESS.2021.3051646","http://dx.doi.org/10.1109/ACCESS.2021.3051646")</f>
        <v>http://dx.doi.org/10.1109/ACCESS.2021.3051646</v>
      </c>
      <c r="G218" s="5">
        <v>2021</v>
      </c>
      <c r="H218" s="4" t="s">
        <v>1540</v>
      </c>
    </row>
    <row r="219" spans="1:8" x14ac:dyDescent="0.3">
      <c r="A219" s="4" t="s">
        <v>4690</v>
      </c>
      <c r="B219" s="4" t="s">
        <v>4691</v>
      </c>
      <c r="C219" s="4" t="s">
        <v>4695</v>
      </c>
      <c r="D219" s="4" t="s">
        <v>5296</v>
      </c>
      <c r="E219" s="5">
        <v>0</v>
      </c>
      <c r="F219" s="4" t="str">
        <f>HYPERLINK("http://dx.doi.org/10.1145/3419101","http://dx.doi.org/10.1145/3419101")</f>
        <v>http://dx.doi.org/10.1145/3419101</v>
      </c>
      <c r="G219" s="5">
        <v>2021</v>
      </c>
      <c r="H219" s="4" t="s">
        <v>1540</v>
      </c>
    </row>
    <row r="220" spans="1:8" x14ac:dyDescent="0.3">
      <c r="A220" s="4" t="s">
        <v>4697</v>
      </c>
      <c r="B220" s="4" t="s">
        <v>4698</v>
      </c>
      <c r="C220" s="4" t="s">
        <v>4701</v>
      </c>
      <c r="D220" s="4" t="s">
        <v>5297</v>
      </c>
      <c r="E220" s="5">
        <v>9</v>
      </c>
      <c r="F220" s="4" t="str">
        <f>HYPERLINK("http://dx.doi.org/10.1016/j.compbiomed.2016.10.021","http://dx.doi.org/10.1016/j.compbiomed.2016.10.021")</f>
        <v>http://dx.doi.org/10.1016/j.compbiomed.2016.10.021</v>
      </c>
      <c r="G220" s="5">
        <v>2016</v>
      </c>
      <c r="H220" s="4" t="s">
        <v>1540</v>
      </c>
    </row>
    <row r="221" spans="1:8" x14ac:dyDescent="0.3">
      <c r="A221" s="4" t="s">
        <v>4703</v>
      </c>
      <c r="B221" s="4" t="s">
        <v>4704</v>
      </c>
      <c r="C221" s="4" t="s">
        <v>4707</v>
      </c>
      <c r="D221" s="4" t="s">
        <v>5298</v>
      </c>
      <c r="E221" s="5">
        <v>14</v>
      </c>
      <c r="F221" s="4" t="str">
        <f>HYPERLINK("http://dx.doi.org/10.1109/JBHI.2014.2329493","http://dx.doi.org/10.1109/JBHI.2014.2329493")</f>
        <v>http://dx.doi.org/10.1109/JBHI.2014.2329493</v>
      </c>
      <c r="G221" s="5">
        <v>2015</v>
      </c>
      <c r="H221" s="4" t="s">
        <v>1540</v>
      </c>
    </row>
    <row r="222" spans="1:8" x14ac:dyDescent="0.3">
      <c r="A222" s="4" t="s">
        <v>4709</v>
      </c>
      <c r="B222" s="4" t="s">
        <v>4710</v>
      </c>
      <c r="C222" s="4" t="s">
        <v>4712</v>
      </c>
      <c r="D222" s="4" t="s">
        <v>5299</v>
      </c>
      <c r="E222" s="5">
        <v>0</v>
      </c>
      <c r="F222" s="4" t="str">
        <f>HYPERLINK("http://dx.doi.org/10.3390/fi12100164","http://dx.doi.org/10.3390/fi12100164")</f>
        <v>http://dx.doi.org/10.3390/fi12100164</v>
      </c>
      <c r="G222" s="5">
        <v>2020</v>
      </c>
      <c r="H222" s="4" t="s">
        <v>1540</v>
      </c>
    </row>
    <row r="223" spans="1:8" x14ac:dyDescent="0.3">
      <c r="A223" s="4" t="s">
        <v>4714</v>
      </c>
      <c r="B223" s="4" t="s">
        <v>4715</v>
      </c>
      <c r="C223" s="4" t="s">
        <v>4718</v>
      </c>
      <c r="D223" s="4" t="s">
        <v>5300</v>
      </c>
      <c r="E223" s="5">
        <v>0</v>
      </c>
      <c r="F223" s="4" t="str">
        <f>HYPERLINK("http://dx.doi.org/10.1016/j.media.2020.101880","http://dx.doi.org/10.1016/j.media.2020.101880")</f>
        <v>http://dx.doi.org/10.1016/j.media.2020.101880</v>
      </c>
      <c r="G223" s="5">
        <v>2021</v>
      </c>
      <c r="H223" s="4" t="s">
        <v>1540</v>
      </c>
    </row>
    <row r="224" spans="1:8" x14ac:dyDescent="0.3">
      <c r="A224" s="4" t="s">
        <v>4720</v>
      </c>
      <c r="B224" s="4" t="s">
        <v>4721</v>
      </c>
      <c r="C224" s="4" t="s">
        <v>4724</v>
      </c>
      <c r="D224" s="4" t="s">
        <v>5301</v>
      </c>
      <c r="E224" s="5">
        <v>0</v>
      </c>
      <c r="F224" s="4" t="str">
        <f>HYPERLINK("http://dx.doi.org/10.1016/j.media.2022.102597","http://dx.doi.org/10.1016/j.media.2022.102597")</f>
        <v>http://dx.doi.org/10.1016/j.media.2022.102597</v>
      </c>
      <c r="G224" s="5">
        <v>2022</v>
      </c>
      <c r="H224" s="4" t="s">
        <v>1540</v>
      </c>
    </row>
    <row r="225" spans="1:8" x14ac:dyDescent="0.3">
      <c r="A225" s="4" t="s">
        <v>4726</v>
      </c>
      <c r="B225" s="4" t="s">
        <v>4727</v>
      </c>
      <c r="C225" s="4" t="s">
        <v>4730</v>
      </c>
      <c r="D225" s="4" t="s">
        <v>5302</v>
      </c>
      <c r="E225" s="5">
        <v>13</v>
      </c>
      <c r="F225" s="4" t="str">
        <f>HYPERLINK("http://dx.doi.org/10.1016/j.media.2019.02.005","http://dx.doi.org/10.1016/j.media.2019.02.005")</f>
        <v>http://dx.doi.org/10.1016/j.media.2019.02.005</v>
      </c>
      <c r="G225" s="5">
        <v>2019</v>
      </c>
      <c r="H225" s="4" t="s">
        <v>1540</v>
      </c>
    </row>
    <row r="226" spans="1:8" x14ac:dyDescent="0.3">
      <c r="A226" s="4" t="s">
        <v>4732</v>
      </c>
      <c r="B226" s="4" t="s">
        <v>4733</v>
      </c>
      <c r="C226" s="4" t="s">
        <v>4735</v>
      </c>
      <c r="D226" s="4" t="s">
        <v>5303</v>
      </c>
      <c r="E226" s="5">
        <v>15</v>
      </c>
      <c r="F226" s="4" t="str">
        <f>HYPERLINK("http://dx.doi.org/10.32604/iasc.2022.022583","http://dx.doi.org/10.32604/iasc.2022.022583")</f>
        <v>http://dx.doi.org/10.32604/iasc.2022.022583</v>
      </c>
      <c r="G226" s="5">
        <v>2022</v>
      </c>
      <c r="H226" s="4" t="s">
        <v>1540</v>
      </c>
    </row>
    <row r="227" spans="1:8" x14ac:dyDescent="0.3">
      <c r="A227" s="4" t="s">
        <v>4737</v>
      </c>
      <c r="B227" s="4" t="s">
        <v>2794</v>
      </c>
      <c r="C227" s="4" t="s">
        <v>2795</v>
      </c>
      <c r="D227" s="4" t="s">
        <v>5304</v>
      </c>
      <c r="E227" s="5">
        <v>14</v>
      </c>
      <c r="F227" s="4" t="str">
        <f>HYPERLINK("http://dx.doi.org/10.1109/TIFS.2018.2878160","http://dx.doi.org/10.1109/TIFS.2018.2878160")</f>
        <v>http://dx.doi.org/10.1109/TIFS.2018.2878160</v>
      </c>
      <c r="G227" s="5">
        <v>2019</v>
      </c>
      <c r="H227" s="4" t="s">
        <v>1540</v>
      </c>
    </row>
    <row r="228" spans="1:8" x14ac:dyDescent="0.3">
      <c r="A228" s="4" t="s">
        <v>4740</v>
      </c>
      <c r="B228" s="4" t="s">
        <v>4741</v>
      </c>
      <c r="C228" s="4" t="s">
        <v>4745</v>
      </c>
      <c r="D228" s="4" t="s">
        <v>5305</v>
      </c>
      <c r="E228" s="5">
        <v>0</v>
      </c>
      <c r="F228" s="4" t="str">
        <f>HYPERLINK("http://dx.doi.org/10.1145/3433676","http://dx.doi.org/10.1145/3433676")</f>
        <v>http://dx.doi.org/10.1145/3433676</v>
      </c>
      <c r="G228" s="5">
        <v>2021</v>
      </c>
      <c r="H228" s="4" t="s">
        <v>1540</v>
      </c>
    </row>
    <row r="229" spans="1:8" x14ac:dyDescent="0.3">
      <c r="A229" s="4" t="s">
        <v>4747</v>
      </c>
      <c r="B229" s="4" t="s">
        <v>4748</v>
      </c>
      <c r="C229" s="4" t="s">
        <v>4751</v>
      </c>
      <c r="D229" s="4" t="s">
        <v>5306</v>
      </c>
      <c r="E229" s="5">
        <v>0</v>
      </c>
      <c r="F229" s="4" t="str">
        <f>HYPERLINK("http://dx.doi.org/10.1002/mmce.22198","http://dx.doi.org/10.1002/mmce.22198")</f>
        <v>http://dx.doi.org/10.1002/mmce.22198</v>
      </c>
      <c r="G229" s="5">
        <v>2020</v>
      </c>
      <c r="H229" s="4" t="s">
        <v>1540</v>
      </c>
    </row>
    <row r="230" spans="1:8" x14ac:dyDescent="0.3">
      <c r="A230" s="4" t="s">
        <v>4753</v>
      </c>
      <c r="B230" s="4" t="s">
        <v>4754</v>
      </c>
      <c r="C230" s="4" t="s">
        <v>4757</v>
      </c>
      <c r="D230" s="4" t="s">
        <v>5307</v>
      </c>
      <c r="E230" s="5">
        <v>15</v>
      </c>
      <c r="F230" s="4" t="str">
        <f>HYPERLINK("http://dx.doi.org/10.32604/cmc.2022.023007","http://dx.doi.org/10.32604/cmc.2022.023007")</f>
        <v>http://dx.doi.org/10.32604/cmc.2022.023007</v>
      </c>
      <c r="G230" s="5">
        <v>2022</v>
      </c>
      <c r="H230" s="4" t="s">
        <v>1540</v>
      </c>
    </row>
    <row r="231" spans="1:8" x14ac:dyDescent="0.3">
      <c r="A231" s="4" t="s">
        <v>4759</v>
      </c>
      <c r="B231" s="4" t="s">
        <v>4760</v>
      </c>
      <c r="C231" s="4" t="s">
        <v>4762</v>
      </c>
      <c r="D231" s="4" t="s">
        <v>5308</v>
      </c>
      <c r="E231" s="5">
        <v>0</v>
      </c>
      <c r="F231" s="4" t="str">
        <f>HYPERLINK("http://dx.doi.org/10.1007/s10846-021-01420-3","http://dx.doi.org/10.1007/s10846-021-01420-3")</f>
        <v>http://dx.doi.org/10.1007/s10846-021-01420-3</v>
      </c>
      <c r="G231" s="5">
        <v>2021</v>
      </c>
      <c r="H231" s="4" t="s">
        <v>1540</v>
      </c>
    </row>
    <row r="232" spans="1:8" x14ac:dyDescent="0.3">
      <c r="A232" s="4" t="s">
        <v>4764</v>
      </c>
      <c r="B232" s="4" t="s">
        <v>4765</v>
      </c>
      <c r="C232" s="4" t="s">
        <v>4768</v>
      </c>
      <c r="D232" s="4" t="s">
        <v>5309</v>
      </c>
      <c r="E232" s="5">
        <v>0</v>
      </c>
      <c r="F232" s="4" t="str">
        <f>HYPERLINK("http://dx.doi.org/10.1016/j.media.2022.102377","http://dx.doi.org/10.1016/j.media.2022.102377")</f>
        <v>http://dx.doi.org/10.1016/j.media.2022.102377</v>
      </c>
      <c r="G232" s="5">
        <v>2022</v>
      </c>
      <c r="H232" s="4" t="s">
        <v>1540</v>
      </c>
    </row>
    <row r="233" spans="1:8" x14ac:dyDescent="0.3">
      <c r="A233" s="4" t="s">
        <v>4770</v>
      </c>
      <c r="B233" s="4" t="s">
        <v>4771</v>
      </c>
      <c r="C233" s="4" t="s">
        <v>4774</v>
      </c>
      <c r="D233" s="4" t="s">
        <v>5310</v>
      </c>
      <c r="E233" s="5">
        <v>0</v>
      </c>
      <c r="F233" s="4" t="str">
        <f>HYPERLINK("http://dx.doi.org/10.3390/a13090240","http://dx.doi.org/10.3390/a13090240")</f>
        <v>http://dx.doi.org/10.3390/a13090240</v>
      </c>
      <c r="G233" s="5">
        <v>2020</v>
      </c>
      <c r="H233" s="4" t="s">
        <v>1540</v>
      </c>
    </row>
    <row r="234" spans="1:8" x14ac:dyDescent="0.3">
      <c r="A234" s="4" t="s">
        <v>4776</v>
      </c>
      <c r="B234" s="4" t="s">
        <v>4777</v>
      </c>
      <c r="C234" s="4" t="s">
        <v>4781</v>
      </c>
      <c r="D234" s="4" t="s">
        <v>5311</v>
      </c>
      <c r="E234" s="5">
        <v>0</v>
      </c>
      <c r="F234" s="4" t="str">
        <f>HYPERLINK("http://dx.doi.org/10.1186/s13321-022-00630-7","http://dx.doi.org/10.1186/s13321-022-00630-7")</f>
        <v>http://dx.doi.org/10.1186/s13321-022-00630-7</v>
      </c>
      <c r="G234" s="5">
        <v>2022</v>
      </c>
      <c r="H234" s="4" t="s">
        <v>1540</v>
      </c>
    </row>
    <row r="235" spans="1:8" x14ac:dyDescent="0.3">
      <c r="A235" s="4" t="s">
        <v>4783</v>
      </c>
      <c r="B235" s="4" t="s">
        <v>2900</v>
      </c>
      <c r="C235" s="4" t="s">
        <v>2901</v>
      </c>
      <c r="D235" s="4" t="s">
        <v>5312</v>
      </c>
      <c r="E235" s="5">
        <v>10</v>
      </c>
      <c r="F235" s="4" t="str">
        <f>HYPERLINK("http://dx.doi.org/10.1109/ACCESS.2021.3051274","http://dx.doi.org/10.1109/ACCESS.2021.3051274")</f>
        <v>http://dx.doi.org/10.1109/ACCESS.2021.3051274</v>
      </c>
      <c r="G235" s="5">
        <v>2021</v>
      </c>
      <c r="H235" s="4" t="s">
        <v>1540</v>
      </c>
    </row>
    <row r="236" spans="1:8" x14ac:dyDescent="0.3">
      <c r="A236" s="4" t="s">
        <v>4786</v>
      </c>
      <c r="B236" s="4" t="s">
        <v>4787</v>
      </c>
      <c r="C236" s="4" t="s">
        <v>4790</v>
      </c>
      <c r="D236" s="4" t="s">
        <v>5313</v>
      </c>
      <c r="E236" s="5">
        <v>9</v>
      </c>
      <c r="F236" s="4" t="str">
        <f>HYPERLINK("http://dx.doi.org/10.1002/mmce.21034","http://dx.doi.org/10.1002/mmce.21034")</f>
        <v>http://dx.doi.org/10.1002/mmce.21034</v>
      </c>
      <c r="G236" s="5">
        <v>2016</v>
      </c>
      <c r="H236" s="4" t="s">
        <v>1540</v>
      </c>
    </row>
    <row r="237" spans="1:8" x14ac:dyDescent="0.3">
      <c r="A237" s="4" t="s">
        <v>4792</v>
      </c>
      <c r="B237" s="4" t="s">
        <v>4793</v>
      </c>
      <c r="C237" s="4" t="s">
        <v>4797</v>
      </c>
      <c r="D237" s="4" t="s">
        <v>5314</v>
      </c>
      <c r="E237" s="5">
        <v>11</v>
      </c>
      <c r="F237" s="4" t="str">
        <f>HYPERLINK("http://dx.doi.org/10.1016/j.patcog.2016.09.032","http://dx.doi.org/10.1016/j.patcog.2016.09.032")</f>
        <v>http://dx.doi.org/10.1016/j.patcog.2016.09.032</v>
      </c>
      <c r="G237" s="5">
        <v>2017</v>
      </c>
      <c r="H237" s="4" t="s">
        <v>1540</v>
      </c>
    </row>
    <row r="238" spans="1:8" x14ac:dyDescent="0.3">
      <c r="A238" s="4" t="s">
        <v>4799</v>
      </c>
      <c r="B238" s="4" t="s">
        <v>4800</v>
      </c>
      <c r="C238" s="4" t="s">
        <v>4802</v>
      </c>
      <c r="D238" s="4" t="s">
        <v>5315</v>
      </c>
      <c r="E238" s="5">
        <v>6</v>
      </c>
      <c r="F238" s="4" t="str">
        <f>HYPERLINK("http://dx.doi.org/10.1093/bioinformatics/btw381","http://dx.doi.org/10.1093/bioinformatics/btw381")</f>
        <v>http://dx.doi.org/10.1093/bioinformatics/btw381</v>
      </c>
      <c r="G238" s="5">
        <v>2016</v>
      </c>
      <c r="H238" s="4" t="s">
        <v>1540</v>
      </c>
    </row>
    <row r="239" spans="1:8" x14ac:dyDescent="0.3">
      <c r="A239" s="4" t="s">
        <v>4804</v>
      </c>
      <c r="B239" s="4" t="s">
        <v>4805</v>
      </c>
      <c r="C239" s="4" t="s">
        <v>4808</v>
      </c>
      <c r="D239" s="4" t="s">
        <v>5316</v>
      </c>
      <c r="E239" s="5">
        <v>11</v>
      </c>
      <c r="F239" s="4" t="str">
        <f>HYPERLINK("http://dx.doi.org/10.1109/TCYB.2015.2409772","http://dx.doi.org/10.1109/TCYB.2015.2409772")</f>
        <v>http://dx.doi.org/10.1109/TCYB.2015.2409772</v>
      </c>
      <c r="G239" s="5">
        <v>2016</v>
      </c>
      <c r="H239" s="4" t="s">
        <v>1540</v>
      </c>
    </row>
    <row r="240" spans="1:8" x14ac:dyDescent="0.3">
      <c r="A240" s="4" t="s">
        <v>4810</v>
      </c>
      <c r="B240" s="4" t="s">
        <v>2908</v>
      </c>
      <c r="C240" s="4" t="s">
        <v>2909</v>
      </c>
      <c r="D240" s="4" t="s">
        <v>5317</v>
      </c>
      <c r="E240" s="5">
        <v>10</v>
      </c>
      <c r="F240" s="4" t="str">
        <f>HYPERLINK("http://dx.doi.org/10.1109/ACCESS.2020.3001688","http://dx.doi.org/10.1109/ACCESS.2020.3001688")</f>
        <v>http://dx.doi.org/10.1109/ACCESS.2020.3001688</v>
      </c>
      <c r="G240" s="5">
        <v>2020</v>
      </c>
      <c r="H240" s="4" t="s">
        <v>1540</v>
      </c>
    </row>
    <row r="241" spans="1:8" x14ac:dyDescent="0.3">
      <c r="A241" s="4" t="s">
        <v>4813</v>
      </c>
      <c r="B241" s="4" t="s">
        <v>4814</v>
      </c>
      <c r="C241" s="4" t="s">
        <v>4817</v>
      </c>
      <c r="D241" s="4" t="s">
        <v>5318</v>
      </c>
      <c r="E241" s="5">
        <v>0</v>
      </c>
      <c r="F241" s="4" t="str">
        <f>HYPERLINK("http://dx.doi.org/10.1016/j.media.2020.101637","http://dx.doi.org/10.1016/j.media.2020.101637")</f>
        <v>http://dx.doi.org/10.1016/j.media.2020.101637</v>
      </c>
      <c r="G241" s="5">
        <v>2020</v>
      </c>
      <c r="H241" s="4" t="s">
        <v>1540</v>
      </c>
    </row>
    <row r="242" spans="1:8" x14ac:dyDescent="0.3">
      <c r="A242" s="4" t="s">
        <v>4819</v>
      </c>
      <c r="B242" s="4" t="s">
        <v>3416</v>
      </c>
      <c r="C242" s="4" t="s">
        <v>3417</v>
      </c>
      <c r="D242" s="4" t="s">
        <v>5319</v>
      </c>
      <c r="E242" s="5">
        <v>17</v>
      </c>
      <c r="F242" s="4" t="str">
        <f>HYPERLINK("http://dx.doi.org/10.1109/ACCESS.2021.3126486","http://dx.doi.org/10.1109/ACCESS.2021.3126486")</f>
        <v>http://dx.doi.org/10.1109/ACCESS.2021.3126486</v>
      </c>
      <c r="G242" s="5">
        <v>2021</v>
      </c>
      <c r="H242" s="4" t="s">
        <v>1540</v>
      </c>
    </row>
    <row r="243" spans="1:8" x14ac:dyDescent="0.3">
      <c r="A243" s="4" t="s">
        <v>4822</v>
      </c>
      <c r="B243" s="4" t="s">
        <v>4823</v>
      </c>
      <c r="C243" s="4" t="s">
        <v>4826</v>
      </c>
      <c r="D243" s="4" t="s">
        <v>5320</v>
      </c>
      <c r="E243" s="5">
        <v>14</v>
      </c>
      <c r="F243" s="4" t="str">
        <f>HYPERLINK("http://dx.doi.org/10.4018/JCIT.20210701.oa4","http://dx.doi.org/10.4018/JCIT.20210701.oa4")</f>
        <v>http://dx.doi.org/10.4018/JCIT.20210701.oa4</v>
      </c>
      <c r="G243" s="5">
        <v>2021</v>
      </c>
      <c r="H243" s="4" t="s">
        <v>1540</v>
      </c>
    </row>
    <row r="244" spans="1:8" x14ac:dyDescent="0.3">
      <c r="A244" s="4" t="s">
        <v>4828</v>
      </c>
      <c r="B244" s="4" t="s">
        <v>4829</v>
      </c>
      <c r="C244" s="4" t="s">
        <v>4833</v>
      </c>
      <c r="D244" s="4" t="s">
        <v>5321</v>
      </c>
      <c r="E244" s="5">
        <v>23</v>
      </c>
      <c r="F244" s="4" t="str">
        <f>HYPERLINK("http://dx.doi.org/10.3233/AIS-160386","http://dx.doi.org/10.3233/AIS-160386")</f>
        <v>http://dx.doi.org/10.3233/AIS-160386</v>
      </c>
      <c r="G244" s="5">
        <v>2016</v>
      </c>
      <c r="H244" s="4" t="s">
        <v>1540</v>
      </c>
    </row>
    <row r="245" spans="1:8" x14ac:dyDescent="0.3">
      <c r="A245" s="4" t="s">
        <v>4835</v>
      </c>
      <c r="B245" s="4" t="s">
        <v>4836</v>
      </c>
      <c r="C245" s="4" t="s">
        <v>4839</v>
      </c>
      <c r="D245" s="4" t="s">
        <v>5322</v>
      </c>
      <c r="E245" s="5">
        <v>15</v>
      </c>
      <c r="F245" s="4" t="str">
        <f>HYPERLINK("http://dx.doi.org/10.1016/j.media.2017.06.011","http://dx.doi.org/10.1016/j.media.2017.06.011")</f>
        <v>http://dx.doi.org/10.1016/j.media.2017.06.011</v>
      </c>
      <c r="G245" s="5">
        <v>2017</v>
      </c>
      <c r="H245" s="4" t="s">
        <v>1540</v>
      </c>
    </row>
    <row r="246" spans="1:8" x14ac:dyDescent="0.3">
      <c r="A246" s="4" t="s">
        <v>4841</v>
      </c>
      <c r="B246" s="4" t="s">
        <v>4842</v>
      </c>
      <c r="C246" s="4" t="s">
        <v>4845</v>
      </c>
      <c r="D246" s="4" t="s">
        <v>5323</v>
      </c>
      <c r="E246" s="5">
        <v>10</v>
      </c>
      <c r="F246" s="4" t="str">
        <f>HYPERLINK("http://dx.doi.org/10.1109/TMI.2017.2709251","http://dx.doi.org/10.1109/TMI.2017.2709251")</f>
        <v>http://dx.doi.org/10.1109/TMI.2017.2709251</v>
      </c>
      <c r="G246" s="5">
        <v>2017</v>
      </c>
      <c r="H246" s="4" t="s">
        <v>1540</v>
      </c>
    </row>
    <row r="247" spans="1:8" x14ac:dyDescent="0.3">
      <c r="A247" s="4" t="s">
        <v>4847</v>
      </c>
      <c r="B247" s="4" t="s">
        <v>4848</v>
      </c>
      <c r="C247" s="4" t="s">
        <v>4852</v>
      </c>
      <c r="D247" s="4" t="s">
        <v>5324</v>
      </c>
      <c r="E247" s="5">
        <v>16</v>
      </c>
      <c r="F247" s="4" t="str">
        <f>HYPERLINK("http://dx.doi.org/10.1007/s12021-014-9240-7","http://dx.doi.org/10.1007/s12021-014-9240-7")</f>
        <v>http://dx.doi.org/10.1007/s12021-014-9240-7</v>
      </c>
      <c r="G247" s="5">
        <v>2015</v>
      </c>
      <c r="H247" s="4" t="s">
        <v>1540</v>
      </c>
    </row>
    <row r="248" spans="1:8" x14ac:dyDescent="0.3">
      <c r="A248" s="4" t="s">
        <v>4854</v>
      </c>
      <c r="B248" s="4" t="s">
        <v>4855</v>
      </c>
      <c r="C248" s="4" t="s">
        <v>4858</v>
      </c>
      <c r="D248" s="4" t="s">
        <v>5325</v>
      </c>
      <c r="E248" s="5">
        <v>12</v>
      </c>
      <c r="F248" s="4" t="str">
        <f>HYPERLINK("http://dx.doi.org/10.1109/TCYB.2016.2529300","http://dx.doi.org/10.1109/TCYB.2016.2529300")</f>
        <v>http://dx.doi.org/10.1109/TCYB.2016.2529300</v>
      </c>
      <c r="G248" s="5">
        <v>2017</v>
      </c>
      <c r="H248" s="4" t="s">
        <v>1540</v>
      </c>
    </row>
    <row r="249" spans="1:8" x14ac:dyDescent="0.3">
      <c r="A249" s="4" t="s">
        <v>4860</v>
      </c>
      <c r="B249" s="4" t="s">
        <v>4861</v>
      </c>
      <c r="C249" s="4" t="s">
        <v>4864</v>
      </c>
      <c r="D249" s="4" t="s">
        <v>5326</v>
      </c>
      <c r="E249" s="5">
        <v>0</v>
      </c>
      <c r="F249" s="4" t="str">
        <f>HYPERLINK("http://dx.doi.org/10.1002/mmce.21059","http://dx.doi.org/10.1002/mmce.21059")</f>
        <v>http://dx.doi.org/10.1002/mmce.21059</v>
      </c>
      <c r="G249" s="5">
        <v>2017</v>
      </c>
      <c r="H249" s="4" t="s">
        <v>1540</v>
      </c>
    </row>
    <row r="250" spans="1:8" x14ac:dyDescent="0.3">
      <c r="A250" s="4" t="s">
        <v>4866</v>
      </c>
      <c r="B250" s="4" t="s">
        <v>4867</v>
      </c>
      <c r="C250" s="4" t="s">
        <v>4870</v>
      </c>
      <c r="D250" s="4" t="s">
        <v>5327</v>
      </c>
      <c r="E250" s="5">
        <v>0</v>
      </c>
      <c r="F250" s="4" t="str">
        <f>HYPERLINK("http://dx.doi.org/10.1016/j.media.2022.102641","http://dx.doi.org/10.1016/j.media.2022.102641")</f>
        <v>http://dx.doi.org/10.1016/j.media.2022.102641</v>
      </c>
      <c r="G250" s="5">
        <v>2023</v>
      </c>
      <c r="H250" s="4" t="s">
        <v>1540</v>
      </c>
    </row>
    <row r="251" spans="1:8" x14ac:dyDescent="0.3">
      <c r="A251" s="4" t="s">
        <v>4872</v>
      </c>
      <c r="B251" s="4" t="s">
        <v>3336</v>
      </c>
      <c r="C251" s="4" t="s">
        <v>3337</v>
      </c>
      <c r="D251" s="4" t="s">
        <v>5328</v>
      </c>
      <c r="E251" s="5">
        <v>14</v>
      </c>
      <c r="F251" s="4" t="str">
        <f>HYPERLINK("http://dx.doi.org/10.1109/ACCESS.2019.2918563","http://dx.doi.org/10.1109/ACCESS.2019.2918563")</f>
        <v>http://dx.doi.org/10.1109/ACCESS.2019.2918563</v>
      </c>
      <c r="G251" s="5">
        <v>2019</v>
      </c>
      <c r="H251" s="4" t="s">
        <v>1540</v>
      </c>
    </row>
    <row r="252" spans="1:8" x14ac:dyDescent="0.3">
      <c r="A252" s="4" t="s">
        <v>4875</v>
      </c>
      <c r="B252" s="4" t="s">
        <v>3456</v>
      </c>
      <c r="C252" s="4" t="s">
        <v>3457</v>
      </c>
      <c r="D252" s="4" t="s">
        <v>5329</v>
      </c>
      <c r="E252" s="5">
        <v>8</v>
      </c>
      <c r="F252" s="4" t="str">
        <f>HYPERLINK("http://dx.doi.org/10.1109/ACCESS.2022.3211941","http://dx.doi.org/10.1109/ACCESS.2022.3211941")</f>
        <v>http://dx.doi.org/10.1109/ACCESS.2022.3211941</v>
      </c>
      <c r="G252" s="5">
        <v>2022</v>
      </c>
      <c r="H252" s="4" t="s">
        <v>1540</v>
      </c>
    </row>
    <row r="253" spans="1:8" x14ac:dyDescent="0.3">
      <c r="A253" s="4" t="s">
        <v>4877</v>
      </c>
      <c r="B253" s="4" t="s">
        <v>3440</v>
      </c>
      <c r="C253" s="4" t="s">
        <v>4880</v>
      </c>
      <c r="D253" s="4" t="s">
        <v>5330</v>
      </c>
      <c r="E253" s="5">
        <v>16</v>
      </c>
      <c r="F253" s="4" t="str">
        <f>HYPERLINK("http://dx.doi.org/10.1109/ACCESS.2023.3242666","http://dx.doi.org/10.1109/ACCESS.2023.3242666")</f>
        <v>http://dx.doi.org/10.1109/ACCESS.2023.3242666</v>
      </c>
      <c r="G253" s="5">
        <v>2023</v>
      </c>
      <c r="H253" s="4" t="s">
        <v>1540</v>
      </c>
    </row>
    <row r="254" spans="1:8" x14ac:dyDescent="0.3">
      <c r="A254" s="4" t="s">
        <v>4881</v>
      </c>
      <c r="B254" s="4" t="s">
        <v>4882</v>
      </c>
      <c r="C254" s="4" t="s">
        <v>4885</v>
      </c>
      <c r="D254" s="4" t="s">
        <v>5331</v>
      </c>
      <c r="E254" s="5">
        <v>22</v>
      </c>
      <c r="F254" s="4" t="str">
        <f>HYPERLINK("http://dx.doi.org/10.1007/s11042-017-5046-6","http://dx.doi.org/10.1007/s11042-017-5046-6")</f>
        <v>http://dx.doi.org/10.1007/s11042-017-5046-6</v>
      </c>
      <c r="G254" s="5">
        <v>2018</v>
      </c>
      <c r="H254" s="4" t="s">
        <v>1540</v>
      </c>
    </row>
    <row r="255" spans="1:8" x14ac:dyDescent="0.3">
      <c r="A255" s="4" t="s">
        <v>4887</v>
      </c>
      <c r="B255" s="4" t="s">
        <v>2810</v>
      </c>
      <c r="C255" s="4" t="s">
        <v>4890</v>
      </c>
      <c r="D255" s="4" t="s">
        <v>5332</v>
      </c>
      <c r="E255" s="5">
        <v>10</v>
      </c>
      <c r="F255" s="4" t="str">
        <f>HYPERLINK("http://dx.doi.org/10.1109/ACCESS.2017.2733625","http://dx.doi.org/10.1109/ACCESS.2017.2733625")</f>
        <v>http://dx.doi.org/10.1109/ACCESS.2017.2733625</v>
      </c>
      <c r="G255" s="5">
        <v>2017</v>
      </c>
      <c r="H255" s="4" t="s">
        <v>1540</v>
      </c>
    </row>
    <row r="256" spans="1:8" x14ac:dyDescent="0.3">
      <c r="A256" s="4" t="s">
        <v>4891</v>
      </c>
      <c r="B256" s="4" t="s">
        <v>4892</v>
      </c>
      <c r="C256" s="4" t="s">
        <v>4896</v>
      </c>
      <c r="D256" s="4" t="s">
        <v>5333</v>
      </c>
      <c r="E256" s="5">
        <v>22</v>
      </c>
      <c r="F256" s="4" t="str">
        <f>HYPERLINK("http://dx.doi.org/10.1007/s10044-021-00991-z","http://dx.doi.org/10.1007/s10044-021-00991-z")</f>
        <v>http://dx.doi.org/10.1007/s10044-021-00991-z</v>
      </c>
      <c r="G256" s="5">
        <v>2021</v>
      </c>
      <c r="H256" s="4" t="s">
        <v>1540</v>
      </c>
    </row>
    <row r="257" spans="1:8" x14ac:dyDescent="0.3">
      <c r="A257" s="4" t="s">
        <v>4898</v>
      </c>
      <c r="B257" s="4" t="s">
        <v>2826</v>
      </c>
      <c r="C257" s="4" t="s">
        <v>2827</v>
      </c>
      <c r="D257" s="4" t="s">
        <v>5334</v>
      </c>
      <c r="E257" s="5">
        <v>7</v>
      </c>
      <c r="F257" s="4" t="str">
        <f>HYPERLINK("http://dx.doi.org/10.1109/ACCESS.2020.3031296","http://dx.doi.org/10.1109/ACCESS.2020.3031296")</f>
        <v>http://dx.doi.org/10.1109/ACCESS.2020.3031296</v>
      </c>
      <c r="G257" s="5">
        <v>2020</v>
      </c>
      <c r="H257" s="4" t="s">
        <v>1540</v>
      </c>
    </row>
    <row r="258" spans="1:8" x14ac:dyDescent="0.3">
      <c r="A258" s="4" t="s">
        <v>4901</v>
      </c>
      <c r="B258" s="4" t="s">
        <v>4902</v>
      </c>
      <c r="C258" s="4" t="s">
        <v>4905</v>
      </c>
      <c r="D258" s="4" t="s">
        <v>5335</v>
      </c>
      <c r="E258" s="5">
        <v>18</v>
      </c>
      <c r="F258" s="4" t="str">
        <f>HYPERLINK("http://dx.doi.org/10.1007/s10489-022-03215-x","http://dx.doi.org/10.1007/s10489-022-03215-x")</f>
        <v>http://dx.doi.org/10.1007/s10489-022-03215-x</v>
      </c>
      <c r="G258" s="5">
        <v>2022</v>
      </c>
      <c r="H258" s="4" t="s">
        <v>1540</v>
      </c>
    </row>
    <row r="259" spans="1:8" x14ac:dyDescent="0.3">
      <c r="A259" s="4" t="s">
        <v>4907</v>
      </c>
      <c r="B259" s="4" t="s">
        <v>4908</v>
      </c>
      <c r="C259" s="4" t="s">
        <v>4911</v>
      </c>
      <c r="D259" s="4" t="s">
        <v>5336</v>
      </c>
      <c r="E259" s="5">
        <v>14</v>
      </c>
      <c r="F259" s="4" t="str">
        <f>HYPERLINK("http://dx.doi.org/10.32604/iasc.2022.020973","http://dx.doi.org/10.32604/iasc.2022.020973")</f>
        <v>http://dx.doi.org/10.32604/iasc.2022.020973</v>
      </c>
      <c r="G259" s="5">
        <v>2022</v>
      </c>
      <c r="H259" s="4" t="s">
        <v>1540</v>
      </c>
    </row>
    <row r="260" spans="1:8" x14ac:dyDescent="0.3">
      <c r="A260" s="4" t="s">
        <v>4913</v>
      </c>
      <c r="B260" s="4" t="s">
        <v>4914</v>
      </c>
      <c r="C260" s="4" t="s">
        <v>4917</v>
      </c>
      <c r="D260" s="4" t="s">
        <v>5337</v>
      </c>
      <c r="E260" s="5">
        <v>0</v>
      </c>
      <c r="F260" s="4" t="str">
        <f>HYPERLINK("http://dx.doi.org/10.1109/TR.2022.3193070","http://dx.doi.org/10.1109/TR.2022.3193070")</f>
        <v>http://dx.doi.org/10.1109/TR.2022.3193070</v>
      </c>
      <c r="G260" s="5">
        <v>2022</v>
      </c>
      <c r="H260" s="4" t="s">
        <v>1540</v>
      </c>
    </row>
    <row r="261" spans="1:8" x14ac:dyDescent="0.3">
      <c r="A261" s="4" t="s">
        <v>4919</v>
      </c>
      <c r="B261" s="4" t="s">
        <v>2818</v>
      </c>
      <c r="C261" s="4" t="s">
        <v>4922</v>
      </c>
      <c r="D261" s="4" t="s">
        <v>5338</v>
      </c>
      <c r="E261" s="5">
        <v>7</v>
      </c>
      <c r="F261" s="4" t="str">
        <f>HYPERLINK("http://dx.doi.org/10.1109/ACCESS.2019.2939271","http://dx.doi.org/10.1109/ACCESS.2019.2939271")</f>
        <v>http://dx.doi.org/10.1109/ACCESS.2019.2939271</v>
      </c>
      <c r="G261" s="5">
        <v>2019</v>
      </c>
      <c r="H261" s="4" t="s">
        <v>1540</v>
      </c>
    </row>
    <row r="262" spans="1:8" x14ac:dyDescent="0.3">
      <c r="A262" s="4" t="s">
        <v>4923</v>
      </c>
      <c r="B262" s="4" t="s">
        <v>4924</v>
      </c>
      <c r="C262" s="4" t="s">
        <v>4927</v>
      </c>
      <c r="D262" s="4" t="s">
        <v>5339</v>
      </c>
      <c r="E262" s="5">
        <v>9</v>
      </c>
      <c r="F262" s="4" t="str">
        <f>HYPERLINK("http://dx.doi.org/10.1016/j.patcog.2016.10.021","http://dx.doi.org/10.1016/j.patcog.2016.10.021")</f>
        <v>http://dx.doi.org/10.1016/j.patcog.2016.10.021</v>
      </c>
      <c r="G262" s="5">
        <v>2017</v>
      </c>
      <c r="H262" s="4" t="s">
        <v>1540</v>
      </c>
    </row>
    <row r="263" spans="1:8" x14ac:dyDescent="0.3">
      <c r="A263" s="4" t="s">
        <v>4929</v>
      </c>
      <c r="B263" s="4" t="s">
        <v>4930</v>
      </c>
      <c r="C263" s="4" t="s">
        <v>4933</v>
      </c>
      <c r="D263" s="4" t="s">
        <v>5340</v>
      </c>
      <c r="E263" s="5">
        <v>20</v>
      </c>
      <c r="F263" s="4" t="str">
        <f>HYPERLINK("http://dx.doi.org/10.32604/cmc.2021.014229","http://dx.doi.org/10.32604/cmc.2021.014229")</f>
        <v>http://dx.doi.org/10.32604/cmc.2021.014229</v>
      </c>
      <c r="G263" s="5">
        <v>2021</v>
      </c>
      <c r="H263" s="4" t="s">
        <v>1540</v>
      </c>
    </row>
    <row r="264" spans="1:8" x14ac:dyDescent="0.3">
      <c r="A264" s="4" t="s">
        <v>4935</v>
      </c>
      <c r="B264" s="4" t="s">
        <v>4936</v>
      </c>
      <c r="C264" s="4" t="s">
        <v>4940</v>
      </c>
      <c r="D264" s="4" t="s">
        <v>5341</v>
      </c>
      <c r="E264" s="5">
        <v>7</v>
      </c>
      <c r="F264" s="4" t="str">
        <f>HYPERLINK("http://dx.doi.org/10.4316/AECE.2018.04014","http://dx.doi.org/10.4316/AECE.2018.04014")</f>
        <v>http://dx.doi.org/10.4316/AECE.2018.04014</v>
      </c>
      <c r="G264" s="5">
        <v>2018</v>
      </c>
      <c r="H264" s="4" t="s">
        <v>1540</v>
      </c>
    </row>
    <row r="265" spans="1:8" x14ac:dyDescent="0.3">
      <c r="A265" s="4" t="s">
        <v>4942</v>
      </c>
      <c r="B265" s="4" t="s">
        <v>4943</v>
      </c>
      <c r="C265" s="4" t="s">
        <v>4946</v>
      </c>
      <c r="D265" s="4" t="s">
        <v>5342</v>
      </c>
      <c r="E265" s="5">
        <v>30</v>
      </c>
      <c r="F265" s="4" t="str">
        <f>HYPERLINK("http://dx.doi.org/10.1007/s11042-018-7029-7","http://dx.doi.org/10.1007/s11042-018-7029-7")</f>
        <v>http://dx.doi.org/10.1007/s11042-018-7029-7</v>
      </c>
      <c r="G265" s="5">
        <v>2019</v>
      </c>
      <c r="H265" s="4" t="s">
        <v>1540</v>
      </c>
    </row>
    <row r="266" spans="1:8" x14ac:dyDescent="0.3">
      <c r="A266" s="4" t="s">
        <v>4948</v>
      </c>
      <c r="B266" s="4" t="s">
        <v>4949</v>
      </c>
      <c r="C266" s="4" t="s">
        <v>4951</v>
      </c>
      <c r="D266" s="4" t="s">
        <v>5343</v>
      </c>
      <c r="E266" s="5">
        <v>12</v>
      </c>
      <c r="F266" s="4" t="str">
        <f>HYPERLINK("http://dx.doi.org/10.1049/bme2.12036","http://dx.doi.org/10.1049/bme2.12036")</f>
        <v>http://dx.doi.org/10.1049/bme2.12036</v>
      </c>
      <c r="G266" s="5">
        <v>2021</v>
      </c>
      <c r="H266" s="4" t="s">
        <v>1540</v>
      </c>
    </row>
    <row r="267" spans="1:8" x14ac:dyDescent="0.3">
      <c r="A267" s="4" t="s">
        <v>4953</v>
      </c>
      <c r="B267" s="4" t="s">
        <v>4954</v>
      </c>
      <c r="C267" s="4" t="s">
        <v>4956</v>
      </c>
      <c r="D267" s="4" t="s">
        <v>5344</v>
      </c>
      <c r="E267" s="5">
        <v>0</v>
      </c>
      <c r="F267" s="4" t="str">
        <f>HYPERLINK("http://dx.doi.org/10.1016/j.jbi.2022.104086","http://dx.doi.org/10.1016/j.jbi.2022.104086")</f>
        <v>http://dx.doi.org/10.1016/j.jbi.2022.104086</v>
      </c>
      <c r="G267" s="5">
        <v>2022</v>
      </c>
      <c r="H267" s="4" t="s">
        <v>1540</v>
      </c>
    </row>
    <row r="268" spans="1:8" x14ac:dyDescent="0.3">
      <c r="A268" s="4" t="s">
        <v>4958</v>
      </c>
      <c r="B268" s="4" t="s">
        <v>3448</v>
      </c>
      <c r="C268" s="4" t="s">
        <v>3449</v>
      </c>
      <c r="D268" s="4" t="s">
        <v>5345</v>
      </c>
      <c r="E268" s="5">
        <v>12</v>
      </c>
      <c r="F268" s="4" t="str">
        <f>HYPERLINK("http://dx.doi.org/10.1109/ACCESS.2020.3035110","http://dx.doi.org/10.1109/ACCESS.2020.3035110")</f>
        <v>http://dx.doi.org/10.1109/ACCESS.2020.3035110</v>
      </c>
      <c r="G268" s="5">
        <v>2021</v>
      </c>
      <c r="H268" s="4" t="s">
        <v>1540</v>
      </c>
    </row>
    <row r="269" spans="1:8" x14ac:dyDescent="0.3">
      <c r="A269" s="4" t="s">
        <v>4961</v>
      </c>
      <c r="B269" s="4" t="s">
        <v>4962</v>
      </c>
      <c r="C269" s="4" t="s">
        <v>4966</v>
      </c>
      <c r="D269" s="4" t="s">
        <v>5346</v>
      </c>
      <c r="E269" s="5">
        <v>6</v>
      </c>
      <c r="F269" s="4" t="str">
        <f>HYPERLINK("http://dx.doi.org/10.18280/ts.380329","http://dx.doi.org/10.18280/ts.380329")</f>
        <v>http://dx.doi.org/10.18280/ts.380329</v>
      </c>
      <c r="G269" s="5">
        <v>2021</v>
      </c>
      <c r="H269" s="4" t="s">
        <v>1540</v>
      </c>
    </row>
    <row r="270" spans="1:8" x14ac:dyDescent="0.3">
      <c r="A270" s="4" t="s">
        <v>4968</v>
      </c>
      <c r="B270" s="4" t="s">
        <v>4969</v>
      </c>
      <c r="C270" s="4" t="s">
        <v>4973</v>
      </c>
      <c r="D270" s="4" t="s">
        <v>5347</v>
      </c>
      <c r="E270" s="5">
        <v>0</v>
      </c>
      <c r="F270" s="4" t="str">
        <f>HYPERLINK("http://dx.doi.org/10.1016/j.advengsoft.2020.102923","http://dx.doi.org/10.1016/j.advengsoft.2020.102923")</f>
        <v>http://dx.doi.org/10.1016/j.advengsoft.2020.102923</v>
      </c>
      <c r="G270" s="5">
        <v>2020</v>
      </c>
      <c r="H270" s="4" t="s">
        <v>1540</v>
      </c>
    </row>
    <row r="271" spans="1:8" x14ac:dyDescent="0.3">
      <c r="A271" s="4" t="s">
        <v>4975</v>
      </c>
      <c r="B271" s="4" t="s">
        <v>4976</v>
      </c>
      <c r="C271" s="4" t="s">
        <v>4980</v>
      </c>
      <c r="D271" s="4" t="s">
        <v>5348</v>
      </c>
      <c r="E271" s="5">
        <v>20</v>
      </c>
      <c r="F271" s="4" t="str">
        <f>HYPERLINK("http://dx.doi.org/10.2166/hydro.2017.035","http://dx.doi.org/10.2166/hydro.2017.035")</f>
        <v>http://dx.doi.org/10.2166/hydro.2017.035</v>
      </c>
      <c r="G271" s="5">
        <v>2017</v>
      </c>
      <c r="H271" s="4" t="s">
        <v>1540</v>
      </c>
    </row>
    <row r="272" spans="1:8" x14ac:dyDescent="0.3">
      <c r="A272" s="4" t="s">
        <v>4982</v>
      </c>
      <c r="B272" s="4" t="s">
        <v>4983</v>
      </c>
      <c r="C272" s="4" t="s">
        <v>4986</v>
      </c>
      <c r="D272" s="4" t="s">
        <v>5349</v>
      </c>
      <c r="E272" s="5">
        <v>0</v>
      </c>
      <c r="F272" s="4" t="str">
        <f>HYPERLINK("http://dx.doi.org/10.3390/electronics9050873","http://dx.doi.org/10.3390/electronics9050873")</f>
        <v>http://dx.doi.org/10.3390/electronics9050873</v>
      </c>
      <c r="G272" s="5">
        <v>2020</v>
      </c>
      <c r="H272" s="4" t="s">
        <v>1540</v>
      </c>
    </row>
    <row r="273" spans="1:8" x14ac:dyDescent="0.3">
      <c r="A273" s="4" t="s">
        <v>4988</v>
      </c>
      <c r="B273" s="4" t="s">
        <v>4989</v>
      </c>
      <c r="C273" s="4" t="s">
        <v>4993</v>
      </c>
      <c r="D273" s="4" t="s">
        <v>5350</v>
      </c>
      <c r="E273" s="5">
        <v>0</v>
      </c>
      <c r="F273" s="4" t="str">
        <f>HYPERLINK("http://dx.doi.org/10.1016/j.eswa.2019.112826","http://dx.doi.org/10.1016/j.eswa.2019.112826")</f>
        <v>http://dx.doi.org/10.1016/j.eswa.2019.112826</v>
      </c>
      <c r="G273" s="5">
        <v>2019</v>
      </c>
      <c r="H273" s="4" t="s">
        <v>1540</v>
      </c>
    </row>
    <row r="274" spans="1:8" x14ac:dyDescent="0.3">
      <c r="A274" s="4" t="s">
        <v>4995</v>
      </c>
      <c r="B274" s="4" t="s">
        <v>4996</v>
      </c>
      <c r="C274" s="4" t="s">
        <v>4999</v>
      </c>
      <c r="D274" s="4" t="s">
        <v>5351</v>
      </c>
      <c r="E274" s="5">
        <v>10</v>
      </c>
      <c r="F274" s="4" t="str">
        <f>HYPERLINK("http://dx.doi.org/10.3233/ICA-150506","http://dx.doi.org/10.3233/ICA-150506")</f>
        <v>http://dx.doi.org/10.3233/ICA-150506</v>
      </c>
      <c r="G274" s="5">
        <v>2016</v>
      </c>
      <c r="H274" s="4" t="s">
        <v>1540</v>
      </c>
    </row>
    <row r="275" spans="1:8" x14ac:dyDescent="0.3">
      <c r="A275" s="4" t="s">
        <v>5001</v>
      </c>
      <c r="B275" s="4" t="s">
        <v>5002</v>
      </c>
      <c r="C275" s="4" t="s">
        <v>5005</v>
      </c>
      <c r="D275" s="4" t="s">
        <v>5352</v>
      </c>
      <c r="E275" s="5">
        <v>10</v>
      </c>
      <c r="F275" s="4" t="str">
        <f>HYPERLINK("http://dx.doi.org/10.1109/TMI.2015.2509463","http://dx.doi.org/10.1109/TMI.2015.2509463")</f>
        <v>http://dx.doi.org/10.1109/TMI.2015.2509463</v>
      </c>
      <c r="G275" s="5">
        <v>2016</v>
      </c>
      <c r="H275" s="4" t="s">
        <v>1540</v>
      </c>
    </row>
    <row r="276" spans="1:8" x14ac:dyDescent="0.3">
      <c r="A276" s="4" t="s">
        <v>5007</v>
      </c>
      <c r="B276" s="4" t="s">
        <v>5008</v>
      </c>
      <c r="C276" s="4" t="s">
        <v>5011</v>
      </c>
      <c r="D276" s="4" t="s">
        <v>5353</v>
      </c>
      <c r="E276" s="5">
        <v>20</v>
      </c>
      <c r="F276" s="4" t="str">
        <f>HYPERLINK("http://dx.doi.org/10.32604/iasc.2022.019538","http://dx.doi.org/10.32604/iasc.2022.019538")</f>
        <v>http://dx.doi.org/10.32604/iasc.2022.019538</v>
      </c>
      <c r="G276" s="5">
        <v>2022</v>
      </c>
      <c r="H276" s="4" t="s">
        <v>1540</v>
      </c>
    </row>
    <row r="277" spans="1:8" x14ac:dyDescent="0.3">
      <c r="A277" s="4" t="s">
        <v>5013</v>
      </c>
      <c r="B277" s="4" t="s">
        <v>5014</v>
      </c>
      <c r="C277" s="4" t="s">
        <v>5017</v>
      </c>
      <c r="D277" s="4" t="s">
        <v>5354</v>
      </c>
      <c r="E277" s="5">
        <v>11</v>
      </c>
      <c r="F277" s="4" t="str">
        <f>HYPERLINK("http://dx.doi.org/10.1109/JBHI.2019.2925036","http://dx.doi.org/10.1109/JBHI.2019.2925036")</f>
        <v>http://dx.doi.org/10.1109/JBHI.2019.2925036</v>
      </c>
      <c r="G277" s="5">
        <v>2020</v>
      </c>
      <c r="H277" s="4" t="s">
        <v>1540</v>
      </c>
    </row>
    <row r="278" spans="1:8" x14ac:dyDescent="0.3">
      <c r="A278" s="4" t="s">
        <v>5019</v>
      </c>
      <c r="B278" s="4" t="s">
        <v>5020</v>
      </c>
      <c r="C278" s="4" t="s">
        <v>5023</v>
      </c>
      <c r="D278" s="4" t="s">
        <v>5355</v>
      </c>
      <c r="E278" s="5">
        <v>0</v>
      </c>
      <c r="F278" s="4" t="str">
        <f>HYPERLINK("http://dx.doi.org/10.3390/electronics11172723","http://dx.doi.org/10.3390/electronics11172723")</f>
        <v>http://dx.doi.org/10.3390/electronics11172723</v>
      </c>
      <c r="G278" s="5">
        <v>2022</v>
      </c>
      <c r="H278" s="4" t="s">
        <v>1540</v>
      </c>
    </row>
    <row r="279" spans="1:8" x14ac:dyDescent="0.3">
      <c r="A279" s="4" t="s">
        <v>5025</v>
      </c>
      <c r="B279" s="4" t="s">
        <v>5026</v>
      </c>
      <c r="C279" s="4" t="s">
        <v>5029</v>
      </c>
      <c r="D279" s="4" t="s">
        <v>5356</v>
      </c>
      <c r="E279" s="5">
        <v>0</v>
      </c>
      <c r="F279" s="4" t="str">
        <f>HYPERLINK("http://dx.doi.org/10.1515/jisys-2022-0206","http://dx.doi.org/10.1515/jisys-2022-0206")</f>
        <v>http://dx.doi.org/10.1515/jisys-2022-0206</v>
      </c>
      <c r="G279" s="5">
        <v>2023</v>
      </c>
      <c r="H279" s="4" t="s">
        <v>1540</v>
      </c>
    </row>
    <row r="280" spans="1:8" x14ac:dyDescent="0.3">
      <c r="A280" s="4" t="s">
        <v>5031</v>
      </c>
      <c r="B280" s="4" t="s">
        <v>5032</v>
      </c>
      <c r="C280" s="4" t="s">
        <v>5034</v>
      </c>
      <c r="D280" s="4" t="s">
        <v>5357</v>
      </c>
      <c r="E280" s="5">
        <v>12</v>
      </c>
      <c r="F280" s="4" t="str">
        <f>HYPERLINK("http://dx.doi.org/10.1109/TMI.2021.3118223","http://dx.doi.org/10.1109/TMI.2021.3118223")</f>
        <v>http://dx.doi.org/10.1109/TMI.2021.3118223</v>
      </c>
      <c r="G280" s="5">
        <v>2022</v>
      </c>
      <c r="H280" s="4" t="s">
        <v>1540</v>
      </c>
    </row>
    <row r="281" spans="1:8" x14ac:dyDescent="0.3">
      <c r="A281" s="4" t="s">
        <v>5036</v>
      </c>
      <c r="B281" s="4" t="s">
        <v>5037</v>
      </c>
      <c r="C281" s="4" t="s">
        <v>5040</v>
      </c>
      <c r="D281" s="4" t="s">
        <v>5358</v>
      </c>
      <c r="E281" s="5">
        <v>0</v>
      </c>
      <c r="F281" s="4" t="str">
        <f>HYPERLINK("http://dx.doi.org/10.1016/j.asoc.2022.108729","http://dx.doi.org/10.1016/j.asoc.2022.108729")</f>
        <v>http://dx.doi.org/10.1016/j.asoc.2022.108729</v>
      </c>
      <c r="G281" s="5">
        <v>2022</v>
      </c>
      <c r="H281" s="4" t="s">
        <v>1540</v>
      </c>
    </row>
    <row r="282" spans="1:8" x14ac:dyDescent="0.3">
      <c r="A282" s="4" t="s">
        <v>5042</v>
      </c>
      <c r="B282" s="4" t="s">
        <v>5043</v>
      </c>
      <c r="C282" s="4" t="s">
        <v>5045</v>
      </c>
      <c r="D282" s="4" t="s">
        <v>5157</v>
      </c>
      <c r="E282" s="5">
        <v>0</v>
      </c>
      <c r="F282" s="4" t="str">
        <f>HYPERLINK("http://dx.doi.org/10.1148/ryai.2020200010","http://dx.doi.org/10.1148/ryai.2020200010")</f>
        <v>http://dx.doi.org/10.1148/ryai.2020200010</v>
      </c>
      <c r="G282" s="5">
        <v>2020</v>
      </c>
      <c r="H282" s="4" t="s">
        <v>1540</v>
      </c>
    </row>
    <row r="283" spans="1:8" x14ac:dyDescent="0.3">
      <c r="A283" s="4" t="s">
        <v>5007</v>
      </c>
      <c r="B283" s="4" t="s">
        <v>5047</v>
      </c>
      <c r="C283" s="4" t="s">
        <v>5050</v>
      </c>
      <c r="D283" s="4" t="s">
        <v>5359</v>
      </c>
      <c r="E283" s="5">
        <v>28</v>
      </c>
      <c r="F283" s="4" t="str">
        <f>HYPERLINK("http://dx.doi.org/10.32604/cmc.2022.021608","http://dx.doi.org/10.32604/cmc.2022.021608")</f>
        <v>http://dx.doi.org/10.32604/cmc.2022.021608</v>
      </c>
      <c r="G283" s="5">
        <v>2022</v>
      </c>
      <c r="H283" s="4" t="s">
        <v>1540</v>
      </c>
    </row>
    <row r="284" spans="1:8" x14ac:dyDescent="0.3">
      <c r="A284" s="4" t="s">
        <v>5052</v>
      </c>
      <c r="B284" s="4" t="s">
        <v>5053</v>
      </c>
      <c r="C284" s="4" t="s">
        <v>5057</v>
      </c>
      <c r="D284" s="4" t="s">
        <v>5360</v>
      </c>
      <c r="E284" s="5">
        <v>15</v>
      </c>
      <c r="F284" s="4" t="str">
        <f>HYPERLINK("http://dx.doi.org/10.1007/s11280-019-00776-9","http://dx.doi.org/10.1007/s11280-019-00776-9")</f>
        <v>http://dx.doi.org/10.1007/s11280-019-00776-9</v>
      </c>
      <c r="G284" s="5">
        <v>2020</v>
      </c>
      <c r="H284" s="4" t="s">
        <v>1540</v>
      </c>
    </row>
    <row r="285" spans="1:8" x14ac:dyDescent="0.3">
      <c r="A285" s="4" t="s">
        <v>5059</v>
      </c>
      <c r="B285" s="4" t="s">
        <v>2938</v>
      </c>
      <c r="C285" s="4" t="s">
        <v>5061</v>
      </c>
      <c r="D285" s="4" t="s">
        <v>5361</v>
      </c>
      <c r="E285" s="5">
        <v>10</v>
      </c>
      <c r="F285" s="4" t="str">
        <f>HYPERLINK("http://dx.doi.org/10.1109/ACCESS.2022.3203106","http://dx.doi.org/10.1109/ACCESS.2022.3203106")</f>
        <v>http://dx.doi.org/10.1109/ACCESS.2022.3203106</v>
      </c>
      <c r="G285" s="5">
        <v>2022</v>
      </c>
      <c r="H285" s="4" t="s">
        <v>1540</v>
      </c>
    </row>
    <row r="286" spans="1:8" x14ac:dyDescent="0.3">
      <c r="A286" s="4" t="s">
        <v>5062</v>
      </c>
      <c r="B286" s="4" t="s">
        <v>5063</v>
      </c>
      <c r="C286" s="4" t="s">
        <v>5066</v>
      </c>
      <c r="D286" s="4" t="s">
        <v>5362</v>
      </c>
      <c r="E286" s="5">
        <v>0</v>
      </c>
      <c r="F286" s="4" t="str">
        <f>HYPERLINK("http://dx.doi.org/10.3390/electronics11101573","http://dx.doi.org/10.3390/electronics11101573")</f>
        <v>http://dx.doi.org/10.3390/electronics11101573</v>
      </c>
      <c r="G286" s="5">
        <v>2022</v>
      </c>
      <c r="H286" s="4" t="s">
        <v>1540</v>
      </c>
    </row>
    <row r="287" spans="1:8" x14ac:dyDescent="0.3">
      <c r="A287" s="4" t="s">
        <v>5068</v>
      </c>
      <c r="B287" s="4" t="s">
        <v>5069</v>
      </c>
      <c r="C287" s="4" t="s">
        <v>5072</v>
      </c>
      <c r="D287" s="4" t="s">
        <v>5363</v>
      </c>
      <c r="E287" s="5">
        <v>0</v>
      </c>
      <c r="F287" s="4" t="str">
        <f>HYPERLINK("http://dx.doi.org/10.1016/j.jbi.2021.103696","http://dx.doi.org/10.1016/j.jbi.2021.103696")</f>
        <v>http://dx.doi.org/10.1016/j.jbi.2021.103696</v>
      </c>
      <c r="G287" s="5">
        <v>2021</v>
      </c>
      <c r="H287" s="4" t="s">
        <v>1540</v>
      </c>
    </row>
    <row r="288" spans="1:8" x14ac:dyDescent="0.3">
      <c r="A288" s="4" t="s">
        <v>5074</v>
      </c>
      <c r="B288" s="4" t="s">
        <v>5075</v>
      </c>
      <c r="C288" s="4" t="s">
        <v>5079</v>
      </c>
      <c r="D288" s="4" t="s">
        <v>5364</v>
      </c>
      <c r="E288" s="5">
        <v>15</v>
      </c>
      <c r="F288" s="4" t="str">
        <f>HYPERLINK("http://dx.doi.org/10.2991/ijcis.2017.10.1.8","http://dx.doi.org/10.2991/ijcis.2017.10.1.8")</f>
        <v>http://dx.doi.org/10.2991/ijcis.2017.10.1.8</v>
      </c>
      <c r="G288" s="5">
        <v>2017</v>
      </c>
      <c r="H288" s="4" t="s">
        <v>1540</v>
      </c>
    </row>
    <row r="289" spans="1:8" x14ac:dyDescent="0.3">
      <c r="A289" s="4" t="s">
        <v>5081</v>
      </c>
      <c r="B289" s="4" t="s">
        <v>5082</v>
      </c>
      <c r="C289" s="4" t="s">
        <v>5084</v>
      </c>
      <c r="D289" s="4" t="s">
        <v>5365</v>
      </c>
      <c r="E289" s="5">
        <v>9</v>
      </c>
      <c r="F289" s="4" t="str">
        <f>HYPERLINK("http://dx.doi.org/10.1093/bioinformatics/bty208","http://dx.doi.org/10.1093/bioinformatics/bty208")</f>
        <v>http://dx.doi.org/10.1093/bioinformatics/bty208</v>
      </c>
      <c r="G289" s="5">
        <v>2018</v>
      </c>
      <c r="H289" s="4" t="s">
        <v>1540</v>
      </c>
    </row>
    <row r="290" spans="1:8" x14ac:dyDescent="0.3">
      <c r="A290" s="4" t="s">
        <v>5366</v>
      </c>
      <c r="B290" s="4" t="s">
        <v>1883</v>
      </c>
      <c r="C290" s="4" t="s">
        <v>1884</v>
      </c>
      <c r="D290" s="4" t="s">
        <v>5367</v>
      </c>
      <c r="E290" s="5">
        <v>16</v>
      </c>
      <c r="F290" s="4" t="s">
        <v>1886</v>
      </c>
      <c r="G290" s="5">
        <v>2023</v>
      </c>
      <c r="H290" s="4" t="s">
        <v>1540</v>
      </c>
    </row>
    <row r="291" spans="1:8" x14ac:dyDescent="0.3">
      <c r="A291" s="4" t="s">
        <v>5368</v>
      </c>
      <c r="B291" s="4" t="s">
        <v>1782</v>
      </c>
      <c r="C291" s="4" t="s">
        <v>1893</v>
      </c>
      <c r="D291" s="4" t="s">
        <v>5369</v>
      </c>
      <c r="E291" s="5">
        <v>12</v>
      </c>
      <c r="F291" s="4" t="s">
        <v>1895</v>
      </c>
      <c r="G291" s="5">
        <v>2020</v>
      </c>
      <c r="H291" s="4" t="s">
        <v>1540</v>
      </c>
    </row>
    <row r="292" spans="1:8" x14ac:dyDescent="0.3">
      <c r="A292" s="4" t="s">
        <v>5370</v>
      </c>
      <c r="B292" s="4" t="s">
        <v>1900</v>
      </c>
      <c r="C292" s="4" t="s">
        <v>1901</v>
      </c>
      <c r="D292" s="4" t="s">
        <v>5371</v>
      </c>
      <c r="E292" s="5">
        <v>11</v>
      </c>
      <c r="F292" s="4" t="s">
        <v>1903</v>
      </c>
      <c r="G292" s="5">
        <v>2022</v>
      </c>
      <c r="H292" s="4" t="s">
        <v>1540</v>
      </c>
    </row>
    <row r="293" spans="1:8" x14ac:dyDescent="0.3">
      <c r="A293" s="4" t="s">
        <v>5372</v>
      </c>
      <c r="B293" s="4" t="s">
        <v>1906</v>
      </c>
      <c r="C293" s="4" t="s">
        <v>1907</v>
      </c>
      <c r="D293" s="4" t="s">
        <v>5373</v>
      </c>
      <c r="E293" s="5">
        <v>31</v>
      </c>
      <c r="F293" s="4" t="s">
        <v>1909</v>
      </c>
      <c r="G293" s="5">
        <v>2022</v>
      </c>
      <c r="H293" s="4" t="s">
        <v>1540</v>
      </c>
    </row>
    <row r="294" spans="1:8" x14ac:dyDescent="0.3">
      <c r="A294" s="4" t="s">
        <v>5374</v>
      </c>
      <c r="B294" s="4" t="s">
        <v>1914</v>
      </c>
      <c r="C294" s="4" t="s">
        <v>1915</v>
      </c>
      <c r="D294" s="4" t="s">
        <v>5375</v>
      </c>
      <c r="E294" s="5">
        <v>32</v>
      </c>
      <c r="F294" s="4" t="s">
        <v>1917</v>
      </c>
      <c r="G294" s="5">
        <v>2021</v>
      </c>
      <c r="H294" s="4" t="s">
        <v>1540</v>
      </c>
    </row>
    <row r="295" spans="1:8" x14ac:dyDescent="0.3">
      <c r="A295" s="4" t="s">
        <v>5376</v>
      </c>
      <c r="B295" s="4" t="s">
        <v>1691</v>
      </c>
      <c r="C295" s="4" t="s">
        <v>1922</v>
      </c>
      <c r="D295" s="4" t="s">
        <v>5377</v>
      </c>
      <c r="E295" s="5">
        <v>29</v>
      </c>
      <c r="F295" s="4" t="s">
        <v>1924</v>
      </c>
      <c r="G295" s="5">
        <v>2021</v>
      </c>
      <c r="H295" s="4" t="s">
        <v>1540</v>
      </c>
    </row>
    <row r="296" spans="1:8" x14ac:dyDescent="0.3">
      <c r="A296" s="4" t="s">
        <v>5378</v>
      </c>
      <c r="B296" s="4" t="s">
        <v>1929</v>
      </c>
      <c r="C296" s="4" t="s">
        <v>1930</v>
      </c>
      <c r="D296" s="4" t="s">
        <v>5379</v>
      </c>
      <c r="E296" s="5">
        <v>14</v>
      </c>
      <c r="F296" s="4" t="s">
        <v>1932</v>
      </c>
      <c r="G296" s="5">
        <v>2022</v>
      </c>
      <c r="H296" s="4" t="s">
        <v>1540</v>
      </c>
    </row>
    <row r="297" spans="1:8" x14ac:dyDescent="0.3">
      <c r="A297" s="4" t="s">
        <v>5380</v>
      </c>
      <c r="B297" s="4" t="s">
        <v>1937</v>
      </c>
      <c r="C297" s="4" t="s">
        <v>1938</v>
      </c>
      <c r="D297" s="4" t="s">
        <v>5381</v>
      </c>
      <c r="E297" s="5">
        <v>28</v>
      </c>
      <c r="F297" s="4" t="s">
        <v>1940</v>
      </c>
      <c r="G297" s="5">
        <v>2023</v>
      </c>
      <c r="H297" s="4" t="s">
        <v>1540</v>
      </c>
    </row>
    <row r="298" spans="1:8" x14ac:dyDescent="0.3">
      <c r="A298" s="4" t="s">
        <v>5382</v>
      </c>
      <c r="B298" s="4" t="s">
        <v>1943</v>
      </c>
      <c r="C298" s="4" t="s">
        <v>1944</v>
      </c>
      <c r="D298" s="4" t="s">
        <v>5383</v>
      </c>
      <c r="E298" s="5">
        <v>15</v>
      </c>
      <c r="F298" s="4" t="s">
        <v>1946</v>
      </c>
      <c r="G298" s="5">
        <v>2020</v>
      </c>
      <c r="H298" s="4" t="s">
        <v>1540</v>
      </c>
    </row>
    <row r="299" spans="1:8" x14ac:dyDescent="0.3">
      <c r="A299" s="4" t="s">
        <v>5384</v>
      </c>
      <c r="B299" s="4" t="s">
        <v>1951</v>
      </c>
      <c r="C299" s="4" t="s">
        <v>1952</v>
      </c>
      <c r="D299" s="4" t="s">
        <v>5385</v>
      </c>
      <c r="E299" s="5">
        <v>43</v>
      </c>
      <c r="F299" s="4" t="s">
        <v>1954</v>
      </c>
      <c r="G299" s="5">
        <v>2020</v>
      </c>
      <c r="H299" s="4" t="s">
        <v>1540</v>
      </c>
    </row>
    <row r="300" spans="1:8" x14ac:dyDescent="0.3">
      <c r="A300" s="4" t="s">
        <v>5386</v>
      </c>
      <c r="B300" s="4" t="s">
        <v>1959</v>
      </c>
      <c r="C300" s="4" t="s">
        <v>1960</v>
      </c>
      <c r="D300" s="4" t="s">
        <v>5387</v>
      </c>
      <c r="E300" s="5">
        <v>16</v>
      </c>
      <c r="F300" s="4" t="s">
        <v>1962</v>
      </c>
      <c r="G300" s="5">
        <v>2019</v>
      </c>
      <c r="H300" s="4" t="s">
        <v>1540</v>
      </c>
    </row>
    <row r="301" spans="1:8" x14ac:dyDescent="0.3">
      <c r="A301" s="4" t="s">
        <v>5388</v>
      </c>
      <c r="B301" s="4" t="s">
        <v>1967</v>
      </c>
      <c r="C301" s="4" t="s">
        <v>1968</v>
      </c>
      <c r="D301" s="4" t="s">
        <v>5389</v>
      </c>
      <c r="E301" s="5">
        <v>42</v>
      </c>
      <c r="F301" s="4" t="s">
        <v>1970</v>
      </c>
      <c r="G301" s="5">
        <v>2022</v>
      </c>
      <c r="H301" s="4" t="s">
        <v>1540</v>
      </c>
    </row>
    <row r="302" spans="1:8" x14ac:dyDescent="0.3">
      <c r="A302" s="4" t="s">
        <v>5390</v>
      </c>
      <c r="B302" s="4" t="s">
        <v>1975</v>
      </c>
      <c r="C302" s="4" t="s">
        <v>1976</v>
      </c>
      <c r="D302" s="4" t="s">
        <v>5391</v>
      </c>
      <c r="E302" s="5">
        <v>13</v>
      </c>
      <c r="F302" s="4" t="s">
        <v>1978</v>
      </c>
      <c r="G302" s="5">
        <v>2023</v>
      </c>
      <c r="H302" s="4" t="s">
        <v>1540</v>
      </c>
    </row>
    <row r="303" spans="1:8" x14ac:dyDescent="0.3">
      <c r="A303" s="4" t="s">
        <v>5392</v>
      </c>
      <c r="B303" s="4" t="s">
        <v>1985</v>
      </c>
      <c r="C303" s="4" t="s">
        <v>1986</v>
      </c>
      <c r="D303" s="4" t="s">
        <v>5393</v>
      </c>
      <c r="E303" s="5">
        <v>7</v>
      </c>
      <c r="F303" s="4" t="s">
        <v>1988</v>
      </c>
      <c r="G303" s="5">
        <v>2020</v>
      </c>
      <c r="H303" s="4" t="s">
        <v>1540</v>
      </c>
    </row>
    <row r="304" spans="1:8" x14ac:dyDescent="0.3">
      <c r="A304" s="4" t="s">
        <v>5394</v>
      </c>
      <c r="B304" s="4" t="s">
        <v>1994</v>
      </c>
      <c r="C304" s="4" t="s">
        <v>1995</v>
      </c>
      <c r="D304" s="4" t="s">
        <v>5395</v>
      </c>
      <c r="E304" s="5">
        <v>17</v>
      </c>
      <c r="F304" s="4" t="s">
        <v>1997</v>
      </c>
      <c r="G304" s="5">
        <v>2018</v>
      </c>
      <c r="H304" s="4" t="s">
        <v>1540</v>
      </c>
    </row>
    <row r="305" spans="1:8" x14ac:dyDescent="0.3">
      <c r="A305" s="4" t="s">
        <v>5396</v>
      </c>
      <c r="B305" s="4" t="s">
        <v>2002</v>
      </c>
      <c r="C305" s="4" t="s">
        <v>2003</v>
      </c>
      <c r="D305" s="4" t="s">
        <v>5397</v>
      </c>
      <c r="E305" s="5">
        <v>11</v>
      </c>
      <c r="F305" s="4" t="s">
        <v>2005</v>
      </c>
      <c r="G305" s="5">
        <v>2022</v>
      </c>
      <c r="H305" s="4" t="s">
        <v>1540</v>
      </c>
    </row>
    <row r="306" spans="1:8" x14ac:dyDescent="0.3">
      <c r="A306" s="4" t="s">
        <v>5398</v>
      </c>
      <c r="B306" s="4" t="s">
        <v>2008</v>
      </c>
      <c r="C306" s="4" t="s">
        <v>2009</v>
      </c>
      <c r="D306" s="4" t="s">
        <v>5399</v>
      </c>
      <c r="E306" s="5">
        <v>8</v>
      </c>
      <c r="F306" s="4" t="s">
        <v>2011</v>
      </c>
      <c r="G306" s="5">
        <v>2021</v>
      </c>
      <c r="H306" s="4" t="s">
        <v>1540</v>
      </c>
    </row>
    <row r="307" spans="1:8" x14ac:dyDescent="0.3">
      <c r="A307" s="4" t="s">
        <v>5400</v>
      </c>
      <c r="B307" s="4" t="s">
        <v>1535</v>
      </c>
      <c r="C307" s="4" t="s">
        <v>2016</v>
      </c>
      <c r="D307" s="4" t="s">
        <v>5401</v>
      </c>
      <c r="E307" s="5">
        <v>30</v>
      </c>
      <c r="F307" s="4" t="s">
        <v>2018</v>
      </c>
      <c r="G307" s="5">
        <v>2023</v>
      </c>
      <c r="H307" s="4" t="s">
        <v>1540</v>
      </c>
    </row>
    <row r="308" spans="1:8" x14ac:dyDescent="0.3">
      <c r="A308" s="4" t="s">
        <v>5402</v>
      </c>
      <c r="B308" s="4" t="s">
        <v>2023</v>
      </c>
      <c r="C308" s="4" t="s">
        <v>2024</v>
      </c>
      <c r="D308" s="4" t="s">
        <v>5403</v>
      </c>
      <c r="E308" s="5">
        <v>7</v>
      </c>
      <c r="F308" s="4" t="s">
        <v>2026</v>
      </c>
      <c r="G308" s="5">
        <v>2020</v>
      </c>
      <c r="H308" s="4" t="s">
        <v>1540</v>
      </c>
    </row>
    <row r="309" spans="1:8" x14ac:dyDescent="0.3">
      <c r="A309" s="4" t="s">
        <v>5404</v>
      </c>
      <c r="B309" s="4" t="s">
        <v>2031</v>
      </c>
      <c r="C309" s="4" t="s">
        <v>2032</v>
      </c>
      <c r="D309" s="4" t="s">
        <v>5405</v>
      </c>
      <c r="E309" s="5">
        <v>10</v>
      </c>
      <c r="F309" s="4" t="s">
        <v>2034</v>
      </c>
      <c r="G309" s="5">
        <v>2019</v>
      </c>
      <c r="H309" s="4" t="s">
        <v>1540</v>
      </c>
    </row>
    <row r="310" spans="1:8" x14ac:dyDescent="0.3">
      <c r="A310" s="4" t="s">
        <v>5406</v>
      </c>
      <c r="B310" s="4" t="s">
        <v>2039</v>
      </c>
      <c r="C310" s="4" t="s">
        <v>2040</v>
      </c>
      <c r="D310" s="4" t="s">
        <v>5407</v>
      </c>
      <c r="E310" s="5">
        <v>10</v>
      </c>
      <c r="F310" s="4" t="s">
        <v>2042</v>
      </c>
      <c r="G310" s="5">
        <v>2022</v>
      </c>
      <c r="H310" s="4" t="s">
        <v>1540</v>
      </c>
    </row>
    <row r="311" spans="1:8" x14ac:dyDescent="0.3">
      <c r="A311" s="4" t="s">
        <v>5408</v>
      </c>
      <c r="B311" s="4" t="s">
        <v>2047</v>
      </c>
      <c r="C311" s="4" t="s">
        <v>2048</v>
      </c>
      <c r="D311" s="4" t="s">
        <v>5409</v>
      </c>
      <c r="E311" s="5">
        <v>17</v>
      </c>
      <c r="F311" s="4" t="s">
        <v>2050</v>
      </c>
      <c r="G311" s="5">
        <v>2022</v>
      </c>
      <c r="H311" s="4" t="s">
        <v>1540</v>
      </c>
    </row>
    <row r="312" spans="1:8" x14ac:dyDescent="0.3">
      <c r="A312" s="4" t="s">
        <v>5410</v>
      </c>
      <c r="B312" s="4" t="s">
        <v>2055</v>
      </c>
      <c r="C312" s="4" t="s">
        <v>2056</v>
      </c>
      <c r="D312" s="4" t="s">
        <v>5411</v>
      </c>
      <c r="E312" s="5">
        <v>8</v>
      </c>
      <c r="F312" s="4" t="s">
        <v>2058</v>
      </c>
      <c r="G312" s="5">
        <v>2021</v>
      </c>
      <c r="H312" s="4" t="s">
        <v>1540</v>
      </c>
    </row>
    <row r="313" spans="1:8" x14ac:dyDescent="0.3">
      <c r="A313" s="4" t="s">
        <v>5412</v>
      </c>
      <c r="B313" s="4" t="s">
        <v>2063</v>
      </c>
      <c r="C313" s="4" t="s">
        <v>2064</v>
      </c>
      <c r="D313" s="4" t="s">
        <v>5413</v>
      </c>
      <c r="E313" s="5">
        <v>15</v>
      </c>
      <c r="F313" s="4" t="s">
        <v>2066</v>
      </c>
      <c r="G313" s="5">
        <v>2021</v>
      </c>
      <c r="H313" s="4" t="s">
        <v>1540</v>
      </c>
    </row>
    <row r="314" spans="1:8" x14ac:dyDescent="0.3">
      <c r="A314" s="4" t="s">
        <v>5414</v>
      </c>
      <c r="B314" s="4" t="s">
        <v>2071</v>
      </c>
      <c r="C314" s="4" t="s">
        <v>2072</v>
      </c>
      <c r="D314" s="4" t="s">
        <v>5415</v>
      </c>
      <c r="E314" s="5">
        <v>17</v>
      </c>
      <c r="F314" s="4" t="s">
        <v>2074</v>
      </c>
      <c r="G314" s="5">
        <v>2016</v>
      </c>
      <c r="H314" s="4" t="s">
        <v>1540</v>
      </c>
    </row>
    <row r="315" spans="1:8" x14ac:dyDescent="0.3">
      <c r="A315" s="4" t="s">
        <v>5416</v>
      </c>
      <c r="B315" s="4" t="s">
        <v>2079</v>
      </c>
      <c r="C315" s="4" t="s">
        <v>2080</v>
      </c>
      <c r="D315" s="4" t="s">
        <v>5417</v>
      </c>
      <c r="E315" s="5">
        <v>13</v>
      </c>
      <c r="F315" s="4" t="s">
        <v>2082</v>
      </c>
      <c r="G315" s="5">
        <v>2020</v>
      </c>
      <c r="H315" s="4" t="s">
        <v>1540</v>
      </c>
    </row>
    <row r="316" spans="1:8" x14ac:dyDescent="0.3">
      <c r="A316" s="4" t="s">
        <v>5418</v>
      </c>
      <c r="B316" s="4" t="s">
        <v>2087</v>
      </c>
      <c r="C316" s="4" t="s">
        <v>2088</v>
      </c>
      <c r="D316" s="4" t="s">
        <v>5419</v>
      </c>
      <c r="E316" s="5">
        <v>10</v>
      </c>
      <c r="F316" s="4" t="s">
        <v>2090</v>
      </c>
      <c r="G316" s="5">
        <v>2020</v>
      </c>
      <c r="H316" s="4" t="s">
        <v>1540</v>
      </c>
    </row>
    <row r="317" spans="1:8" x14ac:dyDescent="0.3">
      <c r="A317" s="4" t="s">
        <v>5420</v>
      </c>
      <c r="B317" s="4" t="s">
        <v>2096</v>
      </c>
      <c r="C317" s="4" t="s">
        <v>2097</v>
      </c>
      <c r="D317" s="4" t="s">
        <v>5421</v>
      </c>
      <c r="E317" s="5">
        <v>9</v>
      </c>
      <c r="F317" s="4" t="s">
        <v>2099</v>
      </c>
      <c r="G317" s="5">
        <v>2023</v>
      </c>
      <c r="H317" s="4" t="s">
        <v>1540</v>
      </c>
    </row>
    <row r="318" spans="1:8" x14ac:dyDescent="0.3">
      <c r="A318" s="4" t="s">
        <v>5422</v>
      </c>
      <c r="B318" s="4" t="s">
        <v>2102</v>
      </c>
      <c r="C318" s="4" t="s">
        <v>2103</v>
      </c>
      <c r="D318" s="4" t="s">
        <v>5423</v>
      </c>
      <c r="E318" s="5">
        <v>10</v>
      </c>
      <c r="F318" s="4" t="s">
        <v>2105</v>
      </c>
      <c r="G318" s="5">
        <v>2019</v>
      </c>
      <c r="H318" s="4" t="s">
        <v>1540</v>
      </c>
    </row>
    <row r="319" spans="1:8" x14ac:dyDescent="0.3">
      <c r="A319" s="4" t="s">
        <v>5424</v>
      </c>
      <c r="B319" s="4" t="s">
        <v>2110</v>
      </c>
      <c r="C319" s="4" t="s">
        <v>2111</v>
      </c>
      <c r="D319" s="4" t="s">
        <v>5425</v>
      </c>
      <c r="E319" s="5">
        <v>9</v>
      </c>
      <c r="F319" s="4" t="s">
        <v>2113</v>
      </c>
      <c r="G319" s="5">
        <v>2019</v>
      </c>
      <c r="H319" s="4" t="s">
        <v>1540</v>
      </c>
    </row>
    <row r="320" spans="1:8" x14ac:dyDescent="0.3">
      <c r="A320" s="4" t="s">
        <v>5426</v>
      </c>
      <c r="B320" s="4" t="s">
        <v>2118</v>
      </c>
      <c r="C320" s="4" t="s">
        <v>2119</v>
      </c>
      <c r="D320" s="4" t="s">
        <v>5427</v>
      </c>
      <c r="E320" s="5">
        <v>5</v>
      </c>
      <c r="F320" s="4" t="s">
        <v>2121</v>
      </c>
      <c r="G320" s="5">
        <v>2018</v>
      </c>
      <c r="H320" s="4" t="s">
        <v>1540</v>
      </c>
    </row>
    <row r="321" spans="1:8" x14ac:dyDescent="0.3">
      <c r="A321" s="4" t="s">
        <v>5428</v>
      </c>
      <c r="B321" s="4" t="s">
        <v>2126</v>
      </c>
      <c r="C321" s="4" t="s">
        <v>2127</v>
      </c>
      <c r="D321" s="4" t="s">
        <v>5429</v>
      </c>
      <c r="E321" s="5">
        <v>7</v>
      </c>
      <c r="F321" s="4" t="s">
        <v>2129</v>
      </c>
      <c r="G321" s="5">
        <v>2019</v>
      </c>
      <c r="H321" s="4" t="s">
        <v>1540</v>
      </c>
    </row>
    <row r="322" spans="1:8" x14ac:dyDescent="0.3">
      <c r="A322" s="4" t="s">
        <v>5430</v>
      </c>
      <c r="B322" s="4" t="s">
        <v>2134</v>
      </c>
      <c r="C322" s="4" t="s">
        <v>2135</v>
      </c>
      <c r="D322" s="4" t="s">
        <v>5431</v>
      </c>
      <c r="E322" s="5">
        <v>23</v>
      </c>
      <c r="F322" s="4" t="s">
        <v>2137</v>
      </c>
      <c r="G322" s="5">
        <v>2021</v>
      </c>
      <c r="H322" s="4" t="s">
        <v>1540</v>
      </c>
    </row>
    <row r="323" spans="1:8" x14ac:dyDescent="0.3">
      <c r="A323" s="4" t="s">
        <v>5432</v>
      </c>
      <c r="B323" s="4" t="s">
        <v>2142</v>
      </c>
      <c r="C323" s="4" t="s">
        <v>2143</v>
      </c>
      <c r="D323" s="4" t="s">
        <v>5433</v>
      </c>
      <c r="E323" s="5">
        <v>11</v>
      </c>
      <c r="F323" s="4" t="s">
        <v>2145</v>
      </c>
      <c r="G323" s="5">
        <v>2020</v>
      </c>
      <c r="H323" s="4" t="s">
        <v>1540</v>
      </c>
    </row>
    <row r="324" spans="1:8" x14ac:dyDescent="0.3">
      <c r="A324" s="4" t="s">
        <v>5434</v>
      </c>
      <c r="B324" s="4" t="s">
        <v>2150</v>
      </c>
      <c r="C324" s="4" t="s">
        <v>2151</v>
      </c>
      <c r="D324" s="4" t="s">
        <v>5435</v>
      </c>
      <c r="E324" s="5">
        <v>14</v>
      </c>
      <c r="F324" s="4" t="s">
        <v>2153</v>
      </c>
      <c r="G324" s="5">
        <v>2020</v>
      </c>
      <c r="H324" s="4" t="s">
        <v>1540</v>
      </c>
    </row>
    <row r="325" spans="1:8" x14ac:dyDescent="0.3">
      <c r="A325" s="4" t="s">
        <v>5436</v>
      </c>
      <c r="B325" s="4" t="s">
        <v>2158</v>
      </c>
      <c r="C325" s="4" t="s">
        <v>2159</v>
      </c>
      <c r="D325" s="4" t="s">
        <v>5437</v>
      </c>
      <c r="E325" s="5">
        <v>16</v>
      </c>
      <c r="F325" s="4" t="s">
        <v>2161</v>
      </c>
      <c r="G325" s="5">
        <v>2020</v>
      </c>
      <c r="H325" s="4" t="s">
        <v>1540</v>
      </c>
    </row>
    <row r="326" spans="1:8" x14ac:dyDescent="0.3">
      <c r="A326" s="4" t="s">
        <v>5438</v>
      </c>
      <c r="B326" s="4" t="s">
        <v>2166</v>
      </c>
      <c r="C326" s="4" t="s">
        <v>2167</v>
      </c>
      <c r="D326" s="4" t="s">
        <v>5439</v>
      </c>
      <c r="E326" s="5">
        <v>6</v>
      </c>
      <c r="F326" s="4" t="s">
        <v>2169</v>
      </c>
      <c r="G326" s="5">
        <v>2020</v>
      </c>
      <c r="H326" s="4" t="s">
        <v>1540</v>
      </c>
    </row>
    <row r="327" spans="1:8" x14ac:dyDescent="0.3">
      <c r="A327" s="4" t="s">
        <v>5440</v>
      </c>
      <c r="B327" s="4" t="s">
        <v>2174</v>
      </c>
      <c r="C327" s="4" t="s">
        <v>2175</v>
      </c>
      <c r="D327" s="4" t="s">
        <v>5441</v>
      </c>
      <c r="E327" s="5">
        <v>15</v>
      </c>
      <c r="F327" s="4" t="s">
        <v>2177</v>
      </c>
      <c r="G327" s="5">
        <v>2021</v>
      </c>
      <c r="H327" s="4" t="s">
        <v>1540</v>
      </c>
    </row>
    <row r="328" spans="1:8" x14ac:dyDescent="0.3">
      <c r="A328" s="4" t="s">
        <v>5442</v>
      </c>
      <c r="B328" s="4" t="s">
        <v>2182</v>
      </c>
      <c r="C328" s="4" t="s">
        <v>2183</v>
      </c>
      <c r="D328" s="4" t="s">
        <v>5443</v>
      </c>
      <c r="E328" s="5">
        <v>15</v>
      </c>
      <c r="F328" s="4" t="s">
        <v>2185</v>
      </c>
      <c r="G328" s="5">
        <v>2019</v>
      </c>
      <c r="H328" s="4" t="s">
        <v>1540</v>
      </c>
    </row>
    <row r="329" spans="1:8" x14ac:dyDescent="0.3">
      <c r="A329" s="4" t="s">
        <v>5444</v>
      </c>
      <c r="B329" s="4" t="s">
        <v>2190</v>
      </c>
      <c r="C329" s="4" t="s">
        <v>2191</v>
      </c>
      <c r="D329" s="4" t="s">
        <v>5445</v>
      </c>
      <c r="E329" s="5">
        <v>12</v>
      </c>
      <c r="F329" s="4" t="s">
        <v>2193</v>
      </c>
      <c r="G329" s="5">
        <v>2022</v>
      </c>
      <c r="H329" s="4" t="s">
        <v>1540</v>
      </c>
    </row>
    <row r="330" spans="1:8" x14ac:dyDescent="0.3">
      <c r="A330" s="4" t="s">
        <v>5446</v>
      </c>
      <c r="B330" s="4" t="s">
        <v>2198</v>
      </c>
      <c r="C330" s="4" t="s">
        <v>2199</v>
      </c>
      <c r="D330" s="4" t="s">
        <v>5447</v>
      </c>
      <c r="E330" s="5">
        <v>13</v>
      </c>
      <c r="F330" s="4" t="s">
        <v>2201</v>
      </c>
      <c r="G330" s="5">
        <v>2021</v>
      </c>
      <c r="H330" s="4" t="s">
        <v>1540</v>
      </c>
    </row>
    <row r="331" spans="1:8" x14ac:dyDescent="0.3">
      <c r="A331" s="4" t="s">
        <v>5448</v>
      </c>
      <c r="B331" s="4" t="s">
        <v>2206</v>
      </c>
      <c r="C331" s="4" t="s">
        <v>2207</v>
      </c>
      <c r="D331" s="4" t="s">
        <v>5449</v>
      </c>
      <c r="E331" s="5">
        <v>13</v>
      </c>
      <c r="F331" s="4" t="s">
        <v>2209</v>
      </c>
      <c r="G331" s="5">
        <v>2020</v>
      </c>
      <c r="H331" s="4" t="s">
        <v>1540</v>
      </c>
    </row>
    <row r="332" spans="1:8" x14ac:dyDescent="0.3">
      <c r="A332" s="4" t="s">
        <v>5450</v>
      </c>
      <c r="B332" s="4" t="s">
        <v>2214</v>
      </c>
      <c r="C332" s="4" t="s">
        <v>2215</v>
      </c>
      <c r="D332" s="4" t="s">
        <v>5451</v>
      </c>
      <c r="E332" s="5">
        <v>11</v>
      </c>
      <c r="F332" s="4" t="s">
        <v>2217</v>
      </c>
      <c r="G332" s="5">
        <v>2019</v>
      </c>
      <c r="H332" s="4" t="s">
        <v>1540</v>
      </c>
    </row>
    <row r="333" spans="1:8" x14ac:dyDescent="0.3">
      <c r="A333" s="4" t="s">
        <v>5452</v>
      </c>
      <c r="B333" s="4" t="s">
        <v>2222</v>
      </c>
      <c r="C333" s="4" t="s">
        <v>2223</v>
      </c>
      <c r="D333" s="4" t="s">
        <v>5453</v>
      </c>
      <c r="E333" s="5">
        <v>13</v>
      </c>
      <c r="F333" s="4" t="s">
        <v>2225</v>
      </c>
      <c r="G333" s="5">
        <v>2020</v>
      </c>
      <c r="H333" s="4" t="s">
        <v>1540</v>
      </c>
    </row>
    <row r="334" spans="1:8" x14ac:dyDescent="0.3">
      <c r="A334" s="4" t="s">
        <v>5454</v>
      </c>
      <c r="B334" s="4" t="s">
        <v>2230</v>
      </c>
      <c r="C334" s="4" t="s">
        <v>2231</v>
      </c>
      <c r="D334" s="4" t="s">
        <v>5455</v>
      </c>
      <c r="E334" s="5">
        <v>17</v>
      </c>
      <c r="F334" s="4" t="s">
        <v>2233</v>
      </c>
      <c r="G334" s="5">
        <v>2022</v>
      </c>
      <c r="H334" s="4" t="s">
        <v>1540</v>
      </c>
    </row>
    <row r="335" spans="1:8" x14ac:dyDescent="0.3">
      <c r="A335" s="4" t="s">
        <v>5456</v>
      </c>
      <c r="B335" s="4" t="s">
        <v>2238</v>
      </c>
      <c r="C335" s="4" t="s">
        <v>2239</v>
      </c>
      <c r="D335" s="4" t="s">
        <v>5457</v>
      </c>
      <c r="E335" s="5">
        <v>11</v>
      </c>
      <c r="F335" s="4" t="s">
        <v>2241</v>
      </c>
      <c r="G335" s="5">
        <v>2023</v>
      </c>
      <c r="H335" s="4" t="s">
        <v>1540</v>
      </c>
    </row>
    <row r="336" spans="1:8" x14ac:dyDescent="0.3">
      <c r="A336" s="4" t="s">
        <v>5458</v>
      </c>
      <c r="B336" s="4" t="s">
        <v>2244</v>
      </c>
      <c r="C336" s="4" t="s">
        <v>2245</v>
      </c>
      <c r="D336" s="4" t="s">
        <v>5459</v>
      </c>
      <c r="E336" s="5">
        <v>14</v>
      </c>
      <c r="F336" s="4" t="s">
        <v>2247</v>
      </c>
      <c r="G336" s="5">
        <v>2022</v>
      </c>
      <c r="H336" s="4" t="s">
        <v>1540</v>
      </c>
    </row>
    <row r="337" spans="1:8" x14ac:dyDescent="0.3">
      <c r="A337" s="4" t="s">
        <v>5460</v>
      </c>
      <c r="B337" s="4" t="s">
        <v>2252</v>
      </c>
      <c r="C337" s="4" t="s">
        <v>2253</v>
      </c>
      <c r="D337" s="4" t="s">
        <v>5461</v>
      </c>
      <c r="E337" s="5">
        <v>12</v>
      </c>
      <c r="F337" s="4" t="s">
        <v>2255</v>
      </c>
      <c r="G337" s="5">
        <v>2020</v>
      </c>
      <c r="H337" s="4" t="s">
        <v>1540</v>
      </c>
    </row>
    <row r="338" spans="1:8" x14ac:dyDescent="0.3">
      <c r="A338" s="4" t="s">
        <v>5462</v>
      </c>
      <c r="B338" s="4" t="s">
        <v>2260</v>
      </c>
      <c r="C338" s="4" t="s">
        <v>2261</v>
      </c>
      <c r="D338" s="4" t="s">
        <v>5463</v>
      </c>
      <c r="E338" s="5">
        <v>8</v>
      </c>
      <c r="F338" s="4" t="s">
        <v>2263</v>
      </c>
      <c r="G338" s="5">
        <v>2020</v>
      </c>
      <c r="H338" s="4" t="s">
        <v>1540</v>
      </c>
    </row>
    <row r="339" spans="1:8" x14ac:dyDescent="0.3">
      <c r="A339" s="4" t="s">
        <v>5464</v>
      </c>
      <c r="B339" s="4" t="s">
        <v>2268</v>
      </c>
      <c r="C339" s="4" t="s">
        <v>2269</v>
      </c>
      <c r="D339" s="4" t="s">
        <v>5465</v>
      </c>
      <c r="E339" s="5">
        <v>12</v>
      </c>
      <c r="F339" s="4" t="s">
        <v>2271</v>
      </c>
      <c r="G339" s="5">
        <v>2019</v>
      </c>
      <c r="H339" s="4" t="s">
        <v>1540</v>
      </c>
    </row>
    <row r="340" spans="1:8" x14ac:dyDescent="0.3">
      <c r="A340" s="4" t="s">
        <v>5466</v>
      </c>
      <c r="B340" s="4" t="s">
        <v>2276</v>
      </c>
      <c r="C340" s="4" t="s">
        <v>2277</v>
      </c>
      <c r="D340" s="4" t="s">
        <v>5467</v>
      </c>
      <c r="E340" s="5">
        <v>8</v>
      </c>
      <c r="F340" s="4" t="s">
        <v>2279</v>
      </c>
      <c r="G340" s="5">
        <v>2019</v>
      </c>
      <c r="H340" s="4" t="s">
        <v>1540</v>
      </c>
    </row>
    <row r="341" spans="1:8" x14ac:dyDescent="0.3">
      <c r="A341" s="4" t="s">
        <v>5468</v>
      </c>
      <c r="B341" s="4" t="s">
        <v>2284</v>
      </c>
      <c r="C341" s="4" t="s">
        <v>2285</v>
      </c>
      <c r="D341" s="4" t="s">
        <v>5469</v>
      </c>
      <c r="E341" s="5">
        <v>12</v>
      </c>
      <c r="F341" s="4" t="s">
        <v>2287</v>
      </c>
      <c r="G341" s="5">
        <v>2022</v>
      </c>
      <c r="H341" s="4" t="s">
        <v>1540</v>
      </c>
    </row>
    <row r="342" spans="1:8" x14ac:dyDescent="0.3">
      <c r="A342" s="4" t="s">
        <v>5470</v>
      </c>
      <c r="B342" s="4" t="s">
        <v>2292</v>
      </c>
      <c r="C342" s="4" t="s">
        <v>2293</v>
      </c>
      <c r="D342" s="4" t="s">
        <v>5471</v>
      </c>
      <c r="E342" s="5">
        <v>17</v>
      </c>
      <c r="F342" s="4" t="s">
        <v>2295</v>
      </c>
      <c r="G342" s="5">
        <v>2019</v>
      </c>
      <c r="H342" s="4" t="s">
        <v>1540</v>
      </c>
    </row>
    <row r="343" spans="1:8" x14ac:dyDescent="0.3">
      <c r="A343" s="4" t="s">
        <v>5472</v>
      </c>
      <c r="B343" s="4" t="s">
        <v>2300</v>
      </c>
      <c r="C343" s="4" t="s">
        <v>2301</v>
      </c>
      <c r="D343" s="4" t="s">
        <v>5473</v>
      </c>
      <c r="E343" s="5">
        <v>20</v>
      </c>
      <c r="F343" s="4" t="s">
        <v>2303</v>
      </c>
      <c r="G343" s="5">
        <v>2021</v>
      </c>
      <c r="H343" s="4" t="s">
        <v>1540</v>
      </c>
    </row>
    <row r="344" spans="1:8" x14ac:dyDescent="0.3">
      <c r="A344" s="4" t="s">
        <v>5474</v>
      </c>
      <c r="B344" s="4" t="s">
        <v>2308</v>
      </c>
      <c r="C344" s="4" t="s">
        <v>2309</v>
      </c>
      <c r="D344" s="4" t="s">
        <v>5475</v>
      </c>
      <c r="E344" s="5">
        <v>7</v>
      </c>
      <c r="F344" s="4" t="s">
        <v>2311</v>
      </c>
      <c r="G344" s="5">
        <v>2021</v>
      </c>
      <c r="H344" s="4" t="s">
        <v>1540</v>
      </c>
    </row>
    <row r="345" spans="1:8" x14ac:dyDescent="0.3">
      <c r="A345" s="4" t="s">
        <v>5476</v>
      </c>
      <c r="B345" s="4" t="s">
        <v>2316</v>
      </c>
      <c r="C345" s="4" t="s">
        <v>2317</v>
      </c>
      <c r="D345" s="4" t="s">
        <v>5477</v>
      </c>
      <c r="E345" s="5">
        <v>19</v>
      </c>
      <c r="F345" s="4" t="s">
        <v>2319</v>
      </c>
      <c r="G345" s="5">
        <v>2022</v>
      </c>
      <c r="H345" s="4" t="s">
        <v>1540</v>
      </c>
    </row>
    <row r="346" spans="1:8" x14ac:dyDescent="0.3">
      <c r="A346" s="4" t="s">
        <v>5478</v>
      </c>
      <c r="B346" s="4" t="s">
        <v>2322</v>
      </c>
      <c r="C346" s="4" t="s">
        <v>2323</v>
      </c>
      <c r="D346" s="4" t="s">
        <v>5479</v>
      </c>
      <c r="E346" s="5">
        <v>9</v>
      </c>
      <c r="F346" s="4" t="s">
        <v>2325</v>
      </c>
      <c r="G346" s="5">
        <v>2021</v>
      </c>
      <c r="H346" s="4" t="s">
        <v>1540</v>
      </c>
    </row>
    <row r="347" spans="1:8" x14ac:dyDescent="0.3">
      <c r="A347" s="4" t="s">
        <v>5480</v>
      </c>
      <c r="B347" s="4" t="s">
        <v>2330</v>
      </c>
      <c r="C347" s="4" t="s">
        <v>2331</v>
      </c>
      <c r="D347" s="4" t="s">
        <v>5481</v>
      </c>
      <c r="E347" s="5">
        <v>16</v>
      </c>
      <c r="F347" s="4" t="s">
        <v>2333</v>
      </c>
      <c r="G347" s="5">
        <v>2019</v>
      </c>
      <c r="H347" s="4" t="s">
        <v>1540</v>
      </c>
    </row>
    <row r="348" spans="1:8" x14ac:dyDescent="0.3">
      <c r="A348" s="4" t="s">
        <v>5482</v>
      </c>
      <c r="B348" s="4" t="s">
        <v>2338</v>
      </c>
      <c r="C348" s="4" t="s">
        <v>2339</v>
      </c>
      <c r="D348" s="4" t="s">
        <v>5483</v>
      </c>
      <c r="E348" s="5">
        <v>14</v>
      </c>
      <c r="F348" s="4" t="s">
        <v>2341</v>
      </c>
      <c r="G348" s="5">
        <v>2023</v>
      </c>
      <c r="H348" s="4" t="s">
        <v>1540</v>
      </c>
    </row>
    <row r="349" spans="1:8" x14ac:dyDescent="0.3">
      <c r="A349" s="4" t="s">
        <v>5484</v>
      </c>
      <c r="B349" s="4" t="s">
        <v>2344</v>
      </c>
      <c r="C349" s="4" t="s">
        <v>2345</v>
      </c>
      <c r="D349" s="4" t="s">
        <v>5485</v>
      </c>
      <c r="E349" s="5">
        <v>12</v>
      </c>
      <c r="F349" s="4" t="s">
        <v>2347</v>
      </c>
      <c r="G349" s="5">
        <v>2022</v>
      </c>
      <c r="H349" s="4" t="s">
        <v>1540</v>
      </c>
    </row>
    <row r="350" spans="1:8" x14ac:dyDescent="0.3">
      <c r="A350" s="4" t="s">
        <v>5486</v>
      </c>
      <c r="B350" s="4" t="s">
        <v>2352</v>
      </c>
      <c r="C350" s="4" t="s">
        <v>2353</v>
      </c>
      <c r="D350" s="4" t="s">
        <v>5487</v>
      </c>
      <c r="E350" s="5">
        <v>12</v>
      </c>
      <c r="F350" s="4" t="s">
        <v>2355</v>
      </c>
      <c r="G350" s="5">
        <v>2018</v>
      </c>
      <c r="H350" s="4" t="s">
        <v>1540</v>
      </c>
    </row>
    <row r="351" spans="1:8" x14ac:dyDescent="0.3">
      <c r="A351" s="4" t="s">
        <v>5488</v>
      </c>
      <c r="B351" s="4" t="s">
        <v>2358</v>
      </c>
      <c r="C351" s="4" t="s">
        <v>2359</v>
      </c>
      <c r="D351" s="4" t="s">
        <v>5489</v>
      </c>
      <c r="E351" s="5">
        <v>12</v>
      </c>
      <c r="F351" s="4" t="s">
        <v>2361</v>
      </c>
      <c r="G351" s="5">
        <v>2023</v>
      </c>
      <c r="H351" s="4" t="s">
        <v>1540</v>
      </c>
    </row>
    <row r="352" spans="1:8" x14ac:dyDescent="0.3">
      <c r="A352" s="4" t="s">
        <v>5490</v>
      </c>
      <c r="B352" s="4" t="s">
        <v>2366</v>
      </c>
      <c r="C352" s="4" t="s">
        <v>2367</v>
      </c>
      <c r="D352" s="4" t="s">
        <v>5491</v>
      </c>
      <c r="E352" s="5">
        <v>10</v>
      </c>
      <c r="F352" s="4" t="s">
        <v>2369</v>
      </c>
      <c r="G352" s="5">
        <v>2022</v>
      </c>
      <c r="H352" s="4" t="s">
        <v>1540</v>
      </c>
    </row>
    <row r="353" spans="1:8" x14ac:dyDescent="0.3">
      <c r="A353" s="4" t="s">
        <v>5492</v>
      </c>
      <c r="B353" s="4" t="s">
        <v>2374</v>
      </c>
      <c r="C353" s="4" t="s">
        <v>2375</v>
      </c>
      <c r="D353" s="4" t="s">
        <v>5493</v>
      </c>
      <c r="E353" s="5">
        <v>14</v>
      </c>
      <c r="F353" s="4" t="s">
        <v>2377</v>
      </c>
      <c r="G353" s="5">
        <v>2023</v>
      </c>
      <c r="H353" s="4" t="s">
        <v>1540</v>
      </c>
    </row>
    <row r="354" spans="1:8" x14ac:dyDescent="0.3">
      <c r="A354" s="4" t="s">
        <v>5494</v>
      </c>
      <c r="B354" s="4" t="s">
        <v>2380</v>
      </c>
      <c r="C354" s="4" t="s">
        <v>2381</v>
      </c>
      <c r="D354" s="4" t="s">
        <v>5495</v>
      </c>
      <c r="E354" s="5">
        <v>6</v>
      </c>
      <c r="F354" s="4" t="s">
        <v>2383</v>
      </c>
      <c r="G354" s="5">
        <v>2020</v>
      </c>
      <c r="H354" s="4" t="s">
        <v>1540</v>
      </c>
    </row>
    <row r="355" spans="1:8" x14ac:dyDescent="0.3">
      <c r="A355" s="4" t="s">
        <v>5496</v>
      </c>
      <c r="B355" s="4" t="s">
        <v>2388</v>
      </c>
      <c r="C355" s="4" t="s">
        <v>2389</v>
      </c>
      <c r="D355" s="4" t="s">
        <v>5497</v>
      </c>
      <c r="E355" s="5">
        <v>12</v>
      </c>
      <c r="F355" s="4" t="s">
        <v>2391</v>
      </c>
      <c r="G355" s="5">
        <v>2023</v>
      </c>
      <c r="H355" s="4" t="s">
        <v>1540</v>
      </c>
    </row>
    <row r="356" spans="1:8" x14ac:dyDescent="0.3">
      <c r="A356" s="4" t="s">
        <v>5498</v>
      </c>
      <c r="B356" s="4" t="s">
        <v>2394</v>
      </c>
      <c r="C356" s="4" t="s">
        <v>2395</v>
      </c>
      <c r="D356" s="4" t="s">
        <v>5499</v>
      </c>
      <c r="E356" s="5">
        <v>11</v>
      </c>
      <c r="F356" s="4" t="s">
        <v>2397</v>
      </c>
      <c r="G356" s="5">
        <v>2023</v>
      </c>
      <c r="H356" s="4" t="s">
        <v>1540</v>
      </c>
    </row>
    <row r="357" spans="1:8" x14ac:dyDescent="0.3">
      <c r="A357" s="4" t="s">
        <v>5488</v>
      </c>
      <c r="B357" s="4" t="s">
        <v>2400</v>
      </c>
      <c r="C357" s="4" t="s">
        <v>2401</v>
      </c>
      <c r="D357" s="4" t="s">
        <v>5500</v>
      </c>
      <c r="E357" s="5">
        <v>9</v>
      </c>
      <c r="F357" s="4" t="s">
        <v>2403</v>
      </c>
      <c r="G357" s="5">
        <v>2022</v>
      </c>
      <c r="H357" s="4" t="s">
        <v>1540</v>
      </c>
    </row>
    <row r="358" spans="1:8" x14ac:dyDescent="0.3">
      <c r="A358" s="4" t="s">
        <v>5501</v>
      </c>
      <c r="B358" s="4" t="s">
        <v>2408</v>
      </c>
      <c r="C358" s="4" t="s">
        <v>2409</v>
      </c>
      <c r="D358" s="4" t="s">
        <v>5502</v>
      </c>
      <c r="E358" s="5">
        <v>11</v>
      </c>
      <c r="F358" s="4" t="s">
        <v>2411</v>
      </c>
      <c r="G358" s="5">
        <v>2021</v>
      </c>
      <c r="H358" s="4" t="s">
        <v>1540</v>
      </c>
    </row>
    <row r="359" spans="1:8" x14ac:dyDescent="0.3">
      <c r="A359" s="4" t="s">
        <v>5503</v>
      </c>
      <c r="B359" s="4" t="s">
        <v>2416</v>
      </c>
      <c r="C359" s="4" t="s">
        <v>2417</v>
      </c>
      <c r="D359" s="4" t="s">
        <v>5504</v>
      </c>
      <c r="E359" s="5">
        <v>11</v>
      </c>
      <c r="F359" s="4" t="s">
        <v>2419</v>
      </c>
      <c r="G359" s="5">
        <v>2019</v>
      </c>
      <c r="H359" s="4" t="s">
        <v>1540</v>
      </c>
    </row>
    <row r="360" spans="1:8" x14ac:dyDescent="0.3">
      <c r="A360" s="4" t="s">
        <v>5505</v>
      </c>
      <c r="B360" s="4" t="s">
        <v>2426</v>
      </c>
      <c r="C360" s="4" t="s">
        <v>2427</v>
      </c>
      <c r="D360" s="4" t="s">
        <v>5506</v>
      </c>
      <c r="E360" s="5">
        <v>39</v>
      </c>
      <c r="F360" s="4" t="s">
        <v>2429</v>
      </c>
      <c r="G360" s="5">
        <v>2022</v>
      </c>
      <c r="H360" s="4" t="s">
        <v>1540</v>
      </c>
    </row>
    <row r="361" spans="1:8" x14ac:dyDescent="0.3">
      <c r="A361" s="4" t="s">
        <v>5507</v>
      </c>
      <c r="B361" s="4" t="s">
        <v>2434</v>
      </c>
      <c r="C361" s="4" t="s">
        <v>2435</v>
      </c>
      <c r="D361" s="4" t="s">
        <v>5508</v>
      </c>
      <c r="E361" s="5">
        <v>16</v>
      </c>
      <c r="F361" s="4" t="s">
        <v>2437</v>
      </c>
      <c r="G361" s="5">
        <v>2023</v>
      </c>
      <c r="H361" s="4" t="s">
        <v>1540</v>
      </c>
    </row>
    <row r="362" spans="1:8" x14ac:dyDescent="0.3">
      <c r="A362" s="4" t="s">
        <v>5509</v>
      </c>
      <c r="B362" s="4" t="s">
        <v>2442</v>
      </c>
      <c r="C362" s="4" t="s">
        <v>2443</v>
      </c>
      <c r="D362" s="4" t="s">
        <v>5510</v>
      </c>
      <c r="E362" s="5">
        <v>10</v>
      </c>
      <c r="F362" s="4" t="s">
        <v>2445</v>
      </c>
      <c r="G362" s="5">
        <v>2019</v>
      </c>
      <c r="H362" s="4" t="s">
        <v>1540</v>
      </c>
    </row>
    <row r="363" spans="1:8" x14ac:dyDescent="0.3">
      <c r="A363" s="4" t="s">
        <v>5511</v>
      </c>
      <c r="B363" s="4" t="s">
        <v>2451</v>
      </c>
      <c r="C363" s="4" t="s">
        <v>2452</v>
      </c>
      <c r="D363" s="4" t="s">
        <v>5512</v>
      </c>
      <c r="E363" s="5">
        <v>20</v>
      </c>
      <c r="F363" s="4" t="s">
        <v>2454</v>
      </c>
      <c r="G363" s="5">
        <v>2019</v>
      </c>
      <c r="H363" s="4" t="s">
        <v>1540</v>
      </c>
    </row>
    <row r="364" spans="1:8" x14ac:dyDescent="0.3">
      <c r="A364" s="4" t="s">
        <v>5513</v>
      </c>
      <c r="B364" s="4" t="s">
        <v>2459</v>
      </c>
      <c r="C364" s="4" t="s">
        <v>2460</v>
      </c>
      <c r="D364" s="4" t="s">
        <v>5514</v>
      </c>
      <c r="E364" s="5">
        <v>9</v>
      </c>
      <c r="F364" s="4" t="s">
        <v>2462</v>
      </c>
      <c r="G364" s="5">
        <v>2020</v>
      </c>
      <c r="H364" s="4" t="s">
        <v>1540</v>
      </c>
    </row>
    <row r="365" spans="1:8" x14ac:dyDescent="0.3">
      <c r="A365" s="4" t="s">
        <v>5515</v>
      </c>
      <c r="B365" s="4" t="s">
        <v>2467</v>
      </c>
      <c r="C365" s="4" t="s">
        <v>2468</v>
      </c>
      <c r="D365" s="4" t="s">
        <v>5516</v>
      </c>
      <c r="E365" s="5">
        <v>31</v>
      </c>
      <c r="F365" s="4" t="s">
        <v>2470</v>
      </c>
      <c r="G365" s="5">
        <v>2021</v>
      </c>
      <c r="H365" s="4" t="s">
        <v>1540</v>
      </c>
    </row>
    <row r="366" spans="1:8" x14ac:dyDescent="0.3">
      <c r="A366" s="4" t="s">
        <v>5517</v>
      </c>
      <c r="B366" s="4" t="s">
        <v>2475</v>
      </c>
      <c r="C366" s="4" t="s">
        <v>2476</v>
      </c>
      <c r="D366" s="4" t="s">
        <v>5518</v>
      </c>
      <c r="E366" s="5">
        <v>12</v>
      </c>
      <c r="F366" s="4" t="s">
        <v>2478</v>
      </c>
      <c r="G366" s="5">
        <v>2020</v>
      </c>
      <c r="H366" s="4" t="s">
        <v>1540</v>
      </c>
    </row>
    <row r="367" spans="1:8" x14ac:dyDescent="0.3">
      <c r="A367" s="4" t="s">
        <v>5519</v>
      </c>
      <c r="B367" s="4" t="s">
        <v>2483</v>
      </c>
      <c r="C367" s="4" t="s">
        <v>2484</v>
      </c>
      <c r="D367" s="4" t="s">
        <v>5520</v>
      </c>
      <c r="E367" s="5">
        <v>15</v>
      </c>
      <c r="F367" s="4" t="s">
        <v>2486</v>
      </c>
      <c r="G367" s="5">
        <v>2018</v>
      </c>
      <c r="H367" s="4" t="s">
        <v>1540</v>
      </c>
    </row>
    <row r="368" spans="1:8" x14ac:dyDescent="0.3">
      <c r="A368" s="4" t="s">
        <v>5521</v>
      </c>
      <c r="B368" s="4" t="s">
        <v>2491</v>
      </c>
      <c r="C368" s="4" t="s">
        <v>2492</v>
      </c>
      <c r="D368" s="4" t="s">
        <v>5522</v>
      </c>
      <c r="E368" s="5">
        <v>12</v>
      </c>
      <c r="F368" s="4" t="s">
        <v>2494</v>
      </c>
      <c r="G368" s="5">
        <v>2022</v>
      </c>
      <c r="H368" s="4" t="s">
        <v>1540</v>
      </c>
    </row>
    <row r="369" spans="1:8" x14ac:dyDescent="0.3">
      <c r="A369" s="4" t="s">
        <v>5523</v>
      </c>
      <c r="B369" s="4" t="s">
        <v>2499</v>
      </c>
      <c r="C369" s="4" t="s">
        <v>2500</v>
      </c>
      <c r="D369" s="4" t="s">
        <v>5524</v>
      </c>
      <c r="E369" s="5">
        <v>32</v>
      </c>
      <c r="F369" s="4" t="s">
        <v>2502</v>
      </c>
      <c r="G369" s="5">
        <v>2020</v>
      </c>
      <c r="H369" s="4" t="s">
        <v>1540</v>
      </c>
    </row>
    <row r="370" spans="1:8" x14ac:dyDescent="0.3">
      <c r="A370" s="4" t="s">
        <v>5525</v>
      </c>
      <c r="B370" s="4" t="s">
        <v>2507</v>
      </c>
      <c r="C370" s="4" t="s">
        <v>2508</v>
      </c>
      <c r="D370" s="4" t="s">
        <v>5526</v>
      </c>
      <c r="E370" s="5">
        <v>10</v>
      </c>
      <c r="F370" s="4" t="s">
        <v>2510</v>
      </c>
      <c r="G370" s="5">
        <v>2016</v>
      </c>
      <c r="H370" s="4" t="s">
        <v>1540</v>
      </c>
    </row>
    <row r="371" spans="1:8" x14ac:dyDescent="0.3">
      <c r="A371" s="4" t="s">
        <v>5527</v>
      </c>
      <c r="B371" s="4" t="s">
        <v>1697</v>
      </c>
      <c r="C371" s="4" t="s">
        <v>2515</v>
      </c>
      <c r="D371" s="4" t="s">
        <v>5528</v>
      </c>
      <c r="E371" s="5">
        <v>9</v>
      </c>
      <c r="F371" s="4" t="s">
        <v>2517</v>
      </c>
      <c r="G371" s="5">
        <v>2021</v>
      </c>
      <c r="H371" s="4" t="s">
        <v>1540</v>
      </c>
    </row>
    <row r="372" spans="1:8" x14ac:dyDescent="0.3">
      <c r="A372" s="4" t="s">
        <v>5529</v>
      </c>
      <c r="B372" s="4" t="s">
        <v>2522</v>
      </c>
      <c r="C372" s="4" t="s">
        <v>2523</v>
      </c>
      <c r="D372" s="4" t="s">
        <v>5530</v>
      </c>
      <c r="E372" s="5">
        <v>14</v>
      </c>
      <c r="F372" s="4" t="s">
        <v>2525</v>
      </c>
      <c r="G372" s="5">
        <v>2023</v>
      </c>
      <c r="H372" s="4" t="s">
        <v>1540</v>
      </c>
    </row>
    <row r="373" spans="1:8" x14ac:dyDescent="0.3">
      <c r="A373" s="4" t="s">
        <v>5531</v>
      </c>
      <c r="B373" s="4" t="s">
        <v>2528</v>
      </c>
      <c r="C373" s="4" t="s">
        <v>2529</v>
      </c>
      <c r="D373" s="4" t="s">
        <v>5532</v>
      </c>
      <c r="E373" s="5">
        <v>13</v>
      </c>
      <c r="F373" s="4" t="s">
        <v>2531</v>
      </c>
      <c r="G373" s="5">
        <v>2015</v>
      </c>
      <c r="H373" s="4" t="s">
        <v>1540</v>
      </c>
    </row>
    <row r="374" spans="1:8" x14ac:dyDescent="0.3">
      <c r="A374" s="4" t="s">
        <v>5533</v>
      </c>
      <c r="B374" s="4" t="s">
        <v>2536</v>
      </c>
      <c r="C374" s="4" t="s">
        <v>2537</v>
      </c>
      <c r="D374" s="4" t="s">
        <v>5534</v>
      </c>
      <c r="E374" s="5">
        <v>8</v>
      </c>
      <c r="F374" s="4" t="s">
        <v>2539</v>
      </c>
      <c r="G374" s="5">
        <v>2021</v>
      </c>
      <c r="H374" s="4" t="s">
        <v>1540</v>
      </c>
    </row>
    <row r="375" spans="1:8" x14ac:dyDescent="0.3">
      <c r="A375" s="4" t="s">
        <v>5535</v>
      </c>
      <c r="B375" s="4" t="s">
        <v>2546</v>
      </c>
      <c r="C375" s="4" t="s">
        <v>2547</v>
      </c>
      <c r="D375" s="4" t="s">
        <v>5536</v>
      </c>
      <c r="E375" s="5">
        <v>17</v>
      </c>
      <c r="F375" s="4" t="s">
        <v>2549</v>
      </c>
      <c r="G375" s="5">
        <v>2020</v>
      </c>
      <c r="H375" s="4" t="s">
        <v>1540</v>
      </c>
    </row>
    <row r="376" spans="1:8" x14ac:dyDescent="0.3">
      <c r="A376" s="4" t="s">
        <v>5537</v>
      </c>
      <c r="B376" s="4" t="s">
        <v>2554</v>
      </c>
      <c r="C376" s="4" t="s">
        <v>2555</v>
      </c>
      <c r="D376" s="4" t="s">
        <v>5538</v>
      </c>
      <c r="E376" s="5">
        <v>8</v>
      </c>
      <c r="F376" s="4" t="s">
        <v>2557</v>
      </c>
      <c r="G376" s="5">
        <v>2021</v>
      </c>
      <c r="H376" s="4" t="s">
        <v>1540</v>
      </c>
    </row>
    <row r="377" spans="1:8" x14ac:dyDescent="0.3">
      <c r="A377" s="4" t="s">
        <v>5539</v>
      </c>
      <c r="B377" s="4" t="s">
        <v>2562</v>
      </c>
      <c r="C377" s="4" t="s">
        <v>2563</v>
      </c>
      <c r="D377" s="4" t="s">
        <v>5540</v>
      </c>
      <c r="E377" s="5">
        <v>12</v>
      </c>
      <c r="F377" s="4" t="s">
        <v>2565</v>
      </c>
      <c r="G377" s="5">
        <v>2022</v>
      </c>
      <c r="H377" s="4" t="s">
        <v>1540</v>
      </c>
    </row>
    <row r="378" spans="1:8" x14ac:dyDescent="0.3">
      <c r="A378" s="4" t="s">
        <v>5541</v>
      </c>
      <c r="B378" s="4" t="s">
        <v>2570</v>
      </c>
      <c r="C378" s="4" t="s">
        <v>2571</v>
      </c>
      <c r="D378" s="4" t="s">
        <v>5542</v>
      </c>
      <c r="E378" s="5">
        <v>8</v>
      </c>
      <c r="F378" s="4" t="s">
        <v>2573</v>
      </c>
      <c r="G378" s="5">
        <v>2019</v>
      </c>
      <c r="H378" s="4" t="s">
        <v>1540</v>
      </c>
    </row>
    <row r="379" spans="1:8" x14ac:dyDescent="0.3">
      <c r="A379" s="4" t="s">
        <v>5543</v>
      </c>
      <c r="B379" s="4" t="s">
        <v>2578</v>
      </c>
      <c r="C379" s="4" t="s">
        <v>2579</v>
      </c>
      <c r="D379" s="4" t="s">
        <v>5544</v>
      </c>
      <c r="E379" s="5">
        <v>9</v>
      </c>
      <c r="F379" s="4" t="s">
        <v>2581</v>
      </c>
      <c r="G379" s="5">
        <v>2022</v>
      </c>
      <c r="H379" s="4" t="s">
        <v>1540</v>
      </c>
    </row>
    <row r="380" spans="1:8" x14ac:dyDescent="0.3">
      <c r="A380" s="4" t="s">
        <v>5545</v>
      </c>
      <c r="B380" s="4" t="s">
        <v>2587</v>
      </c>
      <c r="C380" s="4" t="s">
        <v>2588</v>
      </c>
      <c r="D380" s="4" t="s">
        <v>5546</v>
      </c>
      <c r="E380" s="5">
        <v>10</v>
      </c>
      <c r="F380" s="4" t="s">
        <v>2590</v>
      </c>
      <c r="G380" s="5">
        <v>2021</v>
      </c>
      <c r="H380" s="4" t="s">
        <v>1540</v>
      </c>
    </row>
    <row r="381" spans="1:8" x14ac:dyDescent="0.3">
      <c r="A381" s="4" t="s">
        <v>5547</v>
      </c>
      <c r="B381" s="4" t="s">
        <v>2595</v>
      </c>
      <c r="C381" s="4" t="s">
        <v>2596</v>
      </c>
      <c r="D381" s="4" t="s">
        <v>5548</v>
      </c>
      <c r="E381" s="5">
        <v>8</v>
      </c>
      <c r="F381" s="4" t="s">
        <v>2598</v>
      </c>
      <c r="G381" s="5">
        <v>2021</v>
      </c>
      <c r="H381" s="4" t="s">
        <v>1540</v>
      </c>
    </row>
    <row r="382" spans="1:8" x14ac:dyDescent="0.3">
      <c r="A382" s="4" t="s">
        <v>5549</v>
      </c>
      <c r="B382" s="4" t="s">
        <v>2603</v>
      </c>
      <c r="C382" s="4" t="s">
        <v>2604</v>
      </c>
      <c r="D382" s="4" t="s">
        <v>5550</v>
      </c>
      <c r="E382" s="5">
        <v>15</v>
      </c>
      <c r="F382" s="4" t="s">
        <v>2606</v>
      </c>
      <c r="G382" s="5">
        <v>2022</v>
      </c>
      <c r="H382" s="4" t="s">
        <v>1540</v>
      </c>
    </row>
    <row r="383" spans="1:8" x14ac:dyDescent="0.3">
      <c r="A383" s="4" t="s">
        <v>5551</v>
      </c>
      <c r="B383" s="4" t="s">
        <v>2611</v>
      </c>
      <c r="C383" s="4" t="s">
        <v>2612</v>
      </c>
      <c r="D383" s="4" t="s">
        <v>5552</v>
      </c>
      <c r="E383" s="5">
        <v>9</v>
      </c>
      <c r="F383" s="4" t="s">
        <v>2614</v>
      </c>
      <c r="G383" s="5">
        <v>2015</v>
      </c>
      <c r="H383" s="4" t="s">
        <v>1540</v>
      </c>
    </row>
    <row r="384" spans="1:8" x14ac:dyDescent="0.3">
      <c r="A384" s="4" t="s">
        <v>5553</v>
      </c>
      <c r="B384" s="4" t="s">
        <v>2619</v>
      </c>
      <c r="C384" s="4" t="s">
        <v>2620</v>
      </c>
      <c r="D384" s="4" t="s">
        <v>5554</v>
      </c>
      <c r="E384" s="5">
        <v>12</v>
      </c>
      <c r="F384" s="4" t="s">
        <v>2622</v>
      </c>
      <c r="G384" s="5">
        <v>2021</v>
      </c>
      <c r="H384" s="4" t="s">
        <v>1540</v>
      </c>
    </row>
    <row r="385" spans="1:8" x14ac:dyDescent="0.3">
      <c r="A385" s="4" t="s">
        <v>5555</v>
      </c>
      <c r="B385" s="4" t="s">
        <v>2627</v>
      </c>
      <c r="C385" s="4" t="s">
        <v>2628</v>
      </c>
      <c r="D385" s="4" t="s">
        <v>5556</v>
      </c>
      <c r="E385" s="5">
        <v>12</v>
      </c>
      <c r="F385" s="4" t="s">
        <v>2630</v>
      </c>
      <c r="G385" s="5">
        <v>2023</v>
      </c>
      <c r="H385" s="4" t="s">
        <v>1540</v>
      </c>
    </row>
    <row r="386" spans="1:8" x14ac:dyDescent="0.3">
      <c r="A386" s="4" t="s">
        <v>5557</v>
      </c>
      <c r="B386" s="4" t="s">
        <v>2635</v>
      </c>
      <c r="C386" s="4" t="s">
        <v>2636</v>
      </c>
      <c r="D386" s="4" t="s">
        <v>5558</v>
      </c>
      <c r="E386" s="5">
        <v>10</v>
      </c>
      <c r="F386" s="4" t="s">
        <v>2638</v>
      </c>
      <c r="G386" s="5">
        <v>2021</v>
      </c>
      <c r="H386" s="4" t="s">
        <v>1540</v>
      </c>
    </row>
    <row r="387" spans="1:8" x14ac:dyDescent="0.3">
      <c r="A387" s="4" t="s">
        <v>5559</v>
      </c>
      <c r="B387" s="4" t="s">
        <v>2643</v>
      </c>
      <c r="C387" s="4" t="s">
        <v>2644</v>
      </c>
      <c r="D387" s="4" t="s">
        <v>5560</v>
      </c>
      <c r="E387" s="5">
        <v>12</v>
      </c>
      <c r="F387" s="4" t="s">
        <v>2646</v>
      </c>
      <c r="G387" s="5">
        <v>2020</v>
      </c>
      <c r="H387" s="4" t="s">
        <v>1540</v>
      </c>
    </row>
    <row r="388" spans="1:8" x14ac:dyDescent="0.3">
      <c r="A388" s="4" t="s">
        <v>5561</v>
      </c>
      <c r="B388" s="4" t="s">
        <v>2651</v>
      </c>
      <c r="C388" s="4" t="s">
        <v>2652</v>
      </c>
      <c r="D388" s="4" t="s">
        <v>5562</v>
      </c>
      <c r="E388" s="5">
        <v>11</v>
      </c>
      <c r="F388" s="4" t="s">
        <v>2654</v>
      </c>
      <c r="G388" s="5">
        <v>2020</v>
      </c>
      <c r="H388" s="4" t="s">
        <v>1540</v>
      </c>
    </row>
    <row r="389" spans="1:8" x14ac:dyDescent="0.3">
      <c r="A389" s="4" t="s">
        <v>5563</v>
      </c>
      <c r="B389" s="4" t="s">
        <v>2659</v>
      </c>
      <c r="C389" s="4" t="s">
        <v>2660</v>
      </c>
      <c r="D389" s="4" t="s">
        <v>5564</v>
      </c>
      <c r="E389" s="5">
        <v>17</v>
      </c>
      <c r="F389" s="4" t="s">
        <v>2662</v>
      </c>
      <c r="G389" s="5">
        <v>2021</v>
      </c>
      <c r="H389" s="4" t="s">
        <v>1540</v>
      </c>
    </row>
    <row r="390" spans="1:8" x14ac:dyDescent="0.3">
      <c r="A390" s="4" t="s">
        <v>5565</v>
      </c>
      <c r="B390" s="4" t="s">
        <v>2667</v>
      </c>
      <c r="C390" s="4" t="s">
        <v>2668</v>
      </c>
      <c r="D390" s="4" t="s">
        <v>5566</v>
      </c>
      <c r="E390" s="5">
        <v>12</v>
      </c>
      <c r="F390" s="4" t="s">
        <v>2670</v>
      </c>
      <c r="G390" s="5">
        <v>2020</v>
      </c>
      <c r="H390" s="4" t="s">
        <v>1540</v>
      </c>
    </row>
    <row r="391" spans="1:8" x14ac:dyDescent="0.3">
      <c r="A391" s="4" t="s">
        <v>5567</v>
      </c>
      <c r="B391" s="4" t="s">
        <v>2675</v>
      </c>
      <c r="C391" s="4" t="s">
        <v>2676</v>
      </c>
      <c r="D391" s="4" t="s">
        <v>5568</v>
      </c>
      <c r="E391" s="5">
        <v>14</v>
      </c>
      <c r="F391" s="4" t="s">
        <v>2678</v>
      </c>
      <c r="G391" s="5">
        <v>2020</v>
      </c>
      <c r="H391" s="4" t="s">
        <v>1540</v>
      </c>
    </row>
    <row r="392" spans="1:8" x14ac:dyDescent="0.3">
      <c r="A392" s="4" t="s">
        <v>5569</v>
      </c>
      <c r="B392" s="4" t="s">
        <v>2683</v>
      </c>
      <c r="C392" s="4" t="s">
        <v>2684</v>
      </c>
      <c r="D392" s="4" t="s">
        <v>5570</v>
      </c>
      <c r="E392" s="5">
        <v>8</v>
      </c>
      <c r="F392" s="4" t="s">
        <v>2686</v>
      </c>
      <c r="G392" s="5">
        <v>2022</v>
      </c>
      <c r="H392" s="4" t="s">
        <v>1540</v>
      </c>
    </row>
    <row r="393" spans="1:8" x14ac:dyDescent="0.3">
      <c r="A393" s="4" t="s">
        <v>5571</v>
      </c>
      <c r="B393" s="4" t="s">
        <v>2691</v>
      </c>
      <c r="C393" s="4" t="s">
        <v>2692</v>
      </c>
      <c r="D393" s="4" t="s">
        <v>5572</v>
      </c>
      <c r="E393" s="5">
        <v>11</v>
      </c>
      <c r="F393" s="4" t="s">
        <v>2694</v>
      </c>
      <c r="G393" s="5">
        <v>2020</v>
      </c>
      <c r="H393" s="4" t="s">
        <v>1540</v>
      </c>
    </row>
    <row r="394" spans="1:8" x14ac:dyDescent="0.3">
      <c r="A394" s="4" t="s">
        <v>5573</v>
      </c>
      <c r="B394" s="4" t="s">
        <v>2699</v>
      </c>
      <c r="C394" s="4" t="s">
        <v>2700</v>
      </c>
      <c r="D394" s="4" t="s">
        <v>5574</v>
      </c>
      <c r="E394" s="5">
        <v>15</v>
      </c>
      <c r="F394" s="4" t="s">
        <v>2702</v>
      </c>
      <c r="G394" s="5">
        <v>2018</v>
      </c>
      <c r="H394" s="4" t="s">
        <v>1540</v>
      </c>
    </row>
    <row r="395" spans="1:8" x14ac:dyDescent="0.3">
      <c r="A395" s="4" t="s">
        <v>5575</v>
      </c>
      <c r="B395" s="4" t="s">
        <v>2707</v>
      </c>
      <c r="C395" s="4" t="s">
        <v>2708</v>
      </c>
      <c r="D395" s="4" t="s">
        <v>5576</v>
      </c>
      <c r="E395" s="5">
        <v>9</v>
      </c>
      <c r="F395" s="4" t="s">
        <v>2710</v>
      </c>
      <c r="G395" s="5">
        <v>2023</v>
      </c>
      <c r="H395" s="4" t="s">
        <v>1540</v>
      </c>
    </row>
    <row r="396" spans="1:8" x14ac:dyDescent="0.3">
      <c r="A396" s="4" t="s">
        <v>5577</v>
      </c>
      <c r="B396" s="4" t="s">
        <v>2713</v>
      </c>
      <c r="C396" s="4" t="s">
        <v>2714</v>
      </c>
      <c r="D396" s="4" t="s">
        <v>5578</v>
      </c>
      <c r="E396" s="5">
        <v>26</v>
      </c>
      <c r="F396" s="4" t="s">
        <v>2716</v>
      </c>
      <c r="G396" s="5">
        <v>2021</v>
      </c>
      <c r="H396" s="4" t="s">
        <v>1540</v>
      </c>
    </row>
    <row r="397" spans="1:8" x14ac:dyDescent="0.3">
      <c r="A397" s="4" t="s">
        <v>5579</v>
      </c>
      <c r="B397" s="4" t="s">
        <v>2721</v>
      </c>
      <c r="C397" s="4" t="s">
        <v>2722</v>
      </c>
      <c r="D397" s="4" t="s">
        <v>5580</v>
      </c>
      <c r="E397" s="5">
        <v>10</v>
      </c>
      <c r="F397" s="4" t="s">
        <v>2724</v>
      </c>
      <c r="G397" s="5">
        <v>2021</v>
      </c>
      <c r="H397" s="4" t="s">
        <v>1540</v>
      </c>
    </row>
    <row r="398" spans="1:8" x14ac:dyDescent="0.3">
      <c r="A398" s="4" t="s">
        <v>5581</v>
      </c>
      <c r="B398" s="4" t="s">
        <v>2729</v>
      </c>
      <c r="C398" s="4" t="s">
        <v>2730</v>
      </c>
      <c r="D398" s="4" t="s">
        <v>5582</v>
      </c>
      <c r="E398" s="5">
        <v>13</v>
      </c>
      <c r="F398" s="4" t="s">
        <v>2732</v>
      </c>
      <c r="G398" s="5">
        <v>2020</v>
      </c>
      <c r="H398" s="4" t="s">
        <v>1540</v>
      </c>
    </row>
    <row r="399" spans="1:8" x14ac:dyDescent="0.3">
      <c r="A399" s="4" t="s">
        <v>5583</v>
      </c>
      <c r="B399" s="4" t="s">
        <v>2737</v>
      </c>
      <c r="C399" s="4" t="s">
        <v>2738</v>
      </c>
      <c r="D399" s="4" t="s">
        <v>5584</v>
      </c>
      <c r="E399" s="5">
        <v>14</v>
      </c>
      <c r="F399" s="4" t="s">
        <v>2740</v>
      </c>
      <c r="G399" s="5">
        <v>2022</v>
      </c>
      <c r="H399" s="4" t="s">
        <v>1540</v>
      </c>
    </row>
    <row r="400" spans="1:8" x14ac:dyDescent="0.3">
      <c r="A400" s="4" t="s">
        <v>5585</v>
      </c>
      <c r="B400" s="4" t="s">
        <v>2745</v>
      </c>
      <c r="C400" s="4" t="s">
        <v>2746</v>
      </c>
      <c r="D400" s="4" t="s">
        <v>5586</v>
      </c>
      <c r="E400" s="5">
        <v>12</v>
      </c>
      <c r="F400" s="4" t="s">
        <v>2748</v>
      </c>
      <c r="G400" s="5">
        <v>2022</v>
      </c>
      <c r="H400" s="4" t="s">
        <v>1540</v>
      </c>
    </row>
    <row r="401" spans="1:8" x14ac:dyDescent="0.3">
      <c r="A401" s="4" t="s">
        <v>5587</v>
      </c>
      <c r="B401" s="4" t="s">
        <v>2753</v>
      </c>
      <c r="C401" s="4" t="s">
        <v>2754</v>
      </c>
      <c r="D401" s="4" t="s">
        <v>5588</v>
      </c>
      <c r="E401" s="5">
        <v>9</v>
      </c>
      <c r="F401" s="4" t="s">
        <v>2756</v>
      </c>
      <c r="G401" s="5">
        <v>2018</v>
      </c>
      <c r="H401" s="4" t="s">
        <v>1540</v>
      </c>
    </row>
    <row r="402" spans="1:8" x14ac:dyDescent="0.3">
      <c r="A402" s="4" t="s">
        <v>5589</v>
      </c>
      <c r="B402" s="4" t="s">
        <v>2761</v>
      </c>
      <c r="C402" s="4" t="s">
        <v>2762</v>
      </c>
      <c r="D402" s="4" t="s">
        <v>5590</v>
      </c>
      <c r="E402" s="5">
        <v>6</v>
      </c>
      <c r="F402" s="4" t="s">
        <v>2764</v>
      </c>
      <c r="G402" s="5">
        <v>2022</v>
      </c>
      <c r="H402" s="4" t="s">
        <v>1540</v>
      </c>
    </row>
    <row r="403" spans="1:8" x14ac:dyDescent="0.3">
      <c r="A403" s="4" t="s">
        <v>5591</v>
      </c>
      <c r="B403" s="4" t="s">
        <v>2770</v>
      </c>
      <c r="C403" s="4" t="s">
        <v>2771</v>
      </c>
      <c r="D403" s="4" t="s">
        <v>5592</v>
      </c>
      <c r="E403" s="5">
        <v>15</v>
      </c>
      <c r="F403" s="4" t="s">
        <v>2773</v>
      </c>
      <c r="G403" s="5">
        <v>2022</v>
      </c>
      <c r="H403" s="4" t="s">
        <v>1540</v>
      </c>
    </row>
    <row r="404" spans="1:8" x14ac:dyDescent="0.3">
      <c r="A404" s="4" t="s">
        <v>5593</v>
      </c>
      <c r="B404" s="4" t="s">
        <v>2778</v>
      </c>
      <c r="C404" s="4" t="s">
        <v>2779</v>
      </c>
      <c r="D404" s="4" t="s">
        <v>5594</v>
      </c>
      <c r="E404" s="5">
        <v>12</v>
      </c>
      <c r="F404" s="4" t="s">
        <v>2781</v>
      </c>
      <c r="G404" s="5">
        <v>2022</v>
      </c>
      <c r="H404" s="4" t="s">
        <v>1540</v>
      </c>
    </row>
    <row r="405" spans="1:8" x14ac:dyDescent="0.3">
      <c r="A405" s="4" t="s">
        <v>5595</v>
      </c>
      <c r="B405" s="4" t="s">
        <v>2786</v>
      </c>
      <c r="C405" s="4" t="s">
        <v>2787</v>
      </c>
      <c r="D405" s="4" t="s">
        <v>5596</v>
      </c>
      <c r="E405" s="5">
        <v>19</v>
      </c>
      <c r="F405" s="4" t="s">
        <v>2789</v>
      </c>
      <c r="G405" s="5">
        <v>2021</v>
      </c>
      <c r="H405" s="4" t="s">
        <v>1540</v>
      </c>
    </row>
    <row r="406" spans="1:8" x14ac:dyDescent="0.3">
      <c r="A406" s="4" t="s">
        <v>5597</v>
      </c>
      <c r="B406" s="4" t="s">
        <v>2794</v>
      </c>
      <c r="C406" s="4" t="s">
        <v>2795</v>
      </c>
      <c r="D406" s="4" t="s">
        <v>5598</v>
      </c>
      <c r="E406" s="5">
        <v>14</v>
      </c>
      <c r="F406" s="4" t="s">
        <v>2797</v>
      </c>
      <c r="G406" s="5">
        <v>2019</v>
      </c>
      <c r="H406" s="4" t="s">
        <v>1540</v>
      </c>
    </row>
    <row r="407" spans="1:8" x14ac:dyDescent="0.3">
      <c r="A407" s="4" t="s">
        <v>5599</v>
      </c>
      <c r="B407" s="4" t="s">
        <v>2802</v>
      </c>
      <c r="C407" s="4" t="s">
        <v>2803</v>
      </c>
      <c r="D407" s="4" t="s">
        <v>5600</v>
      </c>
      <c r="E407" s="5">
        <v>14</v>
      </c>
      <c r="F407" s="4" t="s">
        <v>2805</v>
      </c>
      <c r="G407" s="5">
        <v>2022</v>
      </c>
      <c r="H407" s="4" t="s">
        <v>1540</v>
      </c>
    </row>
    <row r="408" spans="1:8" x14ac:dyDescent="0.3">
      <c r="A408" s="4" t="s">
        <v>5601</v>
      </c>
      <c r="B408" s="4" t="s">
        <v>2810</v>
      </c>
      <c r="C408" s="4" t="s">
        <v>2811</v>
      </c>
      <c r="D408" s="4" t="s">
        <v>5602</v>
      </c>
      <c r="E408" s="5">
        <v>10</v>
      </c>
      <c r="F408" s="4" t="s">
        <v>2813</v>
      </c>
      <c r="G408" s="5">
        <v>2017</v>
      </c>
      <c r="H408" s="4" t="s">
        <v>1540</v>
      </c>
    </row>
    <row r="409" spans="1:8" x14ac:dyDescent="0.3">
      <c r="A409" s="4" t="s">
        <v>5603</v>
      </c>
      <c r="B409" s="4" t="s">
        <v>2818</v>
      </c>
      <c r="C409" s="4" t="s">
        <v>2819</v>
      </c>
      <c r="D409" s="4" t="s">
        <v>5604</v>
      </c>
      <c r="E409" s="5">
        <v>7</v>
      </c>
      <c r="F409" s="4" t="s">
        <v>2821</v>
      </c>
      <c r="G409" s="5">
        <v>2019</v>
      </c>
      <c r="H409" s="4" t="s">
        <v>1540</v>
      </c>
    </row>
    <row r="410" spans="1:8" x14ac:dyDescent="0.3">
      <c r="A410" s="4" t="s">
        <v>5605</v>
      </c>
      <c r="B410" s="4" t="s">
        <v>2826</v>
      </c>
      <c r="C410" s="4" t="s">
        <v>2827</v>
      </c>
      <c r="D410" s="4" t="s">
        <v>5606</v>
      </c>
      <c r="E410" s="5">
        <v>7</v>
      </c>
      <c r="F410" s="4" t="s">
        <v>2829</v>
      </c>
      <c r="G410" s="5">
        <v>2020</v>
      </c>
      <c r="H410" s="4" t="s">
        <v>1540</v>
      </c>
    </row>
    <row r="411" spans="1:8" x14ac:dyDescent="0.3">
      <c r="A411" s="4" t="s">
        <v>5607</v>
      </c>
      <c r="B411" s="4" t="s">
        <v>2834</v>
      </c>
      <c r="C411" s="4" t="s">
        <v>2835</v>
      </c>
      <c r="D411" s="4" t="s">
        <v>5608</v>
      </c>
      <c r="E411" s="5">
        <v>18</v>
      </c>
      <c r="F411" s="4" t="s">
        <v>2837</v>
      </c>
      <c r="G411" s="5">
        <v>2022</v>
      </c>
      <c r="H411" s="4" t="s">
        <v>1540</v>
      </c>
    </row>
    <row r="412" spans="1:8" x14ac:dyDescent="0.3">
      <c r="A412" s="4" t="s">
        <v>5609</v>
      </c>
      <c r="B412" s="4" t="s">
        <v>2842</v>
      </c>
      <c r="C412" s="4" t="s">
        <v>2843</v>
      </c>
      <c r="D412" s="4" t="s">
        <v>5610</v>
      </c>
      <c r="E412" s="5">
        <v>9</v>
      </c>
      <c r="F412" s="4" t="s">
        <v>2845</v>
      </c>
      <c r="G412" s="5">
        <v>2019</v>
      </c>
      <c r="H412" s="4" t="s">
        <v>1540</v>
      </c>
    </row>
    <row r="413" spans="1:8" x14ac:dyDescent="0.3">
      <c r="A413" s="4" t="s">
        <v>5611</v>
      </c>
      <c r="B413" s="4" t="s">
        <v>2850</v>
      </c>
      <c r="C413" s="4" t="s">
        <v>2851</v>
      </c>
      <c r="D413" s="4" t="s">
        <v>5612</v>
      </c>
      <c r="E413" s="5">
        <v>16</v>
      </c>
      <c r="F413" s="4" t="s">
        <v>2853</v>
      </c>
      <c r="G413" s="5">
        <v>2021</v>
      </c>
      <c r="H413" s="4" t="s">
        <v>1540</v>
      </c>
    </row>
    <row r="414" spans="1:8" x14ac:dyDescent="0.3">
      <c r="A414" s="4" t="s">
        <v>5611</v>
      </c>
      <c r="B414" s="4" t="s">
        <v>2860</v>
      </c>
      <c r="C414" s="4" t="s">
        <v>2861</v>
      </c>
      <c r="D414" s="4" t="s">
        <v>5613</v>
      </c>
      <c r="E414" s="5">
        <v>12</v>
      </c>
      <c r="F414" s="4" t="s">
        <v>2863</v>
      </c>
      <c r="G414" s="5">
        <v>2021</v>
      </c>
      <c r="H414" s="4" t="s">
        <v>1540</v>
      </c>
    </row>
    <row r="415" spans="1:8" x14ac:dyDescent="0.3">
      <c r="A415" s="4" t="s">
        <v>5614</v>
      </c>
      <c r="B415" s="4" t="s">
        <v>2868</v>
      </c>
      <c r="C415" s="4" t="s">
        <v>2869</v>
      </c>
      <c r="D415" s="4" t="s">
        <v>5615</v>
      </c>
      <c r="E415" s="5">
        <v>8</v>
      </c>
      <c r="F415" s="4" t="s">
        <v>2871</v>
      </c>
      <c r="G415" s="5">
        <v>2018</v>
      </c>
      <c r="H415" s="4" t="s">
        <v>1540</v>
      </c>
    </row>
    <row r="416" spans="1:8" x14ac:dyDescent="0.3">
      <c r="A416" s="4" t="s">
        <v>5616</v>
      </c>
      <c r="B416" s="4" t="s">
        <v>2876</v>
      </c>
      <c r="C416" s="4" t="s">
        <v>2877</v>
      </c>
      <c r="D416" s="4" t="s">
        <v>5617</v>
      </c>
      <c r="E416" s="5">
        <v>16</v>
      </c>
      <c r="F416" s="4" t="s">
        <v>2879</v>
      </c>
      <c r="G416" s="5">
        <v>2021</v>
      </c>
      <c r="H416" s="4" t="s">
        <v>1540</v>
      </c>
    </row>
    <row r="417" spans="1:8" x14ac:dyDescent="0.3">
      <c r="A417" s="4" t="s">
        <v>5618</v>
      </c>
      <c r="B417" s="4" t="s">
        <v>2884</v>
      </c>
      <c r="C417" s="4" t="s">
        <v>2885</v>
      </c>
      <c r="D417" s="4" t="s">
        <v>5619</v>
      </c>
      <c r="E417" s="5">
        <v>10</v>
      </c>
      <c r="F417" s="4" t="s">
        <v>2887</v>
      </c>
      <c r="G417" s="5">
        <v>2019</v>
      </c>
      <c r="H417" s="4" t="s">
        <v>1540</v>
      </c>
    </row>
    <row r="418" spans="1:8" x14ac:dyDescent="0.3">
      <c r="A418" s="4" t="s">
        <v>5620</v>
      </c>
      <c r="B418" s="4" t="s">
        <v>2892</v>
      </c>
      <c r="C418" s="4" t="s">
        <v>2893</v>
      </c>
      <c r="D418" s="4" t="s">
        <v>5621</v>
      </c>
      <c r="E418" s="5">
        <v>11</v>
      </c>
      <c r="F418" s="4" t="s">
        <v>2895</v>
      </c>
      <c r="G418" s="5">
        <v>2020</v>
      </c>
      <c r="H418" s="4" t="s">
        <v>1540</v>
      </c>
    </row>
    <row r="419" spans="1:8" x14ac:dyDescent="0.3">
      <c r="A419" s="4" t="s">
        <v>5622</v>
      </c>
      <c r="B419" s="4" t="s">
        <v>2900</v>
      </c>
      <c r="C419" s="4" t="s">
        <v>2901</v>
      </c>
      <c r="D419" s="4" t="s">
        <v>5623</v>
      </c>
      <c r="E419" s="5">
        <v>10</v>
      </c>
      <c r="F419" s="4" t="s">
        <v>2903</v>
      </c>
      <c r="G419" s="5">
        <v>2021</v>
      </c>
      <c r="H419" s="4" t="s">
        <v>1540</v>
      </c>
    </row>
    <row r="420" spans="1:8" x14ac:dyDescent="0.3">
      <c r="A420" s="4" t="s">
        <v>5624</v>
      </c>
      <c r="B420" s="4" t="s">
        <v>2908</v>
      </c>
      <c r="C420" s="4" t="s">
        <v>2909</v>
      </c>
      <c r="D420" s="4" t="s">
        <v>5625</v>
      </c>
      <c r="E420" s="5">
        <v>10</v>
      </c>
      <c r="F420" s="4" t="s">
        <v>2911</v>
      </c>
      <c r="G420" s="5">
        <v>2020</v>
      </c>
      <c r="H420" s="4" t="s">
        <v>1540</v>
      </c>
    </row>
    <row r="421" spans="1:8" x14ac:dyDescent="0.3">
      <c r="A421" s="4" t="s">
        <v>5626</v>
      </c>
      <c r="B421" s="4" t="s">
        <v>2916</v>
      </c>
      <c r="C421" s="4" t="s">
        <v>2917</v>
      </c>
      <c r="D421" s="4" t="s">
        <v>5627</v>
      </c>
      <c r="E421" s="5">
        <v>10</v>
      </c>
      <c r="F421" s="4" t="s">
        <v>2919</v>
      </c>
      <c r="G421" s="5">
        <v>2021</v>
      </c>
      <c r="H421" s="4" t="s">
        <v>1540</v>
      </c>
    </row>
    <row r="422" spans="1:8" x14ac:dyDescent="0.3">
      <c r="A422" s="4" t="s">
        <v>5628</v>
      </c>
      <c r="B422" s="4" t="s">
        <v>2924</v>
      </c>
      <c r="C422" s="4" t="s">
        <v>2925</v>
      </c>
      <c r="D422" s="4" t="s">
        <v>5629</v>
      </c>
      <c r="E422" s="5">
        <v>16</v>
      </c>
      <c r="F422" s="4" t="s">
        <v>2927</v>
      </c>
      <c r="G422" s="5">
        <v>2020</v>
      </c>
      <c r="H422" s="4" t="s">
        <v>1540</v>
      </c>
    </row>
    <row r="423" spans="1:8" x14ac:dyDescent="0.3">
      <c r="A423" s="4" t="s">
        <v>5630</v>
      </c>
      <c r="B423" s="4" t="s">
        <v>2932</v>
      </c>
      <c r="C423" s="4" t="s">
        <v>2933</v>
      </c>
      <c r="D423" s="4" t="s">
        <v>5631</v>
      </c>
      <c r="E423" s="5">
        <v>12</v>
      </c>
      <c r="F423" s="4" t="s">
        <v>2935</v>
      </c>
      <c r="G423" s="5">
        <v>2023</v>
      </c>
      <c r="H423" s="4" t="s">
        <v>1540</v>
      </c>
    </row>
    <row r="424" spans="1:8" x14ac:dyDescent="0.3">
      <c r="A424" s="4" t="s">
        <v>5632</v>
      </c>
      <c r="B424" s="4" t="s">
        <v>2938</v>
      </c>
      <c r="C424" s="4" t="s">
        <v>2939</v>
      </c>
      <c r="D424" s="4" t="s">
        <v>5633</v>
      </c>
      <c r="E424" s="5">
        <v>10</v>
      </c>
      <c r="F424" s="4" t="s">
        <v>2941</v>
      </c>
      <c r="G424" s="5">
        <v>2022</v>
      </c>
      <c r="H424" s="4" t="s">
        <v>1540</v>
      </c>
    </row>
    <row r="425" spans="1:8" x14ac:dyDescent="0.3">
      <c r="A425" s="4" t="s">
        <v>5634</v>
      </c>
      <c r="B425" s="4" t="s">
        <v>2946</v>
      </c>
      <c r="C425" s="4" t="s">
        <v>2947</v>
      </c>
      <c r="D425" s="4" t="s">
        <v>5635</v>
      </c>
      <c r="E425" s="5">
        <v>21</v>
      </c>
      <c r="F425" s="4" t="s">
        <v>2949</v>
      </c>
      <c r="G425" s="5">
        <v>2021</v>
      </c>
      <c r="H425" s="4" t="s">
        <v>1540</v>
      </c>
    </row>
    <row r="426" spans="1:8" x14ac:dyDescent="0.3">
      <c r="A426" s="4" t="s">
        <v>5636</v>
      </c>
      <c r="B426" s="4" t="s">
        <v>2954</v>
      </c>
      <c r="C426" s="4" t="s">
        <v>2955</v>
      </c>
      <c r="D426" s="4" t="s">
        <v>5637</v>
      </c>
      <c r="E426" s="5">
        <v>7</v>
      </c>
      <c r="F426" s="4" t="s">
        <v>2957</v>
      </c>
      <c r="G426" s="5">
        <v>2017</v>
      </c>
      <c r="H426" s="4" t="s">
        <v>1540</v>
      </c>
    </row>
    <row r="427" spans="1:8" x14ac:dyDescent="0.3">
      <c r="A427" s="4" t="s">
        <v>5638</v>
      </c>
      <c r="B427" s="4" t="s">
        <v>2962</v>
      </c>
      <c r="C427" s="4" t="s">
        <v>2963</v>
      </c>
      <c r="D427" s="4" t="s">
        <v>5639</v>
      </c>
      <c r="E427" s="5">
        <v>14</v>
      </c>
      <c r="F427" s="4" t="s">
        <v>2965</v>
      </c>
      <c r="G427" s="5">
        <v>2020</v>
      </c>
      <c r="H427" s="4" t="s">
        <v>1540</v>
      </c>
    </row>
    <row r="428" spans="1:8" x14ac:dyDescent="0.3">
      <c r="A428" s="4" t="s">
        <v>5640</v>
      </c>
      <c r="B428" s="4" t="s">
        <v>2970</v>
      </c>
      <c r="C428" s="4" t="s">
        <v>2971</v>
      </c>
      <c r="D428" s="4" t="s">
        <v>5641</v>
      </c>
      <c r="E428" s="5">
        <v>13</v>
      </c>
      <c r="F428" s="4" t="s">
        <v>2973</v>
      </c>
      <c r="G428" s="5">
        <v>2019</v>
      </c>
      <c r="H428" s="4" t="s">
        <v>1540</v>
      </c>
    </row>
    <row r="429" spans="1:8" x14ac:dyDescent="0.3">
      <c r="A429" s="4" t="s">
        <v>5642</v>
      </c>
      <c r="B429" s="4" t="s">
        <v>2978</v>
      </c>
      <c r="C429" s="4" t="s">
        <v>2979</v>
      </c>
      <c r="D429" s="4" t="s">
        <v>5643</v>
      </c>
      <c r="E429" s="5">
        <v>17</v>
      </c>
      <c r="F429" s="4" t="s">
        <v>2981</v>
      </c>
      <c r="G429" s="5">
        <v>2019</v>
      </c>
      <c r="H429" s="4" t="s">
        <v>1540</v>
      </c>
    </row>
    <row r="430" spans="1:8" x14ac:dyDescent="0.3">
      <c r="A430" s="4" t="s">
        <v>5644</v>
      </c>
      <c r="B430" s="4" t="s">
        <v>2986</v>
      </c>
      <c r="C430" s="4" t="s">
        <v>2987</v>
      </c>
      <c r="D430" s="4" t="s">
        <v>5645</v>
      </c>
      <c r="E430" s="5">
        <v>6</v>
      </c>
      <c r="F430" s="4" t="s">
        <v>2989</v>
      </c>
      <c r="G430" s="5">
        <v>2018</v>
      </c>
      <c r="H430" s="4" t="s">
        <v>1540</v>
      </c>
    </row>
    <row r="431" spans="1:8" x14ac:dyDescent="0.3">
      <c r="A431" s="4" t="s">
        <v>5646</v>
      </c>
      <c r="B431" s="4" t="s">
        <v>2992</v>
      </c>
      <c r="C431" s="4" t="s">
        <v>2993</v>
      </c>
      <c r="D431" s="4" t="s">
        <v>5647</v>
      </c>
      <c r="E431" s="5">
        <v>13</v>
      </c>
      <c r="F431" s="4" t="s">
        <v>2995</v>
      </c>
      <c r="G431" s="5">
        <v>2015</v>
      </c>
      <c r="H431" s="4" t="s">
        <v>1540</v>
      </c>
    </row>
    <row r="432" spans="1:8" x14ac:dyDescent="0.3">
      <c r="A432" s="4" t="s">
        <v>5648</v>
      </c>
      <c r="B432" s="4" t="s">
        <v>3001</v>
      </c>
      <c r="C432" s="4" t="s">
        <v>3002</v>
      </c>
      <c r="D432" s="4" t="s">
        <v>5649</v>
      </c>
      <c r="E432" s="5">
        <v>10</v>
      </c>
      <c r="F432" s="4" t="s">
        <v>3004</v>
      </c>
      <c r="G432" s="5">
        <v>2019</v>
      </c>
      <c r="H432" s="4" t="s">
        <v>1540</v>
      </c>
    </row>
    <row r="433" spans="1:8" x14ac:dyDescent="0.3">
      <c r="A433" s="4" t="s">
        <v>5650</v>
      </c>
      <c r="B433" s="4" t="s">
        <v>3009</v>
      </c>
      <c r="C433" s="4" t="s">
        <v>3010</v>
      </c>
      <c r="D433" s="4" t="s">
        <v>5651</v>
      </c>
      <c r="E433" s="5">
        <v>21</v>
      </c>
      <c r="F433" s="4" t="s">
        <v>3012</v>
      </c>
      <c r="G433" s="5">
        <v>2021</v>
      </c>
      <c r="H433" s="4" t="s">
        <v>1540</v>
      </c>
    </row>
    <row r="434" spans="1:8" x14ac:dyDescent="0.3">
      <c r="A434" s="4" t="s">
        <v>5652</v>
      </c>
      <c r="B434" s="4" t="s">
        <v>3017</v>
      </c>
      <c r="C434" s="4" t="s">
        <v>3018</v>
      </c>
      <c r="D434" s="4" t="s">
        <v>5653</v>
      </c>
      <c r="E434" s="5">
        <v>13</v>
      </c>
      <c r="F434" s="4" t="s">
        <v>3020</v>
      </c>
      <c r="G434" s="5">
        <v>2020</v>
      </c>
      <c r="H434" s="4" t="s">
        <v>1540</v>
      </c>
    </row>
    <row r="435" spans="1:8" x14ac:dyDescent="0.3">
      <c r="A435" s="4" t="s">
        <v>5654</v>
      </c>
      <c r="B435" s="4" t="s">
        <v>3025</v>
      </c>
      <c r="C435" s="4" t="s">
        <v>3026</v>
      </c>
      <c r="D435" s="4" t="s">
        <v>5655</v>
      </c>
      <c r="E435" s="5">
        <v>12</v>
      </c>
      <c r="F435" s="4" t="s">
        <v>3028</v>
      </c>
      <c r="G435" s="5">
        <v>2022</v>
      </c>
      <c r="H435" s="4" t="s">
        <v>1540</v>
      </c>
    </row>
    <row r="436" spans="1:8" x14ac:dyDescent="0.3">
      <c r="A436" s="4" t="s">
        <v>5656</v>
      </c>
      <c r="B436" s="4" t="s">
        <v>3033</v>
      </c>
      <c r="C436" s="4" t="s">
        <v>3034</v>
      </c>
      <c r="D436" s="4" t="s">
        <v>5657</v>
      </c>
      <c r="E436" s="5">
        <v>5</v>
      </c>
      <c r="F436" s="4" t="s">
        <v>3036</v>
      </c>
      <c r="G436" s="5">
        <v>2022</v>
      </c>
      <c r="H436" s="4" t="s">
        <v>1540</v>
      </c>
    </row>
    <row r="437" spans="1:8" x14ac:dyDescent="0.3">
      <c r="A437" s="4" t="s">
        <v>5658</v>
      </c>
      <c r="B437" s="4" t="s">
        <v>3041</v>
      </c>
      <c r="C437" s="4" t="s">
        <v>3042</v>
      </c>
      <c r="D437" s="4" t="s">
        <v>5659</v>
      </c>
      <c r="E437" s="5">
        <v>10</v>
      </c>
      <c r="F437" s="4" t="s">
        <v>3044</v>
      </c>
      <c r="G437" s="5">
        <v>2021</v>
      </c>
      <c r="H437" s="4" t="s">
        <v>1540</v>
      </c>
    </row>
    <row r="438" spans="1:8" x14ac:dyDescent="0.3">
      <c r="A438" s="4" t="s">
        <v>5660</v>
      </c>
      <c r="B438" s="4" t="s">
        <v>3049</v>
      </c>
      <c r="C438" s="4" t="s">
        <v>3050</v>
      </c>
      <c r="D438" s="4" t="s">
        <v>5661</v>
      </c>
      <c r="E438" s="5">
        <v>13</v>
      </c>
      <c r="F438" s="4" t="s">
        <v>3052</v>
      </c>
      <c r="G438" s="5">
        <v>2019</v>
      </c>
      <c r="H438" s="4" t="s">
        <v>1540</v>
      </c>
    </row>
    <row r="439" spans="1:8" x14ac:dyDescent="0.3">
      <c r="A439" s="4" t="s">
        <v>5662</v>
      </c>
      <c r="B439" s="4" t="s">
        <v>3057</v>
      </c>
      <c r="C439" s="4" t="s">
        <v>3058</v>
      </c>
      <c r="D439" s="4" t="s">
        <v>5663</v>
      </c>
      <c r="E439" s="5">
        <v>12</v>
      </c>
      <c r="F439" s="4" t="s">
        <v>3060</v>
      </c>
      <c r="G439" s="5">
        <v>2023</v>
      </c>
      <c r="H439" s="4" t="s">
        <v>1540</v>
      </c>
    </row>
    <row r="440" spans="1:8" x14ac:dyDescent="0.3">
      <c r="A440" s="4" t="s">
        <v>5664</v>
      </c>
      <c r="B440" s="4" t="s">
        <v>3063</v>
      </c>
      <c r="C440" s="4" t="s">
        <v>3064</v>
      </c>
      <c r="D440" s="4" t="s">
        <v>5665</v>
      </c>
      <c r="E440" s="5">
        <v>7</v>
      </c>
      <c r="F440" s="4" t="s">
        <v>3066</v>
      </c>
      <c r="G440" s="5">
        <v>2020</v>
      </c>
      <c r="H440" s="4" t="s">
        <v>1540</v>
      </c>
    </row>
    <row r="441" spans="1:8" x14ac:dyDescent="0.3">
      <c r="A441" s="4" t="s">
        <v>5666</v>
      </c>
      <c r="B441" s="4" t="s">
        <v>3071</v>
      </c>
      <c r="C441" s="4" t="s">
        <v>3072</v>
      </c>
      <c r="D441" s="4" t="s">
        <v>5667</v>
      </c>
      <c r="E441" s="5">
        <v>9</v>
      </c>
      <c r="F441" s="4" t="s">
        <v>3074</v>
      </c>
      <c r="G441" s="5">
        <v>2019</v>
      </c>
      <c r="H441" s="4" t="s">
        <v>1540</v>
      </c>
    </row>
    <row r="442" spans="1:8" x14ac:dyDescent="0.3">
      <c r="A442" s="4" t="s">
        <v>5668</v>
      </c>
      <c r="B442" s="4" t="s">
        <v>3079</v>
      </c>
      <c r="C442" s="4" t="s">
        <v>3080</v>
      </c>
      <c r="D442" s="4" t="s">
        <v>5669</v>
      </c>
      <c r="E442" s="5">
        <v>11</v>
      </c>
      <c r="F442" s="4" t="s">
        <v>3082</v>
      </c>
      <c r="G442" s="5">
        <v>2018</v>
      </c>
      <c r="H442" s="4" t="s">
        <v>1540</v>
      </c>
    </row>
    <row r="443" spans="1:8" x14ac:dyDescent="0.3">
      <c r="A443" s="4" t="s">
        <v>5670</v>
      </c>
      <c r="B443" s="4" t="s">
        <v>3087</v>
      </c>
      <c r="C443" s="4" t="s">
        <v>3088</v>
      </c>
      <c r="D443" s="4" t="s">
        <v>5671</v>
      </c>
      <c r="E443" s="5">
        <v>16</v>
      </c>
      <c r="F443" s="4" t="s">
        <v>3090</v>
      </c>
      <c r="G443" s="5">
        <v>2020</v>
      </c>
      <c r="H443" s="4" t="s">
        <v>1540</v>
      </c>
    </row>
    <row r="444" spans="1:8" x14ac:dyDescent="0.3">
      <c r="A444" s="4" t="s">
        <v>5672</v>
      </c>
      <c r="B444" s="4" t="s">
        <v>3095</v>
      </c>
      <c r="C444" s="4" t="s">
        <v>3096</v>
      </c>
      <c r="D444" s="4" t="s">
        <v>5673</v>
      </c>
      <c r="E444" s="5">
        <v>13</v>
      </c>
      <c r="F444" s="4" t="s">
        <v>3098</v>
      </c>
      <c r="G444" s="5">
        <v>2022</v>
      </c>
      <c r="H444" s="4" t="s">
        <v>1540</v>
      </c>
    </row>
    <row r="445" spans="1:8" x14ac:dyDescent="0.3">
      <c r="A445" s="4" t="s">
        <v>5674</v>
      </c>
      <c r="B445" s="4" t="s">
        <v>3103</v>
      </c>
      <c r="C445" s="4" t="s">
        <v>3104</v>
      </c>
      <c r="D445" s="4" t="s">
        <v>5675</v>
      </c>
      <c r="E445" s="5">
        <v>10</v>
      </c>
      <c r="F445" s="4" t="s">
        <v>3106</v>
      </c>
      <c r="G445" s="5">
        <v>2020</v>
      </c>
      <c r="H445" s="4" t="s">
        <v>1540</v>
      </c>
    </row>
    <row r="446" spans="1:8" x14ac:dyDescent="0.3">
      <c r="A446" s="4" t="s">
        <v>5676</v>
      </c>
      <c r="B446" s="4" t="s">
        <v>3111</v>
      </c>
      <c r="C446" s="4" t="s">
        <v>3112</v>
      </c>
      <c r="D446" s="4" t="s">
        <v>5677</v>
      </c>
      <c r="E446" s="5">
        <v>12</v>
      </c>
      <c r="F446" s="4" t="s">
        <v>3114</v>
      </c>
      <c r="G446" s="5">
        <v>2021</v>
      </c>
      <c r="H446" s="4" t="s">
        <v>1540</v>
      </c>
    </row>
    <row r="447" spans="1:8" x14ac:dyDescent="0.3">
      <c r="A447" s="4" t="s">
        <v>5678</v>
      </c>
      <c r="B447" s="4" t="s">
        <v>3119</v>
      </c>
      <c r="C447" s="4" t="s">
        <v>3120</v>
      </c>
      <c r="D447" s="4" t="s">
        <v>5679</v>
      </c>
      <c r="E447" s="5">
        <v>16</v>
      </c>
      <c r="F447" s="4" t="s">
        <v>3122</v>
      </c>
      <c r="G447" s="5">
        <v>2021</v>
      </c>
      <c r="H447" s="4" t="s">
        <v>1540</v>
      </c>
    </row>
    <row r="448" spans="1:8" x14ac:dyDescent="0.3">
      <c r="A448" s="4" t="s">
        <v>5680</v>
      </c>
      <c r="B448" s="4" t="s">
        <v>3127</v>
      </c>
      <c r="C448" s="4" t="s">
        <v>3128</v>
      </c>
      <c r="D448" s="4" t="s">
        <v>5681</v>
      </c>
      <c r="E448" s="5">
        <v>3</v>
      </c>
      <c r="F448" s="4" t="s">
        <v>3130</v>
      </c>
      <c r="G448" s="5">
        <v>2022</v>
      </c>
      <c r="H448" s="4" t="s">
        <v>1540</v>
      </c>
    </row>
    <row r="449" spans="1:8" x14ac:dyDescent="0.3">
      <c r="A449" s="4" t="s">
        <v>5682</v>
      </c>
      <c r="B449" s="4" t="s">
        <v>3137</v>
      </c>
      <c r="C449" s="4" t="s">
        <v>3138</v>
      </c>
      <c r="D449" s="4" t="s">
        <v>5683</v>
      </c>
      <c r="E449" s="5">
        <v>16</v>
      </c>
      <c r="F449" s="4" t="s">
        <v>3140</v>
      </c>
      <c r="G449" s="5">
        <v>2022</v>
      </c>
      <c r="H449" s="4" t="s">
        <v>1540</v>
      </c>
    </row>
    <row r="450" spans="1:8" x14ac:dyDescent="0.3">
      <c r="A450" s="4" t="s">
        <v>5684</v>
      </c>
      <c r="B450" s="4" t="s">
        <v>3145</v>
      </c>
      <c r="C450" s="4" t="s">
        <v>3146</v>
      </c>
      <c r="D450" s="4" t="s">
        <v>5685</v>
      </c>
      <c r="E450" s="5">
        <v>12</v>
      </c>
      <c r="F450" s="4" t="s">
        <v>3148</v>
      </c>
      <c r="G450" s="5">
        <v>2021</v>
      </c>
      <c r="H450" s="4" t="s">
        <v>1540</v>
      </c>
    </row>
    <row r="451" spans="1:8" x14ac:dyDescent="0.3">
      <c r="A451" s="4" t="s">
        <v>5686</v>
      </c>
      <c r="B451" s="4" t="s">
        <v>3153</v>
      </c>
      <c r="C451" s="4" t="s">
        <v>3154</v>
      </c>
      <c r="D451" s="4" t="s">
        <v>5687</v>
      </c>
      <c r="E451" s="5">
        <v>7</v>
      </c>
      <c r="F451" s="4" t="s">
        <v>3156</v>
      </c>
      <c r="G451" s="5">
        <v>2019</v>
      </c>
      <c r="H451" s="4" t="s">
        <v>1540</v>
      </c>
    </row>
    <row r="452" spans="1:8" x14ac:dyDescent="0.3">
      <c r="A452" s="4" t="s">
        <v>5688</v>
      </c>
      <c r="B452" s="4" t="s">
        <v>3161</v>
      </c>
      <c r="C452" s="4" t="s">
        <v>3162</v>
      </c>
      <c r="D452" s="4" t="s">
        <v>5689</v>
      </c>
      <c r="E452" s="5">
        <v>12</v>
      </c>
      <c r="F452" s="4" t="s">
        <v>3164</v>
      </c>
      <c r="G452" s="5">
        <v>2022</v>
      </c>
      <c r="H452" s="4" t="s">
        <v>1540</v>
      </c>
    </row>
    <row r="453" spans="1:8" x14ac:dyDescent="0.3">
      <c r="A453" s="4" t="s">
        <v>5690</v>
      </c>
      <c r="B453" s="4" t="s">
        <v>3169</v>
      </c>
      <c r="C453" s="4" t="s">
        <v>3170</v>
      </c>
      <c r="D453" s="4" t="s">
        <v>5691</v>
      </c>
      <c r="E453" s="5">
        <v>13</v>
      </c>
      <c r="F453" s="4" t="s">
        <v>3172</v>
      </c>
      <c r="G453" s="5">
        <v>2020</v>
      </c>
      <c r="H453" s="4" t="s">
        <v>1540</v>
      </c>
    </row>
    <row r="454" spans="1:8" x14ac:dyDescent="0.3">
      <c r="A454" s="4" t="s">
        <v>5692</v>
      </c>
      <c r="B454" s="4" t="s">
        <v>3177</v>
      </c>
      <c r="C454" s="4" t="s">
        <v>3178</v>
      </c>
      <c r="D454" s="4" t="s">
        <v>5693</v>
      </c>
      <c r="E454" s="5">
        <v>18</v>
      </c>
      <c r="F454" s="4" t="s">
        <v>3180</v>
      </c>
      <c r="G454" s="5">
        <v>2020</v>
      </c>
      <c r="H454" s="4" t="s">
        <v>1540</v>
      </c>
    </row>
    <row r="455" spans="1:8" x14ac:dyDescent="0.3">
      <c r="A455" s="4" t="s">
        <v>5694</v>
      </c>
      <c r="B455" s="4" t="s">
        <v>3185</v>
      </c>
      <c r="C455" s="4" t="s">
        <v>3186</v>
      </c>
      <c r="D455" s="4" t="s">
        <v>5695</v>
      </c>
      <c r="E455" s="5">
        <v>8</v>
      </c>
      <c r="F455" s="4" t="s">
        <v>3188</v>
      </c>
      <c r="G455" s="5">
        <v>2020</v>
      </c>
      <c r="H455" s="4" t="s">
        <v>1540</v>
      </c>
    </row>
    <row r="456" spans="1:8" x14ac:dyDescent="0.3">
      <c r="A456" s="4" t="s">
        <v>5696</v>
      </c>
      <c r="B456" s="4" t="s">
        <v>3193</v>
      </c>
      <c r="C456" s="4" t="s">
        <v>3194</v>
      </c>
      <c r="D456" s="4" t="s">
        <v>5697</v>
      </c>
      <c r="E456" s="5">
        <v>14</v>
      </c>
      <c r="F456" s="4" t="s">
        <v>3196</v>
      </c>
      <c r="G456" s="5">
        <v>2021</v>
      </c>
      <c r="H456" s="4" t="s">
        <v>1540</v>
      </c>
    </row>
    <row r="457" spans="1:8" x14ac:dyDescent="0.3">
      <c r="A457" s="4" t="s">
        <v>5698</v>
      </c>
      <c r="B457" s="4" t="s">
        <v>3201</v>
      </c>
      <c r="C457" s="4" t="s">
        <v>3202</v>
      </c>
      <c r="D457" s="4" t="s">
        <v>5699</v>
      </c>
      <c r="E457" s="5">
        <v>18</v>
      </c>
      <c r="F457" s="4" t="s">
        <v>3204</v>
      </c>
      <c r="G457" s="5">
        <v>2018</v>
      </c>
      <c r="H457" s="4" t="s">
        <v>1540</v>
      </c>
    </row>
    <row r="458" spans="1:8" x14ac:dyDescent="0.3">
      <c r="A458" s="4" t="s">
        <v>5700</v>
      </c>
      <c r="B458" s="4" t="s">
        <v>3207</v>
      </c>
      <c r="C458" s="4" t="s">
        <v>3208</v>
      </c>
      <c r="D458" s="4" t="s">
        <v>5701</v>
      </c>
      <c r="E458" s="5">
        <v>10</v>
      </c>
      <c r="F458" s="4" t="s">
        <v>3210</v>
      </c>
      <c r="G458" s="5">
        <v>2020</v>
      </c>
      <c r="H458" s="4" t="s">
        <v>1540</v>
      </c>
    </row>
    <row r="459" spans="1:8" x14ac:dyDescent="0.3">
      <c r="A459" s="4" t="s">
        <v>5702</v>
      </c>
      <c r="B459" s="4" t="s">
        <v>3215</v>
      </c>
      <c r="C459" s="4" t="s">
        <v>3216</v>
      </c>
      <c r="D459" s="4" t="s">
        <v>5703</v>
      </c>
      <c r="E459" s="5">
        <v>10</v>
      </c>
      <c r="F459" s="4" t="s">
        <v>3218</v>
      </c>
      <c r="G459" s="5">
        <v>2022</v>
      </c>
      <c r="H459" s="4" t="s">
        <v>1540</v>
      </c>
    </row>
    <row r="460" spans="1:8" x14ac:dyDescent="0.3">
      <c r="A460" s="4" t="s">
        <v>5704</v>
      </c>
      <c r="B460" s="4" t="s">
        <v>3223</v>
      </c>
      <c r="C460" s="4" t="s">
        <v>3224</v>
      </c>
      <c r="D460" s="4" t="s">
        <v>5705</v>
      </c>
      <c r="E460" s="5">
        <v>3</v>
      </c>
      <c r="F460" s="4" t="s">
        <v>3226</v>
      </c>
      <c r="G460" s="5">
        <v>2022</v>
      </c>
      <c r="H460" s="4" t="s">
        <v>1540</v>
      </c>
    </row>
    <row r="461" spans="1:8" x14ac:dyDescent="0.3">
      <c r="A461" s="4" t="s">
        <v>5706</v>
      </c>
      <c r="B461" s="4" t="s">
        <v>3231</v>
      </c>
      <c r="C461" s="4" t="s">
        <v>3232</v>
      </c>
      <c r="D461" s="4" t="s">
        <v>5707</v>
      </c>
      <c r="E461" s="5">
        <v>16</v>
      </c>
      <c r="F461" s="4" t="s">
        <v>3234</v>
      </c>
      <c r="G461" s="5">
        <v>2020</v>
      </c>
      <c r="H461" s="4" t="s">
        <v>1540</v>
      </c>
    </row>
    <row r="462" spans="1:8" x14ac:dyDescent="0.3">
      <c r="A462" s="4" t="s">
        <v>5708</v>
      </c>
      <c r="B462" s="4" t="s">
        <v>3239</v>
      </c>
      <c r="C462" s="4" t="s">
        <v>3240</v>
      </c>
      <c r="D462" s="4" t="s">
        <v>5709</v>
      </c>
      <c r="E462" s="5">
        <v>8</v>
      </c>
      <c r="F462" s="4" t="s">
        <v>3242</v>
      </c>
      <c r="G462" s="5">
        <v>2017</v>
      </c>
      <c r="H462" s="4" t="s">
        <v>1540</v>
      </c>
    </row>
    <row r="463" spans="1:8" x14ac:dyDescent="0.3">
      <c r="A463" s="4" t="s">
        <v>5710</v>
      </c>
      <c r="B463" s="4" t="s">
        <v>3247</v>
      </c>
      <c r="C463" s="4" t="s">
        <v>3248</v>
      </c>
      <c r="D463" s="4" t="s">
        <v>5711</v>
      </c>
      <c r="E463" s="5">
        <v>9</v>
      </c>
      <c r="F463" s="4" t="s">
        <v>3250</v>
      </c>
      <c r="G463" s="5">
        <v>2020</v>
      </c>
      <c r="H463" s="4" t="s">
        <v>1540</v>
      </c>
    </row>
    <row r="464" spans="1:8" x14ac:dyDescent="0.3">
      <c r="A464" s="4" t="s">
        <v>5712</v>
      </c>
      <c r="B464" s="4" t="s">
        <v>3255</v>
      </c>
      <c r="C464" s="4" t="s">
        <v>3256</v>
      </c>
      <c r="D464" s="4" t="s">
        <v>5713</v>
      </c>
      <c r="E464" s="5">
        <v>14</v>
      </c>
      <c r="F464" s="4" t="s">
        <v>3258</v>
      </c>
      <c r="G464" s="5">
        <v>2021</v>
      </c>
      <c r="H464" s="4" t="s">
        <v>1540</v>
      </c>
    </row>
    <row r="465" spans="1:8" x14ac:dyDescent="0.3">
      <c r="A465" s="4" t="s">
        <v>5714</v>
      </c>
      <c r="B465" s="4" t="s">
        <v>3263</v>
      </c>
      <c r="C465" s="4" t="s">
        <v>3264</v>
      </c>
      <c r="D465" s="4" t="s">
        <v>5715</v>
      </c>
      <c r="E465" s="5">
        <v>8</v>
      </c>
      <c r="F465" s="4" t="s">
        <v>3266</v>
      </c>
      <c r="G465" s="5">
        <v>2020</v>
      </c>
      <c r="H465" s="4" t="s">
        <v>1540</v>
      </c>
    </row>
    <row r="466" spans="1:8" x14ac:dyDescent="0.3">
      <c r="A466" s="4" t="s">
        <v>5716</v>
      </c>
      <c r="B466" s="4" t="s">
        <v>3271</v>
      </c>
      <c r="C466" s="4" t="s">
        <v>3272</v>
      </c>
      <c r="D466" s="4" t="s">
        <v>5717</v>
      </c>
      <c r="E466" s="5">
        <v>12</v>
      </c>
      <c r="F466" s="4" t="s">
        <v>3274</v>
      </c>
      <c r="G466" s="5">
        <v>2018</v>
      </c>
      <c r="H466" s="4" t="s">
        <v>1540</v>
      </c>
    </row>
    <row r="467" spans="1:8" x14ac:dyDescent="0.3">
      <c r="A467" s="4" t="s">
        <v>5718</v>
      </c>
      <c r="B467" s="4" t="s">
        <v>3279</v>
      </c>
      <c r="C467" s="4" t="s">
        <v>3280</v>
      </c>
      <c r="D467" s="4" t="s">
        <v>5719</v>
      </c>
      <c r="E467" s="5">
        <v>6</v>
      </c>
      <c r="F467" s="4" t="s">
        <v>3282</v>
      </c>
      <c r="G467" s="5">
        <v>2019</v>
      </c>
      <c r="H467" s="4" t="s">
        <v>1540</v>
      </c>
    </row>
    <row r="468" spans="1:8" x14ac:dyDescent="0.3">
      <c r="A468" s="4" t="s">
        <v>5720</v>
      </c>
      <c r="B468" s="4" t="s">
        <v>3287</v>
      </c>
      <c r="C468" s="4" t="s">
        <v>3288</v>
      </c>
      <c r="D468" s="4" t="s">
        <v>5721</v>
      </c>
      <c r="E468" s="5">
        <v>5</v>
      </c>
      <c r="F468" s="4" t="s">
        <v>3290</v>
      </c>
      <c r="G468" s="5">
        <v>2021</v>
      </c>
      <c r="H468" s="4" t="s">
        <v>1540</v>
      </c>
    </row>
    <row r="469" spans="1:8" x14ac:dyDescent="0.3">
      <c r="A469" s="4" t="s">
        <v>5722</v>
      </c>
      <c r="B469" s="4" t="s">
        <v>3295</v>
      </c>
      <c r="C469" s="4" t="s">
        <v>3296</v>
      </c>
      <c r="D469" s="4" t="s">
        <v>5723</v>
      </c>
      <c r="E469" s="5">
        <v>18</v>
      </c>
      <c r="F469" s="4" t="s">
        <v>3298</v>
      </c>
      <c r="G469" s="5">
        <v>2020</v>
      </c>
      <c r="H469" s="4" t="s">
        <v>1540</v>
      </c>
    </row>
    <row r="470" spans="1:8" x14ac:dyDescent="0.3">
      <c r="A470" s="4" t="s">
        <v>5724</v>
      </c>
      <c r="B470" s="4" t="s">
        <v>3303</v>
      </c>
      <c r="C470" s="4" t="s">
        <v>3304</v>
      </c>
      <c r="D470" s="4" t="s">
        <v>5725</v>
      </c>
      <c r="E470" s="5">
        <v>14</v>
      </c>
      <c r="F470" s="4" t="s">
        <v>3306</v>
      </c>
      <c r="G470" s="5">
        <v>2020</v>
      </c>
      <c r="H470" s="4" t="s">
        <v>1540</v>
      </c>
    </row>
    <row r="471" spans="1:8" x14ac:dyDescent="0.3">
      <c r="A471" s="4" t="s">
        <v>5726</v>
      </c>
      <c r="B471" s="4" t="s">
        <v>3311</v>
      </c>
      <c r="C471" s="4" t="s">
        <v>3312</v>
      </c>
      <c r="D471" s="4" t="s">
        <v>5727</v>
      </c>
      <c r="E471" s="5">
        <v>12</v>
      </c>
      <c r="F471" s="4" t="s">
        <v>3314</v>
      </c>
      <c r="G471" s="5">
        <v>2020</v>
      </c>
      <c r="H471" s="4" t="s">
        <v>1540</v>
      </c>
    </row>
    <row r="472" spans="1:8" x14ac:dyDescent="0.3">
      <c r="A472" s="4" t="s">
        <v>5728</v>
      </c>
      <c r="B472" s="4" t="s">
        <v>3319</v>
      </c>
      <c r="C472" s="4" t="s">
        <v>3320</v>
      </c>
      <c r="D472" s="4" t="s">
        <v>5729</v>
      </c>
      <c r="E472" s="5">
        <v>11</v>
      </c>
      <c r="F472" s="4" t="s">
        <v>3322</v>
      </c>
      <c r="G472" s="5">
        <v>2022</v>
      </c>
      <c r="H472" s="4" t="s">
        <v>1540</v>
      </c>
    </row>
    <row r="473" spans="1:8" x14ac:dyDescent="0.3">
      <c r="A473" s="4" t="s">
        <v>5730</v>
      </c>
      <c r="B473" s="4" t="s">
        <v>3327</v>
      </c>
      <c r="C473" s="4" t="s">
        <v>3328</v>
      </c>
      <c r="D473" s="4" t="s">
        <v>5731</v>
      </c>
      <c r="E473" s="5">
        <v>8</v>
      </c>
      <c r="F473" s="4" t="s">
        <v>3330</v>
      </c>
      <c r="G473" s="5">
        <v>2015</v>
      </c>
      <c r="H473" s="4" t="s">
        <v>1540</v>
      </c>
    </row>
    <row r="474" spans="1:8" x14ac:dyDescent="0.3">
      <c r="A474" s="4" t="s">
        <v>5732</v>
      </c>
      <c r="B474" s="4" t="s">
        <v>3336</v>
      </c>
      <c r="C474" s="4" t="s">
        <v>3337</v>
      </c>
      <c r="D474" s="4" t="s">
        <v>5733</v>
      </c>
      <c r="E474" s="5">
        <v>14</v>
      </c>
      <c r="F474" s="4" t="s">
        <v>3339</v>
      </c>
      <c r="G474" s="5">
        <v>2019</v>
      </c>
      <c r="H474" s="4" t="s">
        <v>1540</v>
      </c>
    </row>
    <row r="475" spans="1:8" x14ac:dyDescent="0.3">
      <c r="A475" s="4" t="s">
        <v>5734</v>
      </c>
      <c r="B475" s="4" t="s">
        <v>3344</v>
      </c>
      <c r="C475" s="4" t="s">
        <v>3345</v>
      </c>
      <c r="D475" s="4" t="s">
        <v>5735</v>
      </c>
      <c r="E475" s="5">
        <v>31</v>
      </c>
      <c r="F475" s="4" t="s">
        <v>3347</v>
      </c>
      <c r="G475" s="5">
        <v>2019</v>
      </c>
      <c r="H475" s="4" t="s">
        <v>1540</v>
      </c>
    </row>
    <row r="476" spans="1:8" x14ac:dyDescent="0.3">
      <c r="A476" s="4" t="s">
        <v>5736</v>
      </c>
      <c r="B476" s="4" t="s">
        <v>3352</v>
      </c>
      <c r="C476" s="4" t="s">
        <v>3353</v>
      </c>
      <c r="D476" s="4" t="s">
        <v>5737</v>
      </c>
      <c r="E476" s="5">
        <v>11</v>
      </c>
      <c r="F476" s="4" t="s">
        <v>3355</v>
      </c>
      <c r="G476" s="5">
        <v>2018</v>
      </c>
      <c r="H476" s="4" t="s">
        <v>1540</v>
      </c>
    </row>
    <row r="477" spans="1:8" x14ac:dyDescent="0.3">
      <c r="A477" s="4" t="s">
        <v>5738</v>
      </c>
      <c r="B477" s="4" t="s">
        <v>3360</v>
      </c>
      <c r="C477" s="4" t="s">
        <v>3361</v>
      </c>
      <c r="D477" s="4" t="s">
        <v>5739</v>
      </c>
      <c r="E477" s="5">
        <v>8</v>
      </c>
      <c r="F477" s="4" t="s">
        <v>3363</v>
      </c>
      <c r="G477" s="5">
        <v>2020</v>
      </c>
      <c r="H477" s="4" t="s">
        <v>1540</v>
      </c>
    </row>
    <row r="478" spans="1:8" x14ac:dyDescent="0.3">
      <c r="A478" s="4" t="s">
        <v>5740</v>
      </c>
      <c r="B478" s="4" t="s">
        <v>3368</v>
      </c>
      <c r="C478" s="4" t="s">
        <v>3369</v>
      </c>
      <c r="D478" s="4" t="s">
        <v>5741</v>
      </c>
      <c r="E478" s="5">
        <v>7</v>
      </c>
      <c r="F478" s="4" t="s">
        <v>3371</v>
      </c>
      <c r="G478" s="5">
        <v>2020</v>
      </c>
      <c r="H478" s="4" t="s">
        <v>1540</v>
      </c>
    </row>
    <row r="479" spans="1:8" x14ac:dyDescent="0.3">
      <c r="A479" s="4" t="s">
        <v>5742</v>
      </c>
      <c r="B479" s="4" t="s">
        <v>3376</v>
      </c>
      <c r="C479" s="4" t="s">
        <v>3377</v>
      </c>
      <c r="D479" s="4" t="s">
        <v>5743</v>
      </c>
      <c r="E479" s="5">
        <v>14</v>
      </c>
      <c r="F479" s="4" t="s">
        <v>3379</v>
      </c>
      <c r="G479" s="5">
        <v>2020</v>
      </c>
      <c r="H479" s="4" t="s">
        <v>1540</v>
      </c>
    </row>
    <row r="480" spans="1:8" x14ac:dyDescent="0.3">
      <c r="A480" s="4" t="s">
        <v>5744</v>
      </c>
      <c r="B480" s="4" t="s">
        <v>3384</v>
      </c>
      <c r="C480" s="4" t="s">
        <v>3385</v>
      </c>
      <c r="D480" s="4" t="s">
        <v>5745</v>
      </c>
      <c r="E480" s="5">
        <v>15</v>
      </c>
      <c r="F480" s="4" t="s">
        <v>3387</v>
      </c>
      <c r="G480" s="5">
        <v>2022</v>
      </c>
      <c r="H480" s="4" t="s">
        <v>1540</v>
      </c>
    </row>
    <row r="481" spans="1:8" x14ac:dyDescent="0.3">
      <c r="A481" s="4" t="s">
        <v>5746</v>
      </c>
      <c r="B481" s="4" t="s">
        <v>3392</v>
      </c>
      <c r="C481" s="4" t="s">
        <v>3393</v>
      </c>
      <c r="D481" s="4" t="s">
        <v>5747</v>
      </c>
      <c r="E481" s="5">
        <v>9</v>
      </c>
      <c r="F481" s="4" t="s">
        <v>3395</v>
      </c>
      <c r="G481" s="5">
        <v>2020</v>
      </c>
      <c r="H481" s="4" t="s">
        <v>1540</v>
      </c>
    </row>
    <row r="482" spans="1:8" x14ac:dyDescent="0.3">
      <c r="A482" s="4" t="s">
        <v>5748</v>
      </c>
      <c r="B482" s="4" t="s">
        <v>3400</v>
      </c>
      <c r="C482" s="4" t="s">
        <v>3401</v>
      </c>
      <c r="D482" s="4" t="s">
        <v>5749</v>
      </c>
      <c r="E482" s="5">
        <v>8</v>
      </c>
      <c r="F482" s="4" t="s">
        <v>3403</v>
      </c>
      <c r="G482" s="5">
        <v>2018</v>
      </c>
      <c r="H482" s="4" t="s">
        <v>1540</v>
      </c>
    </row>
    <row r="483" spans="1:8" x14ac:dyDescent="0.3">
      <c r="A483" s="4" t="s">
        <v>5750</v>
      </c>
      <c r="B483" s="4" t="s">
        <v>3408</v>
      </c>
      <c r="C483" s="4" t="s">
        <v>3409</v>
      </c>
      <c r="D483" s="4" t="s">
        <v>5751</v>
      </c>
      <c r="E483" s="5">
        <v>8</v>
      </c>
      <c r="F483" s="4" t="s">
        <v>3411</v>
      </c>
      <c r="G483" s="5">
        <v>2020</v>
      </c>
      <c r="H483" s="4" t="s">
        <v>1540</v>
      </c>
    </row>
    <row r="484" spans="1:8" x14ac:dyDescent="0.3">
      <c r="A484" s="4" t="s">
        <v>5752</v>
      </c>
      <c r="B484" s="4" t="s">
        <v>3416</v>
      </c>
      <c r="C484" s="4" t="s">
        <v>3417</v>
      </c>
      <c r="D484" s="4" t="s">
        <v>5753</v>
      </c>
      <c r="E484" s="5">
        <v>17</v>
      </c>
      <c r="F484" s="4" t="s">
        <v>3419</v>
      </c>
      <c r="G484" s="5">
        <v>2021</v>
      </c>
      <c r="H484" s="4" t="s">
        <v>1540</v>
      </c>
    </row>
    <row r="485" spans="1:8" x14ac:dyDescent="0.3">
      <c r="A485" s="4" t="s">
        <v>5754</v>
      </c>
      <c r="B485" s="4" t="s">
        <v>3424</v>
      </c>
      <c r="C485" s="4" t="s">
        <v>3425</v>
      </c>
      <c r="D485" s="4" t="s">
        <v>5755</v>
      </c>
      <c r="E485" s="5">
        <v>9</v>
      </c>
      <c r="F485" s="4" t="s">
        <v>3427</v>
      </c>
      <c r="G485" s="5">
        <v>2019</v>
      </c>
      <c r="H485" s="4" t="s">
        <v>1540</v>
      </c>
    </row>
    <row r="486" spans="1:8" x14ac:dyDescent="0.3">
      <c r="A486" s="4" t="s">
        <v>5756</v>
      </c>
      <c r="B486" s="4" t="s">
        <v>3432</v>
      </c>
      <c r="C486" s="4" t="s">
        <v>3433</v>
      </c>
      <c r="D486" s="4" t="s">
        <v>5757</v>
      </c>
      <c r="E486" s="5">
        <v>20</v>
      </c>
      <c r="F486" s="4" t="s">
        <v>3435</v>
      </c>
      <c r="G486" s="5">
        <v>2021</v>
      </c>
      <c r="H486" s="4" t="s">
        <v>1540</v>
      </c>
    </row>
    <row r="487" spans="1:8" x14ac:dyDescent="0.3">
      <c r="A487" s="4" t="s">
        <v>5758</v>
      </c>
      <c r="B487" s="4" t="s">
        <v>3440</v>
      </c>
      <c r="C487" s="4" t="s">
        <v>3441</v>
      </c>
      <c r="D487" s="4" t="s">
        <v>5759</v>
      </c>
      <c r="E487" s="5">
        <v>16</v>
      </c>
      <c r="F487" s="4" t="s">
        <v>3443</v>
      </c>
      <c r="G487" s="5">
        <v>2023</v>
      </c>
      <c r="H487" s="4" t="s">
        <v>1540</v>
      </c>
    </row>
    <row r="488" spans="1:8" x14ac:dyDescent="0.3">
      <c r="A488" s="4" t="s">
        <v>5760</v>
      </c>
      <c r="B488" s="4" t="s">
        <v>3448</v>
      </c>
      <c r="C488" s="4" t="s">
        <v>3449</v>
      </c>
      <c r="D488" s="4" t="s">
        <v>5761</v>
      </c>
      <c r="E488" s="5">
        <v>12</v>
      </c>
      <c r="F488" s="4" t="s">
        <v>3451</v>
      </c>
      <c r="G488" s="5">
        <v>2021</v>
      </c>
      <c r="H488" s="4" t="s">
        <v>1540</v>
      </c>
    </row>
    <row r="489" spans="1:8" x14ac:dyDescent="0.3">
      <c r="A489" s="4" t="s">
        <v>5762</v>
      </c>
      <c r="B489" s="4" t="s">
        <v>3456</v>
      </c>
      <c r="C489" s="4" t="s">
        <v>3457</v>
      </c>
      <c r="D489" s="4" t="s">
        <v>5763</v>
      </c>
      <c r="E489" s="5">
        <v>8</v>
      </c>
      <c r="F489" s="4" t="s">
        <v>3459</v>
      </c>
      <c r="G489" s="5">
        <v>2022</v>
      </c>
      <c r="H489" s="4" t="s">
        <v>1540</v>
      </c>
    </row>
    <row r="490" spans="1:8" x14ac:dyDescent="0.3">
      <c r="A490" s="4" t="s">
        <v>5764</v>
      </c>
      <c r="B490" s="4" t="s">
        <v>3462</v>
      </c>
      <c r="C490" s="4" t="s">
        <v>3463</v>
      </c>
      <c r="D490" s="4" t="s">
        <v>5765</v>
      </c>
      <c r="E490" s="5">
        <v>7</v>
      </c>
      <c r="F490" s="4" t="s">
        <v>3465</v>
      </c>
      <c r="G490" s="5">
        <v>2020</v>
      </c>
      <c r="H490" s="4" t="s">
        <v>1540</v>
      </c>
    </row>
    <row r="491" spans="1:8" x14ac:dyDescent="0.3">
      <c r="A491" s="4" t="s">
        <v>5766</v>
      </c>
      <c r="B491" s="4" t="s">
        <v>3470</v>
      </c>
      <c r="C491" s="4" t="s">
        <v>3471</v>
      </c>
      <c r="D491" s="4" t="s">
        <v>5767</v>
      </c>
      <c r="E491" s="5">
        <v>8</v>
      </c>
      <c r="F491" s="4" t="s">
        <v>3473</v>
      </c>
      <c r="G491" s="5">
        <v>2020</v>
      </c>
      <c r="H491" s="4" t="s">
        <v>1540</v>
      </c>
    </row>
    <row r="492" spans="1:8" x14ac:dyDescent="0.3">
      <c r="A492" s="4" t="s">
        <v>5768</v>
      </c>
      <c r="B492" s="4" t="s">
        <v>3478</v>
      </c>
      <c r="C492" s="4" t="s">
        <v>3479</v>
      </c>
      <c r="D492" s="4" t="s">
        <v>5769</v>
      </c>
      <c r="E492" s="5">
        <v>9</v>
      </c>
      <c r="F492" s="4" t="s">
        <v>3481</v>
      </c>
      <c r="G492" s="5">
        <v>2020</v>
      </c>
      <c r="H492" s="4" t="s">
        <v>1540</v>
      </c>
    </row>
    <row r="493" spans="1:8" x14ac:dyDescent="0.3">
      <c r="A493" s="4" t="s">
        <v>5770</v>
      </c>
      <c r="B493" s="4" t="s">
        <v>3486</v>
      </c>
      <c r="C493" s="4" t="s">
        <v>3487</v>
      </c>
      <c r="D493" s="4" t="s">
        <v>5771</v>
      </c>
      <c r="E493" s="5">
        <v>8</v>
      </c>
      <c r="F493" s="4" t="s">
        <v>3489</v>
      </c>
      <c r="G493" s="5">
        <v>2020</v>
      </c>
      <c r="H493" s="4" t="s">
        <v>1540</v>
      </c>
    </row>
    <row r="494" spans="1:8" x14ac:dyDescent="0.3">
      <c r="A494" s="4" t="s">
        <v>5772</v>
      </c>
      <c r="B494" s="4" t="s">
        <v>3494</v>
      </c>
      <c r="C494" s="4" t="s">
        <v>3495</v>
      </c>
      <c r="D494" s="4" t="s">
        <v>5773</v>
      </c>
      <c r="E494" s="5">
        <v>8</v>
      </c>
      <c r="F494" s="4" t="s">
        <v>3497</v>
      </c>
      <c r="G494" s="5">
        <v>2020</v>
      </c>
      <c r="H494" s="4" t="s">
        <v>1540</v>
      </c>
    </row>
    <row r="495" spans="1:8" x14ac:dyDescent="0.3">
      <c r="A495" s="4" t="s">
        <v>5774</v>
      </c>
      <c r="B495" s="4" t="s">
        <v>3502</v>
      </c>
      <c r="C495" s="4" t="s">
        <v>3503</v>
      </c>
      <c r="D495" s="4" t="s">
        <v>5775</v>
      </c>
      <c r="E495" s="5">
        <v>3</v>
      </c>
      <c r="F495" s="4" t="s">
        <v>3505</v>
      </c>
      <c r="G495" s="5">
        <v>2017</v>
      </c>
      <c r="H495" s="4" t="s">
        <v>1540</v>
      </c>
    </row>
    <row r="496" spans="1:8" x14ac:dyDescent="0.3">
      <c r="A496" s="4" t="s">
        <v>5776</v>
      </c>
      <c r="B496" s="4" t="s">
        <v>3506</v>
      </c>
      <c r="C496" s="4" t="s">
        <v>3507</v>
      </c>
      <c r="D496" s="4" t="s">
        <v>5777</v>
      </c>
      <c r="E496" s="5">
        <v>2</v>
      </c>
      <c r="F496" s="4" t="s">
        <v>3509</v>
      </c>
      <c r="G496" s="5">
        <v>2021</v>
      </c>
      <c r="H496" s="4" t="s">
        <v>1540</v>
      </c>
    </row>
    <row r="497" spans="1:8" x14ac:dyDescent="0.3">
      <c r="A497" s="4" t="s">
        <v>1534</v>
      </c>
      <c r="B497" s="4" t="s">
        <v>1535</v>
      </c>
      <c r="C497" s="4" t="s">
        <v>1538</v>
      </c>
      <c r="D497" s="4" t="s">
        <v>1539</v>
      </c>
      <c r="E497" s="5">
        <v>30</v>
      </c>
      <c r="F497" s="4" t="s">
        <v>1537</v>
      </c>
      <c r="G497" s="5">
        <v>2023</v>
      </c>
      <c r="H497" s="4" t="s">
        <v>1540</v>
      </c>
    </row>
    <row r="498" spans="1:8" x14ac:dyDescent="0.3">
      <c r="A498" s="4" t="s">
        <v>1544</v>
      </c>
      <c r="B498" s="4" t="s">
        <v>1545</v>
      </c>
      <c r="C498" s="4" t="s">
        <v>1547</v>
      </c>
      <c r="D498" s="4" t="s">
        <v>1548</v>
      </c>
      <c r="E498" s="5">
        <v>16</v>
      </c>
      <c r="F498" s="4" t="s">
        <v>1546</v>
      </c>
      <c r="G498" s="5">
        <v>2023</v>
      </c>
      <c r="H498" s="4" t="s">
        <v>1540</v>
      </c>
    </row>
    <row r="499" spans="1:8" x14ac:dyDescent="0.3">
      <c r="A499" s="4" t="s">
        <v>1550</v>
      </c>
      <c r="B499" s="4" t="s">
        <v>1551</v>
      </c>
      <c r="C499" s="4" t="s">
        <v>1554</v>
      </c>
      <c r="E499" s="5">
        <v>0</v>
      </c>
      <c r="F499" s="4" t="s">
        <v>1553</v>
      </c>
      <c r="G499" s="5">
        <v>2022</v>
      </c>
      <c r="H499" s="4" t="s">
        <v>1540</v>
      </c>
    </row>
    <row r="500" spans="1:8" x14ac:dyDescent="0.3">
      <c r="A500" s="4" t="s">
        <v>1557</v>
      </c>
      <c r="B500" s="4" t="s">
        <v>1558</v>
      </c>
      <c r="C500" s="4" t="s">
        <v>1561</v>
      </c>
      <c r="D500" s="4" t="s">
        <v>1562</v>
      </c>
      <c r="E500" s="5">
        <v>0</v>
      </c>
      <c r="F500" s="4" t="s">
        <v>1560</v>
      </c>
      <c r="G500" s="5">
        <v>2022</v>
      </c>
      <c r="H500" s="4" t="s">
        <v>1540</v>
      </c>
    </row>
    <row r="501" spans="1:8" x14ac:dyDescent="0.3">
      <c r="A501" s="4" t="s">
        <v>1564</v>
      </c>
      <c r="B501" s="4" t="s">
        <v>1565</v>
      </c>
      <c r="C501" s="4" t="s">
        <v>1568</v>
      </c>
      <c r="D501" s="4" t="s">
        <v>1569</v>
      </c>
      <c r="E501" s="5">
        <v>7</v>
      </c>
      <c r="F501" s="4" t="s">
        <v>1567</v>
      </c>
      <c r="G501" s="5">
        <v>2022</v>
      </c>
      <c r="H501" s="4" t="s">
        <v>1540</v>
      </c>
    </row>
    <row r="502" spans="1:8" x14ac:dyDescent="0.3">
      <c r="A502" s="4" t="s">
        <v>1572</v>
      </c>
      <c r="B502" s="4" t="s">
        <v>1573</v>
      </c>
      <c r="C502" s="4" t="s">
        <v>1576</v>
      </c>
      <c r="D502" s="4" t="s">
        <v>1577</v>
      </c>
      <c r="E502" s="5">
        <v>0</v>
      </c>
      <c r="F502" s="4" t="s">
        <v>1575</v>
      </c>
      <c r="G502" s="5">
        <v>2022</v>
      </c>
      <c r="H502" s="4" t="s">
        <v>1540</v>
      </c>
    </row>
    <row r="503" spans="1:8" x14ac:dyDescent="0.3">
      <c r="A503" s="4" t="s">
        <v>1580</v>
      </c>
      <c r="B503" s="4" t="s">
        <v>1581</v>
      </c>
      <c r="C503" s="4" t="s">
        <v>1584</v>
      </c>
      <c r="E503" s="5">
        <v>0</v>
      </c>
      <c r="F503" s="4" t="s">
        <v>1583</v>
      </c>
      <c r="G503" s="5">
        <v>2022</v>
      </c>
      <c r="H503" s="4" t="s">
        <v>1540</v>
      </c>
    </row>
    <row r="504" spans="1:8" x14ac:dyDescent="0.3">
      <c r="A504" s="4" t="s">
        <v>1586</v>
      </c>
      <c r="B504" s="4" t="s">
        <v>1587</v>
      </c>
      <c r="C504" s="4" t="s">
        <v>1590</v>
      </c>
      <c r="E504" s="5">
        <v>0</v>
      </c>
      <c r="F504" s="4" t="s">
        <v>1589</v>
      </c>
      <c r="G504" s="5">
        <v>2022</v>
      </c>
      <c r="H504" s="4" t="s">
        <v>1540</v>
      </c>
    </row>
    <row r="505" spans="1:8" x14ac:dyDescent="0.3">
      <c r="A505" s="4" t="s">
        <v>1592</v>
      </c>
      <c r="B505" s="4" t="s">
        <v>1593</v>
      </c>
      <c r="C505" s="4" t="s">
        <v>1595</v>
      </c>
      <c r="E505" s="5">
        <v>0</v>
      </c>
      <c r="F505" s="4" t="s">
        <v>1594</v>
      </c>
      <c r="G505" s="5">
        <v>2022</v>
      </c>
      <c r="H505" s="4" t="s">
        <v>1540</v>
      </c>
    </row>
    <row r="506" spans="1:8" x14ac:dyDescent="0.3">
      <c r="A506" s="4" t="s">
        <v>1597</v>
      </c>
      <c r="B506" s="4" t="s">
        <v>1598</v>
      </c>
      <c r="C506" s="4" t="s">
        <v>1601</v>
      </c>
      <c r="D506" s="4" t="s">
        <v>1602</v>
      </c>
      <c r="E506" s="5">
        <v>9</v>
      </c>
      <c r="F506" s="4" t="s">
        <v>1600</v>
      </c>
      <c r="G506" s="5">
        <v>2022</v>
      </c>
      <c r="H506" s="4" t="s">
        <v>1540</v>
      </c>
    </row>
    <row r="507" spans="1:8" x14ac:dyDescent="0.3">
      <c r="A507" s="4" t="s">
        <v>1605</v>
      </c>
      <c r="B507" s="4" t="s">
        <v>1606</v>
      </c>
      <c r="C507" s="4" t="s">
        <v>1609</v>
      </c>
      <c r="E507" s="5">
        <v>0</v>
      </c>
      <c r="F507" s="4" t="s">
        <v>1608</v>
      </c>
      <c r="G507" s="5">
        <v>2022</v>
      </c>
      <c r="H507" s="4" t="s">
        <v>1540</v>
      </c>
    </row>
    <row r="508" spans="1:8" x14ac:dyDescent="0.3">
      <c r="A508" s="4" t="s">
        <v>1611</v>
      </c>
      <c r="B508" s="4" t="s">
        <v>1612</v>
      </c>
      <c r="C508" s="4" t="s">
        <v>1615</v>
      </c>
      <c r="D508" s="4" t="s">
        <v>1616</v>
      </c>
      <c r="E508" s="5">
        <v>0</v>
      </c>
      <c r="F508" s="4" t="s">
        <v>1614</v>
      </c>
      <c r="G508" s="5">
        <v>2022</v>
      </c>
      <c r="H508" s="4" t="s">
        <v>1540</v>
      </c>
    </row>
    <row r="509" spans="1:8" x14ac:dyDescent="0.3">
      <c r="A509" s="4" t="s">
        <v>1618</v>
      </c>
      <c r="B509" s="4" t="s">
        <v>1619</v>
      </c>
      <c r="C509" s="4" t="s">
        <v>1622</v>
      </c>
      <c r="D509" s="4" t="s">
        <v>1623</v>
      </c>
      <c r="E509" s="5">
        <v>0</v>
      </c>
      <c r="F509" s="4" t="s">
        <v>1621</v>
      </c>
      <c r="G509" s="5">
        <v>2022</v>
      </c>
      <c r="H509" s="4" t="s">
        <v>1540</v>
      </c>
    </row>
    <row r="510" spans="1:8" x14ac:dyDescent="0.3">
      <c r="A510" s="4" t="s">
        <v>1625</v>
      </c>
      <c r="B510" s="4" t="s">
        <v>1626</v>
      </c>
      <c r="C510" s="4" t="s">
        <v>1629</v>
      </c>
      <c r="D510" s="4" t="s">
        <v>1630</v>
      </c>
      <c r="E510" s="5">
        <v>36</v>
      </c>
      <c r="F510" s="4" t="s">
        <v>1628</v>
      </c>
      <c r="G510" s="5">
        <v>2022</v>
      </c>
      <c r="H510" s="4" t="s">
        <v>1540</v>
      </c>
    </row>
    <row r="511" spans="1:8" x14ac:dyDescent="0.3">
      <c r="A511" s="4" t="s">
        <v>1632</v>
      </c>
      <c r="B511" s="4" t="s">
        <v>1633</v>
      </c>
      <c r="C511" s="4" t="s">
        <v>1636</v>
      </c>
      <c r="D511" s="4" t="s">
        <v>1637</v>
      </c>
      <c r="E511" s="5">
        <v>12</v>
      </c>
      <c r="F511" s="4" t="s">
        <v>1635</v>
      </c>
      <c r="G511" s="5">
        <v>2022</v>
      </c>
      <c r="H511" s="4" t="s">
        <v>1540</v>
      </c>
    </row>
    <row r="512" spans="1:8" x14ac:dyDescent="0.3">
      <c r="A512" s="4" t="s">
        <v>1639</v>
      </c>
      <c r="B512" s="4" t="s">
        <v>1640</v>
      </c>
      <c r="C512" s="4" t="s">
        <v>1643</v>
      </c>
      <c r="D512" s="4" t="s">
        <v>1644</v>
      </c>
      <c r="E512" s="5">
        <v>0</v>
      </c>
      <c r="F512" s="4" t="s">
        <v>1642</v>
      </c>
      <c r="G512" s="5">
        <v>2021</v>
      </c>
      <c r="H512" s="4" t="s">
        <v>1540</v>
      </c>
    </row>
    <row r="513" spans="1:8" x14ac:dyDescent="0.3">
      <c r="A513" s="4" t="s">
        <v>1646</v>
      </c>
      <c r="B513" s="4" t="s">
        <v>1647</v>
      </c>
      <c r="C513" s="4" t="s">
        <v>1650</v>
      </c>
      <c r="D513" s="4" t="s">
        <v>1651</v>
      </c>
      <c r="E513" s="5">
        <v>12</v>
      </c>
      <c r="F513" s="4" t="s">
        <v>1649</v>
      </c>
      <c r="G513" s="5">
        <v>2021</v>
      </c>
      <c r="H513" s="4" t="s">
        <v>1540</v>
      </c>
    </row>
    <row r="514" spans="1:8" x14ac:dyDescent="0.3">
      <c r="A514" s="4" t="s">
        <v>1653</v>
      </c>
      <c r="B514" s="4" t="s">
        <v>1654</v>
      </c>
      <c r="C514" s="4" t="s">
        <v>1657</v>
      </c>
      <c r="D514" s="4" t="s">
        <v>1658</v>
      </c>
      <c r="E514" s="5">
        <v>0</v>
      </c>
      <c r="F514" s="4" t="s">
        <v>1656</v>
      </c>
      <c r="G514" s="5">
        <v>2021</v>
      </c>
      <c r="H514" s="4" t="s">
        <v>1540</v>
      </c>
    </row>
    <row r="515" spans="1:8" x14ac:dyDescent="0.3">
      <c r="A515" s="4" t="s">
        <v>1660</v>
      </c>
      <c r="B515" s="4" t="s">
        <v>1661</v>
      </c>
      <c r="C515" s="4" t="s">
        <v>1664</v>
      </c>
      <c r="E515" s="5">
        <v>4</v>
      </c>
      <c r="F515" s="4" t="s">
        <v>1663</v>
      </c>
      <c r="G515" s="5">
        <v>2021</v>
      </c>
      <c r="H515" s="4" t="s">
        <v>1540</v>
      </c>
    </row>
    <row r="516" spans="1:8" x14ac:dyDescent="0.3">
      <c r="A516" s="4" t="s">
        <v>1666</v>
      </c>
      <c r="B516" s="4" t="s">
        <v>1667</v>
      </c>
      <c r="C516" s="4" t="s">
        <v>1669</v>
      </c>
      <c r="E516" s="5">
        <v>0</v>
      </c>
      <c r="F516" s="4" t="s">
        <v>1668</v>
      </c>
      <c r="G516" s="5">
        <v>2021</v>
      </c>
      <c r="H516" s="4" t="s">
        <v>1540</v>
      </c>
    </row>
    <row r="517" spans="1:8" x14ac:dyDescent="0.3">
      <c r="A517" s="4" t="s">
        <v>1671</v>
      </c>
      <c r="B517" s="4" t="s">
        <v>1672</v>
      </c>
      <c r="C517" s="4" t="s">
        <v>1674</v>
      </c>
      <c r="E517" s="5">
        <v>13</v>
      </c>
      <c r="F517" s="4" t="s">
        <v>1673</v>
      </c>
      <c r="G517" s="5">
        <v>2021</v>
      </c>
      <c r="H517" s="4" t="s">
        <v>1540</v>
      </c>
    </row>
    <row r="518" spans="1:8" x14ac:dyDescent="0.3">
      <c r="A518" s="4" t="s">
        <v>1676</v>
      </c>
      <c r="B518" s="4" t="s">
        <v>1677</v>
      </c>
      <c r="C518" s="4" t="s">
        <v>1680</v>
      </c>
      <c r="D518" s="4" t="s">
        <v>1681</v>
      </c>
      <c r="E518" s="5">
        <v>15</v>
      </c>
      <c r="F518" s="4" t="s">
        <v>1679</v>
      </c>
      <c r="G518" s="5">
        <v>2021</v>
      </c>
      <c r="H518" s="4" t="s">
        <v>1540</v>
      </c>
    </row>
    <row r="519" spans="1:8" x14ac:dyDescent="0.3">
      <c r="A519" s="4" t="s">
        <v>1683</v>
      </c>
      <c r="B519" s="4" t="s">
        <v>1684</v>
      </c>
      <c r="C519" s="4" t="s">
        <v>1687</v>
      </c>
      <c r="D519" s="4" t="s">
        <v>1688</v>
      </c>
      <c r="E519" s="5">
        <v>13</v>
      </c>
      <c r="F519" s="4" t="s">
        <v>1686</v>
      </c>
      <c r="G519" s="5">
        <v>2021</v>
      </c>
      <c r="H519" s="4" t="s">
        <v>1540</v>
      </c>
    </row>
    <row r="520" spans="1:8" x14ac:dyDescent="0.3">
      <c r="A520" s="4" t="s">
        <v>1690</v>
      </c>
      <c r="B520" s="4" t="s">
        <v>1691</v>
      </c>
      <c r="C520" s="4" t="s">
        <v>1693</v>
      </c>
      <c r="D520" s="4" t="s">
        <v>1694</v>
      </c>
      <c r="E520" s="5">
        <v>29</v>
      </c>
      <c r="F520" s="4" t="s">
        <v>1692</v>
      </c>
      <c r="G520" s="5">
        <v>2021</v>
      </c>
      <c r="H520" s="4" t="s">
        <v>1540</v>
      </c>
    </row>
    <row r="521" spans="1:8" x14ac:dyDescent="0.3">
      <c r="A521" s="4" t="s">
        <v>1696</v>
      </c>
      <c r="B521" s="4" t="s">
        <v>1697</v>
      </c>
      <c r="C521" s="4" t="s">
        <v>1699</v>
      </c>
      <c r="D521" s="4" t="s">
        <v>1700</v>
      </c>
      <c r="E521" s="5">
        <v>9</v>
      </c>
      <c r="F521" s="4" t="s">
        <v>1698</v>
      </c>
      <c r="G521" s="5">
        <v>2021</v>
      </c>
      <c r="H521" s="4" t="s">
        <v>1540</v>
      </c>
    </row>
    <row r="522" spans="1:8" x14ac:dyDescent="0.3">
      <c r="A522" s="4" t="s">
        <v>1702</v>
      </c>
      <c r="B522" s="4" t="s">
        <v>1703</v>
      </c>
      <c r="C522" s="4" t="s">
        <v>1706</v>
      </c>
      <c r="D522" s="4" t="s">
        <v>1707</v>
      </c>
      <c r="E522" s="5">
        <v>18</v>
      </c>
      <c r="F522" s="4" t="s">
        <v>1705</v>
      </c>
      <c r="G522" s="5">
        <v>2021</v>
      </c>
      <c r="H522" s="4" t="s">
        <v>1540</v>
      </c>
    </row>
    <row r="523" spans="1:8" x14ac:dyDescent="0.3">
      <c r="A523" s="4" t="s">
        <v>1709</v>
      </c>
      <c r="B523" s="4" t="s">
        <v>1710</v>
      </c>
      <c r="C523" s="4" t="s">
        <v>1713</v>
      </c>
      <c r="D523" s="4" t="s">
        <v>1714</v>
      </c>
      <c r="E523" s="5">
        <v>0</v>
      </c>
      <c r="F523" s="4" t="s">
        <v>1712</v>
      </c>
      <c r="G523" s="5">
        <v>2021</v>
      </c>
      <c r="H523" s="4" t="s">
        <v>1540</v>
      </c>
    </row>
    <row r="524" spans="1:8" x14ac:dyDescent="0.3">
      <c r="A524" s="4" t="s">
        <v>1716</v>
      </c>
      <c r="B524" s="4" t="s">
        <v>1717</v>
      </c>
      <c r="C524" s="4" t="s">
        <v>1720</v>
      </c>
      <c r="D524" s="4" t="s">
        <v>1721</v>
      </c>
      <c r="E524" s="5">
        <v>0</v>
      </c>
      <c r="F524" s="4" t="s">
        <v>1719</v>
      </c>
      <c r="G524" s="5">
        <v>2021</v>
      </c>
      <c r="H524" s="4" t="s">
        <v>1540</v>
      </c>
    </row>
    <row r="525" spans="1:8" x14ac:dyDescent="0.3">
      <c r="A525" s="4" t="s">
        <v>1723</v>
      </c>
      <c r="B525" s="4" t="s">
        <v>1724</v>
      </c>
      <c r="C525" s="4" t="s">
        <v>1727</v>
      </c>
      <c r="D525" s="4" t="s">
        <v>1728</v>
      </c>
      <c r="E525" s="5">
        <v>14</v>
      </c>
      <c r="F525" s="4" t="s">
        <v>1726</v>
      </c>
      <c r="G525" s="5">
        <v>2021</v>
      </c>
      <c r="H525" s="4" t="s">
        <v>1540</v>
      </c>
    </row>
    <row r="526" spans="1:8" x14ac:dyDescent="0.3">
      <c r="A526" s="4" t="s">
        <v>1730</v>
      </c>
      <c r="B526" s="4" t="s">
        <v>1731</v>
      </c>
      <c r="C526" s="4" t="s">
        <v>1734</v>
      </c>
      <c r="D526" s="4" t="s">
        <v>1735</v>
      </c>
      <c r="E526" s="5">
        <v>20</v>
      </c>
      <c r="F526" s="4" t="s">
        <v>1733</v>
      </c>
      <c r="G526" s="5">
        <v>2020</v>
      </c>
      <c r="H526" s="4" t="s">
        <v>1540</v>
      </c>
    </row>
    <row r="527" spans="1:8" x14ac:dyDescent="0.3">
      <c r="A527" s="4" t="s">
        <v>1737</v>
      </c>
      <c r="B527" s="4" t="s">
        <v>1738</v>
      </c>
      <c r="C527" s="4" t="s">
        <v>1740</v>
      </c>
      <c r="E527" s="5">
        <v>24</v>
      </c>
      <c r="F527" s="4" t="s">
        <v>1739</v>
      </c>
      <c r="G527" s="5">
        <v>2020</v>
      </c>
      <c r="H527" s="4" t="s">
        <v>1540</v>
      </c>
    </row>
    <row r="528" spans="1:8" x14ac:dyDescent="0.3">
      <c r="A528" s="4" t="s">
        <v>1742</v>
      </c>
      <c r="B528" s="4" t="s">
        <v>1743</v>
      </c>
      <c r="C528" s="4" t="s">
        <v>1746</v>
      </c>
      <c r="D528" s="4" t="s">
        <v>1747</v>
      </c>
      <c r="E528" s="5">
        <v>13</v>
      </c>
      <c r="F528" s="4" t="s">
        <v>1745</v>
      </c>
      <c r="G528" s="5">
        <v>2020</v>
      </c>
      <c r="H528" s="4" t="s">
        <v>1540</v>
      </c>
    </row>
    <row r="529" spans="1:8" x14ac:dyDescent="0.3">
      <c r="A529" s="4" t="s">
        <v>1749</v>
      </c>
      <c r="B529" s="4" t="s">
        <v>1750</v>
      </c>
      <c r="C529" s="4" t="s">
        <v>1753</v>
      </c>
      <c r="D529" s="4" t="s">
        <v>1754</v>
      </c>
      <c r="E529" s="5">
        <v>44</v>
      </c>
      <c r="F529" s="4" t="s">
        <v>1752</v>
      </c>
      <c r="G529" s="5">
        <v>2020</v>
      </c>
      <c r="H529" s="4" t="s">
        <v>1540</v>
      </c>
    </row>
    <row r="530" spans="1:8" x14ac:dyDescent="0.3">
      <c r="A530" s="4" t="s">
        <v>1756</v>
      </c>
      <c r="B530" s="4" t="s">
        <v>1757</v>
      </c>
      <c r="C530" s="4" t="s">
        <v>1760</v>
      </c>
      <c r="E530" s="5">
        <v>0</v>
      </c>
      <c r="F530" s="4" t="s">
        <v>1759</v>
      </c>
      <c r="G530" s="5">
        <v>2020</v>
      </c>
      <c r="H530" s="4" t="s">
        <v>1540</v>
      </c>
    </row>
    <row r="531" spans="1:8" x14ac:dyDescent="0.3">
      <c r="A531" s="4" t="s">
        <v>1762</v>
      </c>
      <c r="B531" s="4" t="s">
        <v>1763</v>
      </c>
      <c r="C531" s="4" t="s">
        <v>1765</v>
      </c>
      <c r="E531" s="5">
        <v>0</v>
      </c>
      <c r="F531" s="4" t="s">
        <v>1764</v>
      </c>
      <c r="G531" s="5">
        <v>2020</v>
      </c>
      <c r="H531" s="4" t="s">
        <v>1540</v>
      </c>
    </row>
    <row r="532" spans="1:8" x14ac:dyDescent="0.3">
      <c r="A532" s="4" t="s">
        <v>1767</v>
      </c>
      <c r="B532" s="4" t="s">
        <v>1768</v>
      </c>
      <c r="C532" s="4" t="s">
        <v>1771</v>
      </c>
      <c r="D532" s="4" t="s">
        <v>1772</v>
      </c>
      <c r="E532" s="5">
        <v>4</v>
      </c>
      <c r="F532" s="4" t="s">
        <v>1770</v>
      </c>
      <c r="G532" s="5">
        <v>2020</v>
      </c>
      <c r="H532" s="4" t="s">
        <v>1540</v>
      </c>
    </row>
    <row r="533" spans="1:8" x14ac:dyDescent="0.3">
      <c r="A533" s="4" t="s">
        <v>1774</v>
      </c>
      <c r="B533" s="4" t="s">
        <v>1775</v>
      </c>
      <c r="C533" s="4" t="s">
        <v>1778</v>
      </c>
      <c r="D533" s="4" t="s">
        <v>1779</v>
      </c>
      <c r="E533" s="5">
        <v>0</v>
      </c>
      <c r="F533" s="4" t="s">
        <v>1777</v>
      </c>
      <c r="G533" s="5">
        <v>2020</v>
      </c>
      <c r="H533" s="4" t="s">
        <v>1540</v>
      </c>
    </row>
    <row r="534" spans="1:8" x14ac:dyDescent="0.3">
      <c r="A534" s="4" t="s">
        <v>1781</v>
      </c>
      <c r="B534" s="4" t="s">
        <v>1782</v>
      </c>
      <c r="C534" s="4" t="s">
        <v>1784</v>
      </c>
      <c r="D534" s="4" t="s">
        <v>1785</v>
      </c>
      <c r="E534" s="5">
        <v>12</v>
      </c>
      <c r="F534" s="4" t="s">
        <v>1783</v>
      </c>
      <c r="G534" s="5">
        <v>2020</v>
      </c>
      <c r="H534" s="4" t="s">
        <v>1540</v>
      </c>
    </row>
    <row r="535" spans="1:8" x14ac:dyDescent="0.3">
      <c r="A535" s="4" t="s">
        <v>1787</v>
      </c>
      <c r="B535" s="4" t="s">
        <v>1788</v>
      </c>
      <c r="C535" s="4" t="s">
        <v>1790</v>
      </c>
      <c r="E535" s="5">
        <v>0</v>
      </c>
      <c r="F535" s="4" t="s">
        <v>1789</v>
      </c>
      <c r="G535" s="5">
        <v>2019</v>
      </c>
      <c r="H535" s="4" t="s">
        <v>1540</v>
      </c>
    </row>
    <row r="536" spans="1:8" x14ac:dyDescent="0.3">
      <c r="A536" s="4" t="s">
        <v>1792</v>
      </c>
      <c r="B536" s="4" t="s">
        <v>1793</v>
      </c>
      <c r="C536" s="4" t="s">
        <v>1796</v>
      </c>
      <c r="E536" s="5">
        <v>8</v>
      </c>
      <c r="F536" s="4" t="s">
        <v>1795</v>
      </c>
      <c r="G536" s="5">
        <v>2019</v>
      </c>
      <c r="H536" s="4" t="s">
        <v>1540</v>
      </c>
    </row>
    <row r="537" spans="1:8" x14ac:dyDescent="0.3">
      <c r="A537" s="4" t="s">
        <v>1798</v>
      </c>
      <c r="B537" s="4" t="s">
        <v>1799</v>
      </c>
      <c r="C537" s="4" t="s">
        <v>1802</v>
      </c>
      <c r="D537" s="4" t="s">
        <v>1803</v>
      </c>
      <c r="E537" s="5">
        <v>0</v>
      </c>
      <c r="F537" s="4" t="s">
        <v>1801</v>
      </c>
      <c r="G537" s="5">
        <v>2019</v>
      </c>
      <c r="H537" s="4" t="s">
        <v>1540</v>
      </c>
    </row>
    <row r="538" spans="1:8" x14ac:dyDescent="0.3">
      <c r="A538" s="4" t="s">
        <v>1805</v>
      </c>
      <c r="B538" s="4" t="s">
        <v>1806</v>
      </c>
      <c r="C538" s="4" t="s">
        <v>1809</v>
      </c>
      <c r="D538" s="4" t="s">
        <v>1810</v>
      </c>
      <c r="E538" s="5">
        <v>0</v>
      </c>
      <c r="F538" s="4" t="s">
        <v>1808</v>
      </c>
      <c r="G538" s="5">
        <v>2019</v>
      </c>
      <c r="H538" s="4" t="s">
        <v>1540</v>
      </c>
    </row>
    <row r="539" spans="1:8" x14ac:dyDescent="0.3">
      <c r="A539" s="4" t="s">
        <v>1812</v>
      </c>
      <c r="B539" s="4" t="s">
        <v>1813</v>
      </c>
      <c r="C539" s="4" t="s">
        <v>1815</v>
      </c>
      <c r="D539" s="4" t="s">
        <v>1816</v>
      </c>
      <c r="E539" s="5">
        <v>10</v>
      </c>
      <c r="F539" s="4" t="s">
        <v>1814</v>
      </c>
      <c r="G539" s="5">
        <v>2019</v>
      </c>
      <c r="H539" s="4" t="s">
        <v>1540</v>
      </c>
    </row>
    <row r="540" spans="1:8" x14ac:dyDescent="0.3">
      <c r="A540" s="4" t="s">
        <v>1818</v>
      </c>
      <c r="B540" s="4" t="s">
        <v>1819</v>
      </c>
      <c r="C540" s="4" t="s">
        <v>1822</v>
      </c>
      <c r="D540" s="4" t="s">
        <v>1823</v>
      </c>
      <c r="E540" s="5">
        <v>15</v>
      </c>
      <c r="F540" s="4" t="s">
        <v>1821</v>
      </c>
      <c r="G540" s="5">
        <v>2018</v>
      </c>
      <c r="H540" s="4" t="s">
        <v>1540</v>
      </c>
    </row>
    <row r="541" spans="1:8" x14ac:dyDescent="0.3">
      <c r="A541" s="4" t="s">
        <v>1825</v>
      </c>
      <c r="B541" s="4" t="s">
        <v>1826</v>
      </c>
      <c r="C541" s="4" t="s">
        <v>1830</v>
      </c>
      <c r="E541" s="5">
        <v>0</v>
      </c>
      <c r="F541" s="4" t="s">
        <v>1829</v>
      </c>
      <c r="G541" s="5">
        <v>2018</v>
      </c>
      <c r="H541" s="4" t="s">
        <v>1540</v>
      </c>
    </row>
    <row r="542" spans="1:8" x14ac:dyDescent="0.3">
      <c r="A542" s="4" t="s">
        <v>1832</v>
      </c>
      <c r="B542" s="4" t="s">
        <v>1833</v>
      </c>
      <c r="C542" s="4" t="s">
        <v>1837</v>
      </c>
      <c r="D542" s="4" t="s">
        <v>1838</v>
      </c>
      <c r="E542" s="5">
        <v>0</v>
      </c>
      <c r="F542" s="4" t="s">
        <v>1836</v>
      </c>
      <c r="G542" s="5">
        <v>2018</v>
      </c>
      <c r="H542" s="4" t="s">
        <v>1540</v>
      </c>
    </row>
    <row r="543" spans="1:8" x14ac:dyDescent="0.3">
      <c r="A543" s="4" t="s">
        <v>1840</v>
      </c>
      <c r="B543" s="4" t="s">
        <v>1841</v>
      </c>
      <c r="C543" s="4" t="s">
        <v>1844</v>
      </c>
      <c r="D543" s="4" t="s">
        <v>1845</v>
      </c>
      <c r="E543" s="5">
        <v>10</v>
      </c>
      <c r="F543" s="4" t="s">
        <v>1843</v>
      </c>
      <c r="G543" s="5">
        <v>2017</v>
      </c>
      <c r="H543" s="4" t="s">
        <v>1540</v>
      </c>
    </row>
    <row r="544" spans="1:8" x14ac:dyDescent="0.3">
      <c r="A544" s="4" t="s">
        <v>1847</v>
      </c>
      <c r="B544" s="4" t="s">
        <v>1848</v>
      </c>
      <c r="C544" s="4" t="s">
        <v>1852</v>
      </c>
      <c r="E544" s="5">
        <v>3</v>
      </c>
      <c r="F544" s="4" t="s">
        <v>1851</v>
      </c>
      <c r="G544" s="5">
        <v>2016</v>
      </c>
      <c r="H544" s="4" t="s">
        <v>1540</v>
      </c>
    </row>
    <row r="545" spans="1:8" x14ac:dyDescent="0.3">
      <c r="A545" s="4" t="s">
        <v>1855</v>
      </c>
      <c r="B545" s="4" t="s">
        <v>1856</v>
      </c>
      <c r="C545" s="4" t="s">
        <v>1859</v>
      </c>
      <c r="D545" s="4" t="s">
        <v>1860</v>
      </c>
      <c r="E545" s="5">
        <v>16</v>
      </c>
      <c r="F545" s="4" t="s">
        <v>1858</v>
      </c>
      <c r="G545" s="5">
        <v>2016</v>
      </c>
      <c r="H545" s="4" t="s">
        <v>1540</v>
      </c>
    </row>
    <row r="546" spans="1:8" x14ac:dyDescent="0.3">
      <c r="A546" s="4" t="s">
        <v>1862</v>
      </c>
      <c r="B546" s="4" t="s">
        <v>1863</v>
      </c>
      <c r="C546" s="4" t="s">
        <v>1866</v>
      </c>
      <c r="D546" s="4" t="s">
        <v>1867</v>
      </c>
      <c r="E546" s="5">
        <v>0</v>
      </c>
      <c r="F546" s="4" t="s">
        <v>1865</v>
      </c>
      <c r="G546" s="5">
        <v>2015</v>
      </c>
      <c r="H546" s="4" t="s">
        <v>1540</v>
      </c>
    </row>
    <row r="547" spans="1:8" x14ac:dyDescent="0.3">
      <c r="A547" s="4" t="s">
        <v>9</v>
      </c>
      <c r="B547" s="4" t="s">
        <v>10</v>
      </c>
      <c r="C547" s="4" t="s">
        <v>15</v>
      </c>
      <c r="D547" s="4" t="s">
        <v>16</v>
      </c>
      <c r="E547" s="5">
        <v>5</v>
      </c>
      <c r="F547" s="4" t="s">
        <v>14</v>
      </c>
      <c r="G547" s="5" t="s">
        <v>11</v>
      </c>
      <c r="H547" s="4" t="s">
        <v>1519</v>
      </c>
    </row>
    <row r="548" spans="1:8" x14ac:dyDescent="0.3">
      <c r="A548" s="4" t="s">
        <v>17</v>
      </c>
      <c r="B548" s="4" t="s">
        <v>18</v>
      </c>
      <c r="C548" s="4" t="s">
        <v>23</v>
      </c>
      <c r="D548" s="4" t="s">
        <v>24</v>
      </c>
      <c r="E548" s="5">
        <v>10</v>
      </c>
      <c r="F548" s="4" t="s">
        <v>22</v>
      </c>
      <c r="G548" s="5" t="s">
        <v>19</v>
      </c>
      <c r="H548" s="4" t="s">
        <v>1519</v>
      </c>
    </row>
    <row r="549" spans="1:8" x14ac:dyDescent="0.3">
      <c r="A549" s="4" t="s">
        <v>25</v>
      </c>
      <c r="B549" s="4" t="s">
        <v>26</v>
      </c>
      <c r="C549" s="4" t="s">
        <v>31</v>
      </c>
      <c r="D549" s="4" t="s">
        <v>32</v>
      </c>
      <c r="E549" s="5">
        <v>11</v>
      </c>
      <c r="F549" s="4" t="s">
        <v>30</v>
      </c>
      <c r="G549" s="5" t="s">
        <v>27</v>
      </c>
      <c r="H549" s="4" t="s">
        <v>1519</v>
      </c>
    </row>
    <row r="550" spans="1:8" x14ac:dyDescent="0.3">
      <c r="A550" s="4" t="s">
        <v>33</v>
      </c>
      <c r="B550" s="4" t="s">
        <v>34</v>
      </c>
      <c r="C550" s="4" t="s">
        <v>39</v>
      </c>
      <c r="D550" s="4" t="s">
        <v>40</v>
      </c>
      <c r="E550" s="5">
        <v>12</v>
      </c>
      <c r="F550" s="4" t="s">
        <v>38</v>
      </c>
      <c r="G550" s="5" t="s">
        <v>35</v>
      </c>
      <c r="H550" s="4" t="s">
        <v>1519</v>
      </c>
    </row>
    <row r="551" spans="1:8" x14ac:dyDescent="0.3">
      <c r="A551" s="4" t="s">
        <v>41</v>
      </c>
      <c r="B551" s="4" t="s">
        <v>42</v>
      </c>
      <c r="C551" s="4" t="s">
        <v>46</v>
      </c>
      <c r="D551" s="4" t="s">
        <v>47</v>
      </c>
      <c r="E551" s="5">
        <v>7</v>
      </c>
      <c r="F551" s="4" t="s">
        <v>45</v>
      </c>
      <c r="G551" s="5" t="s">
        <v>27</v>
      </c>
      <c r="H551" s="4" t="s">
        <v>1519</v>
      </c>
    </row>
    <row r="552" spans="1:8" x14ac:dyDescent="0.3">
      <c r="A552" s="4" t="s">
        <v>48</v>
      </c>
      <c r="B552" s="4" t="s">
        <v>49</v>
      </c>
      <c r="C552" s="4" t="s">
        <v>54</v>
      </c>
      <c r="D552" s="4" t="s">
        <v>55</v>
      </c>
      <c r="E552" s="5">
        <v>10</v>
      </c>
      <c r="F552" s="4" t="s">
        <v>53</v>
      </c>
      <c r="G552" s="5" t="s">
        <v>50</v>
      </c>
      <c r="H552" s="4" t="s">
        <v>1519</v>
      </c>
    </row>
    <row r="553" spans="1:8" x14ac:dyDescent="0.3">
      <c r="A553" s="4" t="s">
        <v>56</v>
      </c>
      <c r="B553" s="4" t="s">
        <v>57</v>
      </c>
      <c r="C553" s="4" t="s">
        <v>59</v>
      </c>
      <c r="D553" s="4" t="s">
        <v>60</v>
      </c>
      <c r="E553" s="5">
        <v>0</v>
      </c>
      <c r="F553" s="4" t="s">
        <v>58</v>
      </c>
      <c r="G553" s="5" t="s">
        <v>27</v>
      </c>
      <c r="H553" s="4" t="s">
        <v>1519</v>
      </c>
    </row>
    <row r="554" spans="1:8" x14ac:dyDescent="0.3">
      <c r="A554" s="4" t="s">
        <v>61</v>
      </c>
      <c r="B554" s="4" t="s">
        <v>62</v>
      </c>
      <c r="C554" s="4" t="s">
        <v>65</v>
      </c>
      <c r="D554" s="4" t="s">
        <v>66</v>
      </c>
      <c r="E554" s="5">
        <v>0</v>
      </c>
      <c r="F554" s="4" t="s">
        <v>64</v>
      </c>
      <c r="G554" s="5" t="s">
        <v>11</v>
      </c>
      <c r="H554" s="4" t="s">
        <v>1519</v>
      </c>
    </row>
    <row r="555" spans="1:8" x14ac:dyDescent="0.3">
      <c r="A555" s="4" t="s">
        <v>67</v>
      </c>
      <c r="B555" s="4" t="s">
        <v>68</v>
      </c>
      <c r="C555" s="4" t="s">
        <v>72</v>
      </c>
      <c r="D555" s="4" t="s">
        <v>73</v>
      </c>
      <c r="E555" s="5">
        <v>7</v>
      </c>
      <c r="F555" s="4" t="s">
        <v>71</v>
      </c>
      <c r="G555" s="5" t="s">
        <v>35</v>
      </c>
      <c r="H555" s="4" t="s">
        <v>1519</v>
      </c>
    </row>
    <row r="556" spans="1:8" x14ac:dyDescent="0.3">
      <c r="A556" s="4" t="s">
        <v>74</v>
      </c>
      <c r="B556" s="4" t="s">
        <v>75</v>
      </c>
      <c r="C556" s="4" t="s">
        <v>78</v>
      </c>
      <c r="D556" s="4" t="s">
        <v>79</v>
      </c>
      <c r="E556" s="5">
        <v>0</v>
      </c>
      <c r="F556" s="4" t="s">
        <v>77</v>
      </c>
      <c r="G556" s="5" t="s">
        <v>11</v>
      </c>
      <c r="H556" s="4" t="s">
        <v>1519</v>
      </c>
    </row>
    <row r="557" spans="1:8" x14ac:dyDescent="0.3">
      <c r="A557" s="4" t="s">
        <v>80</v>
      </c>
      <c r="B557" s="4" t="s">
        <v>81</v>
      </c>
      <c r="C557" s="4" t="s">
        <v>86</v>
      </c>
      <c r="D557" s="4" t="s">
        <v>87</v>
      </c>
      <c r="E557" s="5">
        <v>5</v>
      </c>
      <c r="F557" s="4" t="s">
        <v>85</v>
      </c>
      <c r="G557" s="5" t="s">
        <v>82</v>
      </c>
      <c r="H557" s="4" t="s">
        <v>1519</v>
      </c>
    </row>
    <row r="558" spans="1:8" x14ac:dyDescent="0.3">
      <c r="A558" s="4" t="s">
        <v>88</v>
      </c>
      <c r="B558" s="4" t="s">
        <v>89</v>
      </c>
      <c r="C558" s="4" t="s">
        <v>92</v>
      </c>
      <c r="D558" s="4" t="s">
        <v>93</v>
      </c>
      <c r="E558" s="5">
        <v>0</v>
      </c>
      <c r="F558" s="4" t="s">
        <v>91</v>
      </c>
      <c r="G558" s="5" t="s">
        <v>35</v>
      </c>
      <c r="H558" s="4" t="s">
        <v>1519</v>
      </c>
    </row>
    <row r="559" spans="1:8" x14ac:dyDescent="0.3">
      <c r="A559" s="4" t="s">
        <v>94</v>
      </c>
      <c r="B559" s="4" t="s">
        <v>95</v>
      </c>
      <c r="C559" s="4" t="s">
        <v>97</v>
      </c>
      <c r="D559" s="4" t="s">
        <v>98</v>
      </c>
      <c r="E559" s="5">
        <v>0</v>
      </c>
      <c r="F559" s="4" t="s">
        <v>96</v>
      </c>
      <c r="G559" s="5" t="s">
        <v>35</v>
      </c>
      <c r="H559" s="4" t="s">
        <v>1519</v>
      </c>
    </row>
    <row r="560" spans="1:8" x14ac:dyDescent="0.3">
      <c r="A560" s="4" t="s">
        <v>99</v>
      </c>
      <c r="B560" s="4" t="s">
        <v>100</v>
      </c>
      <c r="C560" s="4" t="s">
        <v>103</v>
      </c>
      <c r="D560" s="4" t="s">
        <v>104</v>
      </c>
      <c r="E560" s="5">
        <v>0</v>
      </c>
      <c r="F560" s="4" t="s">
        <v>102</v>
      </c>
      <c r="G560" s="5" t="s">
        <v>11</v>
      </c>
      <c r="H560" s="4" t="s">
        <v>1519</v>
      </c>
    </row>
    <row r="561" spans="1:8" x14ac:dyDescent="0.3">
      <c r="A561" s="4" t="s">
        <v>80</v>
      </c>
      <c r="B561" s="4" t="s">
        <v>105</v>
      </c>
      <c r="C561" s="4" t="s">
        <v>109</v>
      </c>
      <c r="D561" s="4" t="s">
        <v>110</v>
      </c>
      <c r="E561" s="5">
        <v>5</v>
      </c>
      <c r="F561" s="4" t="s">
        <v>108</v>
      </c>
      <c r="G561" s="5" t="s">
        <v>19</v>
      </c>
      <c r="H561" s="4" t="s">
        <v>1519</v>
      </c>
    </row>
    <row r="562" spans="1:8" x14ac:dyDescent="0.3">
      <c r="A562" s="4" t="s">
        <v>111</v>
      </c>
      <c r="B562" s="4" t="s">
        <v>112</v>
      </c>
      <c r="C562" s="4" t="s">
        <v>115</v>
      </c>
      <c r="D562" s="4" t="s">
        <v>116</v>
      </c>
      <c r="E562" s="5">
        <v>0</v>
      </c>
      <c r="F562" s="4" t="s">
        <v>114</v>
      </c>
      <c r="G562" s="5" t="s">
        <v>113</v>
      </c>
      <c r="H562" s="4" t="s">
        <v>1519</v>
      </c>
    </row>
    <row r="563" spans="1:8" x14ac:dyDescent="0.3">
      <c r="A563" s="4" t="s">
        <v>117</v>
      </c>
      <c r="B563" s="4" t="s">
        <v>118</v>
      </c>
      <c r="C563" s="4" t="s">
        <v>120</v>
      </c>
      <c r="D563" s="4" t="s">
        <v>121</v>
      </c>
      <c r="E563" s="5">
        <v>0</v>
      </c>
      <c r="F563" s="4" t="s">
        <v>119</v>
      </c>
      <c r="G563" s="5" t="s">
        <v>35</v>
      </c>
      <c r="H563" s="4" t="s">
        <v>1519</v>
      </c>
    </row>
    <row r="564" spans="1:8" x14ac:dyDescent="0.3">
      <c r="A564" s="4" t="s">
        <v>122</v>
      </c>
      <c r="B564" s="4" t="s">
        <v>123</v>
      </c>
      <c r="C564" s="4" t="s">
        <v>126</v>
      </c>
      <c r="D564" s="4" t="s">
        <v>127</v>
      </c>
      <c r="E564" s="5">
        <v>0</v>
      </c>
      <c r="F564" s="4" t="s">
        <v>125</v>
      </c>
      <c r="G564" s="5" t="s">
        <v>124</v>
      </c>
      <c r="H564" s="4" t="s">
        <v>1519</v>
      </c>
    </row>
    <row r="565" spans="1:8" x14ac:dyDescent="0.3">
      <c r="A565" s="4" t="s">
        <v>128</v>
      </c>
      <c r="B565" s="4" t="s">
        <v>129</v>
      </c>
      <c r="C565" s="4" t="s">
        <v>133</v>
      </c>
      <c r="D565" s="4" t="s">
        <v>134</v>
      </c>
      <c r="E565" s="5">
        <v>6</v>
      </c>
      <c r="F565" s="4" t="s">
        <v>132</v>
      </c>
      <c r="G565" s="5" t="s">
        <v>27</v>
      </c>
      <c r="H565" s="4" t="s">
        <v>1519</v>
      </c>
    </row>
    <row r="566" spans="1:8" x14ac:dyDescent="0.3">
      <c r="A566" s="4" t="s">
        <v>135</v>
      </c>
      <c r="B566" s="4" t="s">
        <v>136</v>
      </c>
      <c r="C566" s="4" t="s">
        <v>140</v>
      </c>
      <c r="D566" s="4" t="s">
        <v>141</v>
      </c>
      <c r="E566" s="5">
        <v>4</v>
      </c>
      <c r="F566" s="4" t="s">
        <v>139</v>
      </c>
      <c r="G566" s="5" t="s">
        <v>82</v>
      </c>
      <c r="H566" s="4" t="s">
        <v>1519</v>
      </c>
    </row>
    <row r="567" spans="1:8" x14ac:dyDescent="0.3">
      <c r="A567" s="4" t="s">
        <v>56</v>
      </c>
      <c r="B567" s="4" t="s">
        <v>142</v>
      </c>
      <c r="C567" s="4" t="s">
        <v>146</v>
      </c>
      <c r="D567" s="4" t="s">
        <v>147</v>
      </c>
      <c r="E567" s="5">
        <v>12</v>
      </c>
      <c r="F567" s="4" t="s">
        <v>145</v>
      </c>
      <c r="G567" s="5" t="s">
        <v>124</v>
      </c>
      <c r="H567" s="4" t="s">
        <v>1519</v>
      </c>
    </row>
    <row r="568" spans="1:8" x14ac:dyDescent="0.3">
      <c r="A568" s="4" t="s">
        <v>148</v>
      </c>
      <c r="B568" s="4" t="s">
        <v>149</v>
      </c>
      <c r="C568" s="4" t="s">
        <v>153</v>
      </c>
      <c r="D568" s="4" t="s">
        <v>154</v>
      </c>
      <c r="E568" s="5">
        <v>9</v>
      </c>
      <c r="F568" s="4" t="s">
        <v>152</v>
      </c>
      <c r="G568" s="5" t="s">
        <v>35</v>
      </c>
      <c r="H568" s="4" t="s">
        <v>1519</v>
      </c>
    </row>
    <row r="569" spans="1:8" x14ac:dyDescent="0.3">
      <c r="A569" s="4" t="s">
        <v>155</v>
      </c>
      <c r="B569" s="4" t="s">
        <v>156</v>
      </c>
      <c r="C569" s="4" t="s">
        <v>160</v>
      </c>
      <c r="D569" s="4" t="s">
        <v>161</v>
      </c>
      <c r="E569" s="5">
        <v>8</v>
      </c>
      <c r="F569" s="4" t="s">
        <v>159</v>
      </c>
      <c r="G569" s="5" t="s">
        <v>35</v>
      </c>
      <c r="H569" s="4" t="s">
        <v>1519</v>
      </c>
    </row>
    <row r="570" spans="1:8" x14ac:dyDescent="0.3">
      <c r="A570" s="4" t="s">
        <v>162</v>
      </c>
      <c r="B570" s="4" t="s">
        <v>163</v>
      </c>
      <c r="C570" s="4" t="s">
        <v>167</v>
      </c>
      <c r="D570" s="4" t="s">
        <v>168</v>
      </c>
      <c r="E570" s="5">
        <v>5</v>
      </c>
      <c r="F570" s="4" t="s">
        <v>166</v>
      </c>
      <c r="G570" s="5" t="s">
        <v>124</v>
      </c>
      <c r="H570" s="4" t="s">
        <v>1519</v>
      </c>
    </row>
    <row r="571" spans="1:8" x14ac:dyDescent="0.3">
      <c r="A571" s="4" t="s">
        <v>169</v>
      </c>
      <c r="B571" s="4" t="s">
        <v>170</v>
      </c>
      <c r="C571" s="4" t="s">
        <v>174</v>
      </c>
      <c r="D571" s="4" t="s">
        <v>175</v>
      </c>
      <c r="E571" s="5">
        <v>11</v>
      </c>
      <c r="F571" s="4" t="s">
        <v>173</v>
      </c>
      <c r="G571" s="5" t="s">
        <v>35</v>
      </c>
      <c r="H571" s="4" t="s">
        <v>1519</v>
      </c>
    </row>
    <row r="572" spans="1:8" x14ac:dyDescent="0.3">
      <c r="A572" s="4" t="s">
        <v>176</v>
      </c>
      <c r="B572" s="4" t="s">
        <v>177</v>
      </c>
      <c r="C572" s="4" t="s">
        <v>179</v>
      </c>
      <c r="D572" s="4" t="s">
        <v>180</v>
      </c>
      <c r="E572" s="5">
        <v>0</v>
      </c>
      <c r="F572" s="4" t="s">
        <v>178</v>
      </c>
      <c r="G572" s="5" t="s">
        <v>11</v>
      </c>
      <c r="H572" s="4" t="s">
        <v>1519</v>
      </c>
    </row>
    <row r="573" spans="1:8" x14ac:dyDescent="0.3">
      <c r="A573" s="4" t="s">
        <v>181</v>
      </c>
      <c r="B573" s="4" t="s">
        <v>182</v>
      </c>
      <c r="C573" s="4" t="s">
        <v>184</v>
      </c>
      <c r="D573" s="4" t="s">
        <v>185</v>
      </c>
      <c r="E573" s="5">
        <v>0</v>
      </c>
      <c r="F573" s="4" t="s">
        <v>183</v>
      </c>
      <c r="G573" s="5" t="s">
        <v>11</v>
      </c>
      <c r="H573" s="4" t="s">
        <v>1519</v>
      </c>
    </row>
    <row r="574" spans="1:8" x14ac:dyDescent="0.3">
      <c r="A574" s="4" t="s">
        <v>186</v>
      </c>
      <c r="B574" s="4" t="s">
        <v>187</v>
      </c>
      <c r="C574" s="4" t="s">
        <v>189</v>
      </c>
      <c r="D574" s="4" t="s">
        <v>190</v>
      </c>
      <c r="E574" s="5">
        <v>0</v>
      </c>
      <c r="F574" s="4" t="s">
        <v>188</v>
      </c>
      <c r="G574" s="5" t="s">
        <v>35</v>
      </c>
      <c r="H574" s="4" t="s">
        <v>1519</v>
      </c>
    </row>
    <row r="575" spans="1:8" x14ac:dyDescent="0.3">
      <c r="A575" s="4" t="s">
        <v>191</v>
      </c>
      <c r="B575" s="4" t="s">
        <v>192</v>
      </c>
      <c r="C575" s="4" t="s">
        <v>194</v>
      </c>
      <c r="D575" s="4" t="s">
        <v>195</v>
      </c>
      <c r="E575" s="5">
        <v>0</v>
      </c>
      <c r="F575" s="4" t="s">
        <v>193</v>
      </c>
      <c r="G575" s="5" t="s">
        <v>35</v>
      </c>
      <c r="H575" s="4" t="s">
        <v>1519</v>
      </c>
    </row>
    <row r="576" spans="1:8" x14ac:dyDescent="0.3">
      <c r="A576" s="4" t="s">
        <v>196</v>
      </c>
      <c r="B576" s="4" t="s">
        <v>197</v>
      </c>
      <c r="C576" s="4" t="s">
        <v>201</v>
      </c>
      <c r="D576" s="4" t="s">
        <v>202</v>
      </c>
      <c r="E576" s="5">
        <v>7</v>
      </c>
      <c r="F576" s="4" t="s">
        <v>200</v>
      </c>
      <c r="G576" s="5" t="s">
        <v>124</v>
      </c>
      <c r="H576" s="4" t="s">
        <v>1519</v>
      </c>
    </row>
    <row r="577" spans="1:8" x14ac:dyDescent="0.3">
      <c r="A577" s="4" t="s">
        <v>203</v>
      </c>
      <c r="B577" s="4" t="s">
        <v>204</v>
      </c>
      <c r="C577" s="4" t="s">
        <v>207</v>
      </c>
      <c r="D577" s="4" t="s">
        <v>208</v>
      </c>
      <c r="E577" s="5">
        <v>0</v>
      </c>
      <c r="F577" s="4" t="s">
        <v>206</v>
      </c>
      <c r="G577" s="5" t="s">
        <v>35</v>
      </c>
      <c r="H577" s="4" t="s">
        <v>1519</v>
      </c>
    </row>
    <row r="578" spans="1:8" x14ac:dyDescent="0.3">
      <c r="A578" s="4" t="s">
        <v>209</v>
      </c>
      <c r="B578" s="4" t="s">
        <v>210</v>
      </c>
      <c r="C578" s="4" t="s">
        <v>213</v>
      </c>
      <c r="D578" s="4" t="s">
        <v>214</v>
      </c>
      <c r="E578" s="5">
        <v>0</v>
      </c>
      <c r="F578" s="4" t="s">
        <v>212</v>
      </c>
      <c r="G578" s="5" t="s">
        <v>82</v>
      </c>
      <c r="H578" s="4" t="s">
        <v>1519</v>
      </c>
    </row>
    <row r="579" spans="1:8" x14ac:dyDescent="0.3">
      <c r="A579" s="4" t="s">
        <v>215</v>
      </c>
      <c r="B579" s="4" t="s">
        <v>216</v>
      </c>
      <c r="C579" s="4" t="s">
        <v>220</v>
      </c>
      <c r="D579" s="4" t="s">
        <v>221</v>
      </c>
      <c r="E579" s="5">
        <v>9</v>
      </c>
      <c r="F579" s="4" t="s">
        <v>219</v>
      </c>
      <c r="G579" s="5" t="s">
        <v>19</v>
      </c>
      <c r="H579" s="4" t="s">
        <v>1519</v>
      </c>
    </row>
    <row r="580" spans="1:8" x14ac:dyDescent="0.3">
      <c r="A580" s="4" t="s">
        <v>128</v>
      </c>
      <c r="B580" s="4" t="s">
        <v>222</v>
      </c>
      <c r="C580" s="4" t="s">
        <v>225</v>
      </c>
      <c r="D580" s="4" t="s">
        <v>226</v>
      </c>
      <c r="E580" s="5">
        <v>8</v>
      </c>
      <c r="F580" s="4" t="s">
        <v>224</v>
      </c>
      <c r="G580" s="5" t="s">
        <v>27</v>
      </c>
      <c r="H580" s="4" t="s">
        <v>1519</v>
      </c>
    </row>
    <row r="581" spans="1:8" x14ac:dyDescent="0.3">
      <c r="A581" s="4" t="s">
        <v>227</v>
      </c>
      <c r="B581" s="4" t="s">
        <v>228</v>
      </c>
      <c r="C581" s="4" t="s">
        <v>232</v>
      </c>
      <c r="D581" s="4" t="s">
        <v>233</v>
      </c>
      <c r="E581" s="5">
        <v>13</v>
      </c>
      <c r="F581" s="4" t="s">
        <v>231</v>
      </c>
      <c r="G581" s="5" t="s">
        <v>35</v>
      </c>
      <c r="H581" s="4" t="s">
        <v>1519</v>
      </c>
    </row>
    <row r="582" spans="1:8" x14ac:dyDescent="0.3">
      <c r="A582" s="4" t="s">
        <v>234</v>
      </c>
      <c r="B582" s="4" t="s">
        <v>235</v>
      </c>
      <c r="C582" s="4" t="s">
        <v>237</v>
      </c>
      <c r="D582" s="4" t="s">
        <v>238</v>
      </c>
      <c r="E582" s="5">
        <v>0</v>
      </c>
      <c r="F582" s="4" t="s">
        <v>236</v>
      </c>
      <c r="G582" s="5" t="s">
        <v>35</v>
      </c>
      <c r="H582" s="4" t="s">
        <v>1519</v>
      </c>
    </row>
    <row r="583" spans="1:8" x14ac:dyDescent="0.3">
      <c r="A583" s="4" t="s">
        <v>239</v>
      </c>
      <c r="B583" s="4" t="s">
        <v>240</v>
      </c>
      <c r="C583" s="4" t="s">
        <v>242</v>
      </c>
      <c r="D583" s="4" t="s">
        <v>243</v>
      </c>
      <c r="E583" s="5">
        <v>0</v>
      </c>
      <c r="F583" s="4" t="s">
        <v>241</v>
      </c>
      <c r="G583" s="5" t="s">
        <v>11</v>
      </c>
      <c r="H583" s="4" t="s">
        <v>1519</v>
      </c>
    </row>
    <row r="584" spans="1:8" x14ac:dyDescent="0.3">
      <c r="A584" s="4" t="s">
        <v>244</v>
      </c>
      <c r="B584" s="4" t="s">
        <v>245</v>
      </c>
      <c r="C584" s="4" t="s">
        <v>249</v>
      </c>
      <c r="D584" s="4" t="s">
        <v>250</v>
      </c>
      <c r="E584" s="5">
        <v>6</v>
      </c>
      <c r="F584" s="4" t="s">
        <v>248</v>
      </c>
      <c r="G584" s="5" t="s">
        <v>35</v>
      </c>
      <c r="H584" s="4" t="s">
        <v>1519</v>
      </c>
    </row>
    <row r="585" spans="1:8" x14ac:dyDescent="0.3">
      <c r="A585" s="4" t="s">
        <v>251</v>
      </c>
      <c r="B585" s="4" t="s">
        <v>252</v>
      </c>
      <c r="C585" s="4" t="s">
        <v>255</v>
      </c>
      <c r="D585" s="4" t="s">
        <v>256</v>
      </c>
      <c r="E585" s="5">
        <v>0</v>
      </c>
      <c r="F585" s="4" t="s">
        <v>254</v>
      </c>
      <c r="G585" s="5" t="s">
        <v>27</v>
      </c>
      <c r="H585" s="4" t="s">
        <v>1519</v>
      </c>
    </row>
    <row r="586" spans="1:8" x14ac:dyDescent="0.3">
      <c r="A586" s="4" t="s">
        <v>257</v>
      </c>
      <c r="B586" s="4" t="s">
        <v>258</v>
      </c>
      <c r="C586" s="4" t="s">
        <v>262</v>
      </c>
      <c r="D586" s="4" t="s">
        <v>263</v>
      </c>
      <c r="E586" s="5">
        <v>2</v>
      </c>
      <c r="F586" s="4" t="s">
        <v>261</v>
      </c>
      <c r="G586" s="5" t="s">
        <v>27</v>
      </c>
      <c r="H586" s="4" t="s">
        <v>1519</v>
      </c>
    </row>
    <row r="587" spans="1:8" x14ac:dyDescent="0.3">
      <c r="A587" s="4" t="s">
        <v>264</v>
      </c>
      <c r="B587" s="4" t="s">
        <v>265</v>
      </c>
      <c r="C587" s="4" t="s">
        <v>268</v>
      </c>
      <c r="D587" s="4" t="s">
        <v>269</v>
      </c>
      <c r="E587" s="5">
        <v>0</v>
      </c>
      <c r="F587" s="4" t="s">
        <v>267</v>
      </c>
      <c r="G587" s="5" t="s">
        <v>11</v>
      </c>
      <c r="H587" s="4" t="s">
        <v>1519</v>
      </c>
    </row>
    <row r="588" spans="1:8" x14ac:dyDescent="0.3">
      <c r="A588" s="4" t="s">
        <v>270</v>
      </c>
      <c r="B588" s="4" t="s">
        <v>271</v>
      </c>
      <c r="C588" s="4" t="s">
        <v>273</v>
      </c>
      <c r="D588" s="4" t="s">
        <v>274</v>
      </c>
      <c r="E588" s="5">
        <v>0</v>
      </c>
      <c r="F588" s="4" t="s">
        <v>272</v>
      </c>
      <c r="G588" s="5" t="s">
        <v>124</v>
      </c>
      <c r="H588" s="4" t="s">
        <v>1519</v>
      </c>
    </row>
    <row r="589" spans="1:8" x14ac:dyDescent="0.3">
      <c r="A589" s="4" t="s">
        <v>275</v>
      </c>
      <c r="B589" s="4" t="s">
        <v>276</v>
      </c>
      <c r="C589" s="4" t="s">
        <v>278</v>
      </c>
      <c r="D589" s="4" t="s">
        <v>279</v>
      </c>
      <c r="E589" s="5">
        <v>0</v>
      </c>
      <c r="F589" s="4" t="s">
        <v>277</v>
      </c>
      <c r="G589" s="5" t="s">
        <v>35</v>
      </c>
      <c r="H589" s="4" t="s">
        <v>1519</v>
      </c>
    </row>
    <row r="590" spans="1:8" x14ac:dyDescent="0.3">
      <c r="A590" s="4" t="s">
        <v>280</v>
      </c>
      <c r="B590" s="4" t="s">
        <v>281</v>
      </c>
      <c r="C590" s="4" t="s">
        <v>285</v>
      </c>
      <c r="D590" s="4" t="s">
        <v>286</v>
      </c>
      <c r="E590" s="5">
        <v>5</v>
      </c>
      <c r="F590" s="4" t="s">
        <v>284</v>
      </c>
      <c r="G590" s="5" t="s">
        <v>82</v>
      </c>
      <c r="H590" s="4" t="s">
        <v>1519</v>
      </c>
    </row>
    <row r="591" spans="1:8" x14ac:dyDescent="0.3">
      <c r="A591" s="4" t="s">
        <v>287</v>
      </c>
      <c r="B591" s="4" t="s">
        <v>288</v>
      </c>
      <c r="C591" s="4" t="s">
        <v>291</v>
      </c>
      <c r="D591" s="4" t="s">
        <v>292</v>
      </c>
      <c r="E591" s="5">
        <v>6</v>
      </c>
      <c r="F591" s="4" t="s">
        <v>290</v>
      </c>
      <c r="G591" s="5" t="s">
        <v>113</v>
      </c>
      <c r="H591" s="4" t="s">
        <v>1519</v>
      </c>
    </row>
    <row r="592" spans="1:8" x14ac:dyDescent="0.3">
      <c r="A592" s="4" t="s">
        <v>293</v>
      </c>
      <c r="B592" s="4" t="s">
        <v>294</v>
      </c>
      <c r="C592" s="4" t="s">
        <v>296</v>
      </c>
      <c r="D592" s="4" t="s">
        <v>297</v>
      </c>
      <c r="E592" s="5">
        <v>0</v>
      </c>
      <c r="F592" s="4" t="s">
        <v>295</v>
      </c>
      <c r="G592" s="5" t="s">
        <v>27</v>
      </c>
      <c r="H592" s="4" t="s">
        <v>1519</v>
      </c>
    </row>
    <row r="593" spans="1:8" x14ac:dyDescent="0.3">
      <c r="A593" s="4" t="s">
        <v>298</v>
      </c>
      <c r="B593" s="4" t="s">
        <v>299</v>
      </c>
      <c r="C593" s="4" t="s">
        <v>301</v>
      </c>
      <c r="D593" s="4" t="s">
        <v>302</v>
      </c>
      <c r="E593" s="5">
        <v>0</v>
      </c>
      <c r="F593" s="4" t="s">
        <v>300</v>
      </c>
      <c r="G593" s="5" t="s">
        <v>11</v>
      </c>
      <c r="H593" s="4" t="s">
        <v>1519</v>
      </c>
    </row>
    <row r="594" spans="1:8" x14ac:dyDescent="0.3">
      <c r="A594" s="4" t="s">
        <v>303</v>
      </c>
      <c r="B594" s="4" t="s">
        <v>304</v>
      </c>
      <c r="C594" s="4" t="s">
        <v>306</v>
      </c>
      <c r="D594" s="4" t="s">
        <v>307</v>
      </c>
      <c r="E594" s="5">
        <v>0</v>
      </c>
      <c r="F594" s="4" t="s">
        <v>305</v>
      </c>
      <c r="G594" s="5" t="s">
        <v>35</v>
      </c>
      <c r="H594" s="4" t="s">
        <v>1519</v>
      </c>
    </row>
    <row r="595" spans="1:8" x14ac:dyDescent="0.3">
      <c r="A595" s="4" t="s">
        <v>308</v>
      </c>
      <c r="B595" s="4" t="s">
        <v>309</v>
      </c>
      <c r="C595" s="4" t="s">
        <v>313</v>
      </c>
      <c r="D595" s="4" t="s">
        <v>314</v>
      </c>
      <c r="E595" s="5">
        <v>8</v>
      </c>
      <c r="F595" s="4" t="s">
        <v>312</v>
      </c>
      <c r="G595" s="5" t="s">
        <v>11</v>
      </c>
      <c r="H595" s="4" t="s">
        <v>1519</v>
      </c>
    </row>
    <row r="596" spans="1:8" x14ac:dyDescent="0.3">
      <c r="A596" s="4" t="s">
        <v>315</v>
      </c>
      <c r="B596" s="4" t="s">
        <v>316</v>
      </c>
      <c r="C596" s="4" t="s">
        <v>320</v>
      </c>
      <c r="D596" s="4" t="s">
        <v>321</v>
      </c>
      <c r="E596" s="5">
        <v>8</v>
      </c>
      <c r="F596" s="4" t="s">
        <v>319</v>
      </c>
      <c r="G596" s="5" t="s">
        <v>35</v>
      </c>
      <c r="H596" s="4" t="s">
        <v>1519</v>
      </c>
    </row>
    <row r="597" spans="1:8" x14ac:dyDescent="0.3">
      <c r="A597" s="4" t="s">
        <v>322</v>
      </c>
      <c r="B597" s="4" t="s">
        <v>323</v>
      </c>
      <c r="C597" s="4" t="s">
        <v>327</v>
      </c>
      <c r="D597" s="4" t="s">
        <v>328</v>
      </c>
      <c r="E597" s="5">
        <v>16</v>
      </c>
      <c r="F597" s="4" t="s">
        <v>326</v>
      </c>
      <c r="G597" s="5" t="s">
        <v>27</v>
      </c>
      <c r="H597" s="4" t="s">
        <v>1519</v>
      </c>
    </row>
    <row r="598" spans="1:8" x14ac:dyDescent="0.3">
      <c r="A598" s="4" t="s">
        <v>329</v>
      </c>
      <c r="B598" s="4" t="s">
        <v>330</v>
      </c>
      <c r="C598" s="4" t="s">
        <v>333</v>
      </c>
      <c r="D598" s="4" t="s">
        <v>334</v>
      </c>
      <c r="E598" s="5">
        <v>8</v>
      </c>
      <c r="F598" s="4" t="s">
        <v>332</v>
      </c>
      <c r="G598" s="5" t="s">
        <v>35</v>
      </c>
      <c r="H598" s="4" t="s">
        <v>1519</v>
      </c>
    </row>
    <row r="599" spans="1:8" x14ac:dyDescent="0.3">
      <c r="A599" s="4" t="s">
        <v>335</v>
      </c>
      <c r="B599" s="4" t="s">
        <v>336</v>
      </c>
      <c r="C599" s="4" t="s">
        <v>340</v>
      </c>
      <c r="D599" s="4" t="s">
        <v>341</v>
      </c>
      <c r="E599" s="5">
        <v>6</v>
      </c>
      <c r="F599" s="4" t="s">
        <v>339</v>
      </c>
      <c r="G599" s="5" t="s">
        <v>35</v>
      </c>
      <c r="H599" s="4" t="s">
        <v>1519</v>
      </c>
    </row>
    <row r="600" spans="1:8" x14ac:dyDescent="0.3">
      <c r="A600" s="4" t="s">
        <v>342</v>
      </c>
      <c r="B600" s="4" t="s">
        <v>343</v>
      </c>
      <c r="C600" s="4" t="s">
        <v>345</v>
      </c>
      <c r="D600" s="4" t="s">
        <v>346</v>
      </c>
      <c r="E600" s="5">
        <v>0</v>
      </c>
      <c r="F600" s="4" t="s">
        <v>344</v>
      </c>
      <c r="G600" s="5" t="s">
        <v>35</v>
      </c>
      <c r="H600" s="4" t="s">
        <v>1519</v>
      </c>
    </row>
    <row r="601" spans="1:8" x14ac:dyDescent="0.3">
      <c r="A601" s="4" t="s">
        <v>347</v>
      </c>
      <c r="B601" s="4" t="s">
        <v>348</v>
      </c>
      <c r="C601" s="4" t="s">
        <v>351</v>
      </c>
      <c r="D601" s="4" t="s">
        <v>352</v>
      </c>
      <c r="E601" s="5">
        <v>9</v>
      </c>
      <c r="F601" s="4" t="s">
        <v>350</v>
      </c>
      <c r="G601" s="5" t="s">
        <v>11</v>
      </c>
      <c r="H601" s="4" t="s">
        <v>1519</v>
      </c>
    </row>
    <row r="602" spans="1:8" x14ac:dyDescent="0.3">
      <c r="A602" s="4" t="s">
        <v>353</v>
      </c>
      <c r="B602" s="4" t="s">
        <v>354</v>
      </c>
      <c r="C602" s="4" t="s">
        <v>358</v>
      </c>
      <c r="D602" s="4" t="s">
        <v>359</v>
      </c>
      <c r="E602" s="5">
        <v>5</v>
      </c>
      <c r="F602" s="4" t="s">
        <v>357</v>
      </c>
      <c r="G602" s="5" t="s">
        <v>124</v>
      </c>
      <c r="H602" s="4" t="s">
        <v>1519</v>
      </c>
    </row>
    <row r="603" spans="1:8" x14ac:dyDescent="0.3">
      <c r="A603" s="4" t="s">
        <v>360</v>
      </c>
      <c r="B603" s="4" t="s">
        <v>361</v>
      </c>
      <c r="C603" s="4" t="s">
        <v>363</v>
      </c>
      <c r="D603" s="4" t="s">
        <v>364</v>
      </c>
      <c r="E603" s="5">
        <v>0</v>
      </c>
      <c r="F603" s="4" t="s">
        <v>362</v>
      </c>
      <c r="G603" s="5" t="s">
        <v>27</v>
      </c>
      <c r="H603" s="4" t="s">
        <v>1519</v>
      </c>
    </row>
    <row r="604" spans="1:8" x14ac:dyDescent="0.3">
      <c r="A604" s="4" t="s">
        <v>365</v>
      </c>
      <c r="B604" s="4" t="s">
        <v>366</v>
      </c>
      <c r="C604" s="4" t="s">
        <v>369</v>
      </c>
      <c r="D604" s="4" t="s">
        <v>370</v>
      </c>
      <c r="E604" s="5">
        <v>5</v>
      </c>
      <c r="F604" s="4" t="s">
        <v>368</v>
      </c>
      <c r="G604" s="5" t="s">
        <v>19</v>
      </c>
      <c r="H604" s="4" t="s">
        <v>1519</v>
      </c>
    </row>
    <row r="605" spans="1:8" x14ac:dyDescent="0.3">
      <c r="A605" s="4" t="s">
        <v>371</v>
      </c>
      <c r="B605" s="4" t="s">
        <v>372</v>
      </c>
      <c r="C605" s="4" t="s">
        <v>375</v>
      </c>
      <c r="D605" s="4" t="s">
        <v>376</v>
      </c>
      <c r="E605" s="5">
        <v>0</v>
      </c>
      <c r="F605" s="4" t="s">
        <v>374</v>
      </c>
      <c r="G605" s="5" t="s">
        <v>124</v>
      </c>
      <c r="H605" s="4" t="s">
        <v>1519</v>
      </c>
    </row>
    <row r="606" spans="1:8" x14ac:dyDescent="0.3">
      <c r="A606" s="4" t="s">
        <v>377</v>
      </c>
      <c r="B606" s="4" t="s">
        <v>378</v>
      </c>
      <c r="C606" s="4" t="s">
        <v>381</v>
      </c>
      <c r="D606" s="4" t="s">
        <v>382</v>
      </c>
      <c r="E606" s="5">
        <v>0</v>
      </c>
      <c r="F606" s="4" t="s">
        <v>380</v>
      </c>
      <c r="G606" s="5" t="s">
        <v>82</v>
      </c>
      <c r="H606" s="4" t="s">
        <v>1519</v>
      </c>
    </row>
    <row r="607" spans="1:8" x14ac:dyDescent="0.3">
      <c r="A607" s="4" t="s">
        <v>383</v>
      </c>
      <c r="B607" s="4" t="s">
        <v>384</v>
      </c>
      <c r="C607" s="4" t="s">
        <v>387</v>
      </c>
      <c r="D607" s="4" t="s">
        <v>388</v>
      </c>
      <c r="E607" s="5">
        <v>0</v>
      </c>
      <c r="F607" s="4" t="s">
        <v>386</v>
      </c>
      <c r="G607" s="5" t="s">
        <v>27</v>
      </c>
      <c r="H607" s="4" t="s">
        <v>1519</v>
      </c>
    </row>
    <row r="608" spans="1:8" x14ac:dyDescent="0.3">
      <c r="A608" s="4" t="s">
        <v>389</v>
      </c>
      <c r="B608" s="4" t="s">
        <v>390</v>
      </c>
      <c r="C608" s="4" t="s">
        <v>392</v>
      </c>
      <c r="D608" s="4" t="s">
        <v>393</v>
      </c>
      <c r="E608" s="5">
        <v>0</v>
      </c>
      <c r="F608" s="4" t="s">
        <v>391</v>
      </c>
      <c r="G608" s="5" t="s">
        <v>27</v>
      </c>
      <c r="H608" s="4" t="s">
        <v>1519</v>
      </c>
    </row>
    <row r="609" spans="1:8" x14ac:dyDescent="0.3">
      <c r="A609" s="4" t="s">
        <v>360</v>
      </c>
      <c r="B609" s="4" t="s">
        <v>394</v>
      </c>
      <c r="C609" s="4" t="s">
        <v>397</v>
      </c>
      <c r="D609" s="4" t="s">
        <v>398</v>
      </c>
      <c r="E609" s="5">
        <v>0</v>
      </c>
      <c r="F609" s="4" t="s">
        <v>396</v>
      </c>
      <c r="G609" s="5" t="s">
        <v>395</v>
      </c>
      <c r="H609" s="4" t="s">
        <v>1519</v>
      </c>
    </row>
    <row r="610" spans="1:8" x14ac:dyDescent="0.3">
      <c r="A610" s="4" t="s">
        <v>399</v>
      </c>
      <c r="B610" s="4" t="s">
        <v>400</v>
      </c>
      <c r="C610" s="4" t="s">
        <v>404</v>
      </c>
      <c r="D610" s="4" t="s">
        <v>405</v>
      </c>
      <c r="E610" s="5">
        <v>9</v>
      </c>
      <c r="F610" s="4" t="s">
        <v>403</v>
      </c>
      <c r="G610" s="5" t="s">
        <v>35</v>
      </c>
      <c r="H610" s="4" t="s">
        <v>1519</v>
      </c>
    </row>
    <row r="611" spans="1:8" x14ac:dyDescent="0.3">
      <c r="A611" s="4" t="s">
        <v>406</v>
      </c>
      <c r="B611" s="4" t="s">
        <v>407</v>
      </c>
      <c r="C611" s="4" t="s">
        <v>410</v>
      </c>
      <c r="D611" s="4" t="s">
        <v>411</v>
      </c>
      <c r="E611" s="5">
        <v>8</v>
      </c>
      <c r="F611" s="4" t="s">
        <v>409</v>
      </c>
      <c r="G611" s="5" t="s">
        <v>35</v>
      </c>
      <c r="H611" s="4" t="s">
        <v>1519</v>
      </c>
    </row>
    <row r="612" spans="1:8" x14ac:dyDescent="0.3">
      <c r="A612" s="4" t="s">
        <v>412</v>
      </c>
      <c r="B612" s="4" t="s">
        <v>413</v>
      </c>
      <c r="C612" s="4" t="s">
        <v>417</v>
      </c>
      <c r="D612" s="4" t="s">
        <v>418</v>
      </c>
      <c r="E612" s="5">
        <v>7</v>
      </c>
      <c r="F612" s="4" t="s">
        <v>416</v>
      </c>
      <c r="G612" s="5" t="s">
        <v>19</v>
      </c>
      <c r="H612" s="4" t="s">
        <v>1519</v>
      </c>
    </row>
    <row r="613" spans="1:8" x14ac:dyDescent="0.3">
      <c r="A613" s="4" t="s">
        <v>419</v>
      </c>
      <c r="B613" s="4" t="s">
        <v>420</v>
      </c>
      <c r="C613" s="4" t="s">
        <v>422</v>
      </c>
      <c r="D613" s="4" t="s">
        <v>423</v>
      </c>
      <c r="E613" s="5">
        <v>0</v>
      </c>
      <c r="F613" s="4" t="s">
        <v>421</v>
      </c>
      <c r="G613" s="5" t="s">
        <v>19</v>
      </c>
      <c r="H613" s="4" t="s">
        <v>1519</v>
      </c>
    </row>
    <row r="614" spans="1:8" x14ac:dyDescent="0.3">
      <c r="A614" s="4" t="s">
        <v>424</v>
      </c>
      <c r="B614" s="4" t="s">
        <v>425</v>
      </c>
      <c r="C614" s="4" t="s">
        <v>427</v>
      </c>
      <c r="D614" s="4" t="s">
        <v>428</v>
      </c>
      <c r="E614" s="5">
        <v>2</v>
      </c>
      <c r="F614" s="4" t="s">
        <v>5778</v>
      </c>
      <c r="G614" s="5" t="s">
        <v>35</v>
      </c>
      <c r="H614" s="4" t="s">
        <v>1519</v>
      </c>
    </row>
    <row r="615" spans="1:8" x14ac:dyDescent="0.3">
      <c r="A615" s="4" t="s">
        <v>429</v>
      </c>
      <c r="B615" s="4" t="s">
        <v>430</v>
      </c>
      <c r="C615" s="4" t="s">
        <v>434</v>
      </c>
      <c r="D615" s="4" t="s">
        <v>435</v>
      </c>
      <c r="E615" s="5">
        <v>11</v>
      </c>
      <c r="F615" s="4" t="s">
        <v>433</v>
      </c>
      <c r="G615" s="5" t="s">
        <v>395</v>
      </c>
      <c r="H615" s="4" t="s">
        <v>1519</v>
      </c>
    </row>
    <row r="616" spans="1:8" x14ac:dyDescent="0.3">
      <c r="A616" s="4" t="s">
        <v>436</v>
      </c>
      <c r="B616" s="4" t="s">
        <v>437</v>
      </c>
      <c r="C616" s="4" t="s">
        <v>441</v>
      </c>
      <c r="D616" s="4" t="s">
        <v>442</v>
      </c>
      <c r="E616" s="5">
        <v>11</v>
      </c>
      <c r="F616" s="4" t="s">
        <v>440</v>
      </c>
      <c r="G616" s="5" t="s">
        <v>35</v>
      </c>
      <c r="H616" s="4" t="s">
        <v>1519</v>
      </c>
    </row>
    <row r="617" spans="1:8" x14ac:dyDescent="0.3">
      <c r="A617" s="4" t="s">
        <v>443</v>
      </c>
      <c r="B617" s="4" t="s">
        <v>444</v>
      </c>
      <c r="C617" s="4" t="s">
        <v>448</v>
      </c>
      <c r="D617" s="4" t="s">
        <v>449</v>
      </c>
      <c r="E617" s="5">
        <v>8</v>
      </c>
      <c r="F617" s="4" t="s">
        <v>447</v>
      </c>
      <c r="G617" s="5" t="s">
        <v>124</v>
      </c>
      <c r="H617" s="4" t="s">
        <v>1519</v>
      </c>
    </row>
    <row r="618" spans="1:8" x14ac:dyDescent="0.3">
      <c r="A618" s="4" t="s">
        <v>450</v>
      </c>
      <c r="B618" s="4" t="s">
        <v>451</v>
      </c>
      <c r="C618" s="4" t="s">
        <v>455</v>
      </c>
      <c r="D618" s="4" t="s">
        <v>456</v>
      </c>
      <c r="E618" s="5">
        <v>5</v>
      </c>
      <c r="F618" s="4" t="s">
        <v>454</v>
      </c>
      <c r="G618" s="5" t="s">
        <v>124</v>
      </c>
      <c r="H618" s="4" t="s">
        <v>1519</v>
      </c>
    </row>
    <row r="619" spans="1:8" x14ac:dyDescent="0.3">
      <c r="A619" s="4" t="s">
        <v>457</v>
      </c>
      <c r="B619" s="4" t="s">
        <v>458</v>
      </c>
      <c r="C619" s="4" t="s">
        <v>461</v>
      </c>
      <c r="D619" s="4" t="s">
        <v>462</v>
      </c>
      <c r="E619" s="5">
        <v>0</v>
      </c>
      <c r="F619" s="4" t="s">
        <v>460</v>
      </c>
      <c r="G619" s="5" t="s">
        <v>19</v>
      </c>
      <c r="H619" s="4" t="s">
        <v>1519</v>
      </c>
    </row>
    <row r="620" spans="1:8" x14ac:dyDescent="0.3">
      <c r="A620" s="4" t="s">
        <v>463</v>
      </c>
      <c r="B620" s="4" t="s">
        <v>464</v>
      </c>
      <c r="C620" s="4" t="s">
        <v>468</v>
      </c>
      <c r="D620" s="4" t="s">
        <v>469</v>
      </c>
      <c r="E620" s="5">
        <v>7</v>
      </c>
      <c r="F620" s="4" t="s">
        <v>467</v>
      </c>
      <c r="G620" s="5" t="s">
        <v>50</v>
      </c>
      <c r="H620" s="4" t="s">
        <v>1519</v>
      </c>
    </row>
    <row r="621" spans="1:8" x14ac:dyDescent="0.3">
      <c r="A621" s="4" t="s">
        <v>470</v>
      </c>
      <c r="B621" s="4" t="s">
        <v>471</v>
      </c>
      <c r="C621" s="4" t="s">
        <v>475</v>
      </c>
      <c r="D621" s="4" t="s">
        <v>476</v>
      </c>
      <c r="E621" s="5">
        <v>8</v>
      </c>
      <c r="F621" s="4" t="s">
        <v>474</v>
      </c>
      <c r="G621" s="5" t="s">
        <v>19</v>
      </c>
      <c r="H621" s="4" t="s">
        <v>1519</v>
      </c>
    </row>
    <row r="622" spans="1:8" x14ac:dyDescent="0.3">
      <c r="A622" s="4" t="s">
        <v>477</v>
      </c>
      <c r="B622" s="4" t="s">
        <v>478</v>
      </c>
      <c r="C622" s="4" t="s">
        <v>482</v>
      </c>
      <c r="D622" s="4" t="s">
        <v>483</v>
      </c>
      <c r="E622" s="5">
        <v>8</v>
      </c>
      <c r="F622" s="4" t="s">
        <v>481</v>
      </c>
      <c r="G622" s="5" t="s">
        <v>27</v>
      </c>
      <c r="H622" s="4" t="s">
        <v>1519</v>
      </c>
    </row>
    <row r="623" spans="1:8" x14ac:dyDescent="0.3">
      <c r="A623" s="4" t="s">
        <v>484</v>
      </c>
      <c r="B623" s="4" t="s">
        <v>485</v>
      </c>
      <c r="C623" s="4" t="s">
        <v>487</v>
      </c>
      <c r="D623" s="4" t="s">
        <v>488</v>
      </c>
      <c r="E623" s="5">
        <v>0</v>
      </c>
      <c r="F623" s="4" t="s">
        <v>486</v>
      </c>
      <c r="G623" s="5" t="s">
        <v>35</v>
      </c>
      <c r="H623" s="4" t="s">
        <v>1519</v>
      </c>
    </row>
    <row r="624" spans="1:8" x14ac:dyDescent="0.3">
      <c r="A624" s="4" t="s">
        <v>489</v>
      </c>
      <c r="B624" s="4" t="s">
        <v>490</v>
      </c>
      <c r="C624" s="4" t="s">
        <v>492</v>
      </c>
      <c r="D624" s="4" t="s">
        <v>493</v>
      </c>
      <c r="E624" s="5">
        <v>0</v>
      </c>
      <c r="F624" s="4" t="s">
        <v>491</v>
      </c>
      <c r="G624" s="5" t="s">
        <v>113</v>
      </c>
      <c r="H624" s="4" t="s">
        <v>1519</v>
      </c>
    </row>
    <row r="625" spans="1:8" x14ac:dyDescent="0.3">
      <c r="A625" s="4" t="s">
        <v>494</v>
      </c>
      <c r="B625" s="4" t="s">
        <v>495</v>
      </c>
      <c r="C625" s="4" t="s">
        <v>499</v>
      </c>
      <c r="D625" s="4" t="s">
        <v>500</v>
      </c>
      <c r="E625" s="5">
        <v>5</v>
      </c>
      <c r="F625" s="4" t="s">
        <v>498</v>
      </c>
      <c r="G625" s="5" t="s">
        <v>19</v>
      </c>
      <c r="H625" s="4" t="s">
        <v>1519</v>
      </c>
    </row>
    <row r="626" spans="1:8" x14ac:dyDescent="0.3">
      <c r="A626" s="4" t="s">
        <v>501</v>
      </c>
      <c r="B626" s="4" t="s">
        <v>502</v>
      </c>
      <c r="C626" s="4" t="s">
        <v>506</v>
      </c>
      <c r="D626" s="4" t="s">
        <v>507</v>
      </c>
      <c r="E626" s="5">
        <v>9</v>
      </c>
      <c r="F626" s="4" t="s">
        <v>505</v>
      </c>
      <c r="G626" s="5" t="s">
        <v>395</v>
      </c>
      <c r="H626" s="4" t="s">
        <v>1519</v>
      </c>
    </row>
    <row r="627" spans="1:8" x14ac:dyDescent="0.3">
      <c r="A627" s="4" t="s">
        <v>508</v>
      </c>
      <c r="B627" s="4" t="s">
        <v>509</v>
      </c>
      <c r="C627" s="4" t="s">
        <v>513</v>
      </c>
      <c r="D627" s="4" t="s">
        <v>514</v>
      </c>
      <c r="E627" s="5">
        <v>5</v>
      </c>
      <c r="F627" s="4" t="s">
        <v>512</v>
      </c>
      <c r="G627" s="5" t="s">
        <v>395</v>
      </c>
      <c r="H627" s="4" t="s">
        <v>1519</v>
      </c>
    </row>
    <row r="628" spans="1:8" x14ac:dyDescent="0.3">
      <c r="A628" s="4" t="s">
        <v>515</v>
      </c>
      <c r="B628" s="4" t="s">
        <v>516</v>
      </c>
      <c r="C628" s="4" t="s">
        <v>520</v>
      </c>
      <c r="D628" s="4" t="s">
        <v>521</v>
      </c>
      <c r="E628" s="5">
        <v>19</v>
      </c>
      <c r="F628" s="4" t="s">
        <v>519</v>
      </c>
      <c r="G628" s="5" t="s">
        <v>27</v>
      </c>
      <c r="H628" s="4" t="s">
        <v>1519</v>
      </c>
    </row>
    <row r="629" spans="1:8" x14ac:dyDescent="0.3">
      <c r="A629" s="4" t="s">
        <v>522</v>
      </c>
      <c r="B629" s="4" t="s">
        <v>523</v>
      </c>
      <c r="C629" s="4" t="s">
        <v>527</v>
      </c>
      <c r="D629" s="4" t="s">
        <v>528</v>
      </c>
      <c r="E629" s="5">
        <v>6</v>
      </c>
      <c r="F629" s="4" t="s">
        <v>526</v>
      </c>
      <c r="G629" s="5" t="s">
        <v>113</v>
      </c>
      <c r="H629" s="4" t="s">
        <v>1519</v>
      </c>
    </row>
    <row r="630" spans="1:8" x14ac:dyDescent="0.3">
      <c r="A630" s="4" t="s">
        <v>529</v>
      </c>
      <c r="B630" s="4" t="s">
        <v>530</v>
      </c>
      <c r="C630" s="4" t="s">
        <v>534</v>
      </c>
      <c r="D630" s="4" t="s">
        <v>535</v>
      </c>
      <c r="E630" s="5">
        <v>11</v>
      </c>
      <c r="F630" s="4" t="s">
        <v>533</v>
      </c>
      <c r="G630" s="5" t="s">
        <v>27</v>
      </c>
      <c r="H630" s="4" t="s">
        <v>1519</v>
      </c>
    </row>
    <row r="631" spans="1:8" x14ac:dyDescent="0.3">
      <c r="A631" s="4" t="s">
        <v>536</v>
      </c>
      <c r="B631" s="4" t="s">
        <v>537</v>
      </c>
      <c r="C631" s="4" t="s">
        <v>539</v>
      </c>
      <c r="D631" s="4" t="s">
        <v>540</v>
      </c>
      <c r="E631" s="5">
        <v>0</v>
      </c>
      <c r="F631" s="4" t="s">
        <v>538</v>
      </c>
      <c r="G631" s="5" t="s">
        <v>50</v>
      </c>
      <c r="H631" s="4" t="s">
        <v>1519</v>
      </c>
    </row>
    <row r="632" spans="1:8" x14ac:dyDescent="0.3">
      <c r="A632" s="4" t="s">
        <v>541</v>
      </c>
      <c r="B632" s="4" t="s">
        <v>542</v>
      </c>
      <c r="C632" s="4" t="s">
        <v>544</v>
      </c>
      <c r="D632" s="4" t="s">
        <v>545</v>
      </c>
      <c r="E632" s="5">
        <v>0</v>
      </c>
      <c r="F632" s="4" t="s">
        <v>543</v>
      </c>
      <c r="G632" s="5" t="s">
        <v>35</v>
      </c>
      <c r="H632" s="4" t="s">
        <v>1519</v>
      </c>
    </row>
    <row r="633" spans="1:8" x14ac:dyDescent="0.3">
      <c r="A633" s="4" t="s">
        <v>546</v>
      </c>
      <c r="B633" s="4" t="s">
        <v>547</v>
      </c>
      <c r="C633" s="4" t="s">
        <v>551</v>
      </c>
      <c r="D633" s="4" t="s">
        <v>552</v>
      </c>
      <c r="E633" s="5">
        <v>7</v>
      </c>
      <c r="F633" s="4" t="s">
        <v>550</v>
      </c>
      <c r="G633" s="5" t="s">
        <v>11</v>
      </c>
      <c r="H633" s="4" t="s">
        <v>1519</v>
      </c>
    </row>
    <row r="634" spans="1:8" x14ac:dyDescent="0.3">
      <c r="A634" s="4" t="s">
        <v>553</v>
      </c>
      <c r="B634" s="4" t="s">
        <v>554</v>
      </c>
      <c r="C634" s="4" t="s">
        <v>556</v>
      </c>
      <c r="D634" s="4" t="s">
        <v>557</v>
      </c>
      <c r="E634" s="5">
        <v>0</v>
      </c>
      <c r="F634" s="4" t="s">
        <v>555</v>
      </c>
      <c r="G634" s="5" t="s">
        <v>124</v>
      </c>
      <c r="H634" s="4" t="s">
        <v>1519</v>
      </c>
    </row>
    <row r="635" spans="1:8" x14ac:dyDescent="0.3">
      <c r="A635" s="4" t="s">
        <v>558</v>
      </c>
      <c r="B635" s="4" t="s">
        <v>559</v>
      </c>
      <c r="C635" s="4" t="s">
        <v>562</v>
      </c>
      <c r="D635" s="4" t="s">
        <v>563</v>
      </c>
      <c r="E635" s="5">
        <v>17</v>
      </c>
      <c r="F635" s="4" t="s">
        <v>561</v>
      </c>
      <c r="G635" s="5" t="s">
        <v>50</v>
      </c>
      <c r="H635" s="4" t="s">
        <v>1519</v>
      </c>
    </row>
    <row r="636" spans="1:8" x14ac:dyDescent="0.3">
      <c r="A636" s="4" t="s">
        <v>564</v>
      </c>
      <c r="B636" s="4" t="s">
        <v>565</v>
      </c>
      <c r="C636" s="4" t="s">
        <v>567</v>
      </c>
      <c r="D636" s="4" t="s">
        <v>568</v>
      </c>
      <c r="E636" s="5">
        <v>0</v>
      </c>
      <c r="F636" s="4" t="s">
        <v>566</v>
      </c>
      <c r="G636" s="5" t="s">
        <v>27</v>
      </c>
      <c r="H636" s="4" t="s">
        <v>1519</v>
      </c>
    </row>
    <row r="637" spans="1:8" x14ac:dyDescent="0.3">
      <c r="A637" s="4" t="s">
        <v>569</v>
      </c>
      <c r="B637" s="4" t="s">
        <v>570</v>
      </c>
      <c r="C637" s="4" t="s">
        <v>574</v>
      </c>
      <c r="D637" s="4" t="s">
        <v>575</v>
      </c>
      <c r="E637" s="5">
        <v>9</v>
      </c>
      <c r="F637" s="4" t="s">
        <v>573</v>
      </c>
      <c r="G637" s="5" t="s">
        <v>124</v>
      </c>
      <c r="H637" s="4" t="s">
        <v>1519</v>
      </c>
    </row>
    <row r="638" spans="1:8" x14ac:dyDescent="0.3">
      <c r="A638" s="4" t="s">
        <v>576</v>
      </c>
      <c r="B638" s="4" t="s">
        <v>577</v>
      </c>
      <c r="C638" s="4" t="s">
        <v>580</v>
      </c>
      <c r="D638" s="4" t="s">
        <v>581</v>
      </c>
      <c r="E638" s="5">
        <v>0</v>
      </c>
      <c r="F638" s="4" t="s">
        <v>579</v>
      </c>
      <c r="G638" s="5" t="s">
        <v>82</v>
      </c>
      <c r="H638" s="4" t="s">
        <v>1519</v>
      </c>
    </row>
    <row r="639" spans="1:8" x14ac:dyDescent="0.3">
      <c r="A639" s="4" t="s">
        <v>582</v>
      </c>
      <c r="B639" s="4" t="s">
        <v>583</v>
      </c>
      <c r="C639" s="4" t="s">
        <v>586</v>
      </c>
      <c r="D639" s="4" t="s">
        <v>587</v>
      </c>
      <c r="E639" s="5">
        <v>0</v>
      </c>
      <c r="F639" s="4" t="s">
        <v>585</v>
      </c>
      <c r="G639" s="5" t="s">
        <v>395</v>
      </c>
      <c r="H639" s="4" t="s">
        <v>1519</v>
      </c>
    </row>
    <row r="640" spans="1:8" x14ac:dyDescent="0.3">
      <c r="A640" s="4" t="s">
        <v>588</v>
      </c>
      <c r="B640" s="4" t="s">
        <v>589</v>
      </c>
      <c r="C640" s="4" t="s">
        <v>592</v>
      </c>
      <c r="D640" s="4" t="s">
        <v>593</v>
      </c>
      <c r="E640" s="5">
        <v>0</v>
      </c>
      <c r="F640" s="4" t="s">
        <v>591</v>
      </c>
      <c r="G640" s="5" t="s">
        <v>82</v>
      </c>
      <c r="H640" s="4" t="s">
        <v>1519</v>
      </c>
    </row>
    <row r="641" spans="1:8" x14ac:dyDescent="0.3">
      <c r="A641" s="4" t="s">
        <v>594</v>
      </c>
      <c r="B641" s="4" t="s">
        <v>595</v>
      </c>
      <c r="C641" s="4" t="s">
        <v>599</v>
      </c>
      <c r="D641" s="4" t="s">
        <v>600</v>
      </c>
      <c r="E641" s="5">
        <v>8</v>
      </c>
      <c r="F641" s="4" t="s">
        <v>598</v>
      </c>
      <c r="G641" s="5" t="s">
        <v>82</v>
      </c>
      <c r="H641" s="4" t="s">
        <v>1519</v>
      </c>
    </row>
    <row r="642" spans="1:8" x14ac:dyDescent="0.3">
      <c r="A642" s="4" t="s">
        <v>601</v>
      </c>
      <c r="B642" s="4" t="s">
        <v>602</v>
      </c>
      <c r="C642" s="4" t="s">
        <v>606</v>
      </c>
      <c r="D642" s="4" t="s">
        <v>607</v>
      </c>
      <c r="E642" s="5">
        <v>14</v>
      </c>
      <c r="F642" s="4" t="s">
        <v>605</v>
      </c>
      <c r="G642" s="5" t="s">
        <v>124</v>
      </c>
      <c r="H642" s="4" t="s">
        <v>1519</v>
      </c>
    </row>
    <row r="643" spans="1:8" x14ac:dyDescent="0.3">
      <c r="A643" s="4" t="s">
        <v>608</v>
      </c>
      <c r="B643" s="4" t="s">
        <v>609</v>
      </c>
      <c r="C643" s="4" t="s">
        <v>613</v>
      </c>
      <c r="D643" s="4" t="s">
        <v>614</v>
      </c>
      <c r="E643" s="5">
        <v>5</v>
      </c>
      <c r="F643" s="4" t="s">
        <v>612</v>
      </c>
      <c r="G643" s="5" t="s">
        <v>82</v>
      </c>
      <c r="H643" s="4" t="s">
        <v>1519</v>
      </c>
    </row>
    <row r="644" spans="1:8" x14ac:dyDescent="0.3">
      <c r="A644" s="4" t="s">
        <v>615</v>
      </c>
      <c r="B644" s="4" t="s">
        <v>616</v>
      </c>
      <c r="C644" s="4" t="s">
        <v>620</v>
      </c>
      <c r="D644" s="4" t="s">
        <v>621</v>
      </c>
      <c r="E644" s="5">
        <v>11</v>
      </c>
      <c r="F644" s="4" t="s">
        <v>619</v>
      </c>
      <c r="G644" s="5" t="s">
        <v>50</v>
      </c>
      <c r="H644" s="4" t="s">
        <v>1519</v>
      </c>
    </row>
    <row r="645" spans="1:8" x14ac:dyDescent="0.3">
      <c r="A645" s="4" t="s">
        <v>615</v>
      </c>
      <c r="B645" s="4" t="s">
        <v>616</v>
      </c>
      <c r="C645" s="4" t="s">
        <v>620</v>
      </c>
      <c r="D645" s="4" t="s">
        <v>623</v>
      </c>
      <c r="E645" s="5">
        <v>11</v>
      </c>
      <c r="F645" s="4" t="s">
        <v>622</v>
      </c>
      <c r="G645" s="5" t="s">
        <v>50</v>
      </c>
      <c r="H645" s="4" t="s">
        <v>1519</v>
      </c>
    </row>
    <row r="646" spans="1:8" x14ac:dyDescent="0.3">
      <c r="A646" s="4" t="s">
        <v>624</v>
      </c>
      <c r="B646" s="4" t="s">
        <v>625</v>
      </c>
      <c r="C646" s="4" t="s">
        <v>627</v>
      </c>
      <c r="D646" s="4" t="s">
        <v>628</v>
      </c>
      <c r="E646" s="5">
        <v>0</v>
      </c>
      <c r="F646" s="4" t="s">
        <v>626</v>
      </c>
      <c r="G646" s="5" t="s">
        <v>113</v>
      </c>
      <c r="H646" s="4" t="s">
        <v>1519</v>
      </c>
    </row>
    <row r="647" spans="1:8" x14ac:dyDescent="0.3">
      <c r="A647" s="4" t="s">
        <v>629</v>
      </c>
      <c r="B647" s="4" t="s">
        <v>630</v>
      </c>
      <c r="C647" s="4" t="s">
        <v>634</v>
      </c>
      <c r="D647" s="4" t="s">
        <v>635</v>
      </c>
      <c r="E647" s="5">
        <v>3</v>
      </c>
      <c r="F647" s="4" t="s">
        <v>633</v>
      </c>
      <c r="G647" s="5" t="s">
        <v>19</v>
      </c>
      <c r="H647" s="4" t="s">
        <v>1519</v>
      </c>
    </row>
    <row r="648" spans="1:8" x14ac:dyDescent="0.3">
      <c r="A648" s="4" t="s">
        <v>636</v>
      </c>
      <c r="B648" s="4" t="s">
        <v>637</v>
      </c>
      <c r="C648" s="4" t="s">
        <v>639</v>
      </c>
      <c r="D648" s="4" t="s">
        <v>640</v>
      </c>
      <c r="E648" s="5">
        <v>0</v>
      </c>
      <c r="F648" s="4" t="s">
        <v>638</v>
      </c>
      <c r="G648" s="5" t="s">
        <v>11</v>
      </c>
      <c r="H648" s="4" t="s">
        <v>1519</v>
      </c>
    </row>
    <row r="649" spans="1:8" x14ac:dyDescent="0.3">
      <c r="A649" s="4" t="s">
        <v>641</v>
      </c>
      <c r="B649" s="4" t="s">
        <v>642</v>
      </c>
      <c r="C649" s="4" t="s">
        <v>646</v>
      </c>
      <c r="D649" s="4" t="s">
        <v>647</v>
      </c>
      <c r="E649" s="5">
        <v>5</v>
      </c>
      <c r="F649" s="4" t="s">
        <v>645</v>
      </c>
      <c r="G649" s="5" t="s">
        <v>124</v>
      </c>
      <c r="H649" s="4" t="s">
        <v>1519</v>
      </c>
    </row>
    <row r="650" spans="1:8" x14ac:dyDescent="0.3">
      <c r="A650" s="4" t="s">
        <v>648</v>
      </c>
      <c r="B650" s="4" t="s">
        <v>649</v>
      </c>
      <c r="C650" s="4" t="s">
        <v>653</v>
      </c>
      <c r="D650" s="4" t="s">
        <v>654</v>
      </c>
      <c r="E650" s="5">
        <v>7</v>
      </c>
      <c r="F650" s="4" t="s">
        <v>652</v>
      </c>
      <c r="G650" s="5" t="s">
        <v>19</v>
      </c>
      <c r="H650" s="4" t="s">
        <v>1519</v>
      </c>
    </row>
    <row r="651" spans="1:8" x14ac:dyDescent="0.3">
      <c r="A651" s="4" t="s">
        <v>655</v>
      </c>
      <c r="B651" s="4" t="s">
        <v>656</v>
      </c>
      <c r="C651" s="4" t="s">
        <v>660</v>
      </c>
      <c r="D651" s="4" t="s">
        <v>661</v>
      </c>
      <c r="E651" s="5">
        <v>7</v>
      </c>
      <c r="F651" s="4" t="s">
        <v>659</v>
      </c>
      <c r="G651" s="5" t="s">
        <v>35</v>
      </c>
      <c r="H651" s="4" t="s">
        <v>1519</v>
      </c>
    </row>
    <row r="652" spans="1:8" x14ac:dyDescent="0.3">
      <c r="A652" s="4" t="s">
        <v>662</v>
      </c>
      <c r="B652" s="4" t="s">
        <v>663</v>
      </c>
      <c r="C652" s="4" t="s">
        <v>667</v>
      </c>
      <c r="D652" s="4" t="s">
        <v>668</v>
      </c>
      <c r="E652" s="5">
        <v>7</v>
      </c>
      <c r="F652" s="4" t="s">
        <v>666</v>
      </c>
      <c r="G652" s="5" t="s">
        <v>124</v>
      </c>
      <c r="H652" s="4" t="s">
        <v>1519</v>
      </c>
    </row>
    <row r="653" spans="1:8" x14ac:dyDescent="0.3">
      <c r="A653" s="4" t="s">
        <v>669</v>
      </c>
      <c r="B653" s="4" t="s">
        <v>670</v>
      </c>
      <c r="C653" s="4" t="s">
        <v>673</v>
      </c>
      <c r="D653" s="4" t="s">
        <v>674</v>
      </c>
      <c r="E653" s="5">
        <v>0</v>
      </c>
      <c r="F653" s="4" t="s">
        <v>672</v>
      </c>
      <c r="G653" s="5" t="s">
        <v>27</v>
      </c>
      <c r="H653" s="4" t="s">
        <v>1519</v>
      </c>
    </row>
    <row r="654" spans="1:8" x14ac:dyDescent="0.3">
      <c r="A654" s="4" t="s">
        <v>675</v>
      </c>
      <c r="B654" s="4" t="s">
        <v>676</v>
      </c>
      <c r="C654" s="4" t="s">
        <v>680</v>
      </c>
      <c r="D654" s="4" t="s">
        <v>681</v>
      </c>
      <c r="E654" s="5">
        <v>4</v>
      </c>
      <c r="F654" s="4" t="s">
        <v>679</v>
      </c>
      <c r="G654" s="5" t="s">
        <v>124</v>
      </c>
      <c r="H654" s="4" t="s">
        <v>1519</v>
      </c>
    </row>
    <row r="655" spans="1:8" x14ac:dyDescent="0.3">
      <c r="A655" s="4" t="s">
        <v>682</v>
      </c>
      <c r="B655" s="4" t="s">
        <v>683</v>
      </c>
      <c r="C655" s="4" t="s">
        <v>686</v>
      </c>
      <c r="D655" s="4" t="s">
        <v>687</v>
      </c>
      <c r="E655" s="5">
        <v>5</v>
      </c>
      <c r="F655" s="4" t="s">
        <v>685</v>
      </c>
      <c r="G655" s="5" t="s">
        <v>19</v>
      </c>
      <c r="H655" s="4" t="s">
        <v>1519</v>
      </c>
    </row>
    <row r="656" spans="1:8" x14ac:dyDescent="0.3">
      <c r="A656" s="4" t="s">
        <v>688</v>
      </c>
      <c r="B656" s="4" t="s">
        <v>689</v>
      </c>
      <c r="C656" s="4" t="s">
        <v>691</v>
      </c>
      <c r="D656" s="4" t="s">
        <v>692</v>
      </c>
      <c r="E656" s="5">
        <v>0</v>
      </c>
      <c r="F656" s="4" t="s">
        <v>690</v>
      </c>
      <c r="G656" s="5" t="s">
        <v>19</v>
      </c>
      <c r="H656" s="4" t="s">
        <v>1519</v>
      </c>
    </row>
    <row r="657" spans="1:8" x14ac:dyDescent="0.3">
      <c r="A657" s="4" t="s">
        <v>693</v>
      </c>
      <c r="B657" s="4" t="s">
        <v>694</v>
      </c>
      <c r="C657" s="4" t="s">
        <v>697</v>
      </c>
      <c r="D657" s="4" t="s">
        <v>698</v>
      </c>
      <c r="E657" s="5">
        <v>0</v>
      </c>
      <c r="F657" s="4" t="s">
        <v>696</v>
      </c>
      <c r="G657" s="5" t="s">
        <v>11</v>
      </c>
      <c r="H657" s="4" t="s">
        <v>1519</v>
      </c>
    </row>
    <row r="658" spans="1:8" x14ac:dyDescent="0.3">
      <c r="A658" s="4" t="s">
        <v>699</v>
      </c>
      <c r="B658" s="4" t="s">
        <v>700</v>
      </c>
      <c r="C658" s="4" t="s">
        <v>703</v>
      </c>
      <c r="D658" s="4" t="s">
        <v>704</v>
      </c>
      <c r="E658" s="5">
        <v>9</v>
      </c>
      <c r="F658" s="4" t="s">
        <v>702</v>
      </c>
      <c r="G658" s="5" t="s">
        <v>11</v>
      </c>
      <c r="H658" s="4" t="s">
        <v>1519</v>
      </c>
    </row>
    <row r="659" spans="1:8" x14ac:dyDescent="0.3">
      <c r="A659" s="4" t="s">
        <v>705</v>
      </c>
      <c r="B659" s="4" t="s">
        <v>706</v>
      </c>
      <c r="C659" s="4" t="s">
        <v>710</v>
      </c>
      <c r="D659" s="4" t="s">
        <v>711</v>
      </c>
      <c r="E659" s="5">
        <v>10</v>
      </c>
      <c r="F659" s="4" t="s">
        <v>709</v>
      </c>
      <c r="G659" s="5" t="s">
        <v>11</v>
      </c>
      <c r="H659" s="4" t="s">
        <v>1519</v>
      </c>
    </row>
    <row r="660" spans="1:8" x14ac:dyDescent="0.3">
      <c r="A660" s="4" t="s">
        <v>712</v>
      </c>
      <c r="B660" s="4" t="s">
        <v>713</v>
      </c>
      <c r="C660" s="4" t="s">
        <v>717</v>
      </c>
      <c r="D660" s="4" t="s">
        <v>718</v>
      </c>
      <c r="E660" s="5">
        <v>11</v>
      </c>
      <c r="F660" s="4" t="s">
        <v>716</v>
      </c>
      <c r="G660" s="5" t="s">
        <v>82</v>
      </c>
      <c r="H660" s="4" t="s">
        <v>1519</v>
      </c>
    </row>
    <row r="661" spans="1:8" x14ac:dyDescent="0.3">
      <c r="A661" s="4" t="s">
        <v>719</v>
      </c>
      <c r="B661" s="4" t="s">
        <v>720</v>
      </c>
      <c r="C661" s="4" t="s">
        <v>723</v>
      </c>
      <c r="D661" s="4" t="s">
        <v>724</v>
      </c>
      <c r="E661" s="5">
        <v>7</v>
      </c>
      <c r="F661" s="4" t="s">
        <v>722</v>
      </c>
      <c r="G661" s="5" t="s">
        <v>11</v>
      </c>
      <c r="H661" s="4" t="s">
        <v>1519</v>
      </c>
    </row>
    <row r="662" spans="1:8" x14ac:dyDescent="0.3">
      <c r="A662" s="4" t="s">
        <v>725</v>
      </c>
      <c r="B662" s="4" t="s">
        <v>726</v>
      </c>
      <c r="C662" s="4" t="s">
        <v>727</v>
      </c>
      <c r="D662" s="4" t="s">
        <v>728</v>
      </c>
      <c r="E662" s="5">
        <v>0</v>
      </c>
      <c r="G662" s="5" t="s">
        <v>19</v>
      </c>
      <c r="H662" s="4" t="s">
        <v>1519</v>
      </c>
    </row>
    <row r="663" spans="1:8" x14ac:dyDescent="0.3">
      <c r="A663" s="4" t="s">
        <v>729</v>
      </c>
      <c r="B663" s="4" t="s">
        <v>730</v>
      </c>
      <c r="C663" s="4" t="s">
        <v>733</v>
      </c>
      <c r="D663" s="4" t="s">
        <v>734</v>
      </c>
      <c r="E663" s="5">
        <v>0</v>
      </c>
      <c r="F663" s="4" t="s">
        <v>732</v>
      </c>
      <c r="G663" s="5" t="s">
        <v>395</v>
      </c>
      <c r="H663" s="4" t="s">
        <v>1519</v>
      </c>
    </row>
    <row r="664" spans="1:8" x14ac:dyDescent="0.3">
      <c r="A664" s="4" t="s">
        <v>735</v>
      </c>
      <c r="B664" s="4" t="s">
        <v>736</v>
      </c>
      <c r="C664" s="4" t="s">
        <v>738</v>
      </c>
      <c r="D664" s="4" t="s">
        <v>739</v>
      </c>
      <c r="E664" s="5">
        <v>0</v>
      </c>
      <c r="G664" s="5" t="s">
        <v>395</v>
      </c>
      <c r="H664" s="4" t="s">
        <v>1519</v>
      </c>
    </row>
    <row r="665" spans="1:8" x14ac:dyDescent="0.3">
      <c r="A665" s="4" t="s">
        <v>740</v>
      </c>
      <c r="B665" s="4" t="s">
        <v>741</v>
      </c>
      <c r="C665" s="4" t="s">
        <v>745</v>
      </c>
      <c r="D665" s="4" t="s">
        <v>746</v>
      </c>
      <c r="E665" s="5">
        <v>3</v>
      </c>
      <c r="F665" s="4" t="s">
        <v>744</v>
      </c>
      <c r="G665" s="5" t="s">
        <v>82</v>
      </c>
      <c r="H665" s="4" t="s">
        <v>1519</v>
      </c>
    </row>
    <row r="666" spans="1:8" x14ac:dyDescent="0.3">
      <c r="A666" s="4" t="s">
        <v>747</v>
      </c>
      <c r="B666" s="4" t="s">
        <v>748</v>
      </c>
      <c r="C666" s="4" t="s">
        <v>752</v>
      </c>
      <c r="D666" s="4" t="s">
        <v>753</v>
      </c>
      <c r="E666" s="5">
        <v>9</v>
      </c>
      <c r="F666" s="4" t="s">
        <v>751</v>
      </c>
      <c r="G666" s="5" t="s">
        <v>395</v>
      </c>
      <c r="H666" s="4" t="s">
        <v>1519</v>
      </c>
    </row>
    <row r="667" spans="1:8" x14ac:dyDescent="0.3">
      <c r="A667" s="4" t="s">
        <v>754</v>
      </c>
      <c r="B667" s="4" t="s">
        <v>755</v>
      </c>
      <c r="C667" s="4" t="s">
        <v>758</v>
      </c>
      <c r="D667" s="4" t="s">
        <v>759</v>
      </c>
      <c r="E667" s="5">
        <v>2</v>
      </c>
      <c r="G667" s="5" t="s">
        <v>82</v>
      </c>
      <c r="H667" s="4" t="s">
        <v>1519</v>
      </c>
    </row>
    <row r="668" spans="1:8" x14ac:dyDescent="0.3">
      <c r="A668" s="4" t="s">
        <v>725</v>
      </c>
      <c r="B668" s="4" t="s">
        <v>760</v>
      </c>
      <c r="C668" s="4" t="s">
        <v>761</v>
      </c>
      <c r="D668" s="4" t="s">
        <v>762</v>
      </c>
      <c r="E668" s="5">
        <v>0</v>
      </c>
      <c r="G668" s="5" t="s">
        <v>27</v>
      </c>
      <c r="H668" s="4" t="s">
        <v>1519</v>
      </c>
    </row>
    <row r="669" spans="1:8" x14ac:dyDescent="0.3">
      <c r="A669" s="4" t="s">
        <v>763</v>
      </c>
      <c r="B669" s="4" t="s">
        <v>764</v>
      </c>
      <c r="C669" s="4" t="s">
        <v>768</v>
      </c>
      <c r="D669" s="4" t="s">
        <v>769</v>
      </c>
      <c r="E669" s="5">
        <v>6</v>
      </c>
      <c r="F669" s="4" t="s">
        <v>767</v>
      </c>
      <c r="G669" s="5" t="s">
        <v>50</v>
      </c>
      <c r="H669" s="4" t="s">
        <v>1519</v>
      </c>
    </row>
    <row r="670" spans="1:8" x14ac:dyDescent="0.3">
      <c r="A670" s="4" t="s">
        <v>770</v>
      </c>
      <c r="B670" s="4" t="s">
        <v>771</v>
      </c>
      <c r="C670" s="4" t="s">
        <v>774</v>
      </c>
      <c r="D670" s="4" t="s">
        <v>775</v>
      </c>
      <c r="E670" s="5">
        <v>0</v>
      </c>
      <c r="F670" s="4" t="s">
        <v>773</v>
      </c>
      <c r="G670" s="5" t="s">
        <v>35</v>
      </c>
      <c r="H670" s="4" t="s">
        <v>1519</v>
      </c>
    </row>
    <row r="671" spans="1:8" x14ac:dyDescent="0.3">
      <c r="A671" s="4" t="s">
        <v>776</v>
      </c>
      <c r="B671" s="4" t="s">
        <v>777</v>
      </c>
      <c r="C671" s="4" t="s">
        <v>781</v>
      </c>
      <c r="D671" s="4" t="s">
        <v>782</v>
      </c>
      <c r="E671" s="5">
        <v>10</v>
      </c>
      <c r="F671" s="4" t="s">
        <v>780</v>
      </c>
      <c r="G671" s="5" t="s">
        <v>27</v>
      </c>
      <c r="H671" s="4" t="s">
        <v>1519</v>
      </c>
    </row>
    <row r="672" spans="1:8" x14ac:dyDescent="0.3">
      <c r="A672" s="4" t="s">
        <v>783</v>
      </c>
      <c r="B672" s="4" t="s">
        <v>784</v>
      </c>
      <c r="C672" s="4" t="s">
        <v>787</v>
      </c>
      <c r="D672" s="4" t="s">
        <v>788</v>
      </c>
      <c r="E672" s="5">
        <v>0</v>
      </c>
      <c r="F672" s="4" t="s">
        <v>786</v>
      </c>
      <c r="G672" s="5" t="s">
        <v>27</v>
      </c>
      <c r="H672" s="4" t="s">
        <v>1519</v>
      </c>
    </row>
    <row r="673" spans="1:8" x14ac:dyDescent="0.3">
      <c r="A673" s="4" t="s">
        <v>789</v>
      </c>
      <c r="B673" s="4" t="s">
        <v>790</v>
      </c>
      <c r="C673" s="4" t="s">
        <v>794</v>
      </c>
      <c r="D673" s="4" t="s">
        <v>795</v>
      </c>
      <c r="E673" s="5">
        <v>12</v>
      </c>
      <c r="F673" s="4" t="s">
        <v>793</v>
      </c>
      <c r="G673" s="5" t="s">
        <v>11</v>
      </c>
      <c r="H673" s="4" t="s">
        <v>1519</v>
      </c>
    </row>
    <row r="674" spans="1:8" x14ac:dyDescent="0.3">
      <c r="A674" s="4" t="s">
        <v>796</v>
      </c>
      <c r="B674" s="4" t="s">
        <v>797</v>
      </c>
      <c r="C674" s="4" t="s">
        <v>800</v>
      </c>
      <c r="D674" s="4" t="s">
        <v>801</v>
      </c>
      <c r="E674" s="5">
        <v>9</v>
      </c>
      <c r="F674" s="4" t="s">
        <v>799</v>
      </c>
      <c r="G674" s="5" t="s">
        <v>395</v>
      </c>
      <c r="H674" s="4" t="s">
        <v>1519</v>
      </c>
    </row>
    <row r="675" spans="1:8" x14ac:dyDescent="0.3">
      <c r="A675" s="4" t="s">
        <v>802</v>
      </c>
      <c r="B675" s="4" t="s">
        <v>803</v>
      </c>
      <c r="C675" s="4" t="s">
        <v>807</v>
      </c>
      <c r="D675" s="4" t="s">
        <v>808</v>
      </c>
      <c r="E675" s="5">
        <v>11</v>
      </c>
      <c r="F675" s="4" t="s">
        <v>806</v>
      </c>
      <c r="G675" s="5" t="s">
        <v>19</v>
      </c>
      <c r="H675" s="4" t="s">
        <v>1519</v>
      </c>
    </row>
    <row r="676" spans="1:8" x14ac:dyDescent="0.3">
      <c r="A676" s="4" t="s">
        <v>809</v>
      </c>
      <c r="B676" s="4" t="s">
        <v>810</v>
      </c>
      <c r="C676" s="4" t="s">
        <v>813</v>
      </c>
      <c r="D676" s="4" t="s">
        <v>814</v>
      </c>
      <c r="E676" s="5">
        <v>0</v>
      </c>
      <c r="F676" s="4" t="s">
        <v>812</v>
      </c>
      <c r="G676" s="5" t="s">
        <v>19</v>
      </c>
      <c r="H676" s="4" t="s">
        <v>1519</v>
      </c>
    </row>
    <row r="677" spans="1:8" x14ac:dyDescent="0.3">
      <c r="A677" s="4" t="s">
        <v>815</v>
      </c>
      <c r="B677" s="4" t="s">
        <v>816</v>
      </c>
      <c r="C677" s="4" t="s">
        <v>820</v>
      </c>
      <c r="D677" s="4" t="s">
        <v>821</v>
      </c>
      <c r="E677" s="5">
        <v>6</v>
      </c>
      <c r="F677" s="4" t="s">
        <v>819</v>
      </c>
      <c r="G677" s="5" t="s">
        <v>11</v>
      </c>
      <c r="H677" s="4" t="s">
        <v>1519</v>
      </c>
    </row>
    <row r="678" spans="1:8" x14ac:dyDescent="0.3">
      <c r="A678" s="4" t="s">
        <v>822</v>
      </c>
      <c r="B678" s="4" t="s">
        <v>823</v>
      </c>
      <c r="C678" s="4" t="s">
        <v>827</v>
      </c>
      <c r="D678" s="4" t="s">
        <v>828</v>
      </c>
      <c r="E678" s="5">
        <v>16</v>
      </c>
      <c r="F678" s="4" t="s">
        <v>826</v>
      </c>
      <c r="G678" s="5" t="s">
        <v>11</v>
      </c>
      <c r="H678" s="4" t="s">
        <v>1519</v>
      </c>
    </row>
    <row r="679" spans="1:8" x14ac:dyDescent="0.3">
      <c r="A679" s="4" t="s">
        <v>829</v>
      </c>
      <c r="B679" s="4" t="s">
        <v>830</v>
      </c>
      <c r="C679" s="4" t="s">
        <v>832</v>
      </c>
      <c r="D679" s="4" t="s">
        <v>833</v>
      </c>
      <c r="E679" s="5">
        <v>0</v>
      </c>
      <c r="F679" s="4" t="s">
        <v>831</v>
      </c>
      <c r="G679" s="5" t="s">
        <v>35</v>
      </c>
      <c r="H679" s="4" t="s">
        <v>1519</v>
      </c>
    </row>
    <row r="680" spans="1:8" x14ac:dyDescent="0.3">
      <c r="A680" s="4" t="s">
        <v>834</v>
      </c>
      <c r="B680" s="4" t="s">
        <v>835</v>
      </c>
      <c r="C680" s="4" t="s">
        <v>837</v>
      </c>
      <c r="D680" s="4" t="s">
        <v>838</v>
      </c>
      <c r="E680" s="5">
        <v>0</v>
      </c>
      <c r="F680" s="4" t="s">
        <v>836</v>
      </c>
      <c r="G680" s="5" t="s">
        <v>11</v>
      </c>
      <c r="H680" s="4" t="s">
        <v>1519</v>
      </c>
    </row>
    <row r="681" spans="1:8" x14ac:dyDescent="0.3">
      <c r="A681" s="4" t="s">
        <v>839</v>
      </c>
      <c r="B681" s="4" t="s">
        <v>840</v>
      </c>
      <c r="C681" s="4" t="s">
        <v>843</v>
      </c>
      <c r="D681" s="4" t="s">
        <v>844</v>
      </c>
      <c r="E681" s="5">
        <v>0</v>
      </c>
      <c r="F681" s="4" t="s">
        <v>842</v>
      </c>
      <c r="G681" s="5" t="s">
        <v>395</v>
      </c>
      <c r="H681" s="4" t="s">
        <v>1519</v>
      </c>
    </row>
    <row r="682" spans="1:8" x14ac:dyDescent="0.3">
      <c r="A682" s="4" t="s">
        <v>845</v>
      </c>
      <c r="B682" s="4" t="s">
        <v>846</v>
      </c>
      <c r="C682" s="4" t="s">
        <v>850</v>
      </c>
      <c r="D682" s="4" t="s">
        <v>851</v>
      </c>
      <c r="E682" s="5">
        <v>7</v>
      </c>
      <c r="F682" s="4" t="s">
        <v>849</v>
      </c>
      <c r="G682" s="5" t="s">
        <v>35</v>
      </c>
      <c r="H682" s="4" t="s">
        <v>1519</v>
      </c>
    </row>
    <row r="683" spans="1:8" x14ac:dyDescent="0.3">
      <c r="A683" s="4" t="s">
        <v>852</v>
      </c>
      <c r="B683" s="4" t="s">
        <v>853</v>
      </c>
      <c r="C683" s="4" t="s">
        <v>854</v>
      </c>
      <c r="D683" s="4" t="s">
        <v>855</v>
      </c>
      <c r="E683" s="5">
        <v>0</v>
      </c>
      <c r="G683" s="5" t="s">
        <v>19</v>
      </c>
      <c r="H683" s="4" t="s">
        <v>1519</v>
      </c>
    </row>
    <row r="684" spans="1:8" x14ac:dyDescent="0.3">
      <c r="A684" s="4" t="s">
        <v>856</v>
      </c>
      <c r="B684" s="4" t="s">
        <v>857</v>
      </c>
      <c r="C684" s="4" t="s">
        <v>861</v>
      </c>
      <c r="D684" s="4" t="s">
        <v>862</v>
      </c>
      <c r="E684" s="5">
        <v>12</v>
      </c>
      <c r="F684" s="4" t="s">
        <v>860</v>
      </c>
      <c r="G684" s="5" t="s">
        <v>124</v>
      </c>
      <c r="H684" s="4" t="s">
        <v>1519</v>
      </c>
    </row>
    <row r="685" spans="1:8" x14ac:dyDescent="0.3">
      <c r="A685" s="4" t="s">
        <v>863</v>
      </c>
      <c r="B685" s="4" t="s">
        <v>864</v>
      </c>
      <c r="C685" s="4" t="s">
        <v>868</v>
      </c>
      <c r="D685" s="4" t="s">
        <v>869</v>
      </c>
      <c r="E685" s="5">
        <v>3</v>
      </c>
      <c r="F685" s="4" t="s">
        <v>867</v>
      </c>
      <c r="G685" s="5" t="s">
        <v>395</v>
      </c>
      <c r="H685" s="4" t="s">
        <v>1519</v>
      </c>
    </row>
    <row r="686" spans="1:8" x14ac:dyDescent="0.3">
      <c r="A686" s="4" t="s">
        <v>870</v>
      </c>
      <c r="B686" s="4" t="s">
        <v>871</v>
      </c>
      <c r="C686" s="4" t="s">
        <v>875</v>
      </c>
      <c r="D686" s="4" t="s">
        <v>876</v>
      </c>
      <c r="E686" s="5">
        <v>14</v>
      </c>
      <c r="F686" s="4" t="s">
        <v>874</v>
      </c>
      <c r="G686" s="5" t="s">
        <v>35</v>
      </c>
      <c r="H686" s="4" t="s">
        <v>1519</v>
      </c>
    </row>
    <row r="687" spans="1:8" x14ac:dyDescent="0.3">
      <c r="A687" s="4" t="s">
        <v>877</v>
      </c>
      <c r="B687" s="4" t="s">
        <v>878</v>
      </c>
      <c r="C687" s="4" t="s">
        <v>882</v>
      </c>
      <c r="D687" s="4" t="s">
        <v>883</v>
      </c>
      <c r="E687" s="5">
        <v>11</v>
      </c>
      <c r="F687" s="4" t="s">
        <v>881</v>
      </c>
      <c r="G687" s="5" t="s">
        <v>395</v>
      </c>
      <c r="H687" s="4" t="s">
        <v>1519</v>
      </c>
    </row>
    <row r="688" spans="1:8" x14ac:dyDescent="0.3">
      <c r="A688" s="4" t="s">
        <v>884</v>
      </c>
      <c r="B688" s="4" t="s">
        <v>885</v>
      </c>
      <c r="C688" s="4" t="s">
        <v>888</v>
      </c>
      <c r="D688" s="4" t="s">
        <v>889</v>
      </c>
      <c r="E688" s="5">
        <v>0</v>
      </c>
      <c r="F688" s="4" t="s">
        <v>887</v>
      </c>
      <c r="G688" s="5" t="s">
        <v>124</v>
      </c>
      <c r="H688" s="4" t="s">
        <v>1519</v>
      </c>
    </row>
    <row r="689" spans="1:8" x14ac:dyDescent="0.3">
      <c r="A689" s="4" t="s">
        <v>890</v>
      </c>
      <c r="B689" s="4" t="s">
        <v>891</v>
      </c>
      <c r="C689" s="4" t="s">
        <v>895</v>
      </c>
      <c r="D689" s="4" t="s">
        <v>896</v>
      </c>
      <c r="E689" s="5">
        <v>4</v>
      </c>
      <c r="F689" s="4" t="s">
        <v>894</v>
      </c>
      <c r="G689" s="5" t="s">
        <v>19</v>
      </c>
      <c r="H689" s="4" t="s">
        <v>1519</v>
      </c>
    </row>
    <row r="690" spans="1:8" x14ac:dyDescent="0.3">
      <c r="A690" s="4" t="s">
        <v>897</v>
      </c>
      <c r="B690" s="4" t="s">
        <v>898</v>
      </c>
      <c r="C690" s="4" t="s">
        <v>901</v>
      </c>
      <c r="D690" s="4" t="s">
        <v>902</v>
      </c>
      <c r="E690" s="5">
        <v>4</v>
      </c>
      <c r="F690" s="4" t="s">
        <v>900</v>
      </c>
      <c r="G690" s="5" t="s">
        <v>124</v>
      </c>
      <c r="H690" s="4" t="s">
        <v>1519</v>
      </c>
    </row>
    <row r="691" spans="1:8" x14ac:dyDescent="0.3">
      <c r="A691" s="4" t="s">
        <v>903</v>
      </c>
      <c r="B691" s="4" t="s">
        <v>904</v>
      </c>
      <c r="C691" s="4" t="s">
        <v>907</v>
      </c>
      <c r="D691" s="4" t="s">
        <v>908</v>
      </c>
      <c r="E691" s="5">
        <v>7</v>
      </c>
      <c r="F691" s="4" t="s">
        <v>906</v>
      </c>
      <c r="G691" s="5" t="s">
        <v>50</v>
      </c>
      <c r="H691" s="4" t="s">
        <v>1519</v>
      </c>
    </row>
    <row r="692" spans="1:8" x14ac:dyDescent="0.3">
      <c r="A692" s="4" t="s">
        <v>909</v>
      </c>
      <c r="B692" s="4" t="s">
        <v>910</v>
      </c>
      <c r="C692" s="4" t="s">
        <v>914</v>
      </c>
      <c r="D692" s="4" t="s">
        <v>915</v>
      </c>
      <c r="E692" s="5">
        <v>7</v>
      </c>
      <c r="F692" s="4" t="s">
        <v>913</v>
      </c>
      <c r="G692" s="5" t="s">
        <v>11</v>
      </c>
      <c r="H692" s="4" t="s">
        <v>1519</v>
      </c>
    </row>
    <row r="693" spans="1:8" x14ac:dyDescent="0.3">
      <c r="A693" s="4" t="s">
        <v>916</v>
      </c>
      <c r="B693" s="4" t="s">
        <v>917</v>
      </c>
      <c r="C693" s="4" t="s">
        <v>921</v>
      </c>
      <c r="D693" s="4" t="s">
        <v>922</v>
      </c>
      <c r="E693" s="5">
        <v>3</v>
      </c>
      <c r="F693" s="4" t="s">
        <v>920</v>
      </c>
      <c r="G693" s="5" t="s">
        <v>82</v>
      </c>
      <c r="H693" s="4" t="s">
        <v>1519</v>
      </c>
    </row>
    <row r="694" spans="1:8" x14ac:dyDescent="0.3">
      <c r="A694" s="4" t="s">
        <v>923</v>
      </c>
      <c r="B694" s="4" t="s">
        <v>924</v>
      </c>
      <c r="C694" s="4" t="s">
        <v>927</v>
      </c>
      <c r="D694" s="4" t="s">
        <v>928</v>
      </c>
      <c r="E694" s="5">
        <v>0</v>
      </c>
      <c r="F694" s="4" t="s">
        <v>926</v>
      </c>
      <c r="G694" s="5" t="s">
        <v>82</v>
      </c>
      <c r="H694" s="4" t="s">
        <v>1519</v>
      </c>
    </row>
    <row r="695" spans="1:8" x14ac:dyDescent="0.3">
      <c r="A695" s="4" t="s">
        <v>929</v>
      </c>
      <c r="B695" s="4" t="s">
        <v>930</v>
      </c>
      <c r="C695" s="4" t="s">
        <v>933</v>
      </c>
      <c r="D695" s="4" t="s">
        <v>934</v>
      </c>
      <c r="E695" s="5">
        <v>3</v>
      </c>
      <c r="F695" s="4" t="s">
        <v>932</v>
      </c>
      <c r="G695" s="5" t="s">
        <v>19</v>
      </c>
      <c r="H695" s="4" t="s">
        <v>1519</v>
      </c>
    </row>
    <row r="696" spans="1:8" x14ac:dyDescent="0.3">
      <c r="A696" s="4" t="s">
        <v>935</v>
      </c>
      <c r="B696" s="4" t="s">
        <v>936</v>
      </c>
      <c r="C696" s="4" t="s">
        <v>940</v>
      </c>
      <c r="D696" s="4" t="s">
        <v>941</v>
      </c>
      <c r="E696" s="5">
        <v>11</v>
      </c>
      <c r="F696" s="4" t="s">
        <v>939</v>
      </c>
      <c r="G696" s="5" t="s">
        <v>124</v>
      </c>
      <c r="H696" s="4" t="s">
        <v>1519</v>
      </c>
    </row>
    <row r="697" spans="1:8" x14ac:dyDescent="0.3">
      <c r="A697" s="4" t="s">
        <v>942</v>
      </c>
      <c r="B697" s="4" t="s">
        <v>943</v>
      </c>
      <c r="C697" s="4" t="s">
        <v>947</v>
      </c>
      <c r="D697" s="4" t="s">
        <v>948</v>
      </c>
      <c r="E697" s="5">
        <v>14</v>
      </c>
      <c r="F697" s="4" t="s">
        <v>946</v>
      </c>
      <c r="G697" s="5" t="s">
        <v>11</v>
      </c>
      <c r="H697" s="4" t="s">
        <v>1519</v>
      </c>
    </row>
    <row r="698" spans="1:8" x14ac:dyDescent="0.3">
      <c r="A698" s="4" t="s">
        <v>949</v>
      </c>
      <c r="B698" s="4" t="s">
        <v>950</v>
      </c>
      <c r="C698" s="4" t="s">
        <v>952</v>
      </c>
      <c r="D698" s="4" t="s">
        <v>953</v>
      </c>
      <c r="E698" s="5">
        <v>0</v>
      </c>
      <c r="F698" s="4" t="s">
        <v>951</v>
      </c>
      <c r="G698" s="5" t="s">
        <v>82</v>
      </c>
      <c r="H698" s="4" t="s">
        <v>1519</v>
      </c>
    </row>
    <row r="699" spans="1:8" x14ac:dyDescent="0.3">
      <c r="A699" s="4" t="s">
        <v>954</v>
      </c>
      <c r="B699" s="4" t="s">
        <v>955</v>
      </c>
      <c r="C699" s="4" t="s">
        <v>959</v>
      </c>
      <c r="D699" s="4" t="s">
        <v>960</v>
      </c>
      <c r="E699" s="5">
        <v>6</v>
      </c>
      <c r="F699" s="4" t="s">
        <v>958</v>
      </c>
      <c r="G699" s="5" t="s">
        <v>124</v>
      </c>
      <c r="H699" s="4" t="s">
        <v>1519</v>
      </c>
    </row>
    <row r="700" spans="1:8" x14ac:dyDescent="0.3">
      <c r="A700" s="4" t="s">
        <v>949</v>
      </c>
      <c r="B700" s="4" t="s">
        <v>950</v>
      </c>
      <c r="C700" s="4" t="s">
        <v>963</v>
      </c>
      <c r="D700" s="4" t="s">
        <v>964</v>
      </c>
      <c r="E700" s="5">
        <v>1</v>
      </c>
      <c r="F700" s="4" t="s">
        <v>962</v>
      </c>
      <c r="G700" s="5" t="s">
        <v>82</v>
      </c>
      <c r="H700" s="4" t="s">
        <v>1519</v>
      </c>
    </row>
    <row r="701" spans="1:8" x14ac:dyDescent="0.3">
      <c r="A701" s="4" t="s">
        <v>965</v>
      </c>
      <c r="B701" s="4" t="s">
        <v>966</v>
      </c>
      <c r="C701" s="4" t="s">
        <v>969</v>
      </c>
      <c r="D701" s="4" t="s">
        <v>970</v>
      </c>
      <c r="E701" s="5">
        <v>2</v>
      </c>
      <c r="F701" s="4" t="s">
        <v>968</v>
      </c>
      <c r="G701" s="5" t="s">
        <v>19</v>
      </c>
      <c r="H701" s="4" t="s">
        <v>1519</v>
      </c>
    </row>
    <row r="702" spans="1:8" x14ac:dyDescent="0.3">
      <c r="A702" s="4" t="s">
        <v>971</v>
      </c>
      <c r="B702" s="4" t="s">
        <v>972</v>
      </c>
      <c r="C702" s="4" t="s">
        <v>976</v>
      </c>
      <c r="D702" s="4" t="s">
        <v>977</v>
      </c>
      <c r="E702" s="5">
        <v>13</v>
      </c>
      <c r="F702" s="4" t="s">
        <v>975</v>
      </c>
      <c r="G702" s="5" t="s">
        <v>395</v>
      </c>
      <c r="H702" s="4" t="s">
        <v>1519</v>
      </c>
    </row>
    <row r="703" spans="1:8" x14ac:dyDescent="0.3">
      <c r="A703" s="4" t="s">
        <v>971</v>
      </c>
      <c r="B703" s="4" t="s">
        <v>972</v>
      </c>
      <c r="C703" s="4" t="s">
        <v>976</v>
      </c>
      <c r="D703" s="4" t="s">
        <v>979</v>
      </c>
      <c r="E703" s="5">
        <v>13</v>
      </c>
      <c r="F703" s="4" t="s">
        <v>978</v>
      </c>
      <c r="G703" s="5" t="s">
        <v>395</v>
      </c>
      <c r="H703" s="4" t="s">
        <v>1519</v>
      </c>
    </row>
    <row r="704" spans="1:8" x14ac:dyDescent="0.3">
      <c r="A704" s="4" t="s">
        <v>980</v>
      </c>
      <c r="B704" s="4" t="s">
        <v>981</v>
      </c>
      <c r="C704" s="4" t="s">
        <v>985</v>
      </c>
      <c r="D704" s="4" t="s">
        <v>986</v>
      </c>
      <c r="E704" s="5">
        <v>13</v>
      </c>
      <c r="F704" s="4" t="s">
        <v>984</v>
      </c>
      <c r="G704" s="5" t="s">
        <v>35</v>
      </c>
      <c r="H704" s="4" t="s">
        <v>1519</v>
      </c>
    </row>
    <row r="705" spans="1:8" x14ac:dyDescent="0.3">
      <c r="A705" s="4" t="s">
        <v>987</v>
      </c>
      <c r="B705" s="4" t="s">
        <v>988</v>
      </c>
      <c r="C705" s="4" t="s">
        <v>992</v>
      </c>
      <c r="D705" s="4" t="s">
        <v>993</v>
      </c>
      <c r="E705" s="5">
        <v>12</v>
      </c>
      <c r="F705" s="4" t="s">
        <v>991</v>
      </c>
      <c r="G705" s="5" t="s">
        <v>395</v>
      </c>
      <c r="H705" s="4" t="s">
        <v>1519</v>
      </c>
    </row>
    <row r="706" spans="1:8" x14ac:dyDescent="0.3">
      <c r="A706" s="4" t="s">
        <v>994</v>
      </c>
      <c r="B706" s="4" t="s">
        <v>995</v>
      </c>
      <c r="C706" s="4" t="s">
        <v>999</v>
      </c>
      <c r="D706" s="4" t="s">
        <v>1000</v>
      </c>
      <c r="E706" s="5">
        <v>14</v>
      </c>
      <c r="F706" s="4" t="s">
        <v>998</v>
      </c>
      <c r="G706" s="5" t="s">
        <v>82</v>
      </c>
      <c r="H706" s="4" t="s">
        <v>1519</v>
      </c>
    </row>
    <row r="707" spans="1:8" x14ac:dyDescent="0.3">
      <c r="A707" s="4" t="s">
        <v>1001</v>
      </c>
      <c r="B707" s="4" t="s">
        <v>1002</v>
      </c>
      <c r="C707" s="4" t="s">
        <v>1006</v>
      </c>
      <c r="D707" s="4" t="s">
        <v>1007</v>
      </c>
      <c r="E707" s="5">
        <v>10</v>
      </c>
      <c r="F707" s="4" t="s">
        <v>1005</v>
      </c>
      <c r="G707" s="5" t="s">
        <v>395</v>
      </c>
      <c r="H707" s="4" t="s">
        <v>1519</v>
      </c>
    </row>
    <row r="708" spans="1:8" x14ac:dyDescent="0.3">
      <c r="A708" s="4" t="s">
        <v>1008</v>
      </c>
      <c r="B708" s="4" t="s">
        <v>1009</v>
      </c>
      <c r="C708" s="4" t="s">
        <v>1011</v>
      </c>
      <c r="D708" s="4" t="s">
        <v>1012</v>
      </c>
      <c r="E708" s="5">
        <v>0</v>
      </c>
      <c r="F708" s="4" t="s">
        <v>1010</v>
      </c>
      <c r="G708" s="5" t="s">
        <v>35</v>
      </c>
      <c r="H708" s="4" t="s">
        <v>1519</v>
      </c>
    </row>
    <row r="709" spans="1:8" x14ac:dyDescent="0.3">
      <c r="A709" s="4" t="s">
        <v>1013</v>
      </c>
      <c r="B709" s="4" t="s">
        <v>1014</v>
      </c>
      <c r="C709" s="4" t="s">
        <v>1017</v>
      </c>
      <c r="D709" s="4" t="s">
        <v>1018</v>
      </c>
      <c r="E709" s="5">
        <v>0</v>
      </c>
      <c r="F709" s="4" t="s">
        <v>1016</v>
      </c>
      <c r="G709" s="5" t="s">
        <v>124</v>
      </c>
      <c r="H709" s="4" t="s">
        <v>1519</v>
      </c>
    </row>
    <row r="710" spans="1:8" x14ac:dyDescent="0.3">
      <c r="A710" s="4" t="s">
        <v>1019</v>
      </c>
      <c r="B710" s="4" t="s">
        <v>1020</v>
      </c>
      <c r="C710" s="4" t="s">
        <v>1023</v>
      </c>
      <c r="D710" s="4" t="s">
        <v>1024</v>
      </c>
      <c r="E710" s="5">
        <v>0</v>
      </c>
      <c r="F710" s="4" t="s">
        <v>1022</v>
      </c>
      <c r="G710" s="5" t="s">
        <v>395</v>
      </c>
      <c r="H710" s="4" t="s">
        <v>1519</v>
      </c>
    </row>
    <row r="711" spans="1:8" x14ac:dyDescent="0.3">
      <c r="A711" s="4" t="s">
        <v>1025</v>
      </c>
      <c r="B711" s="4" t="s">
        <v>1026</v>
      </c>
      <c r="C711" s="4" t="s">
        <v>1030</v>
      </c>
      <c r="D711" s="4" t="s">
        <v>1031</v>
      </c>
      <c r="E711" s="5">
        <v>7</v>
      </c>
      <c r="F711" s="4" t="s">
        <v>1029</v>
      </c>
      <c r="G711" s="5" t="s">
        <v>27</v>
      </c>
      <c r="H711" s="4" t="s">
        <v>1519</v>
      </c>
    </row>
    <row r="712" spans="1:8" x14ac:dyDescent="0.3">
      <c r="A712" s="4" t="s">
        <v>1032</v>
      </c>
      <c r="B712" s="4" t="s">
        <v>1033</v>
      </c>
      <c r="C712" s="4" t="s">
        <v>1035</v>
      </c>
      <c r="D712" s="4" t="s">
        <v>1036</v>
      </c>
      <c r="E712" s="5">
        <v>0</v>
      </c>
      <c r="F712" s="4" t="s">
        <v>1034</v>
      </c>
      <c r="G712" s="5" t="s">
        <v>11</v>
      </c>
      <c r="H712" s="4" t="s">
        <v>1519</v>
      </c>
    </row>
    <row r="713" spans="1:8" x14ac:dyDescent="0.3">
      <c r="A713" s="4" t="s">
        <v>1037</v>
      </c>
      <c r="B713" s="4" t="s">
        <v>1038</v>
      </c>
      <c r="C713" s="4" t="s">
        <v>1042</v>
      </c>
      <c r="D713" s="4" t="s">
        <v>1043</v>
      </c>
      <c r="E713" s="5">
        <v>4</v>
      </c>
      <c r="F713" s="4" t="s">
        <v>1041</v>
      </c>
      <c r="G713" s="5" t="s">
        <v>27</v>
      </c>
      <c r="H713" s="4" t="s">
        <v>1519</v>
      </c>
    </row>
    <row r="714" spans="1:8" x14ac:dyDescent="0.3">
      <c r="A714" s="4" t="s">
        <v>1044</v>
      </c>
      <c r="B714" s="4" t="s">
        <v>1045</v>
      </c>
      <c r="C714" s="4" t="s">
        <v>1047</v>
      </c>
      <c r="D714" s="4" t="s">
        <v>1048</v>
      </c>
      <c r="E714" s="5">
        <v>0</v>
      </c>
      <c r="F714" s="4" t="s">
        <v>1046</v>
      </c>
      <c r="G714" s="5" t="s">
        <v>11</v>
      </c>
      <c r="H714" s="4" t="s">
        <v>1519</v>
      </c>
    </row>
    <row r="715" spans="1:8" x14ac:dyDescent="0.3">
      <c r="A715" s="4" t="s">
        <v>1049</v>
      </c>
      <c r="B715" s="4" t="s">
        <v>1050</v>
      </c>
      <c r="C715" s="4" t="s">
        <v>1054</v>
      </c>
      <c r="D715" s="4" t="s">
        <v>1055</v>
      </c>
      <c r="E715" s="5">
        <v>5</v>
      </c>
      <c r="F715" s="4" t="s">
        <v>1053</v>
      </c>
      <c r="G715" s="5" t="s">
        <v>27</v>
      </c>
      <c r="H715" s="4" t="s">
        <v>1519</v>
      </c>
    </row>
    <row r="716" spans="1:8" x14ac:dyDescent="0.3">
      <c r="A716" s="4" t="s">
        <v>1056</v>
      </c>
      <c r="B716" s="4" t="s">
        <v>1057</v>
      </c>
      <c r="C716" s="4" t="s">
        <v>1059</v>
      </c>
      <c r="D716" s="4" t="s">
        <v>1060</v>
      </c>
      <c r="E716" s="5">
        <v>0</v>
      </c>
      <c r="F716" s="4" t="s">
        <v>1058</v>
      </c>
      <c r="G716" s="5" t="s">
        <v>50</v>
      </c>
      <c r="H716" s="4" t="s">
        <v>1519</v>
      </c>
    </row>
    <row r="717" spans="1:8" x14ac:dyDescent="0.3">
      <c r="A717" s="4" t="s">
        <v>1061</v>
      </c>
      <c r="B717" s="4" t="s">
        <v>1062</v>
      </c>
      <c r="C717" s="4" t="s">
        <v>1065</v>
      </c>
      <c r="D717" s="4" t="s">
        <v>1066</v>
      </c>
      <c r="E717" s="5">
        <v>9</v>
      </c>
      <c r="F717" s="4" t="s">
        <v>1064</v>
      </c>
      <c r="G717" s="5" t="s">
        <v>124</v>
      </c>
      <c r="H717" s="4" t="s">
        <v>1519</v>
      </c>
    </row>
    <row r="718" spans="1:8" x14ac:dyDescent="0.3">
      <c r="A718" s="4" t="s">
        <v>1067</v>
      </c>
      <c r="B718" s="4" t="s">
        <v>1068</v>
      </c>
      <c r="C718" s="4" t="s">
        <v>1072</v>
      </c>
      <c r="D718" s="4" t="s">
        <v>1073</v>
      </c>
      <c r="E718" s="5">
        <v>10</v>
      </c>
      <c r="F718" s="4" t="s">
        <v>1071</v>
      </c>
      <c r="G718" s="5" t="s">
        <v>35</v>
      </c>
      <c r="H718" s="4" t="s">
        <v>1519</v>
      </c>
    </row>
    <row r="719" spans="1:8" x14ac:dyDescent="0.3">
      <c r="A719" s="4" t="s">
        <v>1074</v>
      </c>
      <c r="B719" s="4" t="s">
        <v>1075</v>
      </c>
      <c r="C719" s="4" t="s">
        <v>1079</v>
      </c>
      <c r="D719" s="4" t="s">
        <v>1080</v>
      </c>
      <c r="E719" s="5">
        <v>5</v>
      </c>
      <c r="F719" s="4" t="s">
        <v>1078</v>
      </c>
      <c r="G719" s="5" t="s">
        <v>27</v>
      </c>
      <c r="H719" s="4" t="s">
        <v>1519</v>
      </c>
    </row>
    <row r="720" spans="1:8" x14ac:dyDescent="0.3">
      <c r="A720" s="4" t="s">
        <v>1081</v>
      </c>
      <c r="B720" s="4" t="s">
        <v>1082</v>
      </c>
      <c r="C720" s="4" t="s">
        <v>1086</v>
      </c>
      <c r="D720" s="4" t="s">
        <v>1087</v>
      </c>
      <c r="E720" s="5">
        <v>6</v>
      </c>
      <c r="F720" s="4" t="s">
        <v>1085</v>
      </c>
      <c r="G720" s="5" t="s">
        <v>11</v>
      </c>
      <c r="H720" s="4" t="s">
        <v>1519</v>
      </c>
    </row>
    <row r="721" spans="1:8" x14ac:dyDescent="0.3">
      <c r="A721" s="4" t="s">
        <v>1088</v>
      </c>
      <c r="B721" s="4" t="s">
        <v>1089</v>
      </c>
      <c r="C721" s="4" t="s">
        <v>1093</v>
      </c>
      <c r="D721" s="4" t="s">
        <v>1094</v>
      </c>
      <c r="E721" s="5">
        <v>12</v>
      </c>
      <c r="F721" s="4" t="s">
        <v>1092</v>
      </c>
      <c r="G721" s="5" t="s">
        <v>82</v>
      </c>
      <c r="H721" s="4" t="s">
        <v>1519</v>
      </c>
    </row>
    <row r="722" spans="1:8" x14ac:dyDescent="0.3">
      <c r="A722" s="4" t="s">
        <v>1061</v>
      </c>
      <c r="B722" s="4" t="s">
        <v>1095</v>
      </c>
      <c r="C722" s="4" t="s">
        <v>1098</v>
      </c>
      <c r="D722" s="4" t="s">
        <v>1099</v>
      </c>
      <c r="E722" s="5">
        <v>15</v>
      </c>
      <c r="F722" s="4" t="s">
        <v>1097</v>
      </c>
      <c r="G722" s="5" t="s">
        <v>82</v>
      </c>
      <c r="H722" s="4" t="s">
        <v>1519</v>
      </c>
    </row>
    <row r="723" spans="1:8" x14ac:dyDescent="0.3">
      <c r="A723" s="4" t="s">
        <v>719</v>
      </c>
      <c r="B723" s="4" t="s">
        <v>1100</v>
      </c>
      <c r="C723" s="4" t="s">
        <v>1104</v>
      </c>
      <c r="D723" s="4" t="s">
        <v>1105</v>
      </c>
      <c r="E723" s="5">
        <v>7</v>
      </c>
      <c r="F723" s="4" t="s">
        <v>1103</v>
      </c>
      <c r="G723" s="5" t="s">
        <v>35</v>
      </c>
      <c r="H723" s="4" t="s">
        <v>1519</v>
      </c>
    </row>
    <row r="724" spans="1:8" x14ac:dyDescent="0.3">
      <c r="A724" s="4" t="s">
        <v>1106</v>
      </c>
      <c r="B724" s="4" t="s">
        <v>1107</v>
      </c>
      <c r="C724" s="4" t="s">
        <v>1111</v>
      </c>
      <c r="D724" s="4" t="s">
        <v>1112</v>
      </c>
      <c r="E724" s="5">
        <v>3</v>
      </c>
      <c r="F724" s="4" t="s">
        <v>1110</v>
      </c>
      <c r="G724" s="5" t="s">
        <v>82</v>
      </c>
      <c r="H724" s="4" t="s">
        <v>1519</v>
      </c>
    </row>
    <row r="725" spans="1:8" x14ac:dyDescent="0.3">
      <c r="A725" s="4" t="s">
        <v>1113</v>
      </c>
      <c r="B725" s="4" t="s">
        <v>1114</v>
      </c>
      <c r="C725" s="4" t="s">
        <v>1118</v>
      </c>
      <c r="D725" s="4" t="s">
        <v>1119</v>
      </c>
      <c r="E725" s="5">
        <v>8</v>
      </c>
      <c r="F725" s="4" t="s">
        <v>1117</v>
      </c>
      <c r="G725" s="5" t="s">
        <v>395</v>
      </c>
      <c r="H725" s="4" t="s">
        <v>1519</v>
      </c>
    </row>
    <row r="726" spans="1:8" x14ac:dyDescent="0.3">
      <c r="A726" s="4" t="s">
        <v>1120</v>
      </c>
      <c r="B726" s="4" t="s">
        <v>1121</v>
      </c>
      <c r="C726" s="4" t="s">
        <v>1125</v>
      </c>
      <c r="D726" s="4" t="s">
        <v>1126</v>
      </c>
      <c r="E726" s="5">
        <v>15</v>
      </c>
      <c r="F726" s="4" t="s">
        <v>1124</v>
      </c>
      <c r="G726" s="5" t="s">
        <v>124</v>
      </c>
      <c r="H726" s="4" t="s">
        <v>1519</v>
      </c>
    </row>
    <row r="727" spans="1:8" x14ac:dyDescent="0.3">
      <c r="A727" s="4" t="s">
        <v>1120</v>
      </c>
      <c r="B727" s="4" t="s">
        <v>1121</v>
      </c>
      <c r="C727" s="4" t="s">
        <v>1125</v>
      </c>
      <c r="D727" s="4" t="s">
        <v>1128</v>
      </c>
      <c r="E727" s="5">
        <v>15</v>
      </c>
      <c r="F727" s="4" t="s">
        <v>1127</v>
      </c>
      <c r="G727" s="5" t="s">
        <v>124</v>
      </c>
      <c r="H727" s="4" t="s">
        <v>1519</v>
      </c>
    </row>
    <row r="728" spans="1:8" x14ac:dyDescent="0.3">
      <c r="A728" s="4" t="s">
        <v>1129</v>
      </c>
      <c r="B728" s="4" t="s">
        <v>1130</v>
      </c>
      <c r="C728" s="4" t="s">
        <v>1133</v>
      </c>
      <c r="D728" s="4" t="s">
        <v>1134</v>
      </c>
      <c r="E728" s="5">
        <v>14</v>
      </c>
      <c r="F728" s="4" t="s">
        <v>1132</v>
      </c>
      <c r="G728" s="5" t="s">
        <v>395</v>
      </c>
      <c r="H728" s="4" t="s">
        <v>1519</v>
      </c>
    </row>
    <row r="729" spans="1:8" x14ac:dyDescent="0.3">
      <c r="A729" s="4" t="s">
        <v>1129</v>
      </c>
      <c r="B729" s="4" t="s">
        <v>1130</v>
      </c>
      <c r="C729" s="4" t="s">
        <v>1133</v>
      </c>
      <c r="D729" s="4" t="s">
        <v>1136</v>
      </c>
      <c r="E729" s="5">
        <v>14</v>
      </c>
      <c r="F729" s="4" t="s">
        <v>1135</v>
      </c>
      <c r="G729" s="5" t="s">
        <v>395</v>
      </c>
      <c r="H729" s="4" t="s">
        <v>1519</v>
      </c>
    </row>
    <row r="730" spans="1:8" x14ac:dyDescent="0.3">
      <c r="A730" s="4" t="s">
        <v>1137</v>
      </c>
      <c r="B730" s="4" t="s">
        <v>1138</v>
      </c>
      <c r="C730" s="4" t="s">
        <v>1142</v>
      </c>
      <c r="D730" s="4" t="s">
        <v>1143</v>
      </c>
      <c r="E730" s="5">
        <v>4</v>
      </c>
      <c r="F730" s="4" t="s">
        <v>1141</v>
      </c>
      <c r="G730" s="5" t="s">
        <v>82</v>
      </c>
      <c r="H730" s="4" t="s">
        <v>1519</v>
      </c>
    </row>
    <row r="731" spans="1:8" x14ac:dyDescent="0.3">
      <c r="A731" s="4" t="s">
        <v>1144</v>
      </c>
      <c r="B731" s="4" t="s">
        <v>1145</v>
      </c>
      <c r="C731" s="4" t="s">
        <v>1149</v>
      </c>
      <c r="D731" s="4" t="s">
        <v>1150</v>
      </c>
      <c r="E731" s="5">
        <v>5</v>
      </c>
      <c r="F731" s="4" t="s">
        <v>1148</v>
      </c>
      <c r="G731" s="5" t="s">
        <v>19</v>
      </c>
      <c r="H731" s="4" t="s">
        <v>1519</v>
      </c>
    </row>
    <row r="732" spans="1:8" x14ac:dyDescent="0.3">
      <c r="A732" s="4" t="s">
        <v>1151</v>
      </c>
      <c r="B732" s="4" t="s">
        <v>1152</v>
      </c>
      <c r="C732" s="4" t="s">
        <v>1155</v>
      </c>
      <c r="D732" s="4" t="s">
        <v>1156</v>
      </c>
      <c r="E732" s="5">
        <v>13</v>
      </c>
      <c r="F732" s="4" t="s">
        <v>1154</v>
      </c>
      <c r="G732" s="5" t="s">
        <v>82</v>
      </c>
      <c r="H732" s="4" t="s">
        <v>1519</v>
      </c>
    </row>
    <row r="733" spans="1:8" x14ac:dyDescent="0.3">
      <c r="A733" s="4" t="s">
        <v>1157</v>
      </c>
      <c r="B733" s="4" t="s">
        <v>1158</v>
      </c>
      <c r="C733" s="4" t="s">
        <v>1162</v>
      </c>
      <c r="D733" s="4" t="s">
        <v>1163</v>
      </c>
      <c r="E733" s="5">
        <v>4</v>
      </c>
      <c r="F733" s="4" t="s">
        <v>1161</v>
      </c>
      <c r="G733" s="5" t="s">
        <v>27</v>
      </c>
      <c r="H733" s="4" t="s">
        <v>1519</v>
      </c>
    </row>
    <row r="734" spans="1:8" x14ac:dyDescent="0.3">
      <c r="A734" s="4" t="s">
        <v>1164</v>
      </c>
      <c r="B734" s="4" t="s">
        <v>1165</v>
      </c>
      <c r="C734" s="4" t="s">
        <v>1169</v>
      </c>
      <c r="D734" s="4" t="s">
        <v>1170</v>
      </c>
      <c r="E734" s="5">
        <v>9</v>
      </c>
      <c r="F734" s="4" t="s">
        <v>1168</v>
      </c>
      <c r="G734" s="5" t="s">
        <v>11</v>
      </c>
      <c r="H734" s="4" t="s">
        <v>1519</v>
      </c>
    </row>
    <row r="735" spans="1:8" x14ac:dyDescent="0.3">
      <c r="A735" s="4" t="s">
        <v>1171</v>
      </c>
      <c r="B735" s="4" t="s">
        <v>1172</v>
      </c>
      <c r="C735" s="4" t="s">
        <v>1174</v>
      </c>
      <c r="D735" s="4" t="s">
        <v>1175</v>
      </c>
      <c r="E735" s="5">
        <v>0</v>
      </c>
      <c r="F735" s="4" t="s">
        <v>1173</v>
      </c>
      <c r="G735" s="5" t="s">
        <v>82</v>
      </c>
      <c r="H735" s="4" t="s">
        <v>1519</v>
      </c>
    </row>
    <row r="736" spans="1:8" x14ac:dyDescent="0.3">
      <c r="A736" s="4" t="s">
        <v>1176</v>
      </c>
      <c r="B736" s="4" t="s">
        <v>1177</v>
      </c>
      <c r="C736" s="4" t="s">
        <v>1179</v>
      </c>
      <c r="D736" s="4" t="s">
        <v>1180</v>
      </c>
      <c r="E736" s="5">
        <v>0</v>
      </c>
      <c r="F736" s="4" t="s">
        <v>1178</v>
      </c>
      <c r="G736" s="5" t="s">
        <v>27</v>
      </c>
      <c r="H736" s="4" t="s">
        <v>1519</v>
      </c>
    </row>
    <row r="737" spans="1:8" x14ac:dyDescent="0.3">
      <c r="A737" s="4" t="s">
        <v>1181</v>
      </c>
      <c r="B737" s="4" t="s">
        <v>1182</v>
      </c>
      <c r="C737" s="4" t="s">
        <v>1186</v>
      </c>
      <c r="D737" s="4" t="s">
        <v>1187</v>
      </c>
      <c r="E737" s="5">
        <v>5</v>
      </c>
      <c r="F737" s="4" t="s">
        <v>1185</v>
      </c>
      <c r="G737" s="5" t="s">
        <v>50</v>
      </c>
      <c r="H737" s="4" t="s">
        <v>1519</v>
      </c>
    </row>
    <row r="738" spans="1:8" x14ac:dyDescent="0.3">
      <c r="A738" s="4" t="s">
        <v>1188</v>
      </c>
      <c r="B738" s="4" t="s">
        <v>1189</v>
      </c>
      <c r="C738" s="4" t="s">
        <v>1192</v>
      </c>
      <c r="D738" s="4" t="s">
        <v>1193</v>
      </c>
      <c r="E738" s="5">
        <v>9</v>
      </c>
      <c r="F738" s="4" t="s">
        <v>1191</v>
      </c>
      <c r="G738" s="5" t="s">
        <v>35</v>
      </c>
      <c r="H738" s="4" t="s">
        <v>1519</v>
      </c>
    </row>
    <row r="739" spans="1:8" x14ac:dyDescent="0.3">
      <c r="A739" s="4" t="s">
        <v>1194</v>
      </c>
      <c r="B739" s="4" t="s">
        <v>1195</v>
      </c>
      <c r="C739" s="4" t="s">
        <v>1199</v>
      </c>
      <c r="D739" s="4" t="s">
        <v>1200</v>
      </c>
      <c r="E739" s="5">
        <v>11</v>
      </c>
      <c r="F739" s="4" t="s">
        <v>1198</v>
      </c>
      <c r="G739" s="5" t="s">
        <v>19</v>
      </c>
      <c r="H739" s="4" t="s">
        <v>1519</v>
      </c>
    </row>
    <row r="740" spans="1:8" x14ac:dyDescent="0.3">
      <c r="A740" s="4" t="s">
        <v>1201</v>
      </c>
      <c r="B740" s="4" t="s">
        <v>1202</v>
      </c>
      <c r="C740" s="4" t="s">
        <v>1206</v>
      </c>
      <c r="D740" s="4" t="s">
        <v>1207</v>
      </c>
      <c r="E740" s="5">
        <v>13</v>
      </c>
      <c r="F740" s="4" t="s">
        <v>1205</v>
      </c>
      <c r="G740" s="5" t="s">
        <v>19</v>
      </c>
      <c r="H740" s="4" t="s">
        <v>1519</v>
      </c>
    </row>
    <row r="741" spans="1:8" x14ac:dyDescent="0.3">
      <c r="A741" s="4" t="s">
        <v>1201</v>
      </c>
      <c r="B741" s="4" t="s">
        <v>1202</v>
      </c>
      <c r="C741" s="4" t="s">
        <v>1206</v>
      </c>
      <c r="D741" s="4" t="s">
        <v>1209</v>
      </c>
      <c r="E741" s="5">
        <v>13</v>
      </c>
      <c r="F741" s="4" t="s">
        <v>1208</v>
      </c>
      <c r="G741" s="5" t="s">
        <v>19</v>
      </c>
      <c r="H741" s="4" t="s">
        <v>1519</v>
      </c>
    </row>
    <row r="742" spans="1:8" x14ac:dyDescent="0.3">
      <c r="A742" s="4" t="s">
        <v>1201</v>
      </c>
      <c r="B742" s="4" t="s">
        <v>1202</v>
      </c>
      <c r="C742" s="4" t="s">
        <v>1206</v>
      </c>
      <c r="D742" s="4" t="s">
        <v>1211</v>
      </c>
      <c r="E742" s="5">
        <v>13</v>
      </c>
      <c r="F742" s="4" t="s">
        <v>1210</v>
      </c>
      <c r="G742" s="5" t="s">
        <v>19</v>
      </c>
      <c r="H742" s="4" t="s">
        <v>1519</v>
      </c>
    </row>
    <row r="743" spans="1:8" x14ac:dyDescent="0.3">
      <c r="A743" s="4" t="s">
        <v>1212</v>
      </c>
      <c r="B743" s="4" t="s">
        <v>1213</v>
      </c>
      <c r="C743" s="4" t="s">
        <v>1216</v>
      </c>
      <c r="D743" s="4" t="s">
        <v>1217</v>
      </c>
      <c r="E743" s="5">
        <v>14</v>
      </c>
      <c r="F743" s="4" t="s">
        <v>1215</v>
      </c>
      <c r="G743" s="5" t="s">
        <v>35</v>
      </c>
      <c r="H743" s="4" t="s">
        <v>1519</v>
      </c>
    </row>
    <row r="744" spans="1:8" x14ac:dyDescent="0.3">
      <c r="A744" s="4" t="s">
        <v>1218</v>
      </c>
      <c r="B744" s="4" t="s">
        <v>1219</v>
      </c>
      <c r="C744" s="4" t="s">
        <v>1223</v>
      </c>
      <c r="D744" s="4" t="s">
        <v>1224</v>
      </c>
      <c r="E744" s="5">
        <v>9</v>
      </c>
      <c r="F744" s="4" t="s">
        <v>1222</v>
      </c>
      <c r="G744" s="5" t="s">
        <v>27</v>
      </c>
      <c r="H744" s="4" t="s">
        <v>1519</v>
      </c>
    </row>
    <row r="745" spans="1:8" x14ac:dyDescent="0.3">
      <c r="A745" s="4" t="s">
        <v>1225</v>
      </c>
      <c r="B745" s="4" t="s">
        <v>1226</v>
      </c>
      <c r="C745" s="4" t="s">
        <v>1229</v>
      </c>
      <c r="D745" s="4" t="s">
        <v>1230</v>
      </c>
      <c r="E745" s="5">
        <v>0</v>
      </c>
      <c r="F745" s="4" t="s">
        <v>1228</v>
      </c>
      <c r="G745" s="5" t="s">
        <v>113</v>
      </c>
      <c r="H745" s="4" t="s">
        <v>1519</v>
      </c>
    </row>
    <row r="746" spans="1:8" x14ac:dyDescent="0.3">
      <c r="A746" s="4" t="s">
        <v>1231</v>
      </c>
      <c r="B746" s="4" t="s">
        <v>1232</v>
      </c>
      <c r="C746" s="4" t="s">
        <v>1235</v>
      </c>
      <c r="D746" s="4" t="s">
        <v>1236</v>
      </c>
      <c r="E746" s="5">
        <v>5</v>
      </c>
      <c r="F746" s="4" t="s">
        <v>1234</v>
      </c>
      <c r="G746" s="5" t="s">
        <v>27</v>
      </c>
      <c r="H746" s="4" t="s">
        <v>1519</v>
      </c>
    </row>
    <row r="747" spans="1:8" x14ac:dyDescent="0.3">
      <c r="A747" s="4" t="s">
        <v>1237</v>
      </c>
      <c r="B747" s="4" t="s">
        <v>1238</v>
      </c>
      <c r="C747" s="4" t="s">
        <v>1239</v>
      </c>
      <c r="D747" s="4" t="s">
        <v>1240</v>
      </c>
      <c r="E747" s="5">
        <v>0</v>
      </c>
      <c r="G747" s="5" t="s">
        <v>35</v>
      </c>
      <c r="H747" s="4" t="s">
        <v>1519</v>
      </c>
    </row>
    <row r="748" spans="1:8" x14ac:dyDescent="0.3">
      <c r="A748" s="4" t="s">
        <v>1241</v>
      </c>
      <c r="B748" s="4" t="s">
        <v>1242</v>
      </c>
      <c r="C748" s="4" t="s">
        <v>1246</v>
      </c>
      <c r="D748" s="4" t="s">
        <v>1247</v>
      </c>
      <c r="E748" s="5">
        <v>5</v>
      </c>
      <c r="F748" s="4" t="s">
        <v>1245</v>
      </c>
      <c r="G748" s="5" t="s">
        <v>124</v>
      </c>
      <c r="H748" s="4" t="s">
        <v>1519</v>
      </c>
    </row>
    <row r="749" spans="1:8" x14ac:dyDescent="0.3">
      <c r="A749" s="4" t="s">
        <v>1248</v>
      </c>
      <c r="B749" s="4" t="s">
        <v>1249</v>
      </c>
      <c r="C749" s="4" t="s">
        <v>1253</v>
      </c>
      <c r="D749" s="4" t="s">
        <v>1254</v>
      </c>
      <c r="E749" s="5">
        <v>15</v>
      </c>
      <c r="F749" s="4" t="s">
        <v>1252</v>
      </c>
      <c r="G749" s="5" t="s">
        <v>35</v>
      </c>
      <c r="H749" s="4" t="s">
        <v>1519</v>
      </c>
    </row>
    <row r="750" spans="1:8" x14ac:dyDescent="0.3">
      <c r="A750" s="4" t="s">
        <v>1255</v>
      </c>
      <c r="B750" s="4" t="s">
        <v>1256</v>
      </c>
      <c r="C750" s="4" t="s">
        <v>1258</v>
      </c>
      <c r="D750" s="4" t="s">
        <v>1259</v>
      </c>
      <c r="E750" s="5">
        <v>0</v>
      </c>
      <c r="F750" s="4" t="s">
        <v>1257</v>
      </c>
      <c r="G750" s="5" t="s">
        <v>27</v>
      </c>
      <c r="H750" s="4" t="s">
        <v>1519</v>
      </c>
    </row>
    <row r="751" spans="1:8" x14ac:dyDescent="0.3">
      <c r="A751" s="4" t="s">
        <v>1260</v>
      </c>
      <c r="B751" s="4" t="s">
        <v>1261</v>
      </c>
      <c r="C751" s="4" t="s">
        <v>1265</v>
      </c>
      <c r="D751" s="4" t="s">
        <v>1266</v>
      </c>
      <c r="E751" s="5">
        <v>3</v>
      </c>
      <c r="F751" s="4" t="s">
        <v>1264</v>
      </c>
      <c r="G751" s="5" t="s">
        <v>82</v>
      </c>
      <c r="H751" s="4" t="s">
        <v>1519</v>
      </c>
    </row>
    <row r="752" spans="1:8" x14ac:dyDescent="0.3">
      <c r="A752" s="4" t="s">
        <v>1267</v>
      </c>
      <c r="B752" s="4" t="s">
        <v>1268</v>
      </c>
      <c r="C752" s="4" t="s">
        <v>1270</v>
      </c>
      <c r="D752" s="4" t="s">
        <v>1271</v>
      </c>
      <c r="E752" s="5">
        <v>0</v>
      </c>
      <c r="F752" s="4" t="s">
        <v>1269</v>
      </c>
      <c r="G752" s="5" t="s">
        <v>124</v>
      </c>
      <c r="H752" s="4" t="s">
        <v>1519</v>
      </c>
    </row>
    <row r="753" spans="1:8" x14ac:dyDescent="0.3">
      <c r="A753" s="4" t="s">
        <v>1272</v>
      </c>
      <c r="B753" s="4" t="s">
        <v>1273</v>
      </c>
      <c r="C753" s="4" t="s">
        <v>1276</v>
      </c>
      <c r="D753" s="4" t="s">
        <v>1277</v>
      </c>
      <c r="E753" s="5">
        <v>14</v>
      </c>
      <c r="F753" s="4" t="s">
        <v>1275</v>
      </c>
      <c r="G753" s="5" t="s">
        <v>35</v>
      </c>
      <c r="H753" s="4" t="s">
        <v>1519</v>
      </c>
    </row>
    <row r="754" spans="1:8" x14ac:dyDescent="0.3">
      <c r="A754" s="4" t="s">
        <v>1278</v>
      </c>
      <c r="B754" s="4" t="s">
        <v>1279</v>
      </c>
      <c r="C754" s="4" t="s">
        <v>1280</v>
      </c>
      <c r="D754" s="4" t="s">
        <v>1281</v>
      </c>
      <c r="E754" s="5">
        <v>0</v>
      </c>
      <c r="G754" s="5" t="s">
        <v>35</v>
      </c>
      <c r="H754" s="4" t="s">
        <v>1519</v>
      </c>
    </row>
    <row r="755" spans="1:8" x14ac:dyDescent="0.3">
      <c r="A755" s="4" t="s">
        <v>1282</v>
      </c>
      <c r="B755" s="4" t="s">
        <v>1283</v>
      </c>
      <c r="C755" s="4" t="s">
        <v>1287</v>
      </c>
      <c r="D755" s="4" t="s">
        <v>1288</v>
      </c>
      <c r="E755" s="5">
        <v>16</v>
      </c>
      <c r="F755" s="4" t="s">
        <v>1286</v>
      </c>
      <c r="G755" s="5" t="s">
        <v>35</v>
      </c>
      <c r="H755" s="4" t="s">
        <v>1519</v>
      </c>
    </row>
    <row r="756" spans="1:8" x14ac:dyDescent="0.3">
      <c r="A756" s="4" t="s">
        <v>1289</v>
      </c>
      <c r="B756" s="4" t="s">
        <v>1290</v>
      </c>
      <c r="C756" s="4" t="s">
        <v>1294</v>
      </c>
      <c r="D756" s="4" t="s">
        <v>1295</v>
      </c>
      <c r="E756" s="5">
        <v>7</v>
      </c>
      <c r="F756" s="4" t="s">
        <v>1293</v>
      </c>
      <c r="G756" s="5" t="s">
        <v>395</v>
      </c>
      <c r="H756" s="4" t="s">
        <v>1519</v>
      </c>
    </row>
    <row r="757" spans="1:8" x14ac:dyDescent="0.3">
      <c r="A757" s="4" t="s">
        <v>1296</v>
      </c>
      <c r="B757" s="4" t="s">
        <v>1297</v>
      </c>
      <c r="C757" s="4" t="s">
        <v>1300</v>
      </c>
      <c r="D757" s="4" t="s">
        <v>1301</v>
      </c>
      <c r="E757" s="5">
        <v>9</v>
      </c>
      <c r="F757" s="4" t="s">
        <v>1299</v>
      </c>
      <c r="G757" s="5" t="s">
        <v>50</v>
      </c>
      <c r="H757" s="4" t="s">
        <v>1519</v>
      </c>
    </row>
    <row r="758" spans="1:8" x14ac:dyDescent="0.3">
      <c r="A758" s="4" t="s">
        <v>1302</v>
      </c>
      <c r="B758" s="4" t="s">
        <v>1303</v>
      </c>
      <c r="C758" s="4" t="s">
        <v>1307</v>
      </c>
      <c r="D758" s="4" t="s">
        <v>1308</v>
      </c>
      <c r="E758" s="5">
        <v>5</v>
      </c>
      <c r="F758" s="4" t="s">
        <v>1306</v>
      </c>
      <c r="G758" s="5" t="s">
        <v>395</v>
      </c>
      <c r="H758" s="4" t="s">
        <v>1519</v>
      </c>
    </row>
    <row r="759" spans="1:8" x14ac:dyDescent="0.3">
      <c r="A759" s="4" t="s">
        <v>1309</v>
      </c>
      <c r="B759" s="4" t="s">
        <v>1310</v>
      </c>
      <c r="C759" s="4" t="s">
        <v>1314</v>
      </c>
      <c r="D759" s="4" t="s">
        <v>1315</v>
      </c>
      <c r="E759" s="5">
        <v>13</v>
      </c>
      <c r="F759" s="4" t="s">
        <v>1313</v>
      </c>
      <c r="G759" s="5" t="s">
        <v>19</v>
      </c>
      <c r="H759" s="4" t="s">
        <v>1519</v>
      </c>
    </row>
    <row r="760" spans="1:8" x14ac:dyDescent="0.3">
      <c r="A760" s="4" t="s">
        <v>1316</v>
      </c>
      <c r="B760" s="4" t="s">
        <v>1317</v>
      </c>
      <c r="C760" s="4" t="s">
        <v>1321</v>
      </c>
      <c r="D760" s="4" t="s">
        <v>1322</v>
      </c>
      <c r="E760" s="5">
        <v>9</v>
      </c>
      <c r="F760" s="4" t="s">
        <v>1320</v>
      </c>
      <c r="G760" s="5" t="s">
        <v>395</v>
      </c>
      <c r="H760" s="4" t="s">
        <v>1519</v>
      </c>
    </row>
    <row r="761" spans="1:8" x14ac:dyDescent="0.3">
      <c r="A761" s="4" t="s">
        <v>1323</v>
      </c>
      <c r="B761" s="4" t="s">
        <v>1324</v>
      </c>
      <c r="C761" s="4" t="s">
        <v>1328</v>
      </c>
      <c r="D761" s="4" t="s">
        <v>1329</v>
      </c>
      <c r="E761" s="5">
        <v>1</v>
      </c>
      <c r="F761" s="4" t="s">
        <v>1327</v>
      </c>
      <c r="G761" s="5" t="s">
        <v>19</v>
      </c>
      <c r="H761" s="4" t="s">
        <v>1519</v>
      </c>
    </row>
    <row r="762" spans="1:8" x14ac:dyDescent="0.3">
      <c r="A762" s="4" t="s">
        <v>1330</v>
      </c>
      <c r="B762" s="4" t="s">
        <v>1331</v>
      </c>
      <c r="C762" s="4" t="s">
        <v>1333</v>
      </c>
      <c r="D762" s="4" t="s">
        <v>1334</v>
      </c>
      <c r="E762" s="5">
        <v>0</v>
      </c>
      <c r="F762" s="4" t="s">
        <v>1332</v>
      </c>
      <c r="G762" s="5" t="s">
        <v>11</v>
      </c>
      <c r="H762" s="4" t="s">
        <v>1519</v>
      </c>
    </row>
    <row r="763" spans="1:8" x14ac:dyDescent="0.3">
      <c r="A763" s="4" t="s">
        <v>1335</v>
      </c>
      <c r="B763" s="4" t="s">
        <v>1336</v>
      </c>
      <c r="C763" s="4" t="s">
        <v>1339</v>
      </c>
      <c r="D763" s="4" t="s">
        <v>1340</v>
      </c>
      <c r="E763" s="5">
        <v>13</v>
      </c>
      <c r="F763" s="4" t="s">
        <v>1338</v>
      </c>
      <c r="G763" s="5" t="s">
        <v>395</v>
      </c>
      <c r="H763" s="4" t="s">
        <v>1519</v>
      </c>
    </row>
    <row r="764" spans="1:8" x14ac:dyDescent="0.3">
      <c r="A764" s="4" t="s">
        <v>1335</v>
      </c>
      <c r="B764" s="4" t="s">
        <v>1336</v>
      </c>
      <c r="C764" s="4" t="s">
        <v>1339</v>
      </c>
      <c r="D764" s="4" t="s">
        <v>1342</v>
      </c>
      <c r="E764" s="5">
        <v>13</v>
      </c>
      <c r="F764" s="4" t="s">
        <v>1341</v>
      </c>
      <c r="G764" s="5" t="s">
        <v>395</v>
      </c>
      <c r="H764" s="4" t="s">
        <v>1519</v>
      </c>
    </row>
    <row r="765" spans="1:8" x14ac:dyDescent="0.3">
      <c r="A765" s="4" t="s">
        <v>1343</v>
      </c>
      <c r="B765" s="4" t="s">
        <v>1344</v>
      </c>
      <c r="C765" s="4" t="s">
        <v>1348</v>
      </c>
      <c r="D765" s="4" t="s">
        <v>1349</v>
      </c>
      <c r="E765" s="5">
        <v>4</v>
      </c>
      <c r="F765" s="4" t="s">
        <v>1347</v>
      </c>
      <c r="G765" s="5" t="s">
        <v>11</v>
      </c>
      <c r="H765" s="4" t="s">
        <v>1519</v>
      </c>
    </row>
    <row r="766" spans="1:8" x14ac:dyDescent="0.3">
      <c r="A766" s="4" t="s">
        <v>1350</v>
      </c>
      <c r="B766" s="4" t="s">
        <v>1351</v>
      </c>
      <c r="C766" s="4" t="s">
        <v>1354</v>
      </c>
      <c r="D766" s="4" t="s">
        <v>1355</v>
      </c>
      <c r="E766" s="5">
        <v>0</v>
      </c>
      <c r="F766" s="4" t="s">
        <v>1353</v>
      </c>
      <c r="G766" s="5" t="s">
        <v>11</v>
      </c>
      <c r="H766" s="4" t="s">
        <v>1519</v>
      </c>
    </row>
    <row r="767" spans="1:8" x14ac:dyDescent="0.3">
      <c r="A767" s="4" t="s">
        <v>1356</v>
      </c>
      <c r="B767" s="4" t="s">
        <v>1357</v>
      </c>
      <c r="C767" s="4" t="s">
        <v>1361</v>
      </c>
      <c r="D767" s="4" t="s">
        <v>1362</v>
      </c>
      <c r="E767" s="5">
        <v>9</v>
      </c>
      <c r="F767" s="4" t="s">
        <v>1360</v>
      </c>
      <c r="G767" s="5" t="s">
        <v>11</v>
      </c>
      <c r="H767" s="4" t="s">
        <v>1519</v>
      </c>
    </row>
    <row r="768" spans="1:8" x14ac:dyDescent="0.3">
      <c r="A768" s="4" t="s">
        <v>1363</v>
      </c>
      <c r="B768" s="4" t="s">
        <v>1364</v>
      </c>
      <c r="C768" s="4" t="s">
        <v>1368</v>
      </c>
      <c r="D768" s="4" t="s">
        <v>1369</v>
      </c>
      <c r="E768" s="5">
        <v>8</v>
      </c>
      <c r="F768" s="4" t="s">
        <v>1367</v>
      </c>
      <c r="G768" s="5" t="s">
        <v>82</v>
      </c>
      <c r="H768" s="4" t="s">
        <v>1519</v>
      </c>
    </row>
    <row r="769" spans="1:8" x14ac:dyDescent="0.3">
      <c r="A769" s="4" t="s">
        <v>1370</v>
      </c>
      <c r="B769" s="4" t="s">
        <v>1371</v>
      </c>
      <c r="C769" s="4" t="s">
        <v>1375</v>
      </c>
      <c r="D769" s="4" t="s">
        <v>1376</v>
      </c>
      <c r="E769" s="5">
        <v>12</v>
      </c>
      <c r="F769" s="4" t="s">
        <v>1374</v>
      </c>
      <c r="G769" s="5" t="s">
        <v>395</v>
      </c>
      <c r="H769" s="4" t="s">
        <v>1519</v>
      </c>
    </row>
    <row r="770" spans="1:8" x14ac:dyDescent="0.3">
      <c r="A770" s="4" t="s">
        <v>1377</v>
      </c>
      <c r="B770" s="4" t="s">
        <v>1378</v>
      </c>
      <c r="C770" s="4" t="s">
        <v>1381</v>
      </c>
      <c r="D770" s="4" t="s">
        <v>1382</v>
      </c>
      <c r="E770" s="5">
        <v>11</v>
      </c>
      <c r="F770" s="4" t="s">
        <v>1380</v>
      </c>
      <c r="G770" s="5" t="s">
        <v>35</v>
      </c>
      <c r="H770" s="4" t="s">
        <v>1519</v>
      </c>
    </row>
    <row r="771" spans="1:8" x14ac:dyDescent="0.3">
      <c r="A771" s="4" t="s">
        <v>1383</v>
      </c>
      <c r="B771" s="4" t="s">
        <v>1384</v>
      </c>
      <c r="C771" s="4" t="s">
        <v>1388</v>
      </c>
      <c r="D771" s="4" t="s">
        <v>1389</v>
      </c>
      <c r="E771" s="5">
        <v>12</v>
      </c>
      <c r="F771" s="4" t="s">
        <v>1387</v>
      </c>
      <c r="G771" s="5" t="s">
        <v>50</v>
      </c>
      <c r="H771" s="4" t="s">
        <v>1519</v>
      </c>
    </row>
    <row r="772" spans="1:8" x14ac:dyDescent="0.3">
      <c r="A772" s="4" t="s">
        <v>1390</v>
      </c>
      <c r="B772" s="4" t="s">
        <v>1391</v>
      </c>
      <c r="C772" s="4" t="s">
        <v>1395</v>
      </c>
      <c r="D772" s="4" t="s">
        <v>1396</v>
      </c>
      <c r="E772" s="5">
        <v>5</v>
      </c>
      <c r="F772" s="4" t="s">
        <v>1394</v>
      </c>
      <c r="G772" s="5" t="s">
        <v>11</v>
      </c>
      <c r="H772" s="4" t="s">
        <v>1519</v>
      </c>
    </row>
    <row r="773" spans="1:8" x14ac:dyDescent="0.3">
      <c r="A773" s="4" t="s">
        <v>1397</v>
      </c>
      <c r="B773" s="4" t="s">
        <v>1398</v>
      </c>
      <c r="C773" s="4" t="s">
        <v>1401</v>
      </c>
      <c r="D773" s="4" t="s">
        <v>1402</v>
      </c>
      <c r="E773" s="5">
        <v>11</v>
      </c>
      <c r="F773" s="4" t="s">
        <v>1400</v>
      </c>
      <c r="G773" s="5" t="s">
        <v>395</v>
      </c>
      <c r="H773" s="4" t="s">
        <v>1519</v>
      </c>
    </row>
    <row r="774" spans="1:8" x14ac:dyDescent="0.3">
      <c r="A774" s="4" t="s">
        <v>1403</v>
      </c>
      <c r="B774" s="4" t="s">
        <v>1404</v>
      </c>
      <c r="C774" s="4" t="s">
        <v>1407</v>
      </c>
      <c r="D774" s="4" t="s">
        <v>1408</v>
      </c>
      <c r="E774" s="5">
        <v>5</v>
      </c>
      <c r="F774" s="4" t="s">
        <v>1406</v>
      </c>
      <c r="G774" s="5" t="s">
        <v>82</v>
      </c>
      <c r="H774" s="4" t="s">
        <v>1519</v>
      </c>
    </row>
    <row r="775" spans="1:8" x14ac:dyDescent="0.3">
      <c r="A775" s="4" t="s">
        <v>1409</v>
      </c>
      <c r="B775" s="4" t="s">
        <v>1410</v>
      </c>
      <c r="C775" s="4" t="s">
        <v>1414</v>
      </c>
      <c r="D775" s="4" t="s">
        <v>1415</v>
      </c>
      <c r="E775" s="5">
        <v>12</v>
      </c>
      <c r="F775" s="4" t="s">
        <v>1413</v>
      </c>
      <c r="G775" s="5" t="s">
        <v>35</v>
      </c>
      <c r="H775" s="4" t="s">
        <v>1519</v>
      </c>
    </row>
    <row r="776" spans="1:8" x14ac:dyDescent="0.3">
      <c r="A776" s="4" t="s">
        <v>1416</v>
      </c>
      <c r="B776" s="4" t="s">
        <v>1417</v>
      </c>
      <c r="C776" s="4" t="s">
        <v>1421</v>
      </c>
      <c r="D776" s="4" t="s">
        <v>1422</v>
      </c>
      <c r="E776" s="5">
        <v>17</v>
      </c>
      <c r="F776" s="4" t="s">
        <v>1420</v>
      </c>
      <c r="G776" s="5" t="s">
        <v>124</v>
      </c>
      <c r="H776" s="4" t="s">
        <v>1519</v>
      </c>
    </row>
    <row r="777" spans="1:8" x14ac:dyDescent="0.3">
      <c r="A777" s="4" t="s">
        <v>1423</v>
      </c>
      <c r="B777" s="4" t="s">
        <v>1424</v>
      </c>
      <c r="C777" s="4" t="s">
        <v>1426</v>
      </c>
      <c r="D777" s="4" t="s">
        <v>1427</v>
      </c>
      <c r="E777" s="5">
        <v>0</v>
      </c>
      <c r="F777" s="4" t="s">
        <v>1425</v>
      </c>
      <c r="G777" s="5" t="s">
        <v>395</v>
      </c>
      <c r="H777" s="4" t="s">
        <v>1519</v>
      </c>
    </row>
    <row r="778" spans="1:8" x14ac:dyDescent="0.3">
      <c r="A778" s="4" t="s">
        <v>1428</v>
      </c>
      <c r="B778" s="4" t="s">
        <v>1429</v>
      </c>
      <c r="C778" s="4" t="s">
        <v>1433</v>
      </c>
      <c r="D778" s="4" t="s">
        <v>1434</v>
      </c>
      <c r="E778" s="5">
        <v>11</v>
      </c>
      <c r="F778" s="4" t="s">
        <v>1432</v>
      </c>
      <c r="G778" s="5" t="s">
        <v>50</v>
      </c>
      <c r="H778" s="4" t="s">
        <v>1519</v>
      </c>
    </row>
    <row r="779" spans="1:8" x14ac:dyDescent="0.3">
      <c r="A779" s="4" t="s">
        <v>1435</v>
      </c>
      <c r="B779" s="4" t="s">
        <v>1436</v>
      </c>
      <c r="C779" s="4" t="s">
        <v>1437</v>
      </c>
      <c r="D779" s="4" t="s">
        <v>1438</v>
      </c>
      <c r="E779" s="5">
        <v>0</v>
      </c>
      <c r="G779" s="5" t="s">
        <v>27</v>
      </c>
      <c r="H779" s="4" t="s">
        <v>1519</v>
      </c>
    </row>
    <row r="780" spans="1:8" x14ac:dyDescent="0.3">
      <c r="A780" s="4" t="s">
        <v>1439</v>
      </c>
      <c r="B780" s="4" t="s">
        <v>1440</v>
      </c>
      <c r="C780" s="4" t="s">
        <v>1444</v>
      </c>
      <c r="D780" s="4" t="s">
        <v>1445</v>
      </c>
      <c r="E780" s="5">
        <v>5</v>
      </c>
      <c r="F780" s="4" t="s">
        <v>1443</v>
      </c>
      <c r="G780" s="5" t="s">
        <v>395</v>
      </c>
      <c r="H780" s="4" t="s">
        <v>1519</v>
      </c>
    </row>
    <row r="781" spans="1:8" x14ac:dyDescent="0.3">
      <c r="A781" s="4" t="s">
        <v>1446</v>
      </c>
      <c r="B781" s="4" t="s">
        <v>1447</v>
      </c>
      <c r="C781" s="4" t="s">
        <v>1451</v>
      </c>
      <c r="D781" s="4" t="s">
        <v>1452</v>
      </c>
      <c r="E781" s="5">
        <v>6</v>
      </c>
      <c r="F781" s="4" t="s">
        <v>1450</v>
      </c>
      <c r="G781" s="5" t="s">
        <v>19</v>
      </c>
      <c r="H781" s="4" t="s">
        <v>1519</v>
      </c>
    </row>
    <row r="782" spans="1:8" x14ac:dyDescent="0.3">
      <c r="A782" s="4" t="s">
        <v>1453</v>
      </c>
      <c r="B782" s="4" t="s">
        <v>1454</v>
      </c>
      <c r="C782" s="4" t="s">
        <v>1458</v>
      </c>
      <c r="D782" s="4" t="s">
        <v>1459</v>
      </c>
      <c r="E782" s="5">
        <v>9</v>
      </c>
      <c r="F782" s="4" t="s">
        <v>1457</v>
      </c>
      <c r="G782" s="5" t="s">
        <v>395</v>
      </c>
      <c r="H782" s="4" t="s">
        <v>1519</v>
      </c>
    </row>
    <row r="783" spans="1:8" x14ac:dyDescent="0.3">
      <c r="A783" s="4" t="s">
        <v>1460</v>
      </c>
      <c r="B783" s="4" t="s">
        <v>1461</v>
      </c>
      <c r="C783" s="4" t="s">
        <v>1465</v>
      </c>
      <c r="D783" s="4" t="s">
        <v>1466</v>
      </c>
      <c r="E783" s="5">
        <v>5</v>
      </c>
      <c r="F783" s="4" t="s">
        <v>1464</v>
      </c>
      <c r="G783" s="5" t="s">
        <v>124</v>
      </c>
      <c r="H783" s="4" t="s">
        <v>1519</v>
      </c>
    </row>
    <row r="784" spans="1:8" x14ac:dyDescent="0.3">
      <c r="A784" s="4" t="s">
        <v>1467</v>
      </c>
      <c r="B784" s="4" t="s">
        <v>1468</v>
      </c>
      <c r="C784" s="4" t="s">
        <v>1472</v>
      </c>
      <c r="D784" s="4" t="s">
        <v>1473</v>
      </c>
      <c r="E784" s="5">
        <v>7</v>
      </c>
      <c r="F784" s="4" t="s">
        <v>1471</v>
      </c>
      <c r="G784" s="5" t="s">
        <v>19</v>
      </c>
      <c r="H784" s="4" t="s">
        <v>1519</v>
      </c>
    </row>
    <row r="785" spans="1:8" x14ac:dyDescent="0.3">
      <c r="A785" s="4" t="s">
        <v>1474</v>
      </c>
      <c r="B785" s="4" t="s">
        <v>1475</v>
      </c>
      <c r="C785" s="4" t="s">
        <v>1477</v>
      </c>
      <c r="D785" s="4" t="s">
        <v>1478</v>
      </c>
      <c r="E785" s="5">
        <v>5</v>
      </c>
      <c r="F785" s="4" t="s">
        <v>1476</v>
      </c>
      <c r="G785" s="5" t="s">
        <v>124</v>
      </c>
      <c r="H785" s="4" t="s">
        <v>1519</v>
      </c>
    </row>
    <row r="786" spans="1:8" x14ac:dyDescent="0.3">
      <c r="A786" s="4" t="s">
        <v>1479</v>
      </c>
      <c r="B786" s="4" t="s">
        <v>1480</v>
      </c>
      <c r="C786" s="4" t="s">
        <v>1483</v>
      </c>
      <c r="D786" s="4" t="s">
        <v>1484</v>
      </c>
      <c r="E786" s="5">
        <v>0</v>
      </c>
      <c r="F786" s="4" t="s">
        <v>1482</v>
      </c>
      <c r="G786" s="5" t="s">
        <v>395</v>
      </c>
      <c r="H786" s="4" t="s">
        <v>1519</v>
      </c>
    </row>
    <row r="787" spans="1:8" x14ac:dyDescent="0.3">
      <c r="A787" s="4" t="s">
        <v>1485</v>
      </c>
      <c r="B787" s="4" t="s">
        <v>1486</v>
      </c>
      <c r="C787" s="4" t="s">
        <v>1490</v>
      </c>
      <c r="D787" s="4" t="s">
        <v>1491</v>
      </c>
      <c r="E787" s="5">
        <v>6</v>
      </c>
      <c r="F787" s="4" t="s">
        <v>1489</v>
      </c>
      <c r="G787" s="5" t="s">
        <v>11</v>
      </c>
      <c r="H787" s="4" t="s">
        <v>1519</v>
      </c>
    </row>
    <row r="788" spans="1:8" x14ac:dyDescent="0.3">
      <c r="A788" s="4" t="s">
        <v>1492</v>
      </c>
      <c r="B788" s="4" t="s">
        <v>1493</v>
      </c>
      <c r="C788" s="4" t="s">
        <v>1496</v>
      </c>
      <c r="D788" s="4" t="s">
        <v>1497</v>
      </c>
      <c r="F788" s="4" t="s">
        <v>1495</v>
      </c>
      <c r="G788" s="5" t="s">
        <v>395</v>
      </c>
      <c r="H788" s="4" t="s">
        <v>1519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5CE44-6905-4D2F-963E-D7655DFC8D67}">
  <dimension ref="A1:L417"/>
  <sheetViews>
    <sheetView zoomScale="76" zoomScaleNormal="81" workbookViewId="0">
      <selection activeCell="H3" sqref="H3"/>
    </sheetView>
  </sheetViews>
  <sheetFormatPr defaultRowHeight="14.4" x14ac:dyDescent="0.3"/>
  <cols>
    <col min="1" max="1" width="30.77734375" customWidth="1"/>
    <col min="2" max="2" width="75.77734375" customWidth="1"/>
    <col min="3" max="3" width="30.77734375" customWidth="1"/>
    <col min="4" max="4" width="45.77734375" customWidth="1"/>
    <col min="5" max="7" width="7.44140625" bestFit="1" customWidth="1"/>
    <col min="8" max="8" width="14.88671875" customWidth="1"/>
    <col min="9" max="9" width="11.109375" bestFit="1" customWidth="1"/>
    <col min="11" max="11" width="15" bestFit="1" customWidth="1"/>
    <col min="12" max="12" width="9.5546875" bestFit="1" customWidth="1"/>
  </cols>
  <sheetData>
    <row r="1" spans="1:12" s="16" customFormat="1" ht="15.6" x14ac:dyDescent="0.3">
      <c r="A1" s="7" t="s">
        <v>0</v>
      </c>
      <c r="B1" s="7" t="s">
        <v>1</v>
      </c>
      <c r="C1" s="7" t="s">
        <v>7</v>
      </c>
      <c r="D1" s="7" t="s">
        <v>8</v>
      </c>
      <c r="E1" s="7" t="s">
        <v>5779</v>
      </c>
      <c r="F1" s="7" t="s">
        <v>5781</v>
      </c>
      <c r="G1" s="7" t="s">
        <v>5780</v>
      </c>
      <c r="H1" s="7" t="s">
        <v>5899</v>
      </c>
      <c r="I1" s="7" t="s">
        <v>4</v>
      </c>
      <c r="J1" s="7" t="s">
        <v>3516</v>
      </c>
      <c r="K1" s="7" t="s">
        <v>1873</v>
      </c>
      <c r="L1" s="7" t="s">
        <v>1500</v>
      </c>
    </row>
    <row r="2" spans="1:12" ht="15.6" x14ac:dyDescent="0.3">
      <c r="A2" s="4" t="s">
        <v>1544</v>
      </c>
      <c r="B2" s="4" t="s">
        <v>1545</v>
      </c>
      <c r="C2" s="4" t="s">
        <v>1547</v>
      </c>
      <c r="D2" s="4" t="s">
        <v>1548</v>
      </c>
      <c r="E2" s="13" t="str">
        <f>IF(OR(ISNUMBER(SEARCH("Virtual Reality",B2)),ISNUMBER(SEARCH("Augmented Reality",B2)),ISNUMBER(SEARCH("Mixed Reality",B2)),ISNUMBER(SEARCH("Metaverse",B2)),ISNUMBER(SEARCH("vr",B2)),ISNUMBER(SEARCH("AR",B2)),ISNUMBER(SEARCH("MR",B2)),ISNUMBER(SEARCH("security",B2)),ISNUMBER(SEARCH("privacy",B2)),ISNUMBER(SEARCH("identification",B2)),ISNUMBER(SEARCH("authentication",B2)),ISNUMBER(SEARCH("risks",B2)),ISNUMBER(SEARCH("risk",B2))),"YES","NO")</f>
        <v>YES</v>
      </c>
      <c r="F2" s="13" t="str">
        <f>IF(OR(ISNUMBER(SEARCH("Virtual Reality",C2)),ISNUMBER(SEARCH("Augmented Reality",C2)),ISNUMBER(SEARCH("Mixed Reality",C2)),ISNUMBER(SEARCH("Metaverse",C2)),ISNUMBER(SEARCH("vr",C2)),ISNUMBER(SEARCH("AR",C2)),ISNUMBER(SEARCH("MR",C2)),ISNUMBER(SEARCH("security",C2)),ISNUMBER(SEARCH("privacy",C2)),ISNUMBER(SEARCH("identification",C2)),ISNUMBER(SEARCH("authentication",C2)),ISNUMBER(SEARCH("risks",C2)),ISNUMBER(SEARCH("risk",C2))),"YES","NO")</f>
        <v>YES</v>
      </c>
      <c r="G2" s="13" t="str">
        <f>IF(OR(ISNUMBER(SEARCH("Virtual Reality",D2)),ISNUMBER(SEARCH("Augmented Reality",D2)),ISNUMBER(SEARCH("Mixed Reality",D2)),ISNUMBER(SEARCH("Metaverse",D2)),ISNUMBER(SEARCH("vr",D2)),ISNUMBER(SEARCH("AR",D2)),ISNUMBER(SEARCH("MR",D2)),ISNUMBER(SEARCH("security",D2)),ISNUMBER(SEARCH("privacy",D2)),ISNUMBER(SEARCH("identification",D2)),ISNUMBER(SEARCH("authentication",D2)),ISNUMBER(SEARCH("risks",D2)),ISNUMBER(SEARCH("risk",D2))),"YES","NO")</f>
        <v>YES</v>
      </c>
      <c r="H2" s="13" t="b">
        <f>IF(AND(E2="YES",F2="YES",G2="YES"),TRUE,FALSE)</f>
        <v>1</v>
      </c>
      <c r="I2" s="5">
        <v>16</v>
      </c>
      <c r="J2" s="4" t="s">
        <v>1546</v>
      </c>
      <c r="K2" s="5">
        <v>2023</v>
      </c>
      <c r="L2" s="4" t="s">
        <v>1540</v>
      </c>
    </row>
    <row r="3" spans="1:12" ht="15.6" x14ac:dyDescent="0.3">
      <c r="A3" s="4" t="s">
        <v>5700</v>
      </c>
      <c r="B3" s="4" t="s">
        <v>3207</v>
      </c>
      <c r="C3" s="4" t="s">
        <v>3208</v>
      </c>
      <c r="D3" s="4" t="s">
        <v>5701</v>
      </c>
      <c r="E3" s="13" t="str">
        <f t="shared" ref="E3:E65" si="0">IF(OR(ISNUMBER(SEARCH("Virtual Reality",B3)),ISNUMBER(SEARCH("Augmented Reality",B3)),ISNUMBER(SEARCH("Mixed Reality",B3)),ISNUMBER(SEARCH("Metaverse",B3)),ISNUMBER(SEARCH("vr",B3)),ISNUMBER(SEARCH("AR",B3)),ISNUMBER(SEARCH("MR",B3)),ISNUMBER(SEARCH("security",B3)),ISNUMBER(SEARCH("privacy",B3)),ISNUMBER(SEARCH("identification",B3)),ISNUMBER(SEARCH("authentication",B3)),ISNUMBER(SEARCH("risks",B3)),ISNUMBER(SEARCH("risk",B3))),"YES","NO")</f>
        <v>YES</v>
      </c>
      <c r="F3" s="13" t="str">
        <f t="shared" ref="F3:F65" si="1">IF(OR(ISNUMBER(SEARCH("Virtual Reality",C3)),ISNUMBER(SEARCH("Augmented Reality",C3)),ISNUMBER(SEARCH("Mixed Reality",C3)),ISNUMBER(SEARCH("Metaverse",C3)),ISNUMBER(SEARCH("vr",C3)),ISNUMBER(SEARCH("AR",C3)),ISNUMBER(SEARCH("MR",C3)),ISNUMBER(SEARCH("security",C3)),ISNUMBER(SEARCH("privacy",C3)),ISNUMBER(SEARCH("identification",C3)),ISNUMBER(SEARCH("authentication",C3)),ISNUMBER(SEARCH("risks",C3)),ISNUMBER(SEARCH("risk",C3))),"YES","NO")</f>
        <v>YES</v>
      </c>
      <c r="G3" s="13" t="str">
        <f t="shared" ref="G3:G65" si="2">IF(OR(ISNUMBER(SEARCH("Virtual Reality",D3)),ISNUMBER(SEARCH("Augmented Reality",D3)),ISNUMBER(SEARCH("Mixed Reality",D3)),ISNUMBER(SEARCH("Metaverse",D3)),ISNUMBER(SEARCH("vr",D3)),ISNUMBER(SEARCH("AR",D3)),ISNUMBER(SEARCH("MR",D3)),ISNUMBER(SEARCH("security",D3)),ISNUMBER(SEARCH("privacy",D3)),ISNUMBER(SEARCH("identification",D3)),ISNUMBER(SEARCH("authentication",D3)),ISNUMBER(SEARCH("risks",D3)),ISNUMBER(SEARCH("risk",D3))),"YES","NO")</f>
        <v>YES</v>
      </c>
      <c r="H3" s="13" t="b">
        <f t="shared" ref="H3:H65" si="3">IF(AND(E3="YES",F3="YES",G3="YES"),TRUE,FALSE)</f>
        <v>1</v>
      </c>
      <c r="I3" s="5">
        <v>10</v>
      </c>
      <c r="J3" s="4" t="s">
        <v>3210</v>
      </c>
      <c r="K3" s="5">
        <v>2020</v>
      </c>
      <c r="L3" s="4" t="s">
        <v>1540</v>
      </c>
    </row>
    <row r="4" spans="1:12" ht="15.6" x14ac:dyDescent="0.3">
      <c r="A4" s="4" t="s">
        <v>399</v>
      </c>
      <c r="B4" s="4" t="s">
        <v>400</v>
      </c>
      <c r="C4" s="4" t="s">
        <v>404</v>
      </c>
      <c r="D4" s="4" t="s">
        <v>405</v>
      </c>
      <c r="E4" s="13" t="str">
        <f t="shared" si="0"/>
        <v>YES</v>
      </c>
      <c r="F4" s="13" t="str">
        <f t="shared" si="1"/>
        <v>YES</v>
      </c>
      <c r="G4" s="13" t="str">
        <f t="shared" si="2"/>
        <v>YES</v>
      </c>
      <c r="H4" s="13" t="b">
        <f t="shared" si="3"/>
        <v>1</v>
      </c>
      <c r="I4" s="5">
        <v>9</v>
      </c>
      <c r="J4" s="4" t="s">
        <v>403</v>
      </c>
      <c r="K4" s="5" t="s">
        <v>35</v>
      </c>
      <c r="L4" s="4" t="s">
        <v>1519</v>
      </c>
    </row>
    <row r="5" spans="1:12" ht="15.6" x14ac:dyDescent="0.3">
      <c r="A5" s="4" t="s">
        <v>5585</v>
      </c>
      <c r="B5" s="4" t="s">
        <v>2745</v>
      </c>
      <c r="C5" s="4" t="s">
        <v>2746</v>
      </c>
      <c r="D5" s="4" t="s">
        <v>5586</v>
      </c>
      <c r="E5" s="14" t="str">
        <f t="shared" si="0"/>
        <v>NO</v>
      </c>
      <c r="F5" s="13" t="str">
        <f t="shared" si="1"/>
        <v>YES</v>
      </c>
      <c r="G5" s="13" t="str">
        <f t="shared" si="2"/>
        <v>YES</v>
      </c>
      <c r="H5" s="15" t="b">
        <f t="shared" si="3"/>
        <v>0</v>
      </c>
      <c r="I5" s="5">
        <v>12</v>
      </c>
      <c r="J5" s="4" t="s">
        <v>2748</v>
      </c>
      <c r="K5" s="5">
        <v>2022</v>
      </c>
      <c r="L5" s="4" t="s">
        <v>1540</v>
      </c>
    </row>
    <row r="6" spans="1:12" ht="15.6" x14ac:dyDescent="0.3">
      <c r="A6" s="4" t="s">
        <v>5734</v>
      </c>
      <c r="B6" s="4" t="s">
        <v>3344</v>
      </c>
      <c r="C6" s="4" t="s">
        <v>3345</v>
      </c>
      <c r="D6" s="4" t="s">
        <v>5735</v>
      </c>
      <c r="E6" s="14" t="str">
        <f t="shared" si="0"/>
        <v>NO</v>
      </c>
      <c r="F6" s="13" t="str">
        <f t="shared" si="1"/>
        <v>YES</v>
      </c>
      <c r="G6" s="13" t="str">
        <f t="shared" si="2"/>
        <v>YES</v>
      </c>
      <c r="H6" s="15" t="b">
        <f t="shared" si="3"/>
        <v>0</v>
      </c>
      <c r="I6" s="5">
        <v>31</v>
      </c>
      <c r="J6" s="4" t="s">
        <v>3347</v>
      </c>
      <c r="K6" s="5">
        <v>2019</v>
      </c>
      <c r="L6" s="4" t="s">
        <v>1540</v>
      </c>
    </row>
    <row r="7" spans="1:12" ht="15.6" x14ac:dyDescent="0.3">
      <c r="A7" s="4" t="s">
        <v>406</v>
      </c>
      <c r="B7" s="4" t="s">
        <v>407</v>
      </c>
      <c r="C7" s="4" t="s">
        <v>410</v>
      </c>
      <c r="D7" s="4" t="s">
        <v>411</v>
      </c>
      <c r="E7" s="13" t="str">
        <f t="shared" si="0"/>
        <v>YES</v>
      </c>
      <c r="F7" s="13" t="str">
        <f t="shared" si="1"/>
        <v>YES</v>
      </c>
      <c r="G7" s="13" t="str">
        <f t="shared" si="2"/>
        <v>YES</v>
      </c>
      <c r="H7" s="13" t="b">
        <f t="shared" si="3"/>
        <v>1</v>
      </c>
      <c r="I7" s="5">
        <v>8</v>
      </c>
      <c r="J7" s="4" t="s">
        <v>409</v>
      </c>
      <c r="K7" s="5" t="s">
        <v>35</v>
      </c>
      <c r="L7" s="4" t="s">
        <v>1519</v>
      </c>
    </row>
    <row r="8" spans="1:12" ht="15.6" x14ac:dyDescent="0.3">
      <c r="A8" s="4" t="s">
        <v>5464</v>
      </c>
      <c r="B8" s="4" t="s">
        <v>2268</v>
      </c>
      <c r="C8" s="4" t="s">
        <v>2269</v>
      </c>
      <c r="D8" s="4" t="s">
        <v>5465</v>
      </c>
      <c r="E8" s="13" t="str">
        <f t="shared" si="0"/>
        <v>YES</v>
      </c>
      <c r="F8" s="13" t="str">
        <f t="shared" si="1"/>
        <v>YES</v>
      </c>
      <c r="G8" s="13" t="str">
        <f t="shared" si="2"/>
        <v>YES</v>
      </c>
      <c r="H8" s="13" t="b">
        <f t="shared" si="3"/>
        <v>1</v>
      </c>
      <c r="I8" s="5">
        <v>12</v>
      </c>
      <c r="J8" s="4" t="s">
        <v>2271</v>
      </c>
      <c r="K8" s="5">
        <v>2019</v>
      </c>
      <c r="L8" s="4" t="s">
        <v>1540</v>
      </c>
    </row>
    <row r="9" spans="1:12" ht="15.6" x14ac:dyDescent="0.3">
      <c r="A9" s="4" t="s">
        <v>5482</v>
      </c>
      <c r="B9" s="4" t="s">
        <v>2338</v>
      </c>
      <c r="C9" s="4" t="s">
        <v>2339</v>
      </c>
      <c r="D9" s="4" t="s">
        <v>5483</v>
      </c>
      <c r="E9" s="13" t="str">
        <f t="shared" si="0"/>
        <v>YES</v>
      </c>
      <c r="F9" s="13" t="str">
        <f t="shared" si="1"/>
        <v>YES</v>
      </c>
      <c r="G9" s="13" t="str">
        <f t="shared" si="2"/>
        <v>YES</v>
      </c>
      <c r="H9" s="13" t="b">
        <f t="shared" si="3"/>
        <v>1</v>
      </c>
      <c r="I9" s="5">
        <v>14</v>
      </c>
      <c r="J9" s="4" t="s">
        <v>2341</v>
      </c>
      <c r="K9" s="5">
        <v>2023</v>
      </c>
      <c r="L9" s="4" t="s">
        <v>1540</v>
      </c>
    </row>
    <row r="10" spans="1:12" ht="15.6" x14ac:dyDescent="0.3">
      <c r="A10" s="4" t="s">
        <v>5462</v>
      </c>
      <c r="B10" s="4" t="s">
        <v>2260</v>
      </c>
      <c r="C10" s="4" t="s">
        <v>2261</v>
      </c>
      <c r="D10" s="4" t="s">
        <v>5463</v>
      </c>
      <c r="E10" s="13" t="str">
        <f t="shared" si="0"/>
        <v>YES</v>
      </c>
      <c r="F10" s="13" t="str">
        <f t="shared" si="1"/>
        <v>YES</v>
      </c>
      <c r="G10" s="13" t="str">
        <f t="shared" si="2"/>
        <v>YES</v>
      </c>
      <c r="H10" s="13" t="b">
        <f t="shared" si="3"/>
        <v>1</v>
      </c>
      <c r="I10" s="5">
        <v>8</v>
      </c>
      <c r="J10" s="4" t="s">
        <v>2263</v>
      </c>
      <c r="K10" s="5">
        <v>2020</v>
      </c>
      <c r="L10" s="4" t="s">
        <v>1540</v>
      </c>
    </row>
    <row r="11" spans="1:12" ht="15.6" x14ac:dyDescent="0.3">
      <c r="A11" s="4" t="s">
        <v>4514</v>
      </c>
      <c r="B11" s="4" t="s">
        <v>4515</v>
      </c>
      <c r="C11" s="4" t="s">
        <v>4517</v>
      </c>
      <c r="D11" s="4" t="s">
        <v>5157</v>
      </c>
      <c r="E11" s="14" t="str">
        <f t="shared" si="0"/>
        <v>NO</v>
      </c>
      <c r="F11" s="13" t="str">
        <f t="shared" si="1"/>
        <v>YES</v>
      </c>
      <c r="G11" s="15" t="str">
        <f t="shared" si="2"/>
        <v>NO</v>
      </c>
      <c r="H11" s="15" t="b">
        <f t="shared" si="3"/>
        <v>0</v>
      </c>
      <c r="I11" s="5">
        <v>8</v>
      </c>
      <c r="J11" s="4" t="s">
        <v>5851</v>
      </c>
      <c r="K11" s="5">
        <v>2021</v>
      </c>
      <c r="L11" s="4" t="s">
        <v>1540</v>
      </c>
    </row>
    <row r="12" spans="1:12" ht="15.6" x14ac:dyDescent="0.3">
      <c r="A12" s="4" t="s">
        <v>1309</v>
      </c>
      <c r="B12" s="4" t="s">
        <v>1310</v>
      </c>
      <c r="C12" s="4" t="s">
        <v>1314</v>
      </c>
      <c r="D12" s="4" t="s">
        <v>1315</v>
      </c>
      <c r="E12" s="14" t="str">
        <f t="shared" si="0"/>
        <v>NO</v>
      </c>
      <c r="F12" s="13" t="str">
        <f t="shared" si="1"/>
        <v>YES</v>
      </c>
      <c r="G12" s="13" t="str">
        <f t="shared" si="2"/>
        <v>YES</v>
      </c>
      <c r="H12" s="15" t="b">
        <f t="shared" si="3"/>
        <v>0</v>
      </c>
      <c r="I12" s="5">
        <v>13</v>
      </c>
      <c r="J12" s="4" t="s">
        <v>1313</v>
      </c>
      <c r="K12" s="5" t="s">
        <v>19</v>
      </c>
      <c r="L12" s="4" t="s">
        <v>1519</v>
      </c>
    </row>
    <row r="13" spans="1:12" ht="15.6" x14ac:dyDescent="0.3">
      <c r="A13" s="4" t="s">
        <v>4351</v>
      </c>
      <c r="B13" s="4" t="s">
        <v>4352</v>
      </c>
      <c r="C13" s="4" t="s">
        <v>4355</v>
      </c>
      <c r="D13" s="4" t="s">
        <v>5238</v>
      </c>
      <c r="E13" s="14" t="str">
        <f t="shared" si="0"/>
        <v>NO</v>
      </c>
      <c r="F13" s="13" t="str">
        <f t="shared" si="1"/>
        <v>YES</v>
      </c>
      <c r="G13" s="15" t="str">
        <f t="shared" si="2"/>
        <v>NO</v>
      </c>
      <c r="H13" s="15" t="b">
        <f t="shared" si="3"/>
        <v>0</v>
      </c>
      <c r="I13" s="5">
        <v>46</v>
      </c>
      <c r="J13" s="4" t="s">
        <v>5837</v>
      </c>
      <c r="K13" s="5">
        <v>2020</v>
      </c>
      <c r="L13" s="4" t="s">
        <v>1540</v>
      </c>
    </row>
    <row r="14" spans="1:12" ht="15.6" x14ac:dyDescent="0.3">
      <c r="A14" s="4" t="s">
        <v>877</v>
      </c>
      <c r="B14" s="4" t="s">
        <v>878</v>
      </c>
      <c r="C14" s="4" t="s">
        <v>882</v>
      </c>
      <c r="D14" s="4" t="s">
        <v>883</v>
      </c>
      <c r="E14" s="14" t="str">
        <f t="shared" si="0"/>
        <v>NO</v>
      </c>
      <c r="F14" s="13" t="str">
        <f t="shared" si="1"/>
        <v>YES</v>
      </c>
      <c r="G14" s="13" t="str">
        <f t="shared" si="2"/>
        <v>YES</v>
      </c>
      <c r="H14" s="15" t="b">
        <f t="shared" si="3"/>
        <v>0</v>
      </c>
      <c r="I14" s="5">
        <v>11</v>
      </c>
      <c r="J14" s="4" t="s">
        <v>881</v>
      </c>
      <c r="K14" s="5" t="s">
        <v>395</v>
      </c>
      <c r="L14" s="4" t="s">
        <v>1519</v>
      </c>
    </row>
    <row r="15" spans="1:12" ht="15.6" x14ac:dyDescent="0.3">
      <c r="A15" s="4" t="s">
        <v>1792</v>
      </c>
      <c r="B15" s="4" t="s">
        <v>1793</v>
      </c>
      <c r="C15" s="4" t="s">
        <v>1796</v>
      </c>
      <c r="D15" s="4"/>
      <c r="E15" s="13" t="str">
        <f t="shared" si="0"/>
        <v>YES</v>
      </c>
      <c r="F15" s="13" t="str">
        <f t="shared" si="1"/>
        <v>YES</v>
      </c>
      <c r="G15" s="15" t="str">
        <f t="shared" si="2"/>
        <v>NO</v>
      </c>
      <c r="H15" s="15" t="b">
        <f t="shared" si="3"/>
        <v>0</v>
      </c>
      <c r="I15" s="5">
        <v>8</v>
      </c>
      <c r="J15" s="4" t="s">
        <v>1795</v>
      </c>
      <c r="K15" s="5">
        <v>2019</v>
      </c>
      <c r="L15" s="4" t="s">
        <v>1540</v>
      </c>
    </row>
    <row r="16" spans="1:12" ht="15.6" x14ac:dyDescent="0.3">
      <c r="A16" s="4" t="s">
        <v>1248</v>
      </c>
      <c r="B16" s="4" t="s">
        <v>1249</v>
      </c>
      <c r="C16" s="4" t="s">
        <v>1253</v>
      </c>
      <c r="D16" s="4" t="s">
        <v>1254</v>
      </c>
      <c r="E16" s="14" t="str">
        <f t="shared" si="0"/>
        <v>NO</v>
      </c>
      <c r="F16" s="13" t="str">
        <f t="shared" si="1"/>
        <v>YES</v>
      </c>
      <c r="G16" s="13" t="str">
        <f t="shared" si="2"/>
        <v>YES</v>
      </c>
      <c r="H16" s="15" t="b">
        <f t="shared" si="3"/>
        <v>0</v>
      </c>
      <c r="I16" s="5">
        <v>15</v>
      </c>
      <c r="J16" s="4" t="s">
        <v>1252</v>
      </c>
      <c r="K16" s="5" t="s">
        <v>35</v>
      </c>
      <c r="L16" s="4" t="s">
        <v>1519</v>
      </c>
    </row>
    <row r="17" spans="1:12" ht="15.6" x14ac:dyDescent="0.3">
      <c r="A17" s="4" t="s">
        <v>4406</v>
      </c>
      <c r="B17" s="4" t="s">
        <v>4407</v>
      </c>
      <c r="C17" s="4" t="s">
        <v>4411</v>
      </c>
      <c r="D17" s="4" t="s">
        <v>5247</v>
      </c>
      <c r="E17" s="13" t="str">
        <f t="shared" si="0"/>
        <v>YES</v>
      </c>
      <c r="F17" s="13" t="str">
        <f t="shared" si="1"/>
        <v>YES</v>
      </c>
      <c r="G17" s="13" t="str">
        <f t="shared" si="2"/>
        <v>YES</v>
      </c>
      <c r="H17" s="13" t="b">
        <f t="shared" si="3"/>
        <v>1</v>
      </c>
      <c r="I17" s="5">
        <v>14</v>
      </c>
      <c r="J17" s="4" t="s">
        <v>5842</v>
      </c>
      <c r="K17" s="5">
        <v>2017</v>
      </c>
      <c r="L17" s="4" t="s">
        <v>1540</v>
      </c>
    </row>
    <row r="18" spans="1:12" ht="15.6" x14ac:dyDescent="0.3">
      <c r="A18" s="4" t="s">
        <v>429</v>
      </c>
      <c r="B18" s="4" t="s">
        <v>430</v>
      </c>
      <c r="C18" s="4" t="s">
        <v>434</v>
      </c>
      <c r="D18" s="4" t="s">
        <v>435</v>
      </c>
      <c r="E18" s="14" t="str">
        <f t="shared" si="0"/>
        <v>NO</v>
      </c>
      <c r="F18" s="13" t="str">
        <f t="shared" si="1"/>
        <v>YES</v>
      </c>
      <c r="G18" s="13" t="str">
        <f t="shared" si="2"/>
        <v>YES</v>
      </c>
      <c r="H18" s="15" t="b">
        <f t="shared" si="3"/>
        <v>0</v>
      </c>
      <c r="I18" s="5">
        <v>11</v>
      </c>
      <c r="J18" s="4" t="s">
        <v>433</v>
      </c>
      <c r="K18" s="5" t="s">
        <v>395</v>
      </c>
      <c r="L18" s="4" t="s">
        <v>1519</v>
      </c>
    </row>
    <row r="19" spans="1:12" ht="15.6" x14ac:dyDescent="0.3">
      <c r="A19" s="4" t="s">
        <v>4377</v>
      </c>
      <c r="B19" s="4" t="s">
        <v>4378</v>
      </c>
      <c r="C19" s="4" t="s">
        <v>4381</v>
      </c>
      <c r="D19" s="4" t="s">
        <v>5242</v>
      </c>
      <c r="E19" s="14" t="str">
        <f t="shared" si="0"/>
        <v>NO</v>
      </c>
      <c r="F19" s="13" t="str">
        <f t="shared" si="1"/>
        <v>YES</v>
      </c>
      <c r="G19" s="15" t="str">
        <f t="shared" si="2"/>
        <v>NO</v>
      </c>
      <c r="H19" s="15" t="b">
        <f t="shared" si="3"/>
        <v>0</v>
      </c>
      <c r="I19" s="5">
        <v>17</v>
      </c>
      <c r="J19" s="4" t="s">
        <v>5840</v>
      </c>
      <c r="K19" s="5">
        <v>2018</v>
      </c>
      <c r="L19" s="4" t="s">
        <v>1540</v>
      </c>
    </row>
    <row r="20" spans="1:12" ht="15.6" x14ac:dyDescent="0.3">
      <c r="A20" s="4" t="s">
        <v>5537</v>
      </c>
      <c r="B20" s="4" t="s">
        <v>2554</v>
      </c>
      <c r="C20" s="4" t="s">
        <v>2555</v>
      </c>
      <c r="D20" s="4" t="s">
        <v>5538</v>
      </c>
      <c r="E20" s="13" t="str">
        <f t="shared" si="0"/>
        <v>YES</v>
      </c>
      <c r="F20" s="13" t="str">
        <f t="shared" si="1"/>
        <v>YES</v>
      </c>
      <c r="G20" s="13" t="str">
        <f t="shared" si="2"/>
        <v>YES</v>
      </c>
      <c r="H20" s="13" t="b">
        <f t="shared" si="3"/>
        <v>1</v>
      </c>
      <c r="I20" s="5">
        <v>8</v>
      </c>
      <c r="J20" s="4" t="s">
        <v>2557</v>
      </c>
      <c r="K20" s="5">
        <v>2021</v>
      </c>
      <c r="L20" s="4" t="s">
        <v>1540</v>
      </c>
    </row>
    <row r="21" spans="1:12" ht="15.6" x14ac:dyDescent="0.3">
      <c r="A21" s="4" t="s">
        <v>5448</v>
      </c>
      <c r="B21" s="4" t="s">
        <v>2206</v>
      </c>
      <c r="C21" s="4" t="s">
        <v>2207</v>
      </c>
      <c r="D21" s="4" t="s">
        <v>5449</v>
      </c>
      <c r="E21" s="13" t="str">
        <f t="shared" si="0"/>
        <v>YES</v>
      </c>
      <c r="F21" s="13" t="str">
        <f t="shared" si="1"/>
        <v>YES</v>
      </c>
      <c r="G21" s="13" t="str">
        <f t="shared" si="2"/>
        <v>YES</v>
      </c>
      <c r="H21" s="13" t="b">
        <f t="shared" si="3"/>
        <v>1</v>
      </c>
      <c r="I21" s="5">
        <v>13</v>
      </c>
      <c r="J21" s="4" t="s">
        <v>2209</v>
      </c>
      <c r="K21" s="5">
        <v>2020</v>
      </c>
      <c r="L21" s="4" t="s">
        <v>1540</v>
      </c>
    </row>
    <row r="22" spans="1:12" ht="15.6" x14ac:dyDescent="0.3">
      <c r="A22" s="4" t="s">
        <v>971</v>
      </c>
      <c r="B22" s="4" t="s">
        <v>972</v>
      </c>
      <c r="C22" s="4" t="s">
        <v>976</v>
      </c>
      <c r="D22" s="4" t="s">
        <v>977</v>
      </c>
      <c r="E22" s="13" t="str">
        <f t="shared" si="0"/>
        <v>YES</v>
      </c>
      <c r="F22" s="13" t="str">
        <f t="shared" si="1"/>
        <v>YES</v>
      </c>
      <c r="G22" s="13" t="str">
        <f t="shared" si="2"/>
        <v>YES</v>
      </c>
      <c r="H22" s="13" t="b">
        <f t="shared" si="3"/>
        <v>1</v>
      </c>
      <c r="I22" s="5">
        <v>13</v>
      </c>
      <c r="J22" s="4" t="s">
        <v>975</v>
      </c>
      <c r="K22" s="5" t="s">
        <v>395</v>
      </c>
      <c r="L22" s="4" t="s">
        <v>1519</v>
      </c>
    </row>
    <row r="23" spans="1:12" ht="15.6" x14ac:dyDescent="0.3">
      <c r="A23" s="4" t="s">
        <v>4099</v>
      </c>
      <c r="B23" s="4" t="s">
        <v>4100</v>
      </c>
      <c r="C23" s="4" t="s">
        <v>4103</v>
      </c>
      <c r="D23" s="4" t="s">
        <v>5194</v>
      </c>
      <c r="E23" s="13" t="str">
        <f t="shared" si="0"/>
        <v>YES</v>
      </c>
      <c r="F23" s="13" t="str">
        <f t="shared" si="1"/>
        <v>YES</v>
      </c>
      <c r="G23" s="13" t="str">
        <f t="shared" si="2"/>
        <v>YES</v>
      </c>
      <c r="H23" s="13" t="b">
        <f t="shared" si="3"/>
        <v>1</v>
      </c>
      <c r="I23" s="5">
        <v>13</v>
      </c>
      <c r="J23" s="4" t="s">
        <v>5816</v>
      </c>
      <c r="K23" s="5">
        <v>2017</v>
      </c>
      <c r="L23" s="4" t="s">
        <v>1540</v>
      </c>
    </row>
    <row r="24" spans="1:12" ht="15.6" x14ac:dyDescent="0.3">
      <c r="A24" s="4" t="s">
        <v>4606</v>
      </c>
      <c r="B24" s="4" t="s">
        <v>4607</v>
      </c>
      <c r="C24" s="4" t="s">
        <v>4611</v>
      </c>
      <c r="D24" s="4" t="s">
        <v>5283</v>
      </c>
      <c r="E24" s="14" t="str">
        <f t="shared" si="0"/>
        <v>NO</v>
      </c>
      <c r="F24" s="13" t="str">
        <f t="shared" si="1"/>
        <v>YES</v>
      </c>
      <c r="G24" s="13" t="str">
        <f t="shared" si="2"/>
        <v>YES</v>
      </c>
      <c r="H24" s="15" t="b">
        <f t="shared" si="3"/>
        <v>0</v>
      </c>
      <c r="I24" s="5">
        <v>10</v>
      </c>
      <c r="J24" s="4" t="s">
        <v>5856</v>
      </c>
      <c r="K24" s="5">
        <v>2016</v>
      </c>
      <c r="L24" s="4" t="s">
        <v>1540</v>
      </c>
    </row>
    <row r="25" spans="1:12" ht="15.6" x14ac:dyDescent="0.3">
      <c r="A25" s="4" t="s">
        <v>5559</v>
      </c>
      <c r="B25" s="4" t="s">
        <v>2643</v>
      </c>
      <c r="C25" s="4" t="s">
        <v>2644</v>
      </c>
      <c r="D25" s="4" t="s">
        <v>5560</v>
      </c>
      <c r="E25" s="14" t="str">
        <f t="shared" si="0"/>
        <v>NO</v>
      </c>
      <c r="F25" s="13" t="str">
        <f t="shared" si="1"/>
        <v>YES</v>
      </c>
      <c r="G25" s="13" t="str">
        <f t="shared" si="2"/>
        <v>YES</v>
      </c>
      <c r="H25" s="15" t="b">
        <f t="shared" si="3"/>
        <v>0</v>
      </c>
      <c r="I25" s="5">
        <v>12</v>
      </c>
      <c r="J25" s="4" t="s">
        <v>2646</v>
      </c>
      <c r="K25" s="5">
        <v>2020</v>
      </c>
      <c r="L25" s="4" t="s">
        <v>1540</v>
      </c>
    </row>
    <row r="26" spans="1:12" ht="15.6" x14ac:dyDescent="0.3">
      <c r="A26" s="4" t="s">
        <v>5682</v>
      </c>
      <c r="B26" s="4" t="s">
        <v>3137</v>
      </c>
      <c r="C26" s="4" t="s">
        <v>3138</v>
      </c>
      <c r="D26" s="4" t="s">
        <v>5683</v>
      </c>
      <c r="E26" s="14" t="str">
        <f t="shared" si="0"/>
        <v>NO</v>
      </c>
      <c r="F26" s="13" t="str">
        <f t="shared" si="1"/>
        <v>YES</v>
      </c>
      <c r="G26" s="13" t="str">
        <f t="shared" si="2"/>
        <v>YES</v>
      </c>
      <c r="H26" s="15" t="b">
        <f t="shared" si="3"/>
        <v>0</v>
      </c>
      <c r="I26" s="5">
        <v>16</v>
      </c>
      <c r="J26" s="4" t="s">
        <v>3140</v>
      </c>
      <c r="K26" s="5">
        <v>2022</v>
      </c>
      <c r="L26" s="4" t="s">
        <v>1540</v>
      </c>
    </row>
    <row r="27" spans="1:12" ht="15.6" x14ac:dyDescent="0.3">
      <c r="A27" s="4" t="s">
        <v>196</v>
      </c>
      <c r="B27" s="4" t="s">
        <v>197</v>
      </c>
      <c r="C27" s="4" t="s">
        <v>201</v>
      </c>
      <c r="D27" s="4" t="s">
        <v>202</v>
      </c>
      <c r="E27" s="13" t="str">
        <f t="shared" si="0"/>
        <v>YES</v>
      </c>
      <c r="F27" s="13" t="str">
        <f t="shared" si="1"/>
        <v>YES</v>
      </c>
      <c r="G27" s="13" t="str">
        <f t="shared" si="2"/>
        <v>YES</v>
      </c>
      <c r="H27" s="13" t="b">
        <f t="shared" si="3"/>
        <v>1</v>
      </c>
      <c r="I27" s="5">
        <v>7</v>
      </c>
      <c r="J27" s="4" t="s">
        <v>200</v>
      </c>
      <c r="K27" s="5" t="s">
        <v>124</v>
      </c>
      <c r="L27" s="4" t="s">
        <v>1519</v>
      </c>
    </row>
    <row r="28" spans="1:12" ht="15.6" x14ac:dyDescent="0.3">
      <c r="A28" s="4" t="s">
        <v>4499</v>
      </c>
      <c r="B28" s="4" t="s">
        <v>4500</v>
      </c>
      <c r="C28" s="4" t="s">
        <v>4502</v>
      </c>
      <c r="D28" s="4" t="s">
        <v>5265</v>
      </c>
      <c r="E28" s="13" t="str">
        <f t="shared" si="0"/>
        <v>YES</v>
      </c>
      <c r="F28" s="13" t="str">
        <f t="shared" si="1"/>
        <v>YES</v>
      </c>
      <c r="G28" s="15" t="str">
        <f t="shared" si="2"/>
        <v>NO</v>
      </c>
      <c r="H28" s="15" t="b">
        <f t="shared" si="3"/>
        <v>0</v>
      </c>
      <c r="I28" s="5">
        <v>18</v>
      </c>
      <c r="J28" s="4" t="s">
        <v>5849</v>
      </c>
      <c r="K28" s="5">
        <v>2022</v>
      </c>
      <c r="L28" s="4" t="s">
        <v>1540</v>
      </c>
    </row>
    <row r="29" spans="1:12" ht="15.6" x14ac:dyDescent="0.3">
      <c r="A29" s="4" t="s">
        <v>3770</v>
      </c>
      <c r="B29" s="4" t="s">
        <v>3771</v>
      </c>
      <c r="C29" s="4" t="s">
        <v>3774</v>
      </c>
      <c r="D29" s="4" t="s">
        <v>5135</v>
      </c>
      <c r="E29" s="13" t="str">
        <f t="shared" si="0"/>
        <v>YES</v>
      </c>
      <c r="F29" s="13" t="str">
        <f t="shared" si="1"/>
        <v>YES</v>
      </c>
      <c r="G29" s="13" t="str">
        <f t="shared" si="2"/>
        <v>YES</v>
      </c>
      <c r="H29" s="13" t="b">
        <f t="shared" si="3"/>
        <v>1</v>
      </c>
      <c r="I29" s="5">
        <v>11</v>
      </c>
      <c r="J29" s="4" t="s">
        <v>5799</v>
      </c>
      <c r="K29" s="5">
        <v>2021</v>
      </c>
      <c r="L29" s="4" t="s">
        <v>1540</v>
      </c>
    </row>
    <row r="30" spans="1:12" ht="15.6" x14ac:dyDescent="0.3">
      <c r="A30" s="4" t="s">
        <v>3915</v>
      </c>
      <c r="B30" s="4" t="s">
        <v>3916</v>
      </c>
      <c r="C30" s="4" t="s">
        <v>3918</v>
      </c>
      <c r="D30" s="4" t="s">
        <v>5157</v>
      </c>
      <c r="E30" s="13" t="str">
        <f t="shared" si="0"/>
        <v>YES</v>
      </c>
      <c r="F30" s="13" t="str">
        <f t="shared" si="1"/>
        <v>YES</v>
      </c>
      <c r="G30" s="15" t="str">
        <f t="shared" si="2"/>
        <v>NO</v>
      </c>
      <c r="H30" s="15" t="b">
        <f t="shared" si="3"/>
        <v>0</v>
      </c>
      <c r="I30" s="5">
        <v>16</v>
      </c>
      <c r="J30" s="4" t="s">
        <v>5806</v>
      </c>
      <c r="K30" s="5">
        <v>2019</v>
      </c>
      <c r="L30" s="4" t="s">
        <v>1540</v>
      </c>
    </row>
    <row r="31" spans="1:12" ht="15.6" x14ac:dyDescent="0.3">
      <c r="A31" s="4" t="s">
        <v>5752</v>
      </c>
      <c r="B31" s="4" t="s">
        <v>3416</v>
      </c>
      <c r="C31" s="4" t="s">
        <v>3417</v>
      </c>
      <c r="D31" s="4" t="s">
        <v>5753</v>
      </c>
      <c r="E31" s="13" t="str">
        <f t="shared" si="0"/>
        <v>YES</v>
      </c>
      <c r="F31" s="13" t="str">
        <f t="shared" si="1"/>
        <v>YES</v>
      </c>
      <c r="G31" s="13" t="str">
        <f t="shared" si="2"/>
        <v>YES</v>
      </c>
      <c r="H31" s="13" t="b">
        <f t="shared" si="3"/>
        <v>1</v>
      </c>
      <c r="I31" s="5">
        <v>17</v>
      </c>
      <c r="J31" s="4" t="s">
        <v>3419</v>
      </c>
      <c r="K31" s="5">
        <v>2021</v>
      </c>
      <c r="L31" s="4" t="s">
        <v>1540</v>
      </c>
    </row>
    <row r="32" spans="1:12" ht="15.6" x14ac:dyDescent="0.3">
      <c r="A32" s="4" t="s">
        <v>5414</v>
      </c>
      <c r="B32" s="4" t="s">
        <v>2071</v>
      </c>
      <c r="C32" s="4" t="s">
        <v>2072</v>
      </c>
      <c r="D32" s="4" t="s">
        <v>5415</v>
      </c>
      <c r="E32" s="13" t="str">
        <f t="shared" si="0"/>
        <v>YES</v>
      </c>
      <c r="F32" s="13" t="str">
        <f t="shared" si="1"/>
        <v>YES</v>
      </c>
      <c r="G32" s="13" t="str">
        <f t="shared" si="2"/>
        <v>YES</v>
      </c>
      <c r="H32" s="13" t="b">
        <f t="shared" si="3"/>
        <v>1</v>
      </c>
      <c r="I32" s="5">
        <v>17</v>
      </c>
      <c r="J32" s="4" t="s">
        <v>2074</v>
      </c>
      <c r="K32" s="5">
        <v>2016</v>
      </c>
      <c r="L32" s="4" t="s">
        <v>1540</v>
      </c>
    </row>
    <row r="33" spans="1:12" ht="15.6" x14ac:dyDescent="0.3">
      <c r="A33" s="4" t="s">
        <v>5384</v>
      </c>
      <c r="B33" s="4" t="s">
        <v>1951</v>
      </c>
      <c r="C33" s="4" t="s">
        <v>1952</v>
      </c>
      <c r="D33" s="4" t="s">
        <v>5385</v>
      </c>
      <c r="E33" s="13" t="str">
        <f t="shared" si="0"/>
        <v>YES</v>
      </c>
      <c r="F33" s="13" t="str">
        <f t="shared" si="1"/>
        <v>YES</v>
      </c>
      <c r="G33" s="13" t="str">
        <f t="shared" si="2"/>
        <v>YES</v>
      </c>
      <c r="H33" s="13" t="b">
        <f t="shared" si="3"/>
        <v>1</v>
      </c>
      <c r="I33" s="5">
        <v>43</v>
      </c>
      <c r="J33" s="4" t="s">
        <v>1954</v>
      </c>
      <c r="K33" s="5">
        <v>2020</v>
      </c>
      <c r="L33" s="4" t="s">
        <v>1540</v>
      </c>
    </row>
    <row r="34" spans="1:12" ht="15.6" x14ac:dyDescent="0.3">
      <c r="A34" s="4" t="s">
        <v>5470</v>
      </c>
      <c r="B34" s="4" t="s">
        <v>2292</v>
      </c>
      <c r="C34" s="4" t="s">
        <v>2293</v>
      </c>
      <c r="D34" s="4" t="s">
        <v>5471</v>
      </c>
      <c r="E34" s="14" t="str">
        <f t="shared" si="0"/>
        <v>NO</v>
      </c>
      <c r="F34" s="13" t="str">
        <f t="shared" si="1"/>
        <v>YES</v>
      </c>
      <c r="G34" s="13" t="str">
        <f t="shared" si="2"/>
        <v>YES</v>
      </c>
      <c r="H34" s="15" t="b">
        <f t="shared" si="3"/>
        <v>0</v>
      </c>
      <c r="I34" s="5">
        <v>17</v>
      </c>
      <c r="J34" s="4" t="s">
        <v>2295</v>
      </c>
      <c r="K34" s="5">
        <v>2019</v>
      </c>
      <c r="L34" s="4" t="s">
        <v>1540</v>
      </c>
    </row>
    <row r="35" spans="1:12" ht="15.6" x14ac:dyDescent="0.3">
      <c r="A35" s="4" t="s">
        <v>1067</v>
      </c>
      <c r="B35" s="4" t="s">
        <v>1068</v>
      </c>
      <c r="C35" s="4" t="s">
        <v>1072</v>
      </c>
      <c r="D35" s="4" t="s">
        <v>1073</v>
      </c>
      <c r="E35" s="14" t="str">
        <f t="shared" si="0"/>
        <v>NO</v>
      </c>
      <c r="F35" s="13" t="str">
        <f t="shared" si="1"/>
        <v>YES</v>
      </c>
      <c r="G35" s="13" t="str">
        <f t="shared" si="2"/>
        <v>YES</v>
      </c>
      <c r="H35" s="15" t="b">
        <f t="shared" si="3"/>
        <v>0</v>
      </c>
      <c r="I35" s="5">
        <v>10</v>
      </c>
      <c r="J35" s="4" t="s">
        <v>1071</v>
      </c>
      <c r="K35" s="5" t="s">
        <v>35</v>
      </c>
      <c r="L35" s="4" t="s">
        <v>1519</v>
      </c>
    </row>
    <row r="36" spans="1:12" ht="15.6" x14ac:dyDescent="0.3">
      <c r="A36" s="4" t="s">
        <v>1383</v>
      </c>
      <c r="B36" s="4" t="s">
        <v>1384</v>
      </c>
      <c r="C36" s="4" t="s">
        <v>1388</v>
      </c>
      <c r="D36" s="4" t="s">
        <v>1389</v>
      </c>
      <c r="E36" s="13" t="str">
        <f t="shared" si="0"/>
        <v>YES</v>
      </c>
      <c r="F36" s="13" t="str">
        <f t="shared" si="1"/>
        <v>YES</v>
      </c>
      <c r="G36" s="13" t="str">
        <f t="shared" si="2"/>
        <v>YES</v>
      </c>
      <c r="H36" s="13" t="b">
        <f t="shared" si="3"/>
        <v>1</v>
      </c>
      <c r="I36" s="5">
        <v>12</v>
      </c>
      <c r="J36" s="4" t="s">
        <v>1387</v>
      </c>
      <c r="K36" s="5" t="s">
        <v>50</v>
      </c>
      <c r="L36" s="4" t="s">
        <v>1519</v>
      </c>
    </row>
    <row r="37" spans="1:12" ht="15.6" x14ac:dyDescent="0.3">
      <c r="A37" s="4" t="s">
        <v>5670</v>
      </c>
      <c r="B37" s="4" t="s">
        <v>3087</v>
      </c>
      <c r="C37" s="4" t="s">
        <v>3088</v>
      </c>
      <c r="D37" s="4" t="s">
        <v>5671</v>
      </c>
      <c r="E37" s="14" t="str">
        <f t="shared" si="0"/>
        <v>NO</v>
      </c>
      <c r="F37" s="13" t="str">
        <f t="shared" si="1"/>
        <v>YES</v>
      </c>
      <c r="G37" s="15" t="str">
        <f t="shared" si="2"/>
        <v>NO</v>
      </c>
      <c r="H37" s="15" t="b">
        <f t="shared" si="3"/>
        <v>0</v>
      </c>
      <c r="I37" s="5">
        <v>16</v>
      </c>
      <c r="J37" s="4" t="s">
        <v>3090</v>
      </c>
      <c r="K37" s="5">
        <v>2020</v>
      </c>
      <c r="L37" s="4" t="s">
        <v>1540</v>
      </c>
    </row>
    <row r="38" spans="1:12" ht="15.6" x14ac:dyDescent="0.3">
      <c r="A38" s="4" t="s">
        <v>329</v>
      </c>
      <c r="B38" s="4" t="s">
        <v>330</v>
      </c>
      <c r="C38" s="4" t="s">
        <v>333</v>
      </c>
      <c r="D38" s="4" t="s">
        <v>334</v>
      </c>
      <c r="E38" s="13" t="str">
        <f t="shared" si="0"/>
        <v>YES</v>
      </c>
      <c r="F38" s="13" t="str">
        <f t="shared" si="1"/>
        <v>YES</v>
      </c>
      <c r="G38" s="13" t="str">
        <f t="shared" si="2"/>
        <v>YES</v>
      </c>
      <c r="H38" s="13" t="b">
        <f t="shared" si="3"/>
        <v>1</v>
      </c>
      <c r="I38" s="5">
        <v>8</v>
      </c>
      <c r="J38" s="4" t="s">
        <v>332</v>
      </c>
      <c r="K38" s="5" t="s">
        <v>35</v>
      </c>
      <c r="L38" s="4" t="s">
        <v>1519</v>
      </c>
    </row>
    <row r="39" spans="1:12" ht="15.6" x14ac:dyDescent="0.3">
      <c r="A39" s="4" t="s">
        <v>5509</v>
      </c>
      <c r="B39" s="4" t="s">
        <v>2442</v>
      </c>
      <c r="C39" s="4" t="s">
        <v>2443</v>
      </c>
      <c r="D39" s="4" t="s">
        <v>5510</v>
      </c>
      <c r="E39" s="13" t="str">
        <f t="shared" si="0"/>
        <v>YES</v>
      </c>
      <c r="F39" s="13" t="str">
        <f t="shared" si="1"/>
        <v>YES</v>
      </c>
      <c r="G39" s="13" t="str">
        <f t="shared" si="2"/>
        <v>YES</v>
      </c>
      <c r="H39" s="13" t="b">
        <f t="shared" si="3"/>
        <v>1</v>
      </c>
      <c r="I39" s="5">
        <v>10</v>
      </c>
      <c r="J39" s="4" t="s">
        <v>2445</v>
      </c>
      <c r="K39" s="5">
        <v>2019</v>
      </c>
      <c r="L39" s="4" t="s">
        <v>1540</v>
      </c>
    </row>
    <row r="40" spans="1:12" ht="15.6" x14ac:dyDescent="0.3">
      <c r="A40" s="4" t="s">
        <v>4183</v>
      </c>
      <c r="B40" s="4" t="s">
        <v>4184</v>
      </c>
      <c r="C40" s="4" t="s">
        <v>4187</v>
      </c>
      <c r="D40" s="4" t="s">
        <v>5207</v>
      </c>
      <c r="E40" s="13" t="str">
        <f t="shared" si="0"/>
        <v>YES</v>
      </c>
      <c r="F40" s="13" t="str">
        <f t="shared" si="1"/>
        <v>YES</v>
      </c>
      <c r="G40" s="13" t="str">
        <f t="shared" si="2"/>
        <v>YES</v>
      </c>
      <c r="H40" s="13" t="b">
        <f t="shared" si="3"/>
        <v>1</v>
      </c>
      <c r="I40" s="5">
        <v>10</v>
      </c>
      <c r="J40" s="4" t="s">
        <v>5823</v>
      </c>
      <c r="K40" s="5">
        <v>2020</v>
      </c>
      <c r="L40" s="4" t="s">
        <v>1540</v>
      </c>
    </row>
    <row r="41" spans="1:12" ht="15.6" x14ac:dyDescent="0.3">
      <c r="A41" s="4" t="s">
        <v>4105</v>
      </c>
      <c r="B41" s="4" t="s">
        <v>4106</v>
      </c>
      <c r="C41" s="4" t="s">
        <v>4110</v>
      </c>
      <c r="D41" s="4" t="s">
        <v>5195</v>
      </c>
      <c r="E41" s="13" t="str">
        <f t="shared" si="0"/>
        <v>YES</v>
      </c>
      <c r="F41" s="13" t="str">
        <f t="shared" si="1"/>
        <v>YES</v>
      </c>
      <c r="G41" s="13" t="str">
        <f t="shared" si="2"/>
        <v>YES</v>
      </c>
      <c r="H41" s="13" t="b">
        <f t="shared" si="3"/>
        <v>1</v>
      </c>
      <c r="I41" s="5">
        <v>14</v>
      </c>
      <c r="J41" s="4" t="s">
        <v>5817</v>
      </c>
      <c r="K41" s="5">
        <v>2021</v>
      </c>
      <c r="L41" s="4" t="s">
        <v>1540</v>
      </c>
    </row>
    <row r="42" spans="1:12" ht="15.6" x14ac:dyDescent="0.3">
      <c r="A42" s="4" t="s">
        <v>4068</v>
      </c>
      <c r="B42" s="4" t="s">
        <v>4069</v>
      </c>
      <c r="C42" s="4" t="s">
        <v>4073</v>
      </c>
      <c r="D42" s="4" t="s">
        <v>5188</v>
      </c>
      <c r="E42" s="14" t="str">
        <f t="shared" si="0"/>
        <v>NO</v>
      </c>
      <c r="F42" s="13" t="str">
        <f t="shared" si="1"/>
        <v>YES</v>
      </c>
      <c r="G42" s="15" t="str">
        <f t="shared" si="2"/>
        <v>NO</v>
      </c>
      <c r="H42" s="15" t="b">
        <f t="shared" si="3"/>
        <v>0</v>
      </c>
      <c r="I42" s="5">
        <v>16</v>
      </c>
      <c r="J42" s="4" t="s">
        <v>5812</v>
      </c>
      <c r="K42" s="5">
        <v>2021</v>
      </c>
      <c r="L42" s="4" t="s">
        <v>1540</v>
      </c>
    </row>
    <row r="43" spans="1:12" ht="15.6" x14ac:dyDescent="0.3">
      <c r="A43" s="4" t="s">
        <v>1467</v>
      </c>
      <c r="B43" s="4" t="s">
        <v>1468</v>
      </c>
      <c r="C43" s="4" t="s">
        <v>1472</v>
      </c>
      <c r="D43" s="4" t="s">
        <v>1473</v>
      </c>
      <c r="E43" s="14" t="str">
        <f t="shared" si="0"/>
        <v>NO</v>
      </c>
      <c r="F43" s="13" t="str">
        <f t="shared" si="1"/>
        <v>YES</v>
      </c>
      <c r="G43" s="15" t="str">
        <f t="shared" si="2"/>
        <v>NO</v>
      </c>
      <c r="H43" s="15" t="b">
        <f t="shared" si="3"/>
        <v>0</v>
      </c>
      <c r="I43" s="5">
        <v>7</v>
      </c>
      <c r="J43" s="4" t="s">
        <v>1471</v>
      </c>
      <c r="K43" s="5" t="s">
        <v>19</v>
      </c>
      <c r="L43" s="4" t="s">
        <v>1519</v>
      </c>
    </row>
    <row r="44" spans="1:12" ht="15.6" x14ac:dyDescent="0.3">
      <c r="A44" s="4" t="s">
        <v>5766</v>
      </c>
      <c r="B44" s="4" t="s">
        <v>3470</v>
      </c>
      <c r="C44" s="4" t="s">
        <v>3471</v>
      </c>
      <c r="D44" s="4" t="s">
        <v>5767</v>
      </c>
      <c r="E44" s="14" t="str">
        <f t="shared" si="0"/>
        <v>NO</v>
      </c>
      <c r="F44" s="13" t="str">
        <f t="shared" si="1"/>
        <v>YES</v>
      </c>
      <c r="G44" s="15" t="str">
        <f t="shared" si="2"/>
        <v>NO</v>
      </c>
      <c r="H44" s="15" t="b">
        <f t="shared" si="3"/>
        <v>0</v>
      </c>
      <c r="I44" s="5">
        <v>8</v>
      </c>
      <c r="J44" s="4" t="s">
        <v>3473</v>
      </c>
      <c r="K44" s="5">
        <v>2020</v>
      </c>
      <c r="L44" s="4" t="s">
        <v>1540</v>
      </c>
    </row>
    <row r="45" spans="1:12" ht="15.6" x14ac:dyDescent="0.3">
      <c r="A45" s="4" t="s">
        <v>3588</v>
      </c>
      <c r="B45" s="4" t="s">
        <v>3589</v>
      </c>
      <c r="C45" s="4" t="s">
        <v>3592</v>
      </c>
      <c r="D45" s="4" t="s">
        <v>5102</v>
      </c>
      <c r="E45" s="13" t="str">
        <f t="shared" si="0"/>
        <v>YES</v>
      </c>
      <c r="F45" s="13" t="str">
        <f t="shared" si="1"/>
        <v>YES</v>
      </c>
      <c r="G45" s="13" t="str">
        <f t="shared" si="2"/>
        <v>YES</v>
      </c>
      <c r="H45" s="13" t="b">
        <f t="shared" si="3"/>
        <v>1</v>
      </c>
      <c r="I45" s="5">
        <v>13</v>
      </c>
      <c r="J45" s="4" t="s">
        <v>5786</v>
      </c>
      <c r="K45" s="5">
        <v>2019</v>
      </c>
      <c r="L45" s="4" t="s">
        <v>1540</v>
      </c>
    </row>
    <row r="46" spans="1:12" ht="15.6" x14ac:dyDescent="0.3">
      <c r="A46" s="4" t="s">
        <v>994</v>
      </c>
      <c r="B46" s="4" t="s">
        <v>995</v>
      </c>
      <c r="C46" s="4" t="s">
        <v>999</v>
      </c>
      <c r="D46" s="4" t="s">
        <v>1000</v>
      </c>
      <c r="E46" s="14" t="str">
        <f t="shared" si="0"/>
        <v>NO</v>
      </c>
      <c r="F46" s="13" t="str">
        <f t="shared" si="1"/>
        <v>YES</v>
      </c>
      <c r="G46" s="13" t="str">
        <f t="shared" si="2"/>
        <v>YES</v>
      </c>
      <c r="H46" s="15" t="b">
        <f t="shared" si="3"/>
        <v>0</v>
      </c>
      <c r="I46" s="5">
        <v>14</v>
      </c>
      <c r="J46" s="4" t="s">
        <v>998</v>
      </c>
      <c r="K46" s="5" t="s">
        <v>82</v>
      </c>
      <c r="L46" s="4" t="s">
        <v>1519</v>
      </c>
    </row>
    <row r="47" spans="1:12" ht="15.6" x14ac:dyDescent="0.3">
      <c r="A47" s="4" t="s">
        <v>796</v>
      </c>
      <c r="B47" s="4" t="s">
        <v>797</v>
      </c>
      <c r="C47" s="4" t="s">
        <v>800</v>
      </c>
      <c r="D47" s="4" t="s">
        <v>801</v>
      </c>
      <c r="E47" s="13" t="str">
        <f t="shared" si="0"/>
        <v>YES</v>
      </c>
      <c r="F47" s="13" t="str">
        <f t="shared" si="1"/>
        <v>YES</v>
      </c>
      <c r="G47" s="13" t="str">
        <f t="shared" si="2"/>
        <v>YES</v>
      </c>
      <c r="H47" s="13" t="b">
        <f t="shared" si="3"/>
        <v>1</v>
      </c>
      <c r="I47" s="5">
        <v>9</v>
      </c>
      <c r="J47" s="4" t="s">
        <v>799</v>
      </c>
      <c r="K47" s="5" t="s">
        <v>395</v>
      </c>
      <c r="L47" s="4" t="s">
        <v>1519</v>
      </c>
    </row>
    <row r="48" spans="1:12" ht="15.6" x14ac:dyDescent="0.3">
      <c r="A48" s="4" t="s">
        <v>25</v>
      </c>
      <c r="B48" s="4" t="s">
        <v>26</v>
      </c>
      <c r="C48" s="4" t="s">
        <v>31</v>
      </c>
      <c r="D48" s="4" t="s">
        <v>32</v>
      </c>
      <c r="E48" s="13" t="str">
        <f t="shared" si="0"/>
        <v>YES</v>
      </c>
      <c r="F48" s="13" t="str">
        <f t="shared" si="1"/>
        <v>YES</v>
      </c>
      <c r="G48" s="13" t="str">
        <f t="shared" si="2"/>
        <v>YES</v>
      </c>
      <c r="H48" s="13" t="b">
        <f t="shared" si="3"/>
        <v>1</v>
      </c>
      <c r="I48" s="5">
        <v>11</v>
      </c>
      <c r="J48" s="4" t="s">
        <v>30</v>
      </c>
      <c r="K48" s="5" t="s">
        <v>27</v>
      </c>
      <c r="L48" s="4" t="s">
        <v>1519</v>
      </c>
    </row>
    <row r="49" spans="1:12" ht="15.6" x14ac:dyDescent="0.3">
      <c r="A49" s="4" t="s">
        <v>5688</v>
      </c>
      <c r="B49" s="4" t="s">
        <v>3161</v>
      </c>
      <c r="C49" s="4" t="s">
        <v>3162</v>
      </c>
      <c r="D49" s="4" t="s">
        <v>5689</v>
      </c>
      <c r="E49" s="13" t="str">
        <f t="shared" si="0"/>
        <v>YES</v>
      </c>
      <c r="F49" s="13" t="str">
        <f t="shared" si="1"/>
        <v>YES</v>
      </c>
      <c r="G49" s="13" t="str">
        <f t="shared" si="2"/>
        <v>YES</v>
      </c>
      <c r="H49" s="13" t="b">
        <f t="shared" si="3"/>
        <v>1</v>
      </c>
      <c r="I49" s="5">
        <v>12</v>
      </c>
      <c r="J49" s="4" t="s">
        <v>3164</v>
      </c>
      <c r="K49" s="5">
        <v>2022</v>
      </c>
      <c r="L49" s="4" t="s">
        <v>1540</v>
      </c>
    </row>
    <row r="50" spans="1:12" ht="15.6" x14ac:dyDescent="0.3">
      <c r="A50" s="4" t="s">
        <v>4339</v>
      </c>
      <c r="B50" s="4" t="s">
        <v>4340</v>
      </c>
      <c r="C50" s="4" t="s">
        <v>4343</v>
      </c>
      <c r="D50" s="4" t="s">
        <v>5236</v>
      </c>
      <c r="E50" s="14" t="str">
        <f t="shared" si="0"/>
        <v>NO</v>
      </c>
      <c r="F50" s="13" t="str">
        <f t="shared" si="1"/>
        <v>YES</v>
      </c>
      <c r="G50" s="15" t="str">
        <f t="shared" si="2"/>
        <v>NO</v>
      </c>
      <c r="H50" s="15" t="b">
        <f t="shared" si="3"/>
        <v>0</v>
      </c>
      <c r="I50" s="5">
        <v>7</v>
      </c>
      <c r="J50" s="4" t="s">
        <v>5836</v>
      </c>
      <c r="K50" s="5">
        <v>2018</v>
      </c>
      <c r="L50" s="4" t="s">
        <v>1540</v>
      </c>
    </row>
    <row r="51" spans="1:12" ht="15.6" x14ac:dyDescent="0.3">
      <c r="A51" s="4" t="s">
        <v>1120</v>
      </c>
      <c r="B51" s="4" t="s">
        <v>1121</v>
      </c>
      <c r="C51" s="4" t="s">
        <v>1125</v>
      </c>
      <c r="D51" s="4" t="s">
        <v>1128</v>
      </c>
      <c r="E51" s="13" t="str">
        <f t="shared" si="0"/>
        <v>YES</v>
      </c>
      <c r="F51" s="13" t="str">
        <f t="shared" si="1"/>
        <v>YES</v>
      </c>
      <c r="G51" s="13" t="str">
        <f t="shared" si="2"/>
        <v>YES</v>
      </c>
      <c r="H51" s="13" t="b">
        <f t="shared" si="3"/>
        <v>1</v>
      </c>
      <c r="I51" s="5">
        <v>15</v>
      </c>
      <c r="J51" s="4" t="s">
        <v>1127</v>
      </c>
      <c r="K51" s="5" t="s">
        <v>124</v>
      </c>
      <c r="L51" s="4" t="s">
        <v>1519</v>
      </c>
    </row>
    <row r="52" spans="1:12" ht="15.6" x14ac:dyDescent="0.3">
      <c r="A52" s="4" t="s">
        <v>5770</v>
      </c>
      <c r="B52" s="4" t="s">
        <v>3486</v>
      </c>
      <c r="C52" s="4" t="s">
        <v>3487</v>
      </c>
      <c r="D52" s="4" t="s">
        <v>5771</v>
      </c>
      <c r="E52" s="14" t="str">
        <f t="shared" si="0"/>
        <v>NO</v>
      </c>
      <c r="F52" s="13" t="str">
        <f t="shared" si="1"/>
        <v>YES</v>
      </c>
      <c r="G52" s="15" t="str">
        <f t="shared" si="2"/>
        <v>NO</v>
      </c>
      <c r="H52" s="15" t="b">
        <f t="shared" si="3"/>
        <v>0</v>
      </c>
      <c r="I52" s="5">
        <v>8</v>
      </c>
      <c r="J52" s="4" t="s">
        <v>3489</v>
      </c>
      <c r="K52" s="5">
        <v>2020</v>
      </c>
      <c r="L52" s="4" t="s">
        <v>1540</v>
      </c>
    </row>
    <row r="53" spans="1:12" ht="15.6" x14ac:dyDescent="0.3">
      <c r="A53" s="4" t="s">
        <v>712</v>
      </c>
      <c r="B53" s="4" t="s">
        <v>713</v>
      </c>
      <c r="C53" s="4" t="s">
        <v>717</v>
      </c>
      <c r="D53" s="4" t="s">
        <v>718</v>
      </c>
      <c r="E53" s="14" t="str">
        <f t="shared" si="0"/>
        <v>NO</v>
      </c>
      <c r="F53" s="13" t="str">
        <f t="shared" si="1"/>
        <v>YES</v>
      </c>
      <c r="G53" s="13" t="str">
        <f t="shared" si="2"/>
        <v>YES</v>
      </c>
      <c r="H53" s="15" t="b">
        <f t="shared" si="3"/>
        <v>0</v>
      </c>
      <c r="I53" s="5">
        <v>11</v>
      </c>
      <c r="J53" s="4" t="s">
        <v>716</v>
      </c>
      <c r="K53" s="5" t="s">
        <v>82</v>
      </c>
      <c r="L53" s="4" t="s">
        <v>1519</v>
      </c>
    </row>
    <row r="54" spans="1:12" ht="15.6" x14ac:dyDescent="0.3">
      <c r="A54" s="4" t="s">
        <v>5768</v>
      </c>
      <c r="B54" s="4" t="s">
        <v>3478</v>
      </c>
      <c r="C54" s="4" t="s">
        <v>3479</v>
      </c>
      <c r="D54" s="4" t="s">
        <v>5769</v>
      </c>
      <c r="E54" s="14" t="str">
        <f t="shared" si="0"/>
        <v>NO</v>
      </c>
      <c r="F54" s="13" t="str">
        <f t="shared" si="1"/>
        <v>YES</v>
      </c>
      <c r="G54" s="13" t="str">
        <f t="shared" si="2"/>
        <v>YES</v>
      </c>
      <c r="H54" s="15" t="b">
        <f t="shared" si="3"/>
        <v>0</v>
      </c>
      <c r="I54" s="5">
        <v>9</v>
      </c>
      <c r="J54" s="4" t="s">
        <v>3481</v>
      </c>
      <c r="K54" s="5">
        <v>2020</v>
      </c>
      <c r="L54" s="4" t="s">
        <v>1540</v>
      </c>
    </row>
    <row r="55" spans="1:12" ht="15.6" x14ac:dyDescent="0.3">
      <c r="A55" s="4" t="s">
        <v>5551</v>
      </c>
      <c r="B55" s="4" t="s">
        <v>2611</v>
      </c>
      <c r="C55" s="4" t="s">
        <v>2612</v>
      </c>
      <c r="D55" s="4" t="s">
        <v>5552</v>
      </c>
      <c r="E55" s="13" t="str">
        <f t="shared" si="0"/>
        <v>YES</v>
      </c>
      <c r="F55" s="13" t="str">
        <f t="shared" si="1"/>
        <v>YES</v>
      </c>
      <c r="G55" s="13" t="str">
        <f t="shared" si="2"/>
        <v>YES</v>
      </c>
      <c r="H55" s="13" t="b">
        <f t="shared" si="3"/>
        <v>1</v>
      </c>
      <c r="I55" s="5">
        <v>9</v>
      </c>
      <c r="J55" s="4" t="s">
        <v>2614</v>
      </c>
      <c r="K55" s="5">
        <v>2015</v>
      </c>
      <c r="L55" s="4" t="s">
        <v>1540</v>
      </c>
    </row>
    <row r="56" spans="1:12" ht="15.6" x14ac:dyDescent="0.3">
      <c r="A56" s="4" t="s">
        <v>648</v>
      </c>
      <c r="B56" s="4" t="s">
        <v>649</v>
      </c>
      <c r="C56" s="4" t="s">
        <v>653</v>
      </c>
      <c r="D56" s="4" t="s">
        <v>654</v>
      </c>
      <c r="E56" s="13" t="str">
        <f t="shared" si="0"/>
        <v>YES</v>
      </c>
      <c r="F56" s="13" t="str">
        <f t="shared" si="1"/>
        <v>YES</v>
      </c>
      <c r="G56" s="13" t="str">
        <f t="shared" si="2"/>
        <v>YES</v>
      </c>
      <c r="H56" s="13" t="b">
        <f t="shared" si="3"/>
        <v>1</v>
      </c>
      <c r="I56" s="5">
        <v>7</v>
      </c>
      <c r="J56" s="4" t="s">
        <v>652</v>
      </c>
      <c r="K56" s="5" t="s">
        <v>19</v>
      </c>
      <c r="L56" s="4" t="s">
        <v>1519</v>
      </c>
    </row>
    <row r="57" spans="1:12" ht="15.6" x14ac:dyDescent="0.3">
      <c r="A57" s="4" t="s">
        <v>5672</v>
      </c>
      <c r="B57" s="4" t="s">
        <v>3095</v>
      </c>
      <c r="C57" s="4" t="s">
        <v>3096</v>
      </c>
      <c r="D57" s="4" t="s">
        <v>5673</v>
      </c>
      <c r="E57" s="13" t="str">
        <f t="shared" si="0"/>
        <v>YES</v>
      </c>
      <c r="F57" s="13" t="str">
        <f t="shared" si="1"/>
        <v>YES</v>
      </c>
      <c r="G57" s="13" t="str">
        <f t="shared" si="2"/>
        <v>YES</v>
      </c>
      <c r="H57" s="13" t="b">
        <f t="shared" si="3"/>
        <v>1</v>
      </c>
      <c r="I57" s="5">
        <v>13</v>
      </c>
      <c r="J57" s="4" t="s">
        <v>3098</v>
      </c>
      <c r="K57" s="5">
        <v>2022</v>
      </c>
      <c r="L57" s="4" t="s">
        <v>1540</v>
      </c>
    </row>
    <row r="58" spans="1:12" ht="15.6" x14ac:dyDescent="0.3">
      <c r="A58" s="4" t="s">
        <v>5583</v>
      </c>
      <c r="B58" s="4" t="s">
        <v>2737</v>
      </c>
      <c r="C58" s="4" t="s">
        <v>2738</v>
      </c>
      <c r="D58" s="4" t="s">
        <v>5584</v>
      </c>
      <c r="E58" s="13" t="str">
        <f t="shared" si="0"/>
        <v>YES</v>
      </c>
      <c r="F58" s="13" t="str">
        <f t="shared" si="1"/>
        <v>YES</v>
      </c>
      <c r="G58" s="13" t="str">
        <f t="shared" si="2"/>
        <v>YES</v>
      </c>
      <c r="H58" s="13" t="b">
        <f t="shared" si="3"/>
        <v>1</v>
      </c>
      <c r="I58" s="5">
        <v>14</v>
      </c>
      <c r="J58" s="4" t="s">
        <v>2740</v>
      </c>
      <c r="K58" s="5">
        <v>2022</v>
      </c>
      <c r="L58" s="4" t="s">
        <v>1540</v>
      </c>
    </row>
    <row r="59" spans="1:12" ht="15.6" x14ac:dyDescent="0.3">
      <c r="A59" s="4" t="s">
        <v>5555</v>
      </c>
      <c r="B59" s="4" t="s">
        <v>2627</v>
      </c>
      <c r="C59" s="4" t="s">
        <v>2628</v>
      </c>
      <c r="D59" s="4" t="s">
        <v>5556</v>
      </c>
      <c r="E59" s="13" t="str">
        <f t="shared" si="0"/>
        <v>YES</v>
      </c>
      <c r="F59" s="13" t="str">
        <f t="shared" si="1"/>
        <v>YES</v>
      </c>
      <c r="G59" s="13" t="str">
        <f t="shared" si="2"/>
        <v>YES</v>
      </c>
      <c r="H59" s="13" t="b">
        <f t="shared" si="3"/>
        <v>1</v>
      </c>
      <c r="I59" s="5">
        <v>12</v>
      </c>
      <c r="J59" s="4" t="s">
        <v>2630</v>
      </c>
      <c r="K59" s="5">
        <v>2023</v>
      </c>
      <c r="L59" s="4" t="s">
        <v>1540</v>
      </c>
    </row>
    <row r="60" spans="1:12" ht="15.6" x14ac:dyDescent="0.3">
      <c r="A60" s="4" t="s">
        <v>5658</v>
      </c>
      <c r="B60" s="4" t="s">
        <v>3041</v>
      </c>
      <c r="C60" s="4" t="s">
        <v>3042</v>
      </c>
      <c r="D60" s="4" t="s">
        <v>5659</v>
      </c>
      <c r="E60" s="13" t="str">
        <f t="shared" si="0"/>
        <v>YES</v>
      </c>
      <c r="F60" s="13" t="str">
        <f t="shared" si="1"/>
        <v>YES</v>
      </c>
      <c r="G60" s="13" t="str">
        <f t="shared" si="2"/>
        <v>YES</v>
      </c>
      <c r="H60" s="13" t="b">
        <f t="shared" si="3"/>
        <v>1</v>
      </c>
      <c r="I60" s="5">
        <v>10</v>
      </c>
      <c r="J60" s="4" t="s">
        <v>3044</v>
      </c>
      <c r="K60" s="5">
        <v>2021</v>
      </c>
      <c r="L60" s="4" t="s">
        <v>1540</v>
      </c>
    </row>
    <row r="61" spans="1:12" ht="15.6" x14ac:dyDescent="0.3">
      <c r="A61" s="4" t="s">
        <v>870</v>
      </c>
      <c r="B61" s="4" t="s">
        <v>871</v>
      </c>
      <c r="C61" s="4" t="s">
        <v>875</v>
      </c>
      <c r="D61" s="4" t="s">
        <v>876</v>
      </c>
      <c r="E61" s="13" t="str">
        <f t="shared" si="0"/>
        <v>YES</v>
      </c>
      <c r="F61" s="13" t="str">
        <f t="shared" si="1"/>
        <v>YES</v>
      </c>
      <c r="G61" s="13" t="str">
        <f t="shared" si="2"/>
        <v>YES</v>
      </c>
      <c r="H61" s="13" t="b">
        <f t="shared" si="3"/>
        <v>1</v>
      </c>
      <c r="I61" s="5">
        <v>14</v>
      </c>
      <c r="J61" s="4" t="s">
        <v>874</v>
      </c>
      <c r="K61" s="5" t="s">
        <v>35</v>
      </c>
      <c r="L61" s="4" t="s">
        <v>1519</v>
      </c>
    </row>
    <row r="62" spans="1:12" ht="15.6" x14ac:dyDescent="0.3">
      <c r="A62" s="4" t="s">
        <v>1818</v>
      </c>
      <c r="B62" s="4" t="s">
        <v>1819</v>
      </c>
      <c r="C62" s="4" t="s">
        <v>1822</v>
      </c>
      <c r="D62" s="4" t="s">
        <v>1823</v>
      </c>
      <c r="E62" s="14" t="str">
        <f t="shared" si="0"/>
        <v>NO</v>
      </c>
      <c r="F62" s="13" t="str">
        <f t="shared" si="1"/>
        <v>YES</v>
      </c>
      <c r="G62" s="13" t="str">
        <f t="shared" si="2"/>
        <v>YES</v>
      </c>
      <c r="H62" s="15" t="b">
        <f t="shared" si="3"/>
        <v>0</v>
      </c>
      <c r="I62" s="5">
        <v>15</v>
      </c>
      <c r="J62" s="4" t="s">
        <v>1821</v>
      </c>
      <c r="K62" s="5">
        <v>2018</v>
      </c>
      <c r="L62" s="4" t="s">
        <v>1540</v>
      </c>
    </row>
    <row r="63" spans="1:12" ht="15.6" x14ac:dyDescent="0.3">
      <c r="A63" s="4" t="s">
        <v>845</v>
      </c>
      <c r="B63" s="4" t="s">
        <v>846</v>
      </c>
      <c r="C63" s="4" t="s">
        <v>850</v>
      </c>
      <c r="D63" s="4" t="s">
        <v>851</v>
      </c>
      <c r="E63" s="14" t="str">
        <f t="shared" si="0"/>
        <v>NO</v>
      </c>
      <c r="F63" s="13" t="str">
        <f t="shared" si="1"/>
        <v>YES</v>
      </c>
      <c r="G63" s="13" t="str">
        <f t="shared" si="2"/>
        <v>YES</v>
      </c>
      <c r="H63" s="15" t="b">
        <f t="shared" si="3"/>
        <v>0</v>
      </c>
      <c r="I63" s="5">
        <v>7</v>
      </c>
      <c r="J63" s="4" t="s">
        <v>849</v>
      </c>
      <c r="K63" s="5" t="s">
        <v>35</v>
      </c>
      <c r="L63" s="4" t="s">
        <v>1519</v>
      </c>
    </row>
    <row r="64" spans="1:12" ht="15.6" x14ac:dyDescent="0.3">
      <c r="A64" s="4" t="s">
        <v>4672</v>
      </c>
      <c r="B64" s="4" t="s">
        <v>4673</v>
      </c>
      <c r="C64" s="4" t="s">
        <v>4677</v>
      </c>
      <c r="D64" s="4" t="s">
        <v>5293</v>
      </c>
      <c r="E64" s="13" t="str">
        <f t="shared" si="0"/>
        <v>YES</v>
      </c>
      <c r="F64" s="13" t="str">
        <f t="shared" si="1"/>
        <v>YES</v>
      </c>
      <c r="G64" s="13" t="str">
        <f t="shared" si="2"/>
        <v>YES</v>
      </c>
      <c r="H64" s="13" t="b">
        <f t="shared" si="3"/>
        <v>1</v>
      </c>
      <c r="I64" s="5">
        <v>12</v>
      </c>
      <c r="J64" s="4" t="s">
        <v>5863</v>
      </c>
      <c r="K64" s="5">
        <v>2016</v>
      </c>
      <c r="L64" s="4" t="s">
        <v>1540</v>
      </c>
    </row>
    <row r="65" spans="1:12" ht="15.6" x14ac:dyDescent="0.3">
      <c r="A65" s="4" t="s">
        <v>5547</v>
      </c>
      <c r="B65" s="4" t="s">
        <v>2595</v>
      </c>
      <c r="C65" s="4" t="s">
        <v>2596</v>
      </c>
      <c r="D65" s="4" t="s">
        <v>5548</v>
      </c>
      <c r="E65" s="13" t="str">
        <f t="shared" si="0"/>
        <v>YES</v>
      </c>
      <c r="F65" s="13" t="str">
        <f t="shared" si="1"/>
        <v>YES</v>
      </c>
      <c r="G65" s="13" t="str">
        <f t="shared" si="2"/>
        <v>YES</v>
      </c>
      <c r="H65" s="13" t="b">
        <f t="shared" si="3"/>
        <v>1</v>
      </c>
      <c r="I65" s="5">
        <v>8</v>
      </c>
      <c r="J65" s="4" t="s">
        <v>2598</v>
      </c>
      <c r="K65" s="5">
        <v>2021</v>
      </c>
      <c r="L65" s="4" t="s">
        <v>1540</v>
      </c>
    </row>
    <row r="66" spans="1:12" ht="15.6" x14ac:dyDescent="0.3">
      <c r="A66" s="4" t="s">
        <v>5762</v>
      </c>
      <c r="B66" s="4" t="s">
        <v>3456</v>
      </c>
      <c r="C66" s="4" t="s">
        <v>3457</v>
      </c>
      <c r="D66" s="4" t="s">
        <v>5763</v>
      </c>
      <c r="E66" s="14" t="str">
        <f t="shared" ref="E66:E129" si="4">IF(OR(ISNUMBER(SEARCH("Virtual Reality",B66)),ISNUMBER(SEARCH("Augmented Reality",B66)),ISNUMBER(SEARCH("Mixed Reality",B66)),ISNUMBER(SEARCH("Metaverse",B66)),ISNUMBER(SEARCH("vr",B66)),ISNUMBER(SEARCH("AR",B66)),ISNUMBER(SEARCH("MR",B66)),ISNUMBER(SEARCH("security",B66)),ISNUMBER(SEARCH("privacy",B66)),ISNUMBER(SEARCH("identification",B66)),ISNUMBER(SEARCH("authentication",B66)),ISNUMBER(SEARCH("risks",B66)),ISNUMBER(SEARCH("risk",B66))),"YES","NO")</f>
        <v>NO</v>
      </c>
      <c r="F66" s="13" t="str">
        <f t="shared" ref="F66:F129" si="5">IF(OR(ISNUMBER(SEARCH("Virtual Reality",C66)),ISNUMBER(SEARCH("Augmented Reality",C66)),ISNUMBER(SEARCH("Mixed Reality",C66)),ISNUMBER(SEARCH("Metaverse",C66)),ISNUMBER(SEARCH("vr",C66)),ISNUMBER(SEARCH("AR",C66)),ISNUMBER(SEARCH("MR",C66)),ISNUMBER(SEARCH("security",C66)),ISNUMBER(SEARCH("privacy",C66)),ISNUMBER(SEARCH("identification",C66)),ISNUMBER(SEARCH("authentication",C66)),ISNUMBER(SEARCH("risks",C66)),ISNUMBER(SEARCH("risk",C66))),"YES","NO")</f>
        <v>YES</v>
      </c>
      <c r="G66" s="13" t="str">
        <f t="shared" ref="G66:G129" si="6">IF(OR(ISNUMBER(SEARCH("Virtual Reality",D66)),ISNUMBER(SEARCH("Augmented Reality",D66)),ISNUMBER(SEARCH("Mixed Reality",D66)),ISNUMBER(SEARCH("Metaverse",D66)),ISNUMBER(SEARCH("vr",D66)),ISNUMBER(SEARCH("AR",D66)),ISNUMBER(SEARCH("MR",D66)),ISNUMBER(SEARCH("security",D66)),ISNUMBER(SEARCH("privacy",D66)),ISNUMBER(SEARCH("identification",D66)),ISNUMBER(SEARCH("authentication",D66)),ISNUMBER(SEARCH("risks",D66)),ISNUMBER(SEARCH("risk",D66))),"YES","NO")</f>
        <v>YES</v>
      </c>
      <c r="H66" s="15" t="b">
        <f t="shared" ref="H66:H129" si="7">IF(AND(E66="YES",F66="YES",G66="YES"),TRUE,FALSE)</f>
        <v>0</v>
      </c>
      <c r="I66" s="5">
        <v>8</v>
      </c>
      <c r="J66" s="4" t="s">
        <v>3459</v>
      </c>
      <c r="K66" s="5">
        <v>2022</v>
      </c>
      <c r="L66" s="4" t="s">
        <v>1540</v>
      </c>
    </row>
    <row r="67" spans="1:12" ht="15.6" x14ac:dyDescent="0.3">
      <c r="A67" s="4" t="s">
        <v>4431</v>
      </c>
      <c r="B67" s="4" t="s">
        <v>4432</v>
      </c>
      <c r="C67" s="4" t="s">
        <v>4435</v>
      </c>
      <c r="D67" s="4" t="s">
        <v>5252</v>
      </c>
      <c r="E67" s="14" t="str">
        <f t="shared" si="4"/>
        <v>NO</v>
      </c>
      <c r="F67" s="13" t="str">
        <f t="shared" si="5"/>
        <v>YES</v>
      </c>
      <c r="G67" s="13" t="str">
        <f t="shared" si="6"/>
        <v>YES</v>
      </c>
      <c r="H67" s="15" t="b">
        <f t="shared" si="7"/>
        <v>0</v>
      </c>
      <c r="I67" s="5">
        <v>17</v>
      </c>
      <c r="J67" s="4" t="s">
        <v>5844</v>
      </c>
      <c r="K67" s="5">
        <v>2022</v>
      </c>
      <c r="L67" s="4" t="s">
        <v>1540</v>
      </c>
    </row>
    <row r="68" spans="1:12" ht="15.6" x14ac:dyDescent="0.3">
      <c r="A68" s="4" t="s">
        <v>5698</v>
      </c>
      <c r="B68" s="4" t="s">
        <v>3201</v>
      </c>
      <c r="C68" s="4" t="s">
        <v>3202</v>
      </c>
      <c r="D68" s="4" t="s">
        <v>5699</v>
      </c>
      <c r="E68" s="14" t="str">
        <f t="shared" si="4"/>
        <v>NO</v>
      </c>
      <c r="F68" s="13" t="str">
        <f t="shared" si="5"/>
        <v>YES</v>
      </c>
      <c r="G68" s="13" t="str">
        <f t="shared" si="6"/>
        <v>YES</v>
      </c>
      <c r="H68" s="15" t="b">
        <f t="shared" si="7"/>
        <v>0</v>
      </c>
      <c r="I68" s="5">
        <v>18</v>
      </c>
      <c r="J68" s="4" t="s">
        <v>3204</v>
      </c>
      <c r="K68" s="5">
        <v>2018</v>
      </c>
      <c r="L68" s="4" t="s">
        <v>1540</v>
      </c>
    </row>
    <row r="69" spans="1:12" ht="15.6" x14ac:dyDescent="0.3">
      <c r="A69" s="4" t="s">
        <v>4247</v>
      </c>
      <c r="B69" s="4" t="s">
        <v>4248</v>
      </c>
      <c r="C69" s="4" t="s">
        <v>4250</v>
      </c>
      <c r="D69" s="4" t="s">
        <v>5219</v>
      </c>
      <c r="E69" s="13" t="str">
        <f t="shared" si="4"/>
        <v>YES</v>
      </c>
      <c r="F69" s="13" t="str">
        <f t="shared" si="5"/>
        <v>YES</v>
      </c>
      <c r="G69" s="13" t="str">
        <f t="shared" si="6"/>
        <v>YES</v>
      </c>
      <c r="H69" s="13" t="b">
        <f t="shared" si="7"/>
        <v>1</v>
      </c>
      <c r="I69" s="5">
        <v>15</v>
      </c>
      <c r="J69" s="4" t="s">
        <v>5829</v>
      </c>
      <c r="K69" s="5">
        <v>2021</v>
      </c>
      <c r="L69" s="4" t="s">
        <v>1540</v>
      </c>
    </row>
    <row r="70" spans="1:12" ht="15.6" x14ac:dyDescent="0.3">
      <c r="A70" s="4" t="s">
        <v>5712</v>
      </c>
      <c r="B70" s="4" t="s">
        <v>3255</v>
      </c>
      <c r="C70" s="4" t="s">
        <v>3256</v>
      </c>
      <c r="D70" s="4" t="s">
        <v>5713</v>
      </c>
      <c r="E70" s="14" t="str">
        <f t="shared" si="4"/>
        <v>NO</v>
      </c>
      <c r="F70" s="13" t="str">
        <f t="shared" si="5"/>
        <v>YES</v>
      </c>
      <c r="G70" s="13" t="str">
        <f t="shared" si="6"/>
        <v>YES</v>
      </c>
      <c r="H70" s="15" t="b">
        <f t="shared" si="7"/>
        <v>0</v>
      </c>
      <c r="I70" s="5">
        <v>14</v>
      </c>
      <c r="J70" s="4" t="s">
        <v>3258</v>
      </c>
      <c r="K70" s="5">
        <v>2021</v>
      </c>
      <c r="L70" s="4" t="s">
        <v>1540</v>
      </c>
    </row>
    <row r="71" spans="1:12" ht="15.6" x14ac:dyDescent="0.3">
      <c r="A71" s="4" t="s">
        <v>148</v>
      </c>
      <c r="B71" s="4" t="s">
        <v>149</v>
      </c>
      <c r="C71" s="4" t="s">
        <v>153</v>
      </c>
      <c r="D71" s="4" t="s">
        <v>154</v>
      </c>
      <c r="E71" s="13" t="str">
        <f t="shared" si="4"/>
        <v>YES</v>
      </c>
      <c r="F71" s="13" t="str">
        <f t="shared" si="5"/>
        <v>YES</v>
      </c>
      <c r="G71" s="13" t="str">
        <f t="shared" si="6"/>
        <v>YES</v>
      </c>
      <c r="H71" s="13" t="b">
        <f t="shared" si="7"/>
        <v>1</v>
      </c>
      <c r="I71" s="5">
        <v>9</v>
      </c>
      <c r="J71" s="4" t="s">
        <v>152</v>
      </c>
      <c r="K71" s="5" t="s">
        <v>35</v>
      </c>
      <c r="L71" s="4" t="s">
        <v>1519</v>
      </c>
    </row>
    <row r="72" spans="1:12" ht="15.6" x14ac:dyDescent="0.3">
      <c r="A72" s="4" t="s">
        <v>5430</v>
      </c>
      <c r="B72" s="4" t="s">
        <v>2134</v>
      </c>
      <c r="C72" s="4" t="s">
        <v>2135</v>
      </c>
      <c r="D72" s="4" t="s">
        <v>5431</v>
      </c>
      <c r="E72" s="13" t="str">
        <f t="shared" si="4"/>
        <v>YES</v>
      </c>
      <c r="F72" s="13" t="str">
        <f t="shared" si="5"/>
        <v>YES</v>
      </c>
      <c r="G72" s="13" t="str">
        <f t="shared" si="6"/>
        <v>YES</v>
      </c>
      <c r="H72" s="13" t="b">
        <f t="shared" si="7"/>
        <v>1</v>
      </c>
      <c r="I72" s="5">
        <v>23</v>
      </c>
      <c r="J72" s="4" t="s">
        <v>2137</v>
      </c>
      <c r="K72" s="5">
        <v>2021</v>
      </c>
      <c r="L72" s="4" t="s">
        <v>1540</v>
      </c>
    </row>
    <row r="73" spans="1:12" ht="15.6" x14ac:dyDescent="0.3">
      <c r="A73" s="4" t="s">
        <v>5503</v>
      </c>
      <c r="B73" s="4" t="s">
        <v>2416</v>
      </c>
      <c r="C73" s="4" t="s">
        <v>2417</v>
      </c>
      <c r="D73" s="4" t="s">
        <v>5504</v>
      </c>
      <c r="E73" s="13" t="str">
        <f t="shared" si="4"/>
        <v>YES</v>
      </c>
      <c r="F73" s="13" t="str">
        <f t="shared" si="5"/>
        <v>YES</v>
      </c>
      <c r="G73" s="13" t="str">
        <f t="shared" si="6"/>
        <v>YES</v>
      </c>
      <c r="H73" s="13" t="b">
        <f t="shared" si="7"/>
        <v>1</v>
      </c>
      <c r="I73" s="5">
        <v>11</v>
      </c>
      <c r="J73" s="4" t="s">
        <v>2419</v>
      </c>
      <c r="K73" s="5">
        <v>2019</v>
      </c>
      <c r="L73" s="4" t="s">
        <v>1540</v>
      </c>
    </row>
    <row r="74" spans="1:12" ht="15.6" x14ac:dyDescent="0.3">
      <c r="A74" s="4" t="s">
        <v>3531</v>
      </c>
      <c r="B74" s="4" t="s">
        <v>1975</v>
      </c>
      <c r="C74" s="4" t="s">
        <v>1976</v>
      </c>
      <c r="D74" s="4" t="s">
        <v>5091</v>
      </c>
      <c r="E74" s="13" t="str">
        <f t="shared" si="4"/>
        <v>YES</v>
      </c>
      <c r="F74" s="13" t="str">
        <f t="shared" si="5"/>
        <v>YES</v>
      </c>
      <c r="G74" s="13" t="str">
        <f t="shared" si="6"/>
        <v>YES</v>
      </c>
      <c r="H74" s="13" t="b">
        <f t="shared" si="7"/>
        <v>1</v>
      </c>
      <c r="I74" s="5">
        <v>13</v>
      </c>
      <c r="J74" s="4" t="s">
        <v>5783</v>
      </c>
      <c r="K74" s="5">
        <v>2023</v>
      </c>
      <c r="L74" s="4" t="s">
        <v>1540</v>
      </c>
    </row>
    <row r="75" spans="1:12" ht="15.6" x14ac:dyDescent="0.3">
      <c r="A75" s="4" t="s">
        <v>3517</v>
      </c>
      <c r="B75" s="4" t="s">
        <v>3518</v>
      </c>
      <c r="C75" s="4" t="s">
        <v>3522</v>
      </c>
      <c r="D75" s="4" t="s">
        <v>5088</v>
      </c>
      <c r="E75" s="13" t="str">
        <f t="shared" si="4"/>
        <v>YES</v>
      </c>
      <c r="F75" s="13" t="str">
        <f t="shared" si="5"/>
        <v>YES</v>
      </c>
      <c r="G75" s="13" t="str">
        <f t="shared" si="6"/>
        <v>YES</v>
      </c>
      <c r="H75" s="13" t="b">
        <f t="shared" si="7"/>
        <v>1</v>
      </c>
      <c r="I75" s="5">
        <v>37</v>
      </c>
      <c r="J75" s="4" t="s">
        <v>5782</v>
      </c>
      <c r="K75" s="5">
        <v>2020</v>
      </c>
      <c r="L75" s="4" t="s">
        <v>1540</v>
      </c>
    </row>
    <row r="76" spans="1:12" ht="15.6" x14ac:dyDescent="0.3">
      <c r="A76" s="4" t="s">
        <v>1632</v>
      </c>
      <c r="B76" s="4" t="s">
        <v>1633</v>
      </c>
      <c r="C76" s="4" t="s">
        <v>1636</v>
      </c>
      <c r="D76" s="4" t="s">
        <v>1637</v>
      </c>
      <c r="E76" s="13" t="str">
        <f t="shared" si="4"/>
        <v>YES</v>
      </c>
      <c r="F76" s="13" t="str">
        <f t="shared" si="5"/>
        <v>YES</v>
      </c>
      <c r="G76" s="13" t="str">
        <f t="shared" si="6"/>
        <v>YES</v>
      </c>
      <c r="H76" s="13" t="b">
        <f t="shared" si="7"/>
        <v>1</v>
      </c>
      <c r="I76" s="5">
        <v>12</v>
      </c>
      <c r="J76" s="4" t="s">
        <v>1635</v>
      </c>
      <c r="K76" s="5">
        <v>2022</v>
      </c>
      <c r="L76" s="4" t="s">
        <v>1540</v>
      </c>
    </row>
    <row r="77" spans="1:12" ht="15.6" x14ac:dyDescent="0.3">
      <c r="A77" s="4" t="s">
        <v>601</v>
      </c>
      <c r="B77" s="4" t="s">
        <v>602</v>
      </c>
      <c r="C77" s="4" t="s">
        <v>606</v>
      </c>
      <c r="D77" s="4" t="s">
        <v>607</v>
      </c>
      <c r="E77" s="13" t="str">
        <f t="shared" si="4"/>
        <v>YES</v>
      </c>
      <c r="F77" s="13" t="str">
        <f t="shared" si="5"/>
        <v>YES</v>
      </c>
      <c r="G77" s="13" t="str">
        <f t="shared" si="6"/>
        <v>YES</v>
      </c>
      <c r="H77" s="13" t="b">
        <f t="shared" si="7"/>
        <v>1</v>
      </c>
      <c r="I77" s="5">
        <v>14</v>
      </c>
      <c r="J77" s="4" t="s">
        <v>605</v>
      </c>
      <c r="K77" s="5" t="s">
        <v>124</v>
      </c>
      <c r="L77" s="4" t="s">
        <v>1519</v>
      </c>
    </row>
    <row r="78" spans="1:12" ht="15.6" x14ac:dyDescent="0.3">
      <c r="A78" s="4" t="s">
        <v>470</v>
      </c>
      <c r="B78" s="4" t="s">
        <v>471</v>
      </c>
      <c r="C78" s="4" t="s">
        <v>475</v>
      </c>
      <c r="D78" s="4" t="s">
        <v>476</v>
      </c>
      <c r="E78" s="13" t="str">
        <f t="shared" si="4"/>
        <v>YES</v>
      </c>
      <c r="F78" s="13" t="str">
        <f t="shared" si="5"/>
        <v>YES</v>
      </c>
      <c r="G78" s="13" t="str">
        <f t="shared" si="6"/>
        <v>YES</v>
      </c>
      <c r="H78" s="13" t="b">
        <f t="shared" si="7"/>
        <v>1</v>
      </c>
      <c r="I78" s="5">
        <v>8</v>
      </c>
      <c r="J78" s="4" t="s">
        <v>474</v>
      </c>
      <c r="K78" s="5" t="s">
        <v>19</v>
      </c>
      <c r="L78" s="4" t="s">
        <v>1519</v>
      </c>
    </row>
    <row r="79" spans="1:12" ht="15.6" x14ac:dyDescent="0.3">
      <c r="A79" s="4" t="s">
        <v>1151</v>
      </c>
      <c r="B79" s="4" t="s">
        <v>1152</v>
      </c>
      <c r="C79" s="4" t="s">
        <v>1155</v>
      </c>
      <c r="D79" s="4" t="s">
        <v>1156</v>
      </c>
      <c r="E79" s="13" t="str">
        <f t="shared" si="4"/>
        <v>YES</v>
      </c>
      <c r="F79" s="13" t="str">
        <f t="shared" si="5"/>
        <v>YES</v>
      </c>
      <c r="G79" s="13" t="str">
        <f t="shared" si="6"/>
        <v>YES</v>
      </c>
      <c r="H79" s="13" t="b">
        <f t="shared" si="7"/>
        <v>1</v>
      </c>
      <c r="I79" s="5">
        <v>13</v>
      </c>
      <c r="J79" s="4" t="s">
        <v>1154</v>
      </c>
      <c r="K79" s="5" t="s">
        <v>82</v>
      </c>
      <c r="L79" s="4" t="s">
        <v>1519</v>
      </c>
    </row>
    <row r="80" spans="1:12" ht="15.6" x14ac:dyDescent="0.3">
      <c r="A80" s="4" t="s">
        <v>3637</v>
      </c>
      <c r="B80" s="4" t="s">
        <v>3638</v>
      </c>
      <c r="C80" s="4" t="s">
        <v>3642</v>
      </c>
      <c r="D80" s="4" t="s">
        <v>5112</v>
      </c>
      <c r="E80" s="13" t="str">
        <f t="shared" si="4"/>
        <v>YES</v>
      </c>
      <c r="F80" s="13" t="str">
        <f t="shared" si="5"/>
        <v>YES</v>
      </c>
      <c r="G80" s="13" t="str">
        <f t="shared" si="6"/>
        <v>YES</v>
      </c>
      <c r="H80" s="13" t="b">
        <f t="shared" si="7"/>
        <v>1</v>
      </c>
      <c r="I80" s="5">
        <v>7</v>
      </c>
      <c r="J80" s="4" t="s">
        <v>5789</v>
      </c>
      <c r="K80" s="5">
        <v>2022</v>
      </c>
      <c r="L80" s="4" t="s">
        <v>1540</v>
      </c>
    </row>
    <row r="81" spans="1:12" ht="15.6" x14ac:dyDescent="0.3">
      <c r="A81" s="4" t="s">
        <v>4150</v>
      </c>
      <c r="B81" s="4" t="s">
        <v>4151</v>
      </c>
      <c r="C81" s="4" t="s">
        <v>4155</v>
      </c>
      <c r="D81" s="4" t="s">
        <v>5202</v>
      </c>
      <c r="E81" s="13" t="str">
        <f t="shared" si="4"/>
        <v>YES</v>
      </c>
      <c r="F81" s="13" t="str">
        <f t="shared" si="5"/>
        <v>YES</v>
      </c>
      <c r="G81" s="13" t="str">
        <f t="shared" si="6"/>
        <v>YES</v>
      </c>
      <c r="H81" s="13" t="b">
        <f t="shared" si="7"/>
        <v>1</v>
      </c>
      <c r="I81" s="5">
        <v>15</v>
      </c>
      <c r="J81" s="4" t="s">
        <v>5820</v>
      </c>
      <c r="K81" s="5">
        <v>2019</v>
      </c>
      <c r="L81" s="4" t="s">
        <v>1540</v>
      </c>
    </row>
    <row r="82" spans="1:12" ht="15.6" x14ac:dyDescent="0.3">
      <c r="A82" s="4" t="s">
        <v>4357</v>
      </c>
      <c r="B82" s="4" t="s">
        <v>4358</v>
      </c>
      <c r="C82" s="4" t="s">
        <v>4362</v>
      </c>
      <c r="D82" s="4" t="s">
        <v>5239</v>
      </c>
      <c r="E82" s="13" t="str">
        <f t="shared" si="4"/>
        <v>YES</v>
      </c>
      <c r="F82" s="13" t="str">
        <f t="shared" si="5"/>
        <v>YES</v>
      </c>
      <c r="G82" s="15" t="str">
        <f t="shared" si="6"/>
        <v>NO</v>
      </c>
      <c r="H82" s="15" t="b">
        <f t="shared" si="7"/>
        <v>0</v>
      </c>
      <c r="I82" s="5">
        <v>13</v>
      </c>
      <c r="J82" s="4" t="s">
        <v>5838</v>
      </c>
      <c r="K82" s="5">
        <v>2016</v>
      </c>
      <c r="L82" s="4" t="s">
        <v>1540</v>
      </c>
    </row>
    <row r="83" spans="1:12" ht="15.6" x14ac:dyDescent="0.3">
      <c r="A83" s="4" t="s">
        <v>4891</v>
      </c>
      <c r="B83" s="4" t="s">
        <v>4892</v>
      </c>
      <c r="C83" s="4" t="s">
        <v>4896</v>
      </c>
      <c r="D83" s="4" t="s">
        <v>5333</v>
      </c>
      <c r="E83" s="14" t="str">
        <f t="shared" si="4"/>
        <v>NO</v>
      </c>
      <c r="F83" s="13" t="str">
        <f t="shared" si="5"/>
        <v>YES</v>
      </c>
      <c r="G83" s="13" t="str">
        <f t="shared" si="6"/>
        <v>YES</v>
      </c>
      <c r="H83" s="15" t="b">
        <f t="shared" si="7"/>
        <v>0</v>
      </c>
      <c r="I83" s="5">
        <v>22</v>
      </c>
      <c r="J83" s="4" t="s">
        <v>5879</v>
      </c>
      <c r="K83" s="5">
        <v>2021</v>
      </c>
      <c r="L83" s="4" t="s">
        <v>1540</v>
      </c>
    </row>
    <row r="84" spans="1:12" ht="15.6" x14ac:dyDescent="0.3">
      <c r="A84" s="4" t="s">
        <v>4804</v>
      </c>
      <c r="B84" s="4" t="s">
        <v>4805</v>
      </c>
      <c r="C84" s="4" t="s">
        <v>4808</v>
      </c>
      <c r="D84" s="4" t="s">
        <v>5316</v>
      </c>
      <c r="E84" s="13" t="str">
        <f t="shared" si="4"/>
        <v>YES</v>
      </c>
      <c r="F84" s="13" t="str">
        <f t="shared" si="5"/>
        <v>YES</v>
      </c>
      <c r="G84" s="13" t="str">
        <f t="shared" si="6"/>
        <v>YES</v>
      </c>
      <c r="H84" s="13" t="b">
        <f t="shared" si="7"/>
        <v>1</v>
      </c>
      <c r="I84" s="5">
        <v>11</v>
      </c>
      <c r="J84" s="4" t="s">
        <v>5871</v>
      </c>
      <c r="K84" s="5">
        <v>2016</v>
      </c>
      <c r="L84" s="4" t="s">
        <v>1540</v>
      </c>
    </row>
    <row r="85" spans="1:12" ht="15.6" x14ac:dyDescent="0.3">
      <c r="A85" s="4" t="s">
        <v>501</v>
      </c>
      <c r="B85" s="4" t="s">
        <v>502</v>
      </c>
      <c r="C85" s="4" t="s">
        <v>506</v>
      </c>
      <c r="D85" s="4" t="s">
        <v>507</v>
      </c>
      <c r="E85" s="13" t="str">
        <f t="shared" si="4"/>
        <v>YES</v>
      </c>
      <c r="F85" s="13" t="str">
        <f t="shared" si="5"/>
        <v>YES</v>
      </c>
      <c r="G85" s="13" t="str">
        <f t="shared" si="6"/>
        <v>YES</v>
      </c>
      <c r="H85" s="13" t="b">
        <f t="shared" si="7"/>
        <v>1</v>
      </c>
      <c r="I85" s="5">
        <v>9</v>
      </c>
      <c r="J85" s="4" t="s">
        <v>505</v>
      </c>
      <c r="K85" s="5" t="s">
        <v>395</v>
      </c>
      <c r="L85" s="4" t="s">
        <v>1519</v>
      </c>
    </row>
    <row r="86" spans="1:12" ht="15.6" x14ac:dyDescent="0.3">
      <c r="A86" s="4" t="s">
        <v>4281</v>
      </c>
      <c r="B86" s="4" t="s">
        <v>4282</v>
      </c>
      <c r="C86" s="4" t="s">
        <v>4285</v>
      </c>
      <c r="D86" s="4" t="s">
        <v>5226</v>
      </c>
      <c r="E86" s="14" t="str">
        <f t="shared" si="4"/>
        <v>NO</v>
      </c>
      <c r="F86" s="13" t="str">
        <f t="shared" si="5"/>
        <v>YES</v>
      </c>
      <c r="G86" s="13" t="str">
        <f t="shared" si="6"/>
        <v>YES</v>
      </c>
      <c r="H86" s="15" t="b">
        <f t="shared" si="7"/>
        <v>0</v>
      </c>
      <c r="I86" s="5">
        <v>16</v>
      </c>
      <c r="J86" s="4" t="s">
        <v>5831</v>
      </c>
      <c r="K86" s="5">
        <v>2017</v>
      </c>
      <c r="L86" s="4" t="s">
        <v>1540</v>
      </c>
    </row>
    <row r="87" spans="1:12" ht="15.6" x14ac:dyDescent="0.3">
      <c r="A87" s="4" t="s">
        <v>4942</v>
      </c>
      <c r="B87" s="4" t="s">
        <v>4943</v>
      </c>
      <c r="C87" s="4" t="s">
        <v>4946</v>
      </c>
      <c r="D87" s="4" t="s">
        <v>5342</v>
      </c>
      <c r="E87" s="13" t="str">
        <f t="shared" si="4"/>
        <v>YES</v>
      </c>
      <c r="F87" s="13" t="str">
        <f t="shared" si="5"/>
        <v>YES</v>
      </c>
      <c r="G87" s="13" t="str">
        <f t="shared" si="6"/>
        <v>YES</v>
      </c>
      <c r="H87" s="13" t="b">
        <f t="shared" si="7"/>
        <v>1</v>
      </c>
      <c r="I87" s="5">
        <v>30</v>
      </c>
      <c r="J87" s="4" t="s">
        <v>5886</v>
      </c>
      <c r="K87" s="5">
        <v>2019</v>
      </c>
      <c r="L87" s="4" t="s">
        <v>1540</v>
      </c>
    </row>
    <row r="88" spans="1:12" ht="15.6" x14ac:dyDescent="0.3">
      <c r="A88" s="4" t="s">
        <v>5652</v>
      </c>
      <c r="B88" s="4" t="s">
        <v>3017</v>
      </c>
      <c r="C88" s="4" t="s">
        <v>3018</v>
      </c>
      <c r="D88" s="4" t="s">
        <v>5653</v>
      </c>
      <c r="E88" s="13" t="str">
        <f t="shared" si="4"/>
        <v>YES</v>
      </c>
      <c r="F88" s="13" t="str">
        <f t="shared" si="5"/>
        <v>YES</v>
      </c>
      <c r="G88" s="13" t="str">
        <f t="shared" si="6"/>
        <v>YES</v>
      </c>
      <c r="H88" s="13" t="b">
        <f t="shared" si="7"/>
        <v>1</v>
      </c>
      <c r="I88" s="5">
        <v>13</v>
      </c>
      <c r="J88" s="4" t="s">
        <v>3020</v>
      </c>
      <c r="K88" s="5">
        <v>2020</v>
      </c>
      <c r="L88" s="4" t="s">
        <v>1540</v>
      </c>
    </row>
    <row r="89" spans="1:12" ht="15.6" x14ac:dyDescent="0.3">
      <c r="A89" s="4" t="s">
        <v>5662</v>
      </c>
      <c r="B89" s="4" t="s">
        <v>3057</v>
      </c>
      <c r="C89" s="4" t="s">
        <v>3058</v>
      </c>
      <c r="D89" s="4" t="s">
        <v>5663</v>
      </c>
      <c r="E89" s="13" t="str">
        <f t="shared" si="4"/>
        <v>YES</v>
      </c>
      <c r="F89" s="13" t="str">
        <f t="shared" si="5"/>
        <v>YES</v>
      </c>
      <c r="G89" s="13" t="str">
        <f t="shared" si="6"/>
        <v>YES</v>
      </c>
      <c r="H89" s="13" t="b">
        <f t="shared" si="7"/>
        <v>1</v>
      </c>
      <c r="I89" s="5">
        <v>12</v>
      </c>
      <c r="J89" s="4" t="s">
        <v>3060</v>
      </c>
      <c r="K89" s="5">
        <v>2023</v>
      </c>
      <c r="L89" s="4" t="s">
        <v>1540</v>
      </c>
    </row>
    <row r="90" spans="1:12" ht="15.6" x14ac:dyDescent="0.3">
      <c r="A90" s="4" t="s">
        <v>4228</v>
      </c>
      <c r="B90" s="4" t="s">
        <v>4229</v>
      </c>
      <c r="C90" s="4" t="s">
        <v>4232</v>
      </c>
      <c r="D90" s="4" t="s">
        <v>5216</v>
      </c>
      <c r="E90" s="13" t="str">
        <f t="shared" si="4"/>
        <v>YES</v>
      </c>
      <c r="F90" s="13" t="str">
        <f t="shared" si="5"/>
        <v>YES</v>
      </c>
      <c r="G90" s="13" t="str">
        <f t="shared" si="6"/>
        <v>YES</v>
      </c>
      <c r="H90" s="13" t="b">
        <f t="shared" si="7"/>
        <v>1</v>
      </c>
      <c r="I90" s="5">
        <v>10</v>
      </c>
      <c r="J90" s="4" t="s">
        <v>5827</v>
      </c>
      <c r="K90" s="5">
        <v>2021</v>
      </c>
      <c r="L90" s="4" t="s">
        <v>1540</v>
      </c>
    </row>
    <row r="91" spans="1:12" ht="15.6" x14ac:dyDescent="0.3">
      <c r="A91" s="4" t="s">
        <v>5690</v>
      </c>
      <c r="B91" s="4" t="s">
        <v>3169</v>
      </c>
      <c r="C91" s="4" t="s">
        <v>3170</v>
      </c>
      <c r="D91" s="4" t="s">
        <v>5691</v>
      </c>
      <c r="E91" s="13" t="str">
        <f t="shared" si="4"/>
        <v>YES</v>
      </c>
      <c r="F91" s="13" t="str">
        <f t="shared" si="5"/>
        <v>YES</v>
      </c>
      <c r="G91" s="13" t="str">
        <f t="shared" si="6"/>
        <v>YES</v>
      </c>
      <c r="H91" s="13" t="b">
        <f t="shared" si="7"/>
        <v>1</v>
      </c>
      <c r="I91" s="5">
        <v>13</v>
      </c>
      <c r="J91" s="4" t="s">
        <v>3172</v>
      </c>
      <c r="K91" s="5">
        <v>2020</v>
      </c>
      <c r="L91" s="4" t="s">
        <v>1540</v>
      </c>
    </row>
    <row r="92" spans="1:12" ht="15.6" x14ac:dyDescent="0.3">
      <c r="A92" s="4" t="s">
        <v>705</v>
      </c>
      <c r="B92" s="4" t="s">
        <v>706</v>
      </c>
      <c r="C92" s="4" t="s">
        <v>710</v>
      </c>
      <c r="D92" s="4" t="s">
        <v>711</v>
      </c>
      <c r="E92" s="13" t="str">
        <f t="shared" si="4"/>
        <v>YES</v>
      </c>
      <c r="F92" s="13" t="str">
        <f t="shared" si="5"/>
        <v>YES</v>
      </c>
      <c r="G92" s="13" t="str">
        <f t="shared" si="6"/>
        <v>YES</v>
      </c>
      <c r="H92" s="13" t="b">
        <f t="shared" si="7"/>
        <v>1</v>
      </c>
      <c r="I92" s="5">
        <v>10</v>
      </c>
      <c r="J92" s="4" t="s">
        <v>709</v>
      </c>
      <c r="K92" s="5" t="s">
        <v>11</v>
      </c>
      <c r="L92" s="4" t="s">
        <v>1519</v>
      </c>
    </row>
    <row r="93" spans="1:12" ht="15.6" x14ac:dyDescent="0.3">
      <c r="A93" s="4" t="s">
        <v>569</v>
      </c>
      <c r="B93" s="4" t="s">
        <v>570</v>
      </c>
      <c r="C93" s="4" t="s">
        <v>574</v>
      </c>
      <c r="D93" s="4" t="s">
        <v>575</v>
      </c>
      <c r="E93" s="13" t="str">
        <f t="shared" si="4"/>
        <v>YES</v>
      </c>
      <c r="F93" s="13" t="str">
        <f t="shared" si="5"/>
        <v>YES</v>
      </c>
      <c r="G93" s="13" t="str">
        <f t="shared" si="6"/>
        <v>YES</v>
      </c>
      <c r="H93" s="13" t="b">
        <f t="shared" si="7"/>
        <v>1</v>
      </c>
      <c r="I93" s="5">
        <v>9</v>
      </c>
      <c r="J93" s="4" t="s">
        <v>573</v>
      </c>
      <c r="K93" s="5" t="s">
        <v>124</v>
      </c>
      <c r="L93" s="4" t="s">
        <v>1519</v>
      </c>
    </row>
    <row r="94" spans="1:12" ht="15.6" x14ac:dyDescent="0.3">
      <c r="A94" s="4" t="s">
        <v>5748</v>
      </c>
      <c r="B94" s="4" t="s">
        <v>3400</v>
      </c>
      <c r="C94" s="4" t="s">
        <v>3401</v>
      </c>
      <c r="D94" s="4" t="s">
        <v>5749</v>
      </c>
      <c r="E94" s="13" t="str">
        <f t="shared" si="4"/>
        <v>YES</v>
      </c>
      <c r="F94" s="13" t="str">
        <f t="shared" si="5"/>
        <v>YES</v>
      </c>
      <c r="G94" s="13" t="str">
        <f t="shared" si="6"/>
        <v>YES</v>
      </c>
      <c r="H94" s="13" t="b">
        <f t="shared" si="7"/>
        <v>1</v>
      </c>
      <c r="I94" s="5">
        <v>8</v>
      </c>
      <c r="J94" s="4" t="s">
        <v>3403</v>
      </c>
      <c r="K94" s="5">
        <v>2018</v>
      </c>
      <c r="L94" s="4" t="s">
        <v>1540</v>
      </c>
    </row>
    <row r="95" spans="1:12" ht="15.6" x14ac:dyDescent="0.3">
      <c r="A95" s="4" t="s">
        <v>1428</v>
      </c>
      <c r="B95" s="4" t="s">
        <v>1429</v>
      </c>
      <c r="C95" s="4" t="s">
        <v>1433</v>
      </c>
      <c r="D95" s="4" t="s">
        <v>1434</v>
      </c>
      <c r="E95" s="14" t="str">
        <f t="shared" si="4"/>
        <v>NO</v>
      </c>
      <c r="F95" s="13" t="str">
        <f t="shared" si="5"/>
        <v>YES</v>
      </c>
      <c r="G95" s="13" t="str">
        <f t="shared" si="6"/>
        <v>YES</v>
      </c>
      <c r="H95" s="15" t="b">
        <f t="shared" si="7"/>
        <v>0</v>
      </c>
      <c r="I95" s="5">
        <v>11</v>
      </c>
      <c r="J95" s="4" t="s">
        <v>1432</v>
      </c>
      <c r="K95" s="5" t="s">
        <v>50</v>
      </c>
      <c r="L95" s="4" t="s">
        <v>1519</v>
      </c>
    </row>
    <row r="96" spans="1:12" ht="15.6" x14ac:dyDescent="0.3">
      <c r="A96" s="4" t="s">
        <v>3990</v>
      </c>
      <c r="B96" s="4" t="s">
        <v>3991</v>
      </c>
      <c r="C96" s="4" t="s">
        <v>3994</v>
      </c>
      <c r="D96" s="4" t="s">
        <v>5174</v>
      </c>
      <c r="E96" s="14" t="str">
        <f t="shared" si="4"/>
        <v>NO</v>
      </c>
      <c r="F96" s="13" t="str">
        <f t="shared" si="5"/>
        <v>YES</v>
      </c>
      <c r="G96" s="15" t="str">
        <f t="shared" si="6"/>
        <v>NO</v>
      </c>
      <c r="H96" s="15" t="b">
        <f t="shared" si="7"/>
        <v>0</v>
      </c>
      <c r="I96" s="5">
        <v>11</v>
      </c>
      <c r="J96" s="4" t="s">
        <v>5809</v>
      </c>
      <c r="K96" s="5">
        <v>2021</v>
      </c>
      <c r="L96" s="4" t="s">
        <v>1540</v>
      </c>
    </row>
    <row r="97" spans="1:12" ht="15.6" x14ac:dyDescent="0.3">
      <c r="A97" s="4" t="s">
        <v>5557</v>
      </c>
      <c r="B97" s="4" t="s">
        <v>2635</v>
      </c>
      <c r="C97" s="4" t="s">
        <v>2636</v>
      </c>
      <c r="D97" s="4" t="s">
        <v>5558</v>
      </c>
      <c r="E97" s="14" t="str">
        <f t="shared" si="4"/>
        <v>NO</v>
      </c>
      <c r="F97" s="13" t="str">
        <f t="shared" si="5"/>
        <v>YES</v>
      </c>
      <c r="G97" s="13" t="str">
        <f t="shared" si="6"/>
        <v>YES</v>
      </c>
      <c r="H97" s="15" t="b">
        <f t="shared" si="7"/>
        <v>0</v>
      </c>
      <c r="I97" s="5">
        <v>10</v>
      </c>
      <c r="J97" s="4" t="s">
        <v>2638</v>
      </c>
      <c r="K97" s="5">
        <v>2021</v>
      </c>
      <c r="L97" s="4" t="s">
        <v>1540</v>
      </c>
    </row>
    <row r="98" spans="1:12" ht="15.6" x14ac:dyDescent="0.3">
      <c r="A98" s="4" t="s">
        <v>4929</v>
      </c>
      <c r="B98" s="4" t="s">
        <v>4930</v>
      </c>
      <c r="C98" s="4" t="s">
        <v>4933</v>
      </c>
      <c r="D98" s="4" t="s">
        <v>5340</v>
      </c>
      <c r="E98" s="14" t="str">
        <f t="shared" si="4"/>
        <v>NO</v>
      </c>
      <c r="F98" s="13" t="str">
        <f t="shared" si="5"/>
        <v>YES</v>
      </c>
      <c r="G98" s="13" t="str">
        <f t="shared" si="6"/>
        <v>YES</v>
      </c>
      <c r="H98" s="15" t="b">
        <f t="shared" si="7"/>
        <v>0</v>
      </c>
      <c r="I98" s="5">
        <v>20</v>
      </c>
      <c r="J98" s="4" t="s">
        <v>5884</v>
      </c>
      <c r="K98" s="5">
        <v>2021</v>
      </c>
      <c r="L98" s="4" t="s">
        <v>1540</v>
      </c>
    </row>
    <row r="99" spans="1:12" ht="15.6" x14ac:dyDescent="0.3">
      <c r="A99" s="4" t="s">
        <v>5452</v>
      </c>
      <c r="B99" s="4" t="s">
        <v>2222</v>
      </c>
      <c r="C99" s="4" t="s">
        <v>2223</v>
      </c>
      <c r="D99" s="4" t="s">
        <v>5453</v>
      </c>
      <c r="E99" s="13" t="str">
        <f t="shared" si="4"/>
        <v>YES</v>
      </c>
      <c r="F99" s="13" t="str">
        <f t="shared" si="5"/>
        <v>YES</v>
      </c>
      <c r="G99" s="13" t="str">
        <f t="shared" si="6"/>
        <v>YES</v>
      </c>
      <c r="H99" s="13" t="b">
        <f t="shared" si="7"/>
        <v>1</v>
      </c>
      <c r="I99" s="5">
        <v>13</v>
      </c>
      <c r="J99" s="4" t="s">
        <v>2225</v>
      </c>
      <c r="K99" s="5">
        <v>2020</v>
      </c>
      <c r="L99" s="4" t="s">
        <v>1540</v>
      </c>
    </row>
    <row r="100" spans="1:12" ht="15.6" x14ac:dyDescent="0.3">
      <c r="A100" s="4" t="s">
        <v>5772</v>
      </c>
      <c r="B100" s="4" t="s">
        <v>3494</v>
      </c>
      <c r="C100" s="4" t="s">
        <v>3495</v>
      </c>
      <c r="D100" s="4" t="s">
        <v>5773</v>
      </c>
      <c r="E100" s="13" t="str">
        <f t="shared" si="4"/>
        <v>YES</v>
      </c>
      <c r="F100" s="13" t="str">
        <f t="shared" si="5"/>
        <v>YES</v>
      </c>
      <c r="G100" s="15" t="str">
        <f t="shared" si="6"/>
        <v>NO</v>
      </c>
      <c r="H100" s="15" t="b">
        <f t="shared" si="7"/>
        <v>0</v>
      </c>
      <c r="I100" s="5">
        <v>8</v>
      </c>
      <c r="J100" s="4" t="s">
        <v>3497</v>
      </c>
      <c r="K100" s="5">
        <v>2020</v>
      </c>
      <c r="L100" s="4" t="s">
        <v>1540</v>
      </c>
    </row>
    <row r="101" spans="1:12" ht="15.6" x14ac:dyDescent="0.3">
      <c r="A101" s="4" t="s">
        <v>5710</v>
      </c>
      <c r="B101" s="4" t="s">
        <v>3247</v>
      </c>
      <c r="C101" s="4" t="s">
        <v>3248</v>
      </c>
      <c r="D101" s="4" t="s">
        <v>5711</v>
      </c>
      <c r="E101" s="13" t="str">
        <f t="shared" si="4"/>
        <v>YES</v>
      </c>
      <c r="F101" s="13" t="str">
        <f t="shared" si="5"/>
        <v>YES</v>
      </c>
      <c r="G101" s="13" t="str">
        <f t="shared" si="6"/>
        <v>YES</v>
      </c>
      <c r="H101" s="13" t="b">
        <f t="shared" si="7"/>
        <v>1</v>
      </c>
      <c r="I101" s="5">
        <v>9</v>
      </c>
      <c r="J101" s="4" t="s">
        <v>3250</v>
      </c>
      <c r="K101" s="5">
        <v>2020</v>
      </c>
      <c r="L101" s="4" t="s">
        <v>1540</v>
      </c>
    </row>
    <row r="102" spans="1:12" ht="15.6" x14ac:dyDescent="0.3">
      <c r="A102" s="4" t="s">
        <v>4445</v>
      </c>
      <c r="B102" s="4" t="s">
        <v>4446</v>
      </c>
      <c r="C102" s="4" t="s">
        <v>4449</v>
      </c>
      <c r="D102" s="4" t="s">
        <v>5255</v>
      </c>
      <c r="E102" s="14" t="str">
        <f t="shared" si="4"/>
        <v>NO</v>
      </c>
      <c r="F102" s="13" t="str">
        <f t="shared" si="5"/>
        <v>YES</v>
      </c>
      <c r="G102" s="13" t="str">
        <f t="shared" si="6"/>
        <v>YES</v>
      </c>
      <c r="H102" s="15" t="b">
        <f t="shared" si="7"/>
        <v>0</v>
      </c>
      <c r="I102" s="5">
        <v>12</v>
      </c>
      <c r="J102" s="4" t="s">
        <v>5845</v>
      </c>
      <c r="K102" s="5">
        <v>2022</v>
      </c>
      <c r="L102" s="4" t="s">
        <v>1540</v>
      </c>
    </row>
    <row r="103" spans="1:12" ht="15.6" x14ac:dyDescent="0.3">
      <c r="A103" s="4" t="s">
        <v>1377</v>
      </c>
      <c r="B103" s="4" t="s">
        <v>1378</v>
      </c>
      <c r="C103" s="4" t="s">
        <v>1381</v>
      </c>
      <c r="D103" s="4" t="s">
        <v>1382</v>
      </c>
      <c r="E103" s="14" t="str">
        <f t="shared" si="4"/>
        <v>NO</v>
      </c>
      <c r="F103" s="13" t="str">
        <f t="shared" si="5"/>
        <v>YES</v>
      </c>
      <c r="G103" s="13" t="str">
        <f t="shared" si="6"/>
        <v>YES</v>
      </c>
      <c r="H103" s="15" t="b">
        <f t="shared" si="7"/>
        <v>0</v>
      </c>
      <c r="I103" s="5">
        <v>11</v>
      </c>
      <c r="J103" s="4" t="s">
        <v>1380</v>
      </c>
      <c r="K103" s="5" t="s">
        <v>35</v>
      </c>
      <c r="L103" s="4" t="s">
        <v>1519</v>
      </c>
    </row>
    <row r="104" spans="1:12" ht="15.6" x14ac:dyDescent="0.3">
      <c r="A104" s="4" t="s">
        <v>5549</v>
      </c>
      <c r="B104" s="4" t="s">
        <v>2603</v>
      </c>
      <c r="C104" s="4" t="s">
        <v>2604</v>
      </c>
      <c r="D104" s="4" t="s">
        <v>5550</v>
      </c>
      <c r="E104" s="13" t="str">
        <f t="shared" si="4"/>
        <v>YES</v>
      </c>
      <c r="F104" s="13" t="str">
        <f t="shared" si="5"/>
        <v>YES</v>
      </c>
      <c r="G104" s="13" t="str">
        <f t="shared" si="6"/>
        <v>YES</v>
      </c>
      <c r="H104" s="13" t="b">
        <f t="shared" si="7"/>
        <v>1</v>
      </c>
      <c r="I104" s="5">
        <v>15</v>
      </c>
      <c r="J104" s="4" t="s">
        <v>2606</v>
      </c>
      <c r="K104" s="5">
        <v>2022</v>
      </c>
      <c r="L104" s="4" t="s">
        <v>1540</v>
      </c>
    </row>
    <row r="105" spans="1:12" ht="15.6" x14ac:dyDescent="0.3">
      <c r="A105" s="4" t="s">
        <v>5754</v>
      </c>
      <c r="B105" s="4" t="s">
        <v>3424</v>
      </c>
      <c r="C105" s="4" t="s">
        <v>3425</v>
      </c>
      <c r="D105" s="4" t="s">
        <v>5755</v>
      </c>
      <c r="E105" s="14" t="str">
        <f t="shared" si="4"/>
        <v>NO</v>
      </c>
      <c r="F105" s="13" t="str">
        <f t="shared" si="5"/>
        <v>YES</v>
      </c>
      <c r="G105" s="15" t="str">
        <f t="shared" si="6"/>
        <v>NO</v>
      </c>
      <c r="H105" s="15" t="b">
        <f t="shared" si="7"/>
        <v>0</v>
      </c>
      <c r="I105" s="5">
        <v>9</v>
      </c>
      <c r="J105" s="4" t="s">
        <v>3427</v>
      </c>
      <c r="K105" s="5">
        <v>2019</v>
      </c>
      <c r="L105" s="4" t="s">
        <v>1540</v>
      </c>
    </row>
    <row r="106" spans="1:12" ht="15.6" x14ac:dyDescent="0.3">
      <c r="A106" s="4" t="s">
        <v>4297</v>
      </c>
      <c r="B106" s="4" t="s">
        <v>4298</v>
      </c>
      <c r="C106" s="4" t="s">
        <v>4302</v>
      </c>
      <c r="D106" s="4" t="s">
        <v>5229</v>
      </c>
      <c r="E106" s="13" t="str">
        <f t="shared" si="4"/>
        <v>YES</v>
      </c>
      <c r="F106" s="13" t="str">
        <f t="shared" si="5"/>
        <v>YES</v>
      </c>
      <c r="G106" s="13" t="str">
        <f t="shared" si="6"/>
        <v>YES</v>
      </c>
      <c r="H106" s="13" t="b">
        <f t="shared" si="7"/>
        <v>1</v>
      </c>
      <c r="I106" s="5">
        <v>11</v>
      </c>
      <c r="J106" s="4" t="s">
        <v>5833</v>
      </c>
      <c r="K106" s="5">
        <v>2020</v>
      </c>
      <c r="L106" s="4" t="s">
        <v>1540</v>
      </c>
    </row>
    <row r="107" spans="1:12" ht="15.6" x14ac:dyDescent="0.3">
      <c r="A107" s="4" t="s">
        <v>5599</v>
      </c>
      <c r="B107" s="4" t="s">
        <v>2802</v>
      </c>
      <c r="C107" s="4" t="s">
        <v>2803</v>
      </c>
      <c r="D107" s="4" t="s">
        <v>5600</v>
      </c>
      <c r="E107" s="14" t="str">
        <f t="shared" si="4"/>
        <v>NO</v>
      </c>
      <c r="F107" s="13" t="str">
        <f t="shared" si="5"/>
        <v>YES</v>
      </c>
      <c r="G107" s="13" t="str">
        <f t="shared" si="6"/>
        <v>YES</v>
      </c>
      <c r="H107" s="15" t="b">
        <f t="shared" si="7"/>
        <v>0</v>
      </c>
      <c r="I107" s="5">
        <v>14</v>
      </c>
      <c r="J107" s="4" t="s">
        <v>2805</v>
      </c>
      <c r="K107" s="5">
        <v>2022</v>
      </c>
      <c r="L107" s="4" t="s">
        <v>1540</v>
      </c>
    </row>
    <row r="108" spans="1:12" ht="15.6" x14ac:dyDescent="0.3">
      <c r="A108" s="4" t="s">
        <v>5406</v>
      </c>
      <c r="B108" s="4" t="s">
        <v>2039</v>
      </c>
      <c r="C108" s="4" t="s">
        <v>2040</v>
      </c>
      <c r="D108" s="4" t="s">
        <v>5407</v>
      </c>
      <c r="E108" s="13" t="str">
        <f t="shared" si="4"/>
        <v>YES</v>
      </c>
      <c r="F108" s="13" t="str">
        <f t="shared" si="5"/>
        <v>YES</v>
      </c>
      <c r="G108" s="13" t="str">
        <f t="shared" si="6"/>
        <v>YES</v>
      </c>
      <c r="H108" s="13" t="b">
        <f t="shared" si="7"/>
        <v>1</v>
      </c>
      <c r="I108" s="5">
        <v>10</v>
      </c>
      <c r="J108" s="4" t="s">
        <v>2042</v>
      </c>
      <c r="K108" s="5">
        <v>2022</v>
      </c>
      <c r="L108" s="4" t="s">
        <v>1540</v>
      </c>
    </row>
    <row r="109" spans="1:12" ht="15.6" x14ac:dyDescent="0.3">
      <c r="A109" s="4" t="s">
        <v>655</v>
      </c>
      <c r="B109" s="4" t="s">
        <v>656</v>
      </c>
      <c r="C109" s="4" t="s">
        <v>660</v>
      </c>
      <c r="D109" s="4" t="s">
        <v>661</v>
      </c>
      <c r="E109" s="13" t="str">
        <f t="shared" si="4"/>
        <v>YES</v>
      </c>
      <c r="F109" s="13" t="str">
        <f t="shared" si="5"/>
        <v>YES</v>
      </c>
      <c r="G109" s="13" t="str">
        <f t="shared" si="6"/>
        <v>YES</v>
      </c>
      <c r="H109" s="13" t="b">
        <f t="shared" si="7"/>
        <v>1</v>
      </c>
      <c r="I109" s="5">
        <v>7</v>
      </c>
      <c r="J109" s="4" t="s">
        <v>659</v>
      </c>
      <c r="K109" s="5" t="s">
        <v>35</v>
      </c>
      <c r="L109" s="4" t="s">
        <v>1519</v>
      </c>
    </row>
    <row r="110" spans="1:12" ht="15.6" x14ac:dyDescent="0.3">
      <c r="A110" s="4" t="s">
        <v>4112</v>
      </c>
      <c r="B110" s="4" t="s">
        <v>4113</v>
      </c>
      <c r="C110" s="4" t="s">
        <v>4117</v>
      </c>
      <c r="D110" s="4" t="s">
        <v>5196</v>
      </c>
      <c r="E110" s="13" t="str">
        <f t="shared" si="4"/>
        <v>YES</v>
      </c>
      <c r="F110" s="13" t="str">
        <f t="shared" si="5"/>
        <v>YES</v>
      </c>
      <c r="G110" s="13" t="str">
        <f t="shared" si="6"/>
        <v>YES</v>
      </c>
      <c r="H110" s="13" t="b">
        <f t="shared" si="7"/>
        <v>1</v>
      </c>
      <c r="I110" s="5">
        <v>8</v>
      </c>
      <c r="J110" s="4" t="s">
        <v>5818</v>
      </c>
      <c r="K110" s="5">
        <v>2020</v>
      </c>
      <c r="L110" s="4" t="s">
        <v>1540</v>
      </c>
    </row>
    <row r="111" spans="1:12" ht="15.6" x14ac:dyDescent="0.3">
      <c r="A111" s="4" t="s">
        <v>5031</v>
      </c>
      <c r="B111" s="4" t="s">
        <v>5032</v>
      </c>
      <c r="C111" s="4" t="s">
        <v>5034</v>
      </c>
      <c r="D111" s="4" t="s">
        <v>5357</v>
      </c>
      <c r="E111" s="14" t="str">
        <f t="shared" si="4"/>
        <v>NO</v>
      </c>
      <c r="F111" s="13" t="str">
        <f t="shared" si="5"/>
        <v>YES</v>
      </c>
      <c r="G111" s="15" t="str">
        <f t="shared" si="6"/>
        <v>NO</v>
      </c>
      <c r="H111" s="15" t="b">
        <f t="shared" si="7"/>
        <v>0</v>
      </c>
      <c r="I111" s="5">
        <v>12</v>
      </c>
      <c r="J111" s="4" t="s">
        <v>5894</v>
      </c>
      <c r="K111" s="5">
        <v>2022</v>
      </c>
      <c r="L111" s="4" t="s">
        <v>1540</v>
      </c>
    </row>
    <row r="112" spans="1:12" ht="15.6" x14ac:dyDescent="0.3">
      <c r="A112" s="4" t="s">
        <v>3630</v>
      </c>
      <c r="B112" s="4" t="s">
        <v>3631</v>
      </c>
      <c r="C112" s="4" t="s">
        <v>3635</v>
      </c>
      <c r="D112" s="4" t="s">
        <v>5111</v>
      </c>
      <c r="E112" s="13" t="str">
        <f t="shared" si="4"/>
        <v>YES</v>
      </c>
      <c r="F112" s="13" t="str">
        <f t="shared" si="5"/>
        <v>YES</v>
      </c>
      <c r="G112" s="13" t="str">
        <f t="shared" si="6"/>
        <v>YES</v>
      </c>
      <c r="H112" s="13" t="b">
        <f t="shared" si="7"/>
        <v>1</v>
      </c>
      <c r="I112" s="5">
        <v>51</v>
      </c>
      <c r="J112" s="4" t="s">
        <v>5788</v>
      </c>
      <c r="K112" s="5">
        <v>2015</v>
      </c>
      <c r="L112" s="4" t="s">
        <v>1540</v>
      </c>
    </row>
    <row r="113" spans="1:12" ht="15.6" x14ac:dyDescent="0.3">
      <c r="A113" s="4" t="s">
        <v>5450</v>
      </c>
      <c r="B113" s="4" t="s">
        <v>2214</v>
      </c>
      <c r="C113" s="4" t="s">
        <v>2215</v>
      </c>
      <c r="D113" s="4" t="s">
        <v>5451</v>
      </c>
      <c r="E113" s="14" t="str">
        <f t="shared" si="4"/>
        <v>NO</v>
      </c>
      <c r="F113" s="13" t="str">
        <f t="shared" si="5"/>
        <v>YES</v>
      </c>
      <c r="G113" s="13" t="str">
        <f t="shared" si="6"/>
        <v>YES</v>
      </c>
      <c r="H113" s="15" t="b">
        <f t="shared" si="7"/>
        <v>0</v>
      </c>
      <c r="I113" s="5">
        <v>11</v>
      </c>
      <c r="J113" s="4" t="s">
        <v>2217</v>
      </c>
      <c r="K113" s="5">
        <v>2019</v>
      </c>
      <c r="L113" s="4" t="s">
        <v>1540</v>
      </c>
    </row>
    <row r="114" spans="1:12" ht="15.6" x14ac:dyDescent="0.3">
      <c r="A114" s="4" t="s">
        <v>546</v>
      </c>
      <c r="B114" s="4" t="s">
        <v>547</v>
      </c>
      <c r="C114" s="4" t="s">
        <v>551</v>
      </c>
      <c r="D114" s="4" t="s">
        <v>552</v>
      </c>
      <c r="E114" s="13" t="str">
        <f t="shared" si="4"/>
        <v>YES</v>
      </c>
      <c r="F114" s="13" t="str">
        <f t="shared" si="5"/>
        <v>YES</v>
      </c>
      <c r="G114" s="13" t="str">
        <f t="shared" si="6"/>
        <v>YES</v>
      </c>
      <c r="H114" s="13" t="b">
        <f t="shared" si="7"/>
        <v>1</v>
      </c>
      <c r="I114" s="5">
        <v>7</v>
      </c>
      <c r="J114" s="4" t="s">
        <v>550</v>
      </c>
      <c r="K114" s="5" t="s">
        <v>11</v>
      </c>
      <c r="L114" s="4" t="s">
        <v>1519</v>
      </c>
    </row>
    <row r="115" spans="1:12" ht="15.6" x14ac:dyDescent="0.3">
      <c r="A115" s="4" t="s">
        <v>5410</v>
      </c>
      <c r="B115" s="4" t="s">
        <v>2055</v>
      </c>
      <c r="C115" s="4" t="s">
        <v>2056</v>
      </c>
      <c r="D115" s="4" t="s">
        <v>5411</v>
      </c>
      <c r="E115" s="13" t="str">
        <f t="shared" si="4"/>
        <v>YES</v>
      </c>
      <c r="F115" s="13" t="str">
        <f t="shared" si="5"/>
        <v>YES</v>
      </c>
      <c r="G115" s="13" t="str">
        <f t="shared" si="6"/>
        <v>YES</v>
      </c>
      <c r="H115" s="13" t="b">
        <f t="shared" si="7"/>
        <v>1</v>
      </c>
      <c r="I115" s="5">
        <v>8</v>
      </c>
      <c r="J115" s="4" t="s">
        <v>2058</v>
      </c>
      <c r="K115" s="5">
        <v>2021</v>
      </c>
      <c r="L115" s="4" t="s">
        <v>1540</v>
      </c>
    </row>
    <row r="116" spans="1:12" ht="15.6" x14ac:dyDescent="0.3">
      <c r="A116" s="4" t="s">
        <v>5545</v>
      </c>
      <c r="B116" s="4" t="s">
        <v>2587</v>
      </c>
      <c r="C116" s="4" t="s">
        <v>2588</v>
      </c>
      <c r="D116" s="4" t="s">
        <v>5546</v>
      </c>
      <c r="E116" s="13" t="str">
        <f t="shared" si="4"/>
        <v>YES</v>
      </c>
      <c r="F116" s="13" t="str">
        <f t="shared" si="5"/>
        <v>YES</v>
      </c>
      <c r="G116" s="13" t="str">
        <f t="shared" si="6"/>
        <v>YES</v>
      </c>
      <c r="H116" s="13" t="b">
        <f t="shared" si="7"/>
        <v>1</v>
      </c>
      <c r="I116" s="5">
        <v>10</v>
      </c>
      <c r="J116" s="4" t="s">
        <v>2590</v>
      </c>
      <c r="K116" s="5">
        <v>2021</v>
      </c>
      <c r="L116" s="4" t="s">
        <v>1540</v>
      </c>
    </row>
    <row r="117" spans="1:12" ht="15.6" x14ac:dyDescent="0.3">
      <c r="A117" s="4" t="s">
        <v>515</v>
      </c>
      <c r="B117" s="4" t="s">
        <v>516</v>
      </c>
      <c r="C117" s="4" t="s">
        <v>520</v>
      </c>
      <c r="D117" s="4" t="s">
        <v>521</v>
      </c>
      <c r="E117" s="14" t="str">
        <f t="shared" si="4"/>
        <v>NO</v>
      </c>
      <c r="F117" s="13" t="str">
        <f t="shared" si="5"/>
        <v>YES</v>
      </c>
      <c r="G117" s="13" t="str">
        <f t="shared" si="6"/>
        <v>YES</v>
      </c>
      <c r="H117" s="15" t="b">
        <f t="shared" si="7"/>
        <v>0</v>
      </c>
      <c r="I117" s="5">
        <v>19</v>
      </c>
      <c r="J117" s="4" t="s">
        <v>519</v>
      </c>
      <c r="K117" s="5" t="s">
        <v>27</v>
      </c>
      <c r="L117" s="4" t="s">
        <v>1519</v>
      </c>
    </row>
    <row r="118" spans="1:12" ht="15.6" x14ac:dyDescent="0.3">
      <c r="A118" s="4" t="s">
        <v>347</v>
      </c>
      <c r="B118" s="4" t="s">
        <v>348</v>
      </c>
      <c r="C118" s="4" t="s">
        <v>351</v>
      </c>
      <c r="D118" s="4" t="s">
        <v>352</v>
      </c>
      <c r="E118" s="13" t="str">
        <f t="shared" si="4"/>
        <v>YES</v>
      </c>
      <c r="F118" s="13" t="str">
        <f t="shared" si="5"/>
        <v>YES</v>
      </c>
      <c r="G118" s="13" t="str">
        <f t="shared" si="6"/>
        <v>YES</v>
      </c>
      <c r="H118" s="13" t="b">
        <f t="shared" si="7"/>
        <v>1</v>
      </c>
      <c r="I118" s="5">
        <v>9</v>
      </c>
      <c r="J118" s="4" t="s">
        <v>350</v>
      </c>
      <c r="K118" s="5" t="s">
        <v>11</v>
      </c>
      <c r="L118" s="4" t="s">
        <v>1519</v>
      </c>
    </row>
    <row r="119" spans="1:12" ht="15.6" x14ac:dyDescent="0.3">
      <c r="A119" s="4" t="s">
        <v>5492</v>
      </c>
      <c r="B119" s="4" t="s">
        <v>2374</v>
      </c>
      <c r="C119" s="4" t="s">
        <v>2375</v>
      </c>
      <c r="D119" s="4" t="s">
        <v>5493</v>
      </c>
      <c r="E119" s="13" t="str">
        <f t="shared" si="4"/>
        <v>YES</v>
      </c>
      <c r="F119" s="13" t="str">
        <f t="shared" si="5"/>
        <v>YES</v>
      </c>
      <c r="G119" s="13" t="str">
        <f t="shared" si="6"/>
        <v>YES</v>
      </c>
      <c r="H119" s="13" t="b">
        <f t="shared" si="7"/>
        <v>1</v>
      </c>
      <c r="I119" s="5">
        <v>14</v>
      </c>
      <c r="J119" s="4" t="s">
        <v>2377</v>
      </c>
      <c r="K119" s="5">
        <v>2023</v>
      </c>
      <c r="L119" s="4" t="s">
        <v>1540</v>
      </c>
    </row>
    <row r="120" spans="1:12" ht="15.6" x14ac:dyDescent="0.3">
      <c r="A120" s="4" t="s">
        <v>5474</v>
      </c>
      <c r="B120" s="4" t="s">
        <v>2308</v>
      </c>
      <c r="C120" s="4" t="s">
        <v>2309</v>
      </c>
      <c r="D120" s="4" t="s">
        <v>5475</v>
      </c>
      <c r="E120" s="13" t="str">
        <f t="shared" si="4"/>
        <v>YES</v>
      </c>
      <c r="F120" s="13" t="str">
        <f t="shared" si="5"/>
        <v>YES</v>
      </c>
      <c r="G120" s="13" t="str">
        <f t="shared" si="6"/>
        <v>YES</v>
      </c>
      <c r="H120" s="13" t="b">
        <f t="shared" si="7"/>
        <v>1</v>
      </c>
      <c r="I120" s="5">
        <v>7</v>
      </c>
      <c r="J120" s="4" t="s">
        <v>2311</v>
      </c>
      <c r="K120" s="5">
        <v>2021</v>
      </c>
      <c r="L120" s="4" t="s">
        <v>1540</v>
      </c>
    </row>
    <row r="121" spans="1:12" ht="15.6" x14ac:dyDescent="0.3">
      <c r="A121" s="4" t="s">
        <v>5484</v>
      </c>
      <c r="B121" s="4" t="s">
        <v>2344</v>
      </c>
      <c r="C121" s="4" t="s">
        <v>2345</v>
      </c>
      <c r="D121" s="4" t="s">
        <v>5485</v>
      </c>
      <c r="E121" s="13" t="str">
        <f t="shared" si="4"/>
        <v>YES</v>
      </c>
      <c r="F121" s="13" t="str">
        <f t="shared" si="5"/>
        <v>YES</v>
      </c>
      <c r="G121" s="13" t="str">
        <f t="shared" si="6"/>
        <v>YES</v>
      </c>
      <c r="H121" s="13" t="b">
        <f t="shared" si="7"/>
        <v>1</v>
      </c>
      <c r="I121" s="5">
        <v>12</v>
      </c>
      <c r="J121" s="4" t="s">
        <v>2347</v>
      </c>
      <c r="K121" s="5">
        <v>2022</v>
      </c>
      <c r="L121" s="4" t="s">
        <v>1540</v>
      </c>
    </row>
    <row r="122" spans="1:12" ht="15.6" x14ac:dyDescent="0.3">
      <c r="A122" s="4" t="s">
        <v>802</v>
      </c>
      <c r="B122" s="4" t="s">
        <v>803</v>
      </c>
      <c r="C122" s="4" t="s">
        <v>807</v>
      </c>
      <c r="D122" s="4" t="s">
        <v>808</v>
      </c>
      <c r="E122" s="13" t="str">
        <f t="shared" si="4"/>
        <v>YES</v>
      </c>
      <c r="F122" s="13" t="str">
        <f t="shared" si="5"/>
        <v>YES</v>
      </c>
      <c r="G122" s="13" t="str">
        <f t="shared" si="6"/>
        <v>YES</v>
      </c>
      <c r="H122" s="13" t="b">
        <f t="shared" si="7"/>
        <v>1</v>
      </c>
      <c r="I122" s="5">
        <v>11</v>
      </c>
      <c r="J122" s="4" t="s">
        <v>806</v>
      </c>
      <c r="K122" s="5" t="s">
        <v>19</v>
      </c>
      <c r="L122" s="4" t="s">
        <v>1519</v>
      </c>
    </row>
    <row r="123" spans="1:12" ht="15.6" x14ac:dyDescent="0.3">
      <c r="A123" s="4" t="s">
        <v>443</v>
      </c>
      <c r="B123" s="4" t="s">
        <v>444</v>
      </c>
      <c r="C123" s="4" t="s">
        <v>448</v>
      </c>
      <c r="D123" s="4" t="s">
        <v>449</v>
      </c>
      <c r="E123" s="14" t="str">
        <f t="shared" si="4"/>
        <v>NO</v>
      </c>
      <c r="F123" s="13" t="str">
        <f t="shared" si="5"/>
        <v>YES</v>
      </c>
      <c r="G123" s="13" t="str">
        <f t="shared" si="6"/>
        <v>YES</v>
      </c>
      <c r="H123" s="15" t="b">
        <f t="shared" si="7"/>
        <v>0</v>
      </c>
      <c r="I123" s="5">
        <v>8</v>
      </c>
      <c r="J123" s="4" t="s">
        <v>447</v>
      </c>
      <c r="K123" s="5" t="s">
        <v>124</v>
      </c>
      <c r="L123" s="4" t="s">
        <v>1519</v>
      </c>
    </row>
    <row r="124" spans="1:12" ht="15.6" x14ac:dyDescent="0.3">
      <c r="A124" s="4" t="s">
        <v>5573</v>
      </c>
      <c r="B124" s="4" t="s">
        <v>2699</v>
      </c>
      <c r="C124" s="4" t="s">
        <v>2700</v>
      </c>
      <c r="D124" s="4" t="s">
        <v>5574</v>
      </c>
      <c r="E124" s="14" t="str">
        <f t="shared" si="4"/>
        <v>NO</v>
      </c>
      <c r="F124" s="13" t="str">
        <f t="shared" si="5"/>
        <v>YES</v>
      </c>
      <c r="G124" s="13" t="str">
        <f t="shared" si="6"/>
        <v>YES</v>
      </c>
      <c r="H124" s="15" t="b">
        <f t="shared" si="7"/>
        <v>0</v>
      </c>
      <c r="I124" s="5">
        <v>15</v>
      </c>
      <c r="J124" s="4" t="s">
        <v>2702</v>
      </c>
      <c r="K124" s="5">
        <v>2018</v>
      </c>
      <c r="L124" s="4" t="s">
        <v>1540</v>
      </c>
    </row>
    <row r="125" spans="1:12" ht="15.6" x14ac:dyDescent="0.3">
      <c r="A125" s="4" t="s">
        <v>3898</v>
      </c>
      <c r="B125" s="4" t="s">
        <v>3899</v>
      </c>
      <c r="C125" s="4" t="s">
        <v>3901</v>
      </c>
      <c r="D125" s="4" t="s">
        <v>5159</v>
      </c>
      <c r="E125" s="13" t="str">
        <f t="shared" si="4"/>
        <v>YES</v>
      </c>
      <c r="F125" s="13" t="str">
        <f t="shared" si="5"/>
        <v>YES</v>
      </c>
      <c r="G125" s="13" t="str">
        <f t="shared" si="6"/>
        <v>YES</v>
      </c>
      <c r="H125" s="13" t="b">
        <f t="shared" si="7"/>
        <v>1</v>
      </c>
      <c r="I125" s="5">
        <v>10</v>
      </c>
      <c r="J125" s="4" t="s">
        <v>5804</v>
      </c>
      <c r="K125" s="5">
        <v>2022</v>
      </c>
      <c r="L125" s="4" t="s">
        <v>1540</v>
      </c>
    </row>
    <row r="126" spans="1:12" ht="15.6" x14ac:dyDescent="0.3">
      <c r="A126" s="4" t="s">
        <v>3882</v>
      </c>
      <c r="B126" s="4" t="s">
        <v>3883</v>
      </c>
      <c r="C126" s="4" t="s">
        <v>3886</v>
      </c>
      <c r="D126" s="4" t="s">
        <v>5156</v>
      </c>
      <c r="E126" s="13" t="str">
        <f t="shared" si="4"/>
        <v>YES</v>
      </c>
      <c r="F126" s="13" t="str">
        <f t="shared" si="5"/>
        <v>YES</v>
      </c>
      <c r="G126" s="13" t="str">
        <f t="shared" si="6"/>
        <v>YES</v>
      </c>
      <c r="H126" s="13" t="b">
        <f t="shared" si="7"/>
        <v>1</v>
      </c>
      <c r="I126" s="5">
        <v>14</v>
      </c>
      <c r="J126" s="4" t="s">
        <v>5802</v>
      </c>
      <c r="K126" s="5">
        <v>2015</v>
      </c>
      <c r="L126" s="4" t="s">
        <v>1540</v>
      </c>
    </row>
    <row r="127" spans="1:12" ht="15.6" x14ac:dyDescent="0.3">
      <c r="A127" s="4" t="s">
        <v>776</v>
      </c>
      <c r="B127" s="4" t="s">
        <v>777</v>
      </c>
      <c r="C127" s="4" t="s">
        <v>781</v>
      </c>
      <c r="D127" s="4" t="s">
        <v>782</v>
      </c>
      <c r="E127" s="14" t="str">
        <f t="shared" si="4"/>
        <v>NO</v>
      </c>
      <c r="F127" s="13" t="str">
        <f t="shared" si="5"/>
        <v>YES</v>
      </c>
      <c r="G127" s="13" t="str">
        <f t="shared" si="6"/>
        <v>YES</v>
      </c>
      <c r="H127" s="15" t="b">
        <f t="shared" si="7"/>
        <v>0</v>
      </c>
      <c r="I127" s="5">
        <v>10</v>
      </c>
      <c r="J127" s="4" t="s">
        <v>780</v>
      </c>
      <c r="K127" s="5" t="s">
        <v>27</v>
      </c>
      <c r="L127" s="4" t="s">
        <v>1519</v>
      </c>
    </row>
    <row r="128" spans="1:12" ht="15.6" x14ac:dyDescent="0.3">
      <c r="A128" s="4" t="s">
        <v>5458</v>
      </c>
      <c r="B128" s="4" t="s">
        <v>2244</v>
      </c>
      <c r="C128" s="4" t="s">
        <v>2245</v>
      </c>
      <c r="D128" s="4" t="s">
        <v>5459</v>
      </c>
      <c r="E128" s="14" t="str">
        <f t="shared" si="4"/>
        <v>NO</v>
      </c>
      <c r="F128" s="13" t="str">
        <f t="shared" si="5"/>
        <v>YES</v>
      </c>
      <c r="G128" s="13" t="str">
        <f t="shared" si="6"/>
        <v>YES</v>
      </c>
      <c r="H128" s="15" t="b">
        <f t="shared" si="7"/>
        <v>0</v>
      </c>
      <c r="I128" s="5">
        <v>14</v>
      </c>
      <c r="J128" s="4" t="s">
        <v>2247</v>
      </c>
      <c r="K128" s="5">
        <v>2022</v>
      </c>
      <c r="L128" s="4" t="s">
        <v>1540</v>
      </c>
    </row>
    <row r="129" spans="1:12" ht="15.6" x14ac:dyDescent="0.3">
      <c r="A129" s="4" t="s">
        <v>215</v>
      </c>
      <c r="B129" s="4" t="s">
        <v>216</v>
      </c>
      <c r="C129" s="4" t="s">
        <v>220</v>
      </c>
      <c r="D129" s="4" t="s">
        <v>221</v>
      </c>
      <c r="E129" s="13" t="str">
        <f t="shared" si="4"/>
        <v>YES</v>
      </c>
      <c r="F129" s="13" t="str">
        <f t="shared" si="5"/>
        <v>YES</v>
      </c>
      <c r="G129" s="13" t="str">
        <f t="shared" si="6"/>
        <v>YES</v>
      </c>
      <c r="H129" s="13" t="b">
        <f t="shared" si="7"/>
        <v>1</v>
      </c>
      <c r="I129" s="5">
        <v>9</v>
      </c>
      <c r="J129" s="4" t="s">
        <v>219</v>
      </c>
      <c r="K129" s="5" t="s">
        <v>19</v>
      </c>
      <c r="L129" s="4" t="s">
        <v>1519</v>
      </c>
    </row>
    <row r="130" spans="1:12" ht="15.6" x14ac:dyDescent="0.3">
      <c r="A130" s="4" t="s">
        <v>5488</v>
      </c>
      <c r="B130" s="4" t="s">
        <v>2400</v>
      </c>
      <c r="C130" s="4" t="s">
        <v>2401</v>
      </c>
      <c r="D130" s="4" t="s">
        <v>5500</v>
      </c>
      <c r="E130" s="13" t="str">
        <f t="shared" ref="E130:E193" si="8">IF(OR(ISNUMBER(SEARCH("Virtual Reality",B130)),ISNUMBER(SEARCH("Augmented Reality",B130)),ISNUMBER(SEARCH("Mixed Reality",B130)),ISNUMBER(SEARCH("Metaverse",B130)),ISNUMBER(SEARCH("vr",B130)),ISNUMBER(SEARCH("AR",B130)),ISNUMBER(SEARCH("MR",B130)),ISNUMBER(SEARCH("security",B130)),ISNUMBER(SEARCH("privacy",B130)),ISNUMBER(SEARCH("identification",B130)),ISNUMBER(SEARCH("authentication",B130)),ISNUMBER(SEARCH("risks",B130)),ISNUMBER(SEARCH("risk",B130))),"YES","NO")</f>
        <v>YES</v>
      </c>
      <c r="F130" s="13" t="str">
        <f t="shared" ref="F130:F193" si="9">IF(OR(ISNUMBER(SEARCH("Virtual Reality",C130)),ISNUMBER(SEARCH("Augmented Reality",C130)),ISNUMBER(SEARCH("Mixed Reality",C130)),ISNUMBER(SEARCH("Metaverse",C130)),ISNUMBER(SEARCH("vr",C130)),ISNUMBER(SEARCH("AR",C130)),ISNUMBER(SEARCH("MR",C130)),ISNUMBER(SEARCH("security",C130)),ISNUMBER(SEARCH("privacy",C130)),ISNUMBER(SEARCH("identification",C130)),ISNUMBER(SEARCH("authentication",C130)),ISNUMBER(SEARCH("risks",C130)),ISNUMBER(SEARCH("risk",C130))),"YES","NO")</f>
        <v>YES</v>
      </c>
      <c r="G130" s="13" t="str">
        <f t="shared" ref="G130:G193" si="10">IF(OR(ISNUMBER(SEARCH("Virtual Reality",D130)),ISNUMBER(SEARCH("Augmented Reality",D130)),ISNUMBER(SEARCH("Mixed Reality",D130)),ISNUMBER(SEARCH("Metaverse",D130)),ISNUMBER(SEARCH("vr",D130)),ISNUMBER(SEARCH("AR",D130)),ISNUMBER(SEARCH("MR",D130)),ISNUMBER(SEARCH("security",D130)),ISNUMBER(SEARCH("privacy",D130)),ISNUMBER(SEARCH("identification",D130)),ISNUMBER(SEARCH("authentication",D130)),ISNUMBER(SEARCH("risks",D130)),ISNUMBER(SEARCH("risk",D130))),"YES","NO")</f>
        <v>YES</v>
      </c>
      <c r="H130" s="13" t="b">
        <f t="shared" ref="H130:H193" si="11">IF(AND(E130="YES",F130="YES",G130="YES"),TRUE,FALSE)</f>
        <v>1</v>
      </c>
      <c r="I130" s="5">
        <v>9</v>
      </c>
      <c r="J130" s="4" t="s">
        <v>2403</v>
      </c>
      <c r="K130" s="5">
        <v>2022</v>
      </c>
      <c r="L130" s="4" t="s">
        <v>1540</v>
      </c>
    </row>
    <row r="131" spans="1:12" ht="15.6" x14ac:dyDescent="0.3">
      <c r="A131" s="4" t="s">
        <v>3819</v>
      </c>
      <c r="B131" s="4" t="s">
        <v>3820</v>
      </c>
      <c r="C131" s="4" t="s">
        <v>3823</v>
      </c>
      <c r="D131" s="4" t="s">
        <v>5144</v>
      </c>
      <c r="E131" s="13" t="str">
        <f t="shared" si="8"/>
        <v>YES</v>
      </c>
      <c r="F131" s="13" t="str">
        <f t="shared" si="9"/>
        <v>YES</v>
      </c>
      <c r="G131" s="13" t="str">
        <f t="shared" si="10"/>
        <v>YES</v>
      </c>
      <c r="H131" s="13" t="b">
        <f t="shared" si="11"/>
        <v>1</v>
      </c>
      <c r="I131" s="5">
        <v>7</v>
      </c>
      <c r="J131" s="4" t="s">
        <v>5801</v>
      </c>
      <c r="K131" s="5">
        <v>2022</v>
      </c>
      <c r="L131" s="4" t="s">
        <v>1540</v>
      </c>
    </row>
    <row r="132" spans="1:12" ht="15.6" x14ac:dyDescent="0.3">
      <c r="A132" s="4" t="s">
        <v>5501</v>
      </c>
      <c r="B132" s="4" t="s">
        <v>2408</v>
      </c>
      <c r="C132" s="4" t="s">
        <v>2409</v>
      </c>
      <c r="D132" s="4" t="s">
        <v>5502</v>
      </c>
      <c r="E132" s="13" t="str">
        <f t="shared" si="8"/>
        <v>YES</v>
      </c>
      <c r="F132" s="13" t="str">
        <f t="shared" si="9"/>
        <v>YES</v>
      </c>
      <c r="G132" s="13" t="str">
        <f t="shared" si="10"/>
        <v>YES</v>
      </c>
      <c r="H132" s="13" t="b">
        <f t="shared" si="11"/>
        <v>1</v>
      </c>
      <c r="I132" s="5">
        <v>11</v>
      </c>
      <c r="J132" s="4" t="s">
        <v>2411</v>
      </c>
      <c r="K132" s="5">
        <v>2021</v>
      </c>
      <c r="L132" s="4" t="s">
        <v>1540</v>
      </c>
    </row>
    <row r="133" spans="1:12" ht="15.6" x14ac:dyDescent="0.3">
      <c r="A133" s="4" t="s">
        <v>4732</v>
      </c>
      <c r="B133" s="4" t="s">
        <v>4733</v>
      </c>
      <c r="C133" s="4" t="s">
        <v>4735</v>
      </c>
      <c r="D133" s="4" t="s">
        <v>5303</v>
      </c>
      <c r="E133" s="14" t="str">
        <f t="shared" si="8"/>
        <v>NO</v>
      </c>
      <c r="F133" s="13" t="str">
        <f t="shared" si="9"/>
        <v>YES</v>
      </c>
      <c r="G133" s="15" t="str">
        <f t="shared" si="10"/>
        <v>NO</v>
      </c>
      <c r="H133" s="15" t="b">
        <f t="shared" si="11"/>
        <v>0</v>
      </c>
      <c r="I133" s="5">
        <v>15</v>
      </c>
      <c r="J133" s="4" t="s">
        <v>5867</v>
      </c>
      <c r="K133" s="5">
        <v>2022</v>
      </c>
      <c r="L133" s="4" t="s">
        <v>1540</v>
      </c>
    </row>
    <row r="134" spans="1:12" ht="15.6" x14ac:dyDescent="0.3">
      <c r="A134" s="4" t="s">
        <v>5676</v>
      </c>
      <c r="B134" s="4" t="s">
        <v>3111</v>
      </c>
      <c r="C134" s="4" t="s">
        <v>3112</v>
      </c>
      <c r="D134" s="4" t="s">
        <v>5677</v>
      </c>
      <c r="E134" s="14" t="str">
        <f t="shared" si="8"/>
        <v>NO</v>
      </c>
      <c r="F134" s="13" t="str">
        <f t="shared" si="9"/>
        <v>YES</v>
      </c>
      <c r="G134" s="13" t="str">
        <f t="shared" si="10"/>
        <v>YES</v>
      </c>
      <c r="H134" s="15" t="b">
        <f t="shared" si="11"/>
        <v>0</v>
      </c>
      <c r="I134" s="5">
        <v>12</v>
      </c>
      <c r="J134" s="4" t="s">
        <v>3114</v>
      </c>
      <c r="K134" s="5">
        <v>2021</v>
      </c>
      <c r="L134" s="4" t="s">
        <v>1540</v>
      </c>
    </row>
    <row r="135" spans="1:12" ht="15.6" x14ac:dyDescent="0.3">
      <c r="A135" s="4" t="s">
        <v>3575</v>
      </c>
      <c r="B135" s="4" t="s">
        <v>3576</v>
      </c>
      <c r="C135" s="4" t="s">
        <v>3580</v>
      </c>
      <c r="D135" s="4" t="s">
        <v>5100</v>
      </c>
      <c r="E135" s="13" t="str">
        <f t="shared" si="8"/>
        <v>YES</v>
      </c>
      <c r="F135" s="13" t="str">
        <f t="shared" si="9"/>
        <v>YES</v>
      </c>
      <c r="G135" s="13" t="str">
        <f t="shared" si="10"/>
        <v>YES</v>
      </c>
      <c r="H135" s="13" t="b">
        <f t="shared" si="11"/>
        <v>1</v>
      </c>
      <c r="I135" s="5">
        <v>7</v>
      </c>
      <c r="J135" s="4" t="s">
        <v>5784</v>
      </c>
      <c r="K135" s="5">
        <v>2015</v>
      </c>
      <c r="L135" s="4" t="s">
        <v>1540</v>
      </c>
    </row>
    <row r="136" spans="1:12" ht="15.6" x14ac:dyDescent="0.3">
      <c r="A136" s="4" t="s">
        <v>5605</v>
      </c>
      <c r="B136" s="4" t="s">
        <v>2826</v>
      </c>
      <c r="C136" s="4" t="s">
        <v>2827</v>
      </c>
      <c r="D136" s="4" t="s">
        <v>5606</v>
      </c>
      <c r="E136" s="13" t="str">
        <f t="shared" si="8"/>
        <v>YES</v>
      </c>
      <c r="F136" s="13" t="str">
        <f t="shared" si="9"/>
        <v>YES</v>
      </c>
      <c r="G136" s="13" t="str">
        <f t="shared" si="10"/>
        <v>YES</v>
      </c>
      <c r="H136" s="13" t="b">
        <f t="shared" si="11"/>
        <v>1</v>
      </c>
      <c r="I136" s="5">
        <v>7</v>
      </c>
      <c r="J136" s="4" t="s">
        <v>2829</v>
      </c>
      <c r="K136" s="5">
        <v>2020</v>
      </c>
      <c r="L136" s="4" t="s">
        <v>1540</v>
      </c>
    </row>
    <row r="137" spans="1:12" ht="15.6" x14ac:dyDescent="0.3">
      <c r="A137" s="4" t="s">
        <v>4881</v>
      </c>
      <c r="B137" s="4" t="s">
        <v>4882</v>
      </c>
      <c r="C137" s="4" t="s">
        <v>4885</v>
      </c>
      <c r="D137" s="4" t="s">
        <v>5331</v>
      </c>
      <c r="E137" s="13" t="str">
        <f t="shared" si="8"/>
        <v>YES</v>
      </c>
      <c r="F137" s="13" t="str">
        <f t="shared" si="9"/>
        <v>YES</v>
      </c>
      <c r="G137" s="13" t="str">
        <f t="shared" si="10"/>
        <v>YES</v>
      </c>
      <c r="H137" s="13" t="b">
        <f t="shared" si="11"/>
        <v>1</v>
      </c>
      <c r="I137" s="5">
        <v>22</v>
      </c>
      <c r="J137" s="4" t="s">
        <v>5878</v>
      </c>
      <c r="K137" s="5">
        <v>2018</v>
      </c>
      <c r="L137" s="4" t="s">
        <v>1540</v>
      </c>
    </row>
    <row r="138" spans="1:12" ht="15.6" x14ac:dyDescent="0.3">
      <c r="A138" s="4" t="s">
        <v>308</v>
      </c>
      <c r="B138" s="4" t="s">
        <v>309</v>
      </c>
      <c r="C138" s="4" t="s">
        <v>313</v>
      </c>
      <c r="D138" s="4" t="s">
        <v>314</v>
      </c>
      <c r="E138" s="13" t="str">
        <f t="shared" si="8"/>
        <v>YES</v>
      </c>
      <c r="F138" s="13" t="str">
        <f t="shared" si="9"/>
        <v>YES</v>
      </c>
      <c r="G138" s="13" t="str">
        <f t="shared" si="10"/>
        <v>YES</v>
      </c>
      <c r="H138" s="13" t="b">
        <f t="shared" si="11"/>
        <v>1</v>
      </c>
      <c r="I138" s="5">
        <v>8</v>
      </c>
      <c r="J138" s="4" t="s">
        <v>312</v>
      </c>
      <c r="K138" s="5" t="s">
        <v>11</v>
      </c>
      <c r="L138" s="4" t="s">
        <v>1519</v>
      </c>
    </row>
    <row r="139" spans="1:12" ht="15.6" x14ac:dyDescent="0.3">
      <c r="A139" s="4" t="s">
        <v>5420</v>
      </c>
      <c r="B139" s="4" t="s">
        <v>2096</v>
      </c>
      <c r="C139" s="4" t="s">
        <v>2097</v>
      </c>
      <c r="D139" s="4" t="s">
        <v>5421</v>
      </c>
      <c r="E139" s="13" t="str">
        <f t="shared" si="8"/>
        <v>YES</v>
      </c>
      <c r="F139" s="13" t="str">
        <f t="shared" si="9"/>
        <v>YES</v>
      </c>
      <c r="G139" s="13" t="str">
        <f t="shared" si="10"/>
        <v>YES</v>
      </c>
      <c r="H139" s="13" t="b">
        <f t="shared" si="11"/>
        <v>1</v>
      </c>
      <c r="I139" s="5">
        <v>9</v>
      </c>
      <c r="J139" s="4" t="s">
        <v>2099</v>
      </c>
      <c r="K139" s="5">
        <v>2023</v>
      </c>
      <c r="L139" s="4" t="s">
        <v>1540</v>
      </c>
    </row>
    <row r="140" spans="1:12" ht="15.6" x14ac:dyDescent="0.3">
      <c r="A140" s="4" t="s">
        <v>315</v>
      </c>
      <c r="B140" s="4" t="s">
        <v>316</v>
      </c>
      <c r="C140" s="4" t="s">
        <v>320</v>
      </c>
      <c r="D140" s="4" t="s">
        <v>321</v>
      </c>
      <c r="E140" s="13" t="str">
        <f t="shared" si="8"/>
        <v>YES</v>
      </c>
      <c r="F140" s="13" t="str">
        <f t="shared" si="9"/>
        <v>YES</v>
      </c>
      <c r="G140" s="13" t="str">
        <f t="shared" si="10"/>
        <v>YES</v>
      </c>
      <c r="H140" s="13" t="b">
        <f t="shared" si="11"/>
        <v>1</v>
      </c>
      <c r="I140" s="5">
        <v>8</v>
      </c>
      <c r="J140" s="4" t="s">
        <v>319</v>
      </c>
      <c r="K140" s="5" t="s">
        <v>35</v>
      </c>
      <c r="L140" s="4" t="s">
        <v>1519</v>
      </c>
    </row>
    <row r="141" spans="1:12" ht="15.6" x14ac:dyDescent="0.3">
      <c r="A141" s="4" t="s">
        <v>3689</v>
      </c>
      <c r="B141" s="4" t="s">
        <v>2079</v>
      </c>
      <c r="C141" s="4" t="s">
        <v>2080</v>
      </c>
      <c r="D141" s="4" t="s">
        <v>5120</v>
      </c>
      <c r="E141" s="14" t="str">
        <f t="shared" si="8"/>
        <v>NO</v>
      </c>
      <c r="F141" s="13" t="str">
        <f t="shared" si="9"/>
        <v>YES</v>
      </c>
      <c r="G141" s="13" t="str">
        <f t="shared" si="10"/>
        <v>YES</v>
      </c>
      <c r="H141" s="15" t="b">
        <f t="shared" si="11"/>
        <v>0</v>
      </c>
      <c r="I141" s="5">
        <v>13</v>
      </c>
      <c r="J141" s="4" t="s">
        <v>5795</v>
      </c>
      <c r="K141" s="5">
        <v>2020</v>
      </c>
      <c r="L141" s="4" t="s">
        <v>1540</v>
      </c>
    </row>
    <row r="142" spans="1:12" ht="15.6" x14ac:dyDescent="0.3">
      <c r="A142" s="4" t="s">
        <v>5732</v>
      </c>
      <c r="B142" s="4" t="s">
        <v>3336</v>
      </c>
      <c r="C142" s="4" t="s">
        <v>3337</v>
      </c>
      <c r="D142" s="4" t="s">
        <v>5733</v>
      </c>
      <c r="E142" s="13" t="str">
        <f t="shared" si="8"/>
        <v>YES</v>
      </c>
      <c r="F142" s="13" t="str">
        <f t="shared" si="9"/>
        <v>YES</v>
      </c>
      <c r="G142" s="15" t="str">
        <f t="shared" si="10"/>
        <v>NO</v>
      </c>
      <c r="H142" s="15" t="b">
        <f t="shared" si="11"/>
        <v>0</v>
      </c>
      <c r="I142" s="5">
        <v>14</v>
      </c>
      <c r="J142" s="4" t="s">
        <v>3339</v>
      </c>
      <c r="K142" s="5">
        <v>2019</v>
      </c>
      <c r="L142" s="4" t="s">
        <v>1540</v>
      </c>
    </row>
    <row r="143" spans="1:12" ht="15.6" x14ac:dyDescent="0.3">
      <c r="A143" s="4" t="s">
        <v>1316</v>
      </c>
      <c r="B143" s="4" t="s">
        <v>1317</v>
      </c>
      <c r="C143" s="4" t="s">
        <v>1321</v>
      </c>
      <c r="D143" s="4" t="s">
        <v>1322</v>
      </c>
      <c r="E143" s="13" t="str">
        <f t="shared" si="8"/>
        <v>YES</v>
      </c>
      <c r="F143" s="13" t="str">
        <f t="shared" si="9"/>
        <v>YES</v>
      </c>
      <c r="G143" s="13" t="str">
        <f t="shared" si="10"/>
        <v>YES</v>
      </c>
      <c r="H143" s="13" t="b">
        <f t="shared" si="11"/>
        <v>1</v>
      </c>
      <c r="I143" s="5">
        <v>9</v>
      </c>
      <c r="J143" s="4" t="s">
        <v>1320</v>
      </c>
      <c r="K143" s="5" t="s">
        <v>395</v>
      </c>
      <c r="L143" s="4" t="s">
        <v>1519</v>
      </c>
    </row>
    <row r="144" spans="1:12" ht="15.6" x14ac:dyDescent="0.3">
      <c r="A144" s="4" t="s">
        <v>5742</v>
      </c>
      <c r="B144" s="4" t="s">
        <v>3376</v>
      </c>
      <c r="C144" s="4" t="s">
        <v>3377</v>
      </c>
      <c r="D144" s="4" t="s">
        <v>5743</v>
      </c>
      <c r="E144" s="13" t="str">
        <f t="shared" si="8"/>
        <v>YES</v>
      </c>
      <c r="F144" s="13" t="str">
        <f t="shared" si="9"/>
        <v>YES</v>
      </c>
      <c r="G144" s="13" t="str">
        <f t="shared" si="10"/>
        <v>YES</v>
      </c>
      <c r="H144" s="13" t="b">
        <f t="shared" si="11"/>
        <v>1</v>
      </c>
      <c r="I144" s="5">
        <v>14</v>
      </c>
      <c r="J144" s="4" t="s">
        <v>3379</v>
      </c>
      <c r="K144" s="5">
        <v>2020</v>
      </c>
      <c r="L144" s="4" t="s">
        <v>1540</v>
      </c>
    </row>
    <row r="145" spans="1:12" ht="15.6" x14ac:dyDescent="0.3">
      <c r="A145" s="4" t="s">
        <v>4364</v>
      </c>
      <c r="B145" s="4" t="s">
        <v>4365</v>
      </c>
      <c r="C145" s="4" t="s">
        <v>4369</v>
      </c>
      <c r="D145" s="4" t="s">
        <v>5240</v>
      </c>
      <c r="E145" s="14" t="str">
        <f t="shared" si="8"/>
        <v>NO</v>
      </c>
      <c r="F145" s="13" t="str">
        <f t="shared" si="9"/>
        <v>YES</v>
      </c>
      <c r="G145" s="15" t="str">
        <f t="shared" si="10"/>
        <v>NO</v>
      </c>
      <c r="H145" s="15" t="b">
        <f t="shared" si="11"/>
        <v>0</v>
      </c>
      <c r="I145" s="5">
        <v>8</v>
      </c>
      <c r="J145" s="4" t="s">
        <v>5839</v>
      </c>
      <c r="K145" s="5">
        <v>2017</v>
      </c>
      <c r="L145" s="4" t="s">
        <v>1540</v>
      </c>
    </row>
    <row r="146" spans="1:12" ht="15.6" x14ac:dyDescent="0.3">
      <c r="A146" s="4" t="s">
        <v>5517</v>
      </c>
      <c r="B146" s="4" t="s">
        <v>2475</v>
      </c>
      <c r="C146" s="4" t="s">
        <v>2476</v>
      </c>
      <c r="D146" s="4" t="s">
        <v>5518</v>
      </c>
      <c r="E146" s="13" t="str">
        <f t="shared" si="8"/>
        <v>YES</v>
      </c>
      <c r="F146" s="13" t="str">
        <f t="shared" si="9"/>
        <v>YES</v>
      </c>
      <c r="G146" s="13" t="str">
        <f t="shared" si="10"/>
        <v>YES</v>
      </c>
      <c r="H146" s="13" t="b">
        <f t="shared" si="11"/>
        <v>1</v>
      </c>
      <c r="I146" s="5">
        <v>12</v>
      </c>
      <c r="J146" s="4" t="s">
        <v>2478</v>
      </c>
      <c r="K146" s="5">
        <v>2020</v>
      </c>
      <c r="L146" s="4" t="s">
        <v>1540</v>
      </c>
    </row>
    <row r="147" spans="1:12" ht="15.6" x14ac:dyDescent="0.3">
      <c r="A147" s="4" t="s">
        <v>4828</v>
      </c>
      <c r="B147" s="4" t="s">
        <v>4829</v>
      </c>
      <c r="C147" s="4" t="s">
        <v>4833</v>
      </c>
      <c r="D147" s="4" t="s">
        <v>5321</v>
      </c>
      <c r="E147" s="13" t="str">
        <f t="shared" si="8"/>
        <v>YES</v>
      </c>
      <c r="F147" s="13" t="str">
        <f t="shared" si="9"/>
        <v>YES</v>
      </c>
      <c r="G147" s="13" t="str">
        <f t="shared" si="10"/>
        <v>YES</v>
      </c>
      <c r="H147" s="13" t="b">
        <f t="shared" si="11"/>
        <v>1</v>
      </c>
      <c r="I147" s="5">
        <v>23</v>
      </c>
      <c r="J147" s="4" t="s">
        <v>5873</v>
      </c>
      <c r="K147" s="5">
        <v>2016</v>
      </c>
      <c r="L147" s="4" t="s">
        <v>1540</v>
      </c>
    </row>
    <row r="148" spans="1:12" ht="15.6" x14ac:dyDescent="0.3">
      <c r="A148" s="4" t="s">
        <v>1272</v>
      </c>
      <c r="B148" s="4" t="s">
        <v>1273</v>
      </c>
      <c r="C148" s="4" t="s">
        <v>1276</v>
      </c>
      <c r="D148" s="4" t="s">
        <v>1277</v>
      </c>
      <c r="E148" s="14" t="str">
        <f t="shared" si="8"/>
        <v>NO</v>
      </c>
      <c r="F148" s="13" t="str">
        <f t="shared" si="9"/>
        <v>YES</v>
      </c>
      <c r="G148" s="13" t="str">
        <f t="shared" si="10"/>
        <v>YES</v>
      </c>
      <c r="H148" s="15" t="b">
        <f t="shared" si="11"/>
        <v>0</v>
      </c>
      <c r="I148" s="5">
        <v>14</v>
      </c>
      <c r="J148" s="4" t="s">
        <v>1275</v>
      </c>
      <c r="K148" s="5" t="s">
        <v>35</v>
      </c>
      <c r="L148" s="4" t="s">
        <v>1519</v>
      </c>
    </row>
    <row r="149" spans="1:12" ht="15.6" x14ac:dyDescent="0.3">
      <c r="A149" s="4" t="s">
        <v>4703</v>
      </c>
      <c r="B149" s="4" t="s">
        <v>4704</v>
      </c>
      <c r="C149" s="4" t="s">
        <v>4707</v>
      </c>
      <c r="D149" s="4" t="s">
        <v>5298</v>
      </c>
      <c r="E149" s="14" t="str">
        <f t="shared" si="8"/>
        <v>NO</v>
      </c>
      <c r="F149" s="13" t="str">
        <f t="shared" si="9"/>
        <v>YES</v>
      </c>
      <c r="G149" s="13" t="str">
        <f t="shared" si="10"/>
        <v>YES</v>
      </c>
      <c r="H149" s="15" t="b">
        <f t="shared" si="11"/>
        <v>0</v>
      </c>
      <c r="I149" s="5">
        <v>14</v>
      </c>
      <c r="J149" s="4" t="s">
        <v>5865</v>
      </c>
      <c r="K149" s="5">
        <v>2015</v>
      </c>
      <c r="L149" s="4" t="s">
        <v>1540</v>
      </c>
    </row>
    <row r="150" spans="1:12" ht="15.6" x14ac:dyDescent="0.3">
      <c r="A150" s="4" t="s">
        <v>5396</v>
      </c>
      <c r="B150" s="4" t="s">
        <v>2002</v>
      </c>
      <c r="C150" s="4" t="s">
        <v>2003</v>
      </c>
      <c r="D150" s="4" t="s">
        <v>5397</v>
      </c>
      <c r="E150" s="13" t="str">
        <f t="shared" si="8"/>
        <v>YES</v>
      </c>
      <c r="F150" s="13" t="str">
        <f t="shared" si="9"/>
        <v>YES</v>
      </c>
      <c r="G150" s="13" t="str">
        <f t="shared" si="10"/>
        <v>YES</v>
      </c>
      <c r="H150" s="13" t="b">
        <f t="shared" si="11"/>
        <v>1</v>
      </c>
      <c r="I150" s="5">
        <v>11</v>
      </c>
      <c r="J150" s="4" t="s">
        <v>2005</v>
      </c>
      <c r="K150" s="5">
        <v>2022</v>
      </c>
      <c r="L150" s="4" t="s">
        <v>1540</v>
      </c>
    </row>
    <row r="151" spans="1:12" ht="15.6" x14ac:dyDescent="0.3">
      <c r="A151" s="4" t="s">
        <v>5527</v>
      </c>
      <c r="B151" s="4" t="s">
        <v>1697</v>
      </c>
      <c r="C151" s="4" t="s">
        <v>2515</v>
      </c>
      <c r="D151" s="4" t="s">
        <v>5528</v>
      </c>
      <c r="E151" s="14" t="str">
        <f t="shared" si="8"/>
        <v>NO</v>
      </c>
      <c r="F151" s="13" t="str">
        <f t="shared" si="9"/>
        <v>YES</v>
      </c>
      <c r="G151" s="13" t="str">
        <f t="shared" si="10"/>
        <v>YES</v>
      </c>
      <c r="H151" s="15" t="b">
        <f t="shared" si="11"/>
        <v>0</v>
      </c>
      <c r="I151" s="5">
        <v>9</v>
      </c>
      <c r="J151" s="4" t="s">
        <v>2517</v>
      </c>
      <c r="K151" s="5">
        <v>2021</v>
      </c>
      <c r="L151" s="4" t="s">
        <v>1540</v>
      </c>
    </row>
    <row r="152" spans="1:12" ht="15.6" x14ac:dyDescent="0.3">
      <c r="A152" s="4" t="s">
        <v>1061</v>
      </c>
      <c r="B152" s="4" t="s">
        <v>1095</v>
      </c>
      <c r="C152" s="4" t="s">
        <v>1098</v>
      </c>
      <c r="D152" s="4" t="s">
        <v>1099</v>
      </c>
      <c r="E152" s="14" t="str">
        <f t="shared" si="8"/>
        <v>NO</v>
      </c>
      <c r="F152" s="13" t="str">
        <f t="shared" si="9"/>
        <v>YES</v>
      </c>
      <c r="G152" s="13" t="str">
        <f t="shared" si="10"/>
        <v>YES</v>
      </c>
      <c r="H152" s="15" t="b">
        <f t="shared" si="11"/>
        <v>0</v>
      </c>
      <c r="I152" s="5">
        <v>15</v>
      </c>
      <c r="J152" s="4" t="s">
        <v>1097</v>
      </c>
      <c r="K152" s="5" t="s">
        <v>82</v>
      </c>
      <c r="L152" s="4" t="s">
        <v>1519</v>
      </c>
    </row>
    <row r="153" spans="1:12" ht="15.6" x14ac:dyDescent="0.3">
      <c r="A153" s="4" t="s">
        <v>1025</v>
      </c>
      <c r="B153" s="4" t="s">
        <v>1026</v>
      </c>
      <c r="C153" s="4" t="s">
        <v>1030</v>
      </c>
      <c r="D153" s="4" t="s">
        <v>1031</v>
      </c>
      <c r="E153" s="14" t="str">
        <f t="shared" si="8"/>
        <v>NO</v>
      </c>
      <c r="F153" s="13" t="str">
        <f t="shared" si="9"/>
        <v>YES</v>
      </c>
      <c r="G153" s="13" t="str">
        <f t="shared" si="10"/>
        <v>YES</v>
      </c>
      <c r="H153" s="15" t="b">
        <f t="shared" si="11"/>
        <v>0</v>
      </c>
      <c r="I153" s="5">
        <v>7</v>
      </c>
      <c r="J153" s="4" t="s">
        <v>1029</v>
      </c>
      <c r="K153" s="5" t="s">
        <v>27</v>
      </c>
      <c r="L153" s="4" t="s">
        <v>1519</v>
      </c>
    </row>
    <row r="154" spans="1:12" ht="15.6" x14ac:dyDescent="0.3">
      <c r="A154" s="4" t="s">
        <v>5402</v>
      </c>
      <c r="B154" s="4" t="s">
        <v>2023</v>
      </c>
      <c r="C154" s="4" t="s">
        <v>2024</v>
      </c>
      <c r="D154" s="4" t="s">
        <v>5403</v>
      </c>
      <c r="E154" s="13" t="str">
        <f t="shared" si="8"/>
        <v>YES</v>
      </c>
      <c r="F154" s="13" t="str">
        <f t="shared" si="9"/>
        <v>YES</v>
      </c>
      <c r="G154" s="13" t="str">
        <f t="shared" si="10"/>
        <v>YES</v>
      </c>
      <c r="H154" s="13" t="b">
        <f t="shared" si="11"/>
        <v>1</v>
      </c>
      <c r="I154" s="5">
        <v>7</v>
      </c>
      <c r="J154" s="4" t="s">
        <v>2026</v>
      </c>
      <c r="K154" s="5">
        <v>2020</v>
      </c>
      <c r="L154" s="4" t="s">
        <v>1540</v>
      </c>
    </row>
    <row r="155" spans="1:12" ht="15.6" x14ac:dyDescent="0.3">
      <c r="A155" s="4" t="s">
        <v>5382</v>
      </c>
      <c r="B155" s="4" t="s">
        <v>1943</v>
      </c>
      <c r="C155" s="4" t="s">
        <v>1944</v>
      </c>
      <c r="D155" s="4" t="s">
        <v>5383</v>
      </c>
      <c r="E155" s="13" t="str">
        <f t="shared" si="8"/>
        <v>YES</v>
      </c>
      <c r="F155" s="13" t="str">
        <f t="shared" si="9"/>
        <v>YES</v>
      </c>
      <c r="G155" s="13" t="str">
        <f t="shared" si="10"/>
        <v>YES</v>
      </c>
      <c r="H155" s="13" t="b">
        <f t="shared" si="11"/>
        <v>1</v>
      </c>
      <c r="I155" s="5">
        <v>15</v>
      </c>
      <c r="J155" s="4" t="s">
        <v>1946</v>
      </c>
      <c r="K155" s="5">
        <v>2020</v>
      </c>
      <c r="L155" s="4" t="s">
        <v>1540</v>
      </c>
    </row>
    <row r="156" spans="1:12" ht="15.6" x14ac:dyDescent="0.3">
      <c r="A156" s="4" t="s">
        <v>4948</v>
      </c>
      <c r="B156" s="4" t="s">
        <v>4949</v>
      </c>
      <c r="C156" s="4" t="s">
        <v>4951</v>
      </c>
      <c r="D156" s="4" t="s">
        <v>5343</v>
      </c>
      <c r="E156" s="13" t="str">
        <f t="shared" si="8"/>
        <v>YES</v>
      </c>
      <c r="F156" s="13" t="str">
        <f t="shared" si="9"/>
        <v>YES</v>
      </c>
      <c r="G156" s="15" t="str">
        <f t="shared" si="10"/>
        <v>NO</v>
      </c>
      <c r="H156" s="15" t="b">
        <f t="shared" si="11"/>
        <v>0</v>
      </c>
      <c r="I156" s="5">
        <v>12</v>
      </c>
      <c r="J156" s="4" t="s">
        <v>5887</v>
      </c>
      <c r="K156" s="5">
        <v>2021</v>
      </c>
      <c r="L156" s="4" t="s">
        <v>1540</v>
      </c>
    </row>
    <row r="157" spans="1:12" ht="15.6" x14ac:dyDescent="0.3">
      <c r="A157" s="4" t="s">
        <v>4792</v>
      </c>
      <c r="B157" s="4" t="s">
        <v>4793</v>
      </c>
      <c r="C157" s="4" t="s">
        <v>4797</v>
      </c>
      <c r="D157" s="4" t="s">
        <v>5314</v>
      </c>
      <c r="E157" s="13" t="str">
        <f t="shared" si="8"/>
        <v>YES</v>
      </c>
      <c r="F157" s="13" t="str">
        <f t="shared" si="9"/>
        <v>YES</v>
      </c>
      <c r="G157" s="13" t="str">
        <f t="shared" si="10"/>
        <v>YES</v>
      </c>
      <c r="H157" s="13" t="b">
        <f t="shared" si="11"/>
        <v>1</v>
      </c>
      <c r="I157" s="5">
        <v>11</v>
      </c>
      <c r="J157" s="4" t="s">
        <v>5870</v>
      </c>
      <c r="K157" s="5">
        <v>2017</v>
      </c>
      <c r="L157" s="4" t="s">
        <v>1540</v>
      </c>
    </row>
    <row r="158" spans="1:12" ht="15.6" x14ac:dyDescent="0.3">
      <c r="A158" s="4" t="s">
        <v>48</v>
      </c>
      <c r="B158" s="4" t="s">
        <v>49</v>
      </c>
      <c r="C158" s="4" t="s">
        <v>54</v>
      </c>
      <c r="D158" s="4" t="s">
        <v>55</v>
      </c>
      <c r="E158" s="13" t="str">
        <f t="shared" si="8"/>
        <v>YES</v>
      </c>
      <c r="F158" s="13" t="str">
        <f t="shared" si="9"/>
        <v>YES</v>
      </c>
      <c r="G158" s="13" t="str">
        <f t="shared" si="10"/>
        <v>YES</v>
      </c>
      <c r="H158" s="13" t="b">
        <f t="shared" si="11"/>
        <v>1</v>
      </c>
      <c r="I158" s="5">
        <v>10</v>
      </c>
      <c r="J158" s="4" t="s">
        <v>53</v>
      </c>
      <c r="K158" s="5" t="s">
        <v>50</v>
      </c>
      <c r="L158" s="4" t="s">
        <v>1519</v>
      </c>
    </row>
    <row r="159" spans="1:12" ht="15.6" x14ac:dyDescent="0.3">
      <c r="A159" s="4" t="s">
        <v>5716</v>
      </c>
      <c r="B159" s="4" t="s">
        <v>3271</v>
      </c>
      <c r="C159" s="4" t="s">
        <v>3272</v>
      </c>
      <c r="D159" s="4" t="s">
        <v>5717</v>
      </c>
      <c r="E159" s="14" t="str">
        <f t="shared" si="8"/>
        <v>NO</v>
      </c>
      <c r="F159" s="13" t="str">
        <f t="shared" si="9"/>
        <v>YES</v>
      </c>
      <c r="G159" s="13" t="str">
        <f t="shared" si="10"/>
        <v>YES</v>
      </c>
      <c r="H159" s="15" t="b">
        <f t="shared" si="11"/>
        <v>0</v>
      </c>
      <c r="I159" s="5">
        <v>12</v>
      </c>
      <c r="J159" s="4" t="s">
        <v>3274</v>
      </c>
      <c r="K159" s="5">
        <v>2018</v>
      </c>
      <c r="L159" s="4" t="s">
        <v>1540</v>
      </c>
    </row>
    <row r="160" spans="1:12" ht="15.6" x14ac:dyDescent="0.3">
      <c r="A160" s="4" t="s">
        <v>5756</v>
      </c>
      <c r="B160" s="4" t="s">
        <v>3432</v>
      </c>
      <c r="C160" s="4" t="s">
        <v>3433</v>
      </c>
      <c r="D160" s="4" t="s">
        <v>5757</v>
      </c>
      <c r="E160" s="13" t="str">
        <f t="shared" si="8"/>
        <v>YES</v>
      </c>
      <c r="F160" s="13" t="str">
        <f t="shared" si="9"/>
        <v>YES</v>
      </c>
      <c r="G160" s="13" t="str">
        <f t="shared" si="10"/>
        <v>YES</v>
      </c>
      <c r="H160" s="13" t="b">
        <f t="shared" si="11"/>
        <v>1</v>
      </c>
      <c r="I160" s="5">
        <v>20</v>
      </c>
      <c r="J160" s="4" t="s">
        <v>3435</v>
      </c>
      <c r="K160" s="5">
        <v>2021</v>
      </c>
      <c r="L160" s="4" t="s">
        <v>1540</v>
      </c>
    </row>
    <row r="161" spans="1:12" ht="15.6" x14ac:dyDescent="0.3">
      <c r="A161" s="4" t="s">
        <v>5466</v>
      </c>
      <c r="B161" s="4" t="s">
        <v>2276</v>
      </c>
      <c r="C161" s="4" t="s">
        <v>2277</v>
      </c>
      <c r="D161" s="4" t="s">
        <v>5467</v>
      </c>
      <c r="E161" s="13" t="str">
        <f t="shared" si="8"/>
        <v>YES</v>
      </c>
      <c r="F161" s="13" t="str">
        <f t="shared" si="9"/>
        <v>YES</v>
      </c>
      <c r="G161" s="13" t="str">
        <f t="shared" si="10"/>
        <v>YES</v>
      </c>
      <c r="H161" s="13" t="b">
        <f t="shared" si="11"/>
        <v>1</v>
      </c>
      <c r="I161" s="5">
        <v>8</v>
      </c>
      <c r="J161" s="4" t="s">
        <v>2279</v>
      </c>
      <c r="K161" s="5">
        <v>2019</v>
      </c>
      <c r="L161" s="4" t="s">
        <v>1540</v>
      </c>
    </row>
    <row r="162" spans="1:12" ht="15.6" x14ac:dyDescent="0.3">
      <c r="A162" s="4" t="s">
        <v>1453</v>
      </c>
      <c r="B162" s="4" t="s">
        <v>1454</v>
      </c>
      <c r="C162" s="4" t="s">
        <v>1458</v>
      </c>
      <c r="D162" s="4" t="s">
        <v>1459</v>
      </c>
      <c r="E162" s="13" t="str">
        <f t="shared" si="8"/>
        <v>YES</v>
      </c>
      <c r="F162" s="13" t="str">
        <f t="shared" si="9"/>
        <v>YES</v>
      </c>
      <c r="G162" s="13" t="str">
        <f t="shared" si="10"/>
        <v>YES</v>
      </c>
      <c r="H162" s="13" t="b">
        <f t="shared" si="11"/>
        <v>1</v>
      </c>
      <c r="I162" s="5">
        <v>9</v>
      </c>
      <c r="J162" s="4" t="s">
        <v>1457</v>
      </c>
      <c r="K162" s="5" t="s">
        <v>395</v>
      </c>
      <c r="L162" s="4" t="s">
        <v>1519</v>
      </c>
    </row>
    <row r="163" spans="1:12" ht="15.6" x14ac:dyDescent="0.3">
      <c r="A163" s="4" t="s">
        <v>1282</v>
      </c>
      <c r="B163" s="4" t="s">
        <v>1283</v>
      </c>
      <c r="C163" s="4" t="s">
        <v>1287</v>
      </c>
      <c r="D163" s="4" t="s">
        <v>1288</v>
      </c>
      <c r="E163" s="13" t="str">
        <f t="shared" si="8"/>
        <v>YES</v>
      </c>
      <c r="F163" s="13" t="str">
        <f t="shared" si="9"/>
        <v>YES</v>
      </c>
      <c r="G163" s="13" t="str">
        <f t="shared" si="10"/>
        <v>YES</v>
      </c>
      <c r="H163" s="13" t="b">
        <f t="shared" si="11"/>
        <v>1</v>
      </c>
      <c r="I163" s="5">
        <v>16</v>
      </c>
      <c r="J163" s="4" t="s">
        <v>1286</v>
      </c>
      <c r="K163" s="5" t="s">
        <v>35</v>
      </c>
      <c r="L163" s="4" t="s">
        <v>1519</v>
      </c>
    </row>
    <row r="164" spans="1:12" ht="15.6" x14ac:dyDescent="0.3">
      <c r="A164" s="4" t="s">
        <v>3597</v>
      </c>
      <c r="B164" s="4" t="s">
        <v>3598</v>
      </c>
      <c r="C164" s="4" t="s">
        <v>3602</v>
      </c>
      <c r="D164" s="4" t="s">
        <v>5104</v>
      </c>
      <c r="E164" s="13" t="str">
        <f t="shared" si="8"/>
        <v>YES</v>
      </c>
      <c r="F164" s="13" t="str">
        <f t="shared" si="9"/>
        <v>YES</v>
      </c>
      <c r="G164" s="13" t="str">
        <f t="shared" si="10"/>
        <v>YES</v>
      </c>
      <c r="H164" s="13" t="b">
        <f t="shared" si="11"/>
        <v>1</v>
      </c>
      <c r="I164" s="5">
        <v>9</v>
      </c>
      <c r="J164" s="4" t="s">
        <v>5787</v>
      </c>
      <c r="K164" s="5">
        <v>2021</v>
      </c>
      <c r="L164" s="4" t="s">
        <v>1540</v>
      </c>
    </row>
    <row r="165" spans="1:12" ht="15.6" x14ac:dyDescent="0.3">
      <c r="A165" s="4" t="s">
        <v>5478</v>
      </c>
      <c r="B165" s="4" t="s">
        <v>2322</v>
      </c>
      <c r="C165" s="4" t="s">
        <v>2323</v>
      </c>
      <c r="D165" s="4" t="s">
        <v>5479</v>
      </c>
      <c r="E165" s="13" t="str">
        <f t="shared" si="8"/>
        <v>YES</v>
      </c>
      <c r="F165" s="13" t="str">
        <f t="shared" si="9"/>
        <v>YES</v>
      </c>
      <c r="G165" s="13" t="str">
        <f t="shared" si="10"/>
        <v>YES</v>
      </c>
      <c r="H165" s="13" t="b">
        <f t="shared" si="11"/>
        <v>1</v>
      </c>
      <c r="I165" s="5">
        <v>9</v>
      </c>
      <c r="J165" s="4" t="s">
        <v>2325</v>
      </c>
      <c r="K165" s="5">
        <v>2021</v>
      </c>
      <c r="L165" s="4" t="s">
        <v>1540</v>
      </c>
    </row>
    <row r="166" spans="1:12" ht="15.6" x14ac:dyDescent="0.3">
      <c r="A166" s="4" t="s">
        <v>5380</v>
      </c>
      <c r="B166" s="4" t="s">
        <v>1937</v>
      </c>
      <c r="C166" s="4" t="s">
        <v>1938</v>
      </c>
      <c r="D166" s="4" t="s">
        <v>5381</v>
      </c>
      <c r="E166" s="13" t="str">
        <f t="shared" si="8"/>
        <v>YES</v>
      </c>
      <c r="F166" s="13" t="str">
        <f t="shared" si="9"/>
        <v>YES</v>
      </c>
      <c r="G166" s="13" t="str">
        <f t="shared" si="10"/>
        <v>YES</v>
      </c>
      <c r="H166" s="13" t="b">
        <f t="shared" si="11"/>
        <v>1</v>
      </c>
      <c r="I166" s="5">
        <v>28</v>
      </c>
      <c r="J166" s="4" t="s">
        <v>1940</v>
      </c>
      <c r="K166" s="5">
        <v>2023</v>
      </c>
      <c r="L166" s="4" t="s">
        <v>1540</v>
      </c>
    </row>
    <row r="167" spans="1:12" ht="15.6" x14ac:dyDescent="0.3">
      <c r="A167" s="4" t="s">
        <v>5571</v>
      </c>
      <c r="B167" s="4" t="s">
        <v>2691</v>
      </c>
      <c r="C167" s="4" t="s">
        <v>2692</v>
      </c>
      <c r="D167" s="4" t="s">
        <v>5572</v>
      </c>
      <c r="E167" s="13" t="str">
        <f t="shared" si="8"/>
        <v>YES</v>
      </c>
      <c r="F167" s="13" t="str">
        <f t="shared" si="9"/>
        <v>YES</v>
      </c>
      <c r="G167" s="13" t="str">
        <f t="shared" si="10"/>
        <v>YES</v>
      </c>
      <c r="H167" s="13" t="b">
        <f t="shared" si="11"/>
        <v>1</v>
      </c>
      <c r="I167" s="5">
        <v>11</v>
      </c>
      <c r="J167" s="4" t="s">
        <v>2694</v>
      </c>
      <c r="K167" s="5">
        <v>2020</v>
      </c>
      <c r="L167" s="4" t="s">
        <v>1540</v>
      </c>
    </row>
    <row r="168" spans="1:12" ht="15.6" x14ac:dyDescent="0.3">
      <c r="A168" s="4" t="s">
        <v>4648</v>
      </c>
      <c r="B168" s="4" t="s">
        <v>4649</v>
      </c>
      <c r="C168" s="4" t="s">
        <v>4653</v>
      </c>
      <c r="D168" s="4" t="s">
        <v>5290</v>
      </c>
      <c r="E168" s="13" t="str">
        <f t="shared" si="8"/>
        <v>YES</v>
      </c>
      <c r="F168" s="13" t="str">
        <f t="shared" si="9"/>
        <v>YES</v>
      </c>
      <c r="G168" s="13" t="str">
        <f t="shared" si="10"/>
        <v>YES</v>
      </c>
      <c r="H168" s="13" t="b">
        <f t="shared" si="11"/>
        <v>1</v>
      </c>
      <c r="I168" s="5">
        <v>10</v>
      </c>
      <c r="J168" s="4" t="s">
        <v>5860</v>
      </c>
      <c r="K168" s="5">
        <v>2019</v>
      </c>
      <c r="L168" s="4" t="s">
        <v>1540</v>
      </c>
    </row>
    <row r="169" spans="1:12" ht="15.6" x14ac:dyDescent="0.3">
      <c r="A169" s="4" t="s">
        <v>3973</v>
      </c>
      <c r="B169" s="4" t="s">
        <v>3974</v>
      </c>
      <c r="C169" s="4" t="s">
        <v>3978</v>
      </c>
      <c r="D169" s="4" t="s">
        <v>5171</v>
      </c>
      <c r="E169" s="13" t="str">
        <f t="shared" si="8"/>
        <v>YES</v>
      </c>
      <c r="F169" s="13" t="str">
        <f t="shared" si="9"/>
        <v>YES</v>
      </c>
      <c r="G169" s="13" t="str">
        <f t="shared" si="10"/>
        <v>YES</v>
      </c>
      <c r="H169" s="13" t="b">
        <f t="shared" si="11"/>
        <v>1</v>
      </c>
      <c r="I169" s="5">
        <v>34</v>
      </c>
      <c r="J169" s="4" t="s">
        <v>5808</v>
      </c>
      <c r="K169" s="5">
        <v>2021</v>
      </c>
      <c r="L169" s="4" t="s">
        <v>1540</v>
      </c>
    </row>
    <row r="170" spans="1:12" ht="15.6" x14ac:dyDescent="0.3">
      <c r="A170" s="4" t="s">
        <v>477</v>
      </c>
      <c r="B170" s="4" t="s">
        <v>478</v>
      </c>
      <c r="C170" s="4" t="s">
        <v>482</v>
      </c>
      <c r="D170" s="4" t="s">
        <v>483</v>
      </c>
      <c r="E170" s="13" t="str">
        <f t="shared" si="8"/>
        <v>YES</v>
      </c>
      <c r="F170" s="13" t="str">
        <f t="shared" si="9"/>
        <v>YES</v>
      </c>
      <c r="G170" s="13" t="str">
        <f t="shared" si="10"/>
        <v>YES</v>
      </c>
      <c r="H170" s="13" t="b">
        <f t="shared" si="11"/>
        <v>1</v>
      </c>
      <c r="I170" s="5">
        <v>8</v>
      </c>
      <c r="J170" s="4" t="s">
        <v>481</v>
      </c>
      <c r="K170" s="5" t="s">
        <v>27</v>
      </c>
      <c r="L170" s="4" t="s">
        <v>1519</v>
      </c>
    </row>
    <row r="171" spans="1:12" ht="15.6" x14ac:dyDescent="0.3">
      <c r="A171" s="4" t="s">
        <v>169</v>
      </c>
      <c r="B171" s="4" t="s">
        <v>170</v>
      </c>
      <c r="C171" s="4" t="s">
        <v>174</v>
      </c>
      <c r="D171" s="4" t="s">
        <v>175</v>
      </c>
      <c r="E171" s="13" t="str">
        <f t="shared" si="8"/>
        <v>YES</v>
      </c>
      <c r="F171" s="13" t="str">
        <f t="shared" si="9"/>
        <v>YES</v>
      </c>
      <c r="G171" s="13" t="str">
        <f t="shared" si="10"/>
        <v>YES</v>
      </c>
      <c r="H171" s="13" t="b">
        <f t="shared" si="11"/>
        <v>1</v>
      </c>
      <c r="I171" s="5">
        <v>11</v>
      </c>
      <c r="J171" s="4" t="s">
        <v>173</v>
      </c>
      <c r="K171" s="5" t="s">
        <v>35</v>
      </c>
      <c r="L171" s="4" t="s">
        <v>1519</v>
      </c>
    </row>
    <row r="172" spans="1:12" ht="15.6" x14ac:dyDescent="0.3">
      <c r="A172" s="4" t="s">
        <v>5434</v>
      </c>
      <c r="B172" s="4" t="s">
        <v>2150</v>
      </c>
      <c r="C172" s="4" t="s">
        <v>2151</v>
      </c>
      <c r="D172" s="4" t="s">
        <v>5435</v>
      </c>
      <c r="E172" s="13" t="str">
        <f t="shared" si="8"/>
        <v>YES</v>
      </c>
      <c r="F172" s="13" t="str">
        <f t="shared" si="9"/>
        <v>YES</v>
      </c>
      <c r="G172" s="13" t="str">
        <f t="shared" si="10"/>
        <v>YES</v>
      </c>
      <c r="H172" s="13" t="b">
        <f t="shared" si="11"/>
        <v>1</v>
      </c>
      <c r="I172" s="5">
        <v>14</v>
      </c>
      <c r="J172" s="4" t="s">
        <v>2153</v>
      </c>
      <c r="K172" s="5">
        <v>2020</v>
      </c>
      <c r="L172" s="4" t="s">
        <v>1540</v>
      </c>
    </row>
    <row r="173" spans="1:12" ht="15.6" x14ac:dyDescent="0.3">
      <c r="A173" s="4" t="s">
        <v>5696</v>
      </c>
      <c r="B173" s="4" t="s">
        <v>3193</v>
      </c>
      <c r="C173" s="4" t="s">
        <v>3194</v>
      </c>
      <c r="D173" s="4" t="s">
        <v>5697</v>
      </c>
      <c r="E173" s="14" t="str">
        <f t="shared" si="8"/>
        <v>NO</v>
      </c>
      <c r="F173" s="13" t="str">
        <f t="shared" si="9"/>
        <v>YES</v>
      </c>
      <c r="G173" s="13" t="str">
        <f t="shared" si="10"/>
        <v>YES</v>
      </c>
      <c r="H173" s="15" t="b">
        <f t="shared" si="11"/>
        <v>0</v>
      </c>
      <c r="I173" s="5">
        <v>14</v>
      </c>
      <c r="J173" s="4" t="s">
        <v>3196</v>
      </c>
      <c r="K173" s="5">
        <v>2021</v>
      </c>
      <c r="L173" s="4" t="s">
        <v>1540</v>
      </c>
    </row>
    <row r="174" spans="1:12" ht="15.6" x14ac:dyDescent="0.3">
      <c r="A174" s="4" t="s">
        <v>3908</v>
      </c>
      <c r="B174" s="4" t="s">
        <v>3909</v>
      </c>
      <c r="C174" s="4" t="s">
        <v>3913</v>
      </c>
      <c r="D174" s="4" t="s">
        <v>5160</v>
      </c>
      <c r="E174" s="13" t="str">
        <f t="shared" si="8"/>
        <v>YES</v>
      </c>
      <c r="F174" s="13" t="str">
        <f t="shared" si="9"/>
        <v>YES</v>
      </c>
      <c r="G174" s="13" t="str">
        <f t="shared" si="10"/>
        <v>YES</v>
      </c>
      <c r="H174" s="13" t="b">
        <f t="shared" si="11"/>
        <v>1</v>
      </c>
      <c r="I174" s="5">
        <v>15</v>
      </c>
      <c r="J174" s="4" t="s">
        <v>5805</v>
      </c>
      <c r="K174" s="5">
        <v>2019</v>
      </c>
      <c r="L174" s="4" t="s">
        <v>1540</v>
      </c>
    </row>
    <row r="175" spans="1:12" ht="15.6" x14ac:dyDescent="0.3">
      <c r="A175" s="4" t="s">
        <v>5432</v>
      </c>
      <c r="B175" s="4" t="s">
        <v>2142</v>
      </c>
      <c r="C175" s="4" t="s">
        <v>2143</v>
      </c>
      <c r="D175" s="4" t="s">
        <v>5433</v>
      </c>
      <c r="E175" s="13" t="str">
        <f t="shared" si="8"/>
        <v>YES</v>
      </c>
      <c r="F175" s="13" t="str">
        <f t="shared" si="9"/>
        <v>YES</v>
      </c>
      <c r="G175" s="13" t="str">
        <f t="shared" si="10"/>
        <v>YES</v>
      </c>
      <c r="H175" s="13" t="b">
        <f t="shared" si="11"/>
        <v>1</v>
      </c>
      <c r="I175" s="5">
        <v>11</v>
      </c>
      <c r="J175" s="4" t="s">
        <v>2145</v>
      </c>
      <c r="K175" s="5">
        <v>2020</v>
      </c>
      <c r="L175" s="4" t="s">
        <v>1540</v>
      </c>
    </row>
    <row r="176" spans="1:12" ht="15.6" x14ac:dyDescent="0.3">
      <c r="A176" s="4" t="s">
        <v>4212</v>
      </c>
      <c r="B176" s="4" t="s">
        <v>4213</v>
      </c>
      <c r="C176" s="4" t="s">
        <v>4216</v>
      </c>
      <c r="D176" s="4" t="s">
        <v>5213</v>
      </c>
      <c r="E176" s="13" t="str">
        <f t="shared" si="8"/>
        <v>YES</v>
      </c>
      <c r="F176" s="13" t="str">
        <f t="shared" si="9"/>
        <v>YES</v>
      </c>
      <c r="G176" s="13" t="str">
        <f t="shared" si="10"/>
        <v>YES</v>
      </c>
      <c r="H176" s="13" t="b">
        <f t="shared" si="11"/>
        <v>1</v>
      </c>
      <c r="I176" s="5">
        <v>18</v>
      </c>
      <c r="J176" s="4" t="s">
        <v>5825</v>
      </c>
      <c r="K176" s="5">
        <v>2018</v>
      </c>
      <c r="L176" s="4" t="s">
        <v>1540</v>
      </c>
    </row>
    <row r="177" spans="1:12" ht="15.6" x14ac:dyDescent="0.3">
      <c r="A177" s="4" t="s">
        <v>4425</v>
      </c>
      <c r="B177" s="4" t="s">
        <v>4426</v>
      </c>
      <c r="C177" s="4" t="s">
        <v>4429</v>
      </c>
      <c r="D177" s="4" t="s">
        <v>5251</v>
      </c>
      <c r="E177" s="13" t="str">
        <f t="shared" si="8"/>
        <v>YES</v>
      </c>
      <c r="F177" s="13" t="str">
        <f t="shared" si="9"/>
        <v>YES</v>
      </c>
      <c r="G177" s="13" t="str">
        <f t="shared" si="10"/>
        <v>YES</v>
      </c>
      <c r="H177" s="13" t="b">
        <f t="shared" si="11"/>
        <v>1</v>
      </c>
      <c r="I177" s="5">
        <v>10</v>
      </c>
      <c r="J177" s="4" t="s">
        <v>5843</v>
      </c>
      <c r="K177" s="5">
        <v>2022</v>
      </c>
      <c r="L177" s="4" t="s">
        <v>1540</v>
      </c>
    </row>
    <row r="178" spans="1:12" ht="15.6" x14ac:dyDescent="0.3">
      <c r="A178" s="4" t="s">
        <v>1001</v>
      </c>
      <c r="B178" s="4" t="s">
        <v>1002</v>
      </c>
      <c r="C178" s="4" t="s">
        <v>1006</v>
      </c>
      <c r="D178" s="4" t="s">
        <v>1007</v>
      </c>
      <c r="E178" s="14" t="str">
        <f t="shared" si="8"/>
        <v>NO</v>
      </c>
      <c r="F178" s="13" t="str">
        <f t="shared" si="9"/>
        <v>YES</v>
      </c>
      <c r="G178" s="13" t="str">
        <f t="shared" si="10"/>
        <v>YES</v>
      </c>
      <c r="H178" s="15" t="b">
        <f t="shared" si="11"/>
        <v>0</v>
      </c>
      <c r="I178" s="5">
        <v>10</v>
      </c>
      <c r="J178" s="4" t="s">
        <v>1005</v>
      </c>
      <c r="K178" s="5" t="s">
        <v>395</v>
      </c>
      <c r="L178" s="4" t="s">
        <v>1519</v>
      </c>
    </row>
    <row r="179" spans="1:12" ht="15.6" x14ac:dyDescent="0.3">
      <c r="A179" s="4" t="s">
        <v>719</v>
      </c>
      <c r="B179" s="4" t="s">
        <v>1100</v>
      </c>
      <c r="C179" s="4" t="s">
        <v>1104</v>
      </c>
      <c r="D179" s="4" t="s">
        <v>1105</v>
      </c>
      <c r="E179" s="13" t="str">
        <f t="shared" si="8"/>
        <v>YES</v>
      </c>
      <c r="F179" s="13" t="str">
        <f t="shared" si="9"/>
        <v>YES</v>
      </c>
      <c r="G179" s="13" t="str">
        <f t="shared" si="10"/>
        <v>YES</v>
      </c>
      <c r="H179" s="13" t="b">
        <f t="shared" si="11"/>
        <v>1</v>
      </c>
      <c r="I179" s="5">
        <v>7</v>
      </c>
      <c r="J179" s="4" t="s">
        <v>1103</v>
      </c>
      <c r="K179" s="5" t="s">
        <v>35</v>
      </c>
      <c r="L179" s="4" t="s">
        <v>1519</v>
      </c>
    </row>
    <row r="180" spans="1:12" ht="15.6" x14ac:dyDescent="0.3">
      <c r="A180" s="4" t="s">
        <v>4318</v>
      </c>
      <c r="B180" s="4" t="s">
        <v>4319</v>
      </c>
      <c r="C180" s="4" t="s">
        <v>4323</v>
      </c>
      <c r="D180" s="4" t="s">
        <v>5232</v>
      </c>
      <c r="E180" s="13" t="str">
        <f t="shared" si="8"/>
        <v>YES</v>
      </c>
      <c r="F180" s="13" t="str">
        <f t="shared" si="9"/>
        <v>YES</v>
      </c>
      <c r="G180" s="13" t="str">
        <f t="shared" si="10"/>
        <v>YES</v>
      </c>
      <c r="H180" s="13" t="b">
        <f t="shared" si="11"/>
        <v>1</v>
      </c>
      <c r="I180" s="5">
        <v>21</v>
      </c>
      <c r="J180" s="4" t="s">
        <v>5835</v>
      </c>
      <c r="K180" s="5">
        <v>2021</v>
      </c>
      <c r="L180" s="4" t="s">
        <v>1540</v>
      </c>
    </row>
    <row r="181" spans="1:12" ht="15.6" x14ac:dyDescent="0.3">
      <c r="A181" s="4" t="s">
        <v>5634</v>
      </c>
      <c r="B181" s="4" t="s">
        <v>2946</v>
      </c>
      <c r="C181" s="4" t="s">
        <v>2947</v>
      </c>
      <c r="D181" s="4" t="s">
        <v>5635</v>
      </c>
      <c r="E181" s="13" t="str">
        <f t="shared" si="8"/>
        <v>YES</v>
      </c>
      <c r="F181" s="13" t="str">
        <f t="shared" si="9"/>
        <v>YES</v>
      </c>
      <c r="G181" s="13" t="str">
        <f t="shared" si="10"/>
        <v>YES</v>
      </c>
      <c r="H181" s="13" t="b">
        <f t="shared" si="11"/>
        <v>1</v>
      </c>
      <c r="I181" s="5">
        <v>21</v>
      </c>
      <c r="J181" s="4" t="s">
        <v>2949</v>
      </c>
      <c r="K181" s="5">
        <v>2021</v>
      </c>
      <c r="L181" s="4" t="s">
        <v>1540</v>
      </c>
    </row>
    <row r="182" spans="1:12" ht="15.6" x14ac:dyDescent="0.3">
      <c r="A182" s="4" t="s">
        <v>5575</v>
      </c>
      <c r="B182" s="4" t="s">
        <v>2707</v>
      </c>
      <c r="C182" s="4" t="s">
        <v>2708</v>
      </c>
      <c r="D182" s="4" t="s">
        <v>5576</v>
      </c>
      <c r="E182" s="13" t="str">
        <f t="shared" si="8"/>
        <v>YES</v>
      </c>
      <c r="F182" s="13" t="str">
        <f t="shared" si="9"/>
        <v>YES</v>
      </c>
      <c r="G182" s="13" t="str">
        <f t="shared" si="10"/>
        <v>YES</v>
      </c>
      <c r="H182" s="13" t="b">
        <f t="shared" si="11"/>
        <v>1</v>
      </c>
      <c r="I182" s="5">
        <v>9</v>
      </c>
      <c r="J182" s="4" t="s">
        <v>2710</v>
      </c>
      <c r="K182" s="5">
        <v>2023</v>
      </c>
      <c r="L182" s="4" t="s">
        <v>1540</v>
      </c>
    </row>
    <row r="183" spans="1:12" ht="15.6" x14ac:dyDescent="0.3">
      <c r="A183" s="4" t="s">
        <v>1534</v>
      </c>
      <c r="B183" s="4" t="s">
        <v>1535</v>
      </c>
      <c r="C183" s="4" t="s">
        <v>1538</v>
      </c>
      <c r="D183" s="4" t="s">
        <v>1539</v>
      </c>
      <c r="E183" s="13" t="str">
        <f t="shared" si="8"/>
        <v>YES</v>
      </c>
      <c r="F183" s="13" t="str">
        <f t="shared" si="9"/>
        <v>YES</v>
      </c>
      <c r="G183" s="13" t="str">
        <f t="shared" si="10"/>
        <v>YES</v>
      </c>
      <c r="H183" s="13" t="b">
        <f t="shared" si="11"/>
        <v>1</v>
      </c>
      <c r="I183" s="5">
        <v>30</v>
      </c>
      <c r="J183" s="4" t="s">
        <v>1537</v>
      </c>
      <c r="K183" s="5">
        <v>2023</v>
      </c>
      <c r="L183" s="4" t="s">
        <v>1540</v>
      </c>
    </row>
    <row r="184" spans="1:12" ht="15.6" x14ac:dyDescent="0.3">
      <c r="A184" s="4" t="s">
        <v>5081</v>
      </c>
      <c r="B184" s="4" t="s">
        <v>5082</v>
      </c>
      <c r="C184" s="4" t="s">
        <v>5084</v>
      </c>
      <c r="D184" s="4" t="s">
        <v>5365</v>
      </c>
      <c r="E184" s="14" t="str">
        <f t="shared" si="8"/>
        <v>NO</v>
      </c>
      <c r="F184" s="13" t="str">
        <f t="shared" si="9"/>
        <v>YES</v>
      </c>
      <c r="G184" s="13" t="str">
        <f t="shared" si="10"/>
        <v>YES</v>
      </c>
      <c r="H184" s="15" t="b">
        <f t="shared" si="11"/>
        <v>0</v>
      </c>
      <c r="I184" s="5">
        <v>9</v>
      </c>
      <c r="J184" s="4" t="s">
        <v>5898</v>
      </c>
      <c r="K184" s="5">
        <v>2018</v>
      </c>
      <c r="L184" s="4" t="s">
        <v>1540</v>
      </c>
    </row>
    <row r="185" spans="1:12" ht="15.6" x14ac:dyDescent="0.3">
      <c r="A185" s="4" t="s">
        <v>322</v>
      </c>
      <c r="B185" s="4" t="s">
        <v>323</v>
      </c>
      <c r="C185" s="4" t="s">
        <v>327</v>
      </c>
      <c r="D185" s="4" t="s">
        <v>328</v>
      </c>
      <c r="E185" s="13" t="str">
        <f t="shared" si="8"/>
        <v>YES</v>
      </c>
      <c r="F185" s="13" t="str">
        <f t="shared" si="9"/>
        <v>YES</v>
      </c>
      <c r="G185" s="13" t="str">
        <f t="shared" si="10"/>
        <v>YES</v>
      </c>
      <c r="H185" s="13" t="b">
        <f t="shared" si="11"/>
        <v>1</v>
      </c>
      <c r="I185" s="5">
        <v>16</v>
      </c>
      <c r="J185" s="4" t="s">
        <v>326</v>
      </c>
      <c r="K185" s="5" t="s">
        <v>27</v>
      </c>
      <c r="L185" s="4" t="s">
        <v>1519</v>
      </c>
    </row>
    <row r="186" spans="1:12" ht="15.6" x14ac:dyDescent="0.3">
      <c r="A186" s="4" t="s">
        <v>5616</v>
      </c>
      <c r="B186" s="4" t="s">
        <v>2876</v>
      </c>
      <c r="C186" s="4" t="s">
        <v>2877</v>
      </c>
      <c r="D186" s="4" t="s">
        <v>5617</v>
      </c>
      <c r="E186" s="14" t="str">
        <f t="shared" si="8"/>
        <v>NO</v>
      </c>
      <c r="F186" s="13" t="str">
        <f t="shared" si="9"/>
        <v>YES</v>
      </c>
      <c r="G186" s="15" t="str">
        <f t="shared" si="10"/>
        <v>NO</v>
      </c>
      <c r="H186" s="15" t="b">
        <f t="shared" si="11"/>
        <v>0</v>
      </c>
      <c r="I186" s="5">
        <v>16</v>
      </c>
      <c r="J186" s="4" t="s">
        <v>2879</v>
      </c>
      <c r="K186" s="5">
        <v>2021</v>
      </c>
      <c r="L186" s="4" t="s">
        <v>1540</v>
      </c>
    </row>
    <row r="187" spans="1:12" ht="15.6" x14ac:dyDescent="0.3">
      <c r="A187" s="4" t="s">
        <v>5706</v>
      </c>
      <c r="B187" s="4" t="s">
        <v>3231</v>
      </c>
      <c r="C187" s="4" t="s">
        <v>3232</v>
      </c>
      <c r="D187" s="4" t="s">
        <v>5707</v>
      </c>
      <c r="E187" s="14" t="str">
        <f t="shared" si="8"/>
        <v>NO</v>
      </c>
      <c r="F187" s="13" t="str">
        <f t="shared" si="9"/>
        <v>YES</v>
      </c>
      <c r="G187" s="13" t="str">
        <f t="shared" si="10"/>
        <v>YES</v>
      </c>
      <c r="H187" s="15" t="b">
        <f t="shared" si="11"/>
        <v>0</v>
      </c>
      <c r="I187" s="5">
        <v>16</v>
      </c>
      <c r="J187" s="4" t="s">
        <v>3234</v>
      </c>
      <c r="K187" s="5">
        <v>2020</v>
      </c>
      <c r="L187" s="4" t="s">
        <v>1540</v>
      </c>
    </row>
    <row r="188" spans="1:12" ht="15.6" x14ac:dyDescent="0.3">
      <c r="A188" s="4" t="s">
        <v>5609</v>
      </c>
      <c r="B188" s="4" t="s">
        <v>2842</v>
      </c>
      <c r="C188" s="4" t="s">
        <v>2843</v>
      </c>
      <c r="D188" s="4" t="s">
        <v>5610</v>
      </c>
      <c r="E188" s="13" t="str">
        <f t="shared" si="8"/>
        <v>YES</v>
      </c>
      <c r="F188" s="13" t="str">
        <f t="shared" si="9"/>
        <v>YES</v>
      </c>
      <c r="G188" s="13" t="str">
        <f t="shared" si="10"/>
        <v>YES</v>
      </c>
      <c r="H188" s="13" t="b">
        <f t="shared" si="11"/>
        <v>1</v>
      </c>
      <c r="I188" s="5">
        <v>9</v>
      </c>
      <c r="J188" s="4" t="s">
        <v>2845</v>
      </c>
      <c r="K188" s="5">
        <v>2019</v>
      </c>
      <c r="L188" s="4" t="s">
        <v>1540</v>
      </c>
    </row>
    <row r="189" spans="1:12" ht="15.6" x14ac:dyDescent="0.3">
      <c r="A189" s="4" t="s">
        <v>4620</v>
      </c>
      <c r="B189" s="4" t="s">
        <v>4621</v>
      </c>
      <c r="C189" s="4" t="s">
        <v>4624</v>
      </c>
      <c r="D189" s="4" t="s">
        <v>5285</v>
      </c>
      <c r="E189" s="13" t="str">
        <f t="shared" si="8"/>
        <v>YES</v>
      </c>
      <c r="F189" s="13" t="str">
        <f t="shared" si="9"/>
        <v>YES</v>
      </c>
      <c r="G189" s="13" t="str">
        <f t="shared" si="10"/>
        <v>YES</v>
      </c>
      <c r="H189" s="13" t="b">
        <f t="shared" si="11"/>
        <v>1</v>
      </c>
      <c r="I189" s="5">
        <v>8</v>
      </c>
      <c r="J189" s="4" t="s">
        <v>5857</v>
      </c>
      <c r="K189" s="5">
        <v>2015</v>
      </c>
      <c r="L189" s="4" t="s">
        <v>1540</v>
      </c>
    </row>
    <row r="190" spans="1:12" ht="15.6" x14ac:dyDescent="0.3">
      <c r="A190" s="4" t="s">
        <v>5607</v>
      </c>
      <c r="B190" s="4" t="s">
        <v>2834</v>
      </c>
      <c r="C190" s="4" t="s">
        <v>2835</v>
      </c>
      <c r="D190" s="4" t="s">
        <v>5608</v>
      </c>
      <c r="E190" s="14" t="str">
        <f t="shared" si="8"/>
        <v>NO</v>
      </c>
      <c r="F190" s="13" t="str">
        <f t="shared" si="9"/>
        <v>YES</v>
      </c>
      <c r="G190" s="13" t="str">
        <f t="shared" si="10"/>
        <v>YES</v>
      </c>
      <c r="H190" s="15" t="b">
        <f t="shared" si="11"/>
        <v>0</v>
      </c>
      <c r="I190" s="5">
        <v>18</v>
      </c>
      <c r="J190" s="4" t="s">
        <v>2837</v>
      </c>
      <c r="K190" s="5">
        <v>2022</v>
      </c>
      <c r="L190" s="4" t="s">
        <v>1540</v>
      </c>
    </row>
    <row r="191" spans="1:12" ht="15.6" x14ac:dyDescent="0.3">
      <c r="A191" s="4" t="s">
        <v>747</v>
      </c>
      <c r="B191" s="4" t="s">
        <v>748</v>
      </c>
      <c r="C191" s="4" t="s">
        <v>752</v>
      </c>
      <c r="D191" s="4" t="s">
        <v>753</v>
      </c>
      <c r="E191" s="13" t="str">
        <f t="shared" si="8"/>
        <v>YES</v>
      </c>
      <c r="F191" s="13" t="str">
        <f t="shared" si="9"/>
        <v>YES</v>
      </c>
      <c r="G191" s="13" t="str">
        <f t="shared" si="10"/>
        <v>YES</v>
      </c>
      <c r="H191" s="13" t="b">
        <f t="shared" si="11"/>
        <v>1</v>
      </c>
      <c r="I191" s="5">
        <v>9</v>
      </c>
      <c r="J191" s="4" t="s">
        <v>751</v>
      </c>
      <c r="K191" s="5" t="s">
        <v>395</v>
      </c>
      <c r="L191" s="4" t="s">
        <v>1519</v>
      </c>
    </row>
    <row r="192" spans="1:12" ht="15.6" x14ac:dyDescent="0.3">
      <c r="A192" s="4" t="s">
        <v>5638</v>
      </c>
      <c r="B192" s="4" t="s">
        <v>2962</v>
      </c>
      <c r="C192" s="4" t="s">
        <v>2963</v>
      </c>
      <c r="D192" s="4" t="s">
        <v>5639</v>
      </c>
      <c r="E192" s="13" t="str">
        <f t="shared" si="8"/>
        <v>YES</v>
      </c>
      <c r="F192" s="13" t="str">
        <f t="shared" si="9"/>
        <v>YES</v>
      </c>
      <c r="G192" s="13" t="str">
        <f t="shared" si="10"/>
        <v>YES</v>
      </c>
      <c r="H192" s="13" t="b">
        <f t="shared" si="11"/>
        <v>1</v>
      </c>
      <c r="I192" s="5">
        <v>14</v>
      </c>
      <c r="J192" s="4" t="s">
        <v>2965</v>
      </c>
      <c r="K192" s="5">
        <v>2020</v>
      </c>
      <c r="L192" s="4" t="s">
        <v>1540</v>
      </c>
    </row>
    <row r="193" spans="1:12" ht="15.6" x14ac:dyDescent="0.3">
      <c r="A193" s="4" t="s">
        <v>4697</v>
      </c>
      <c r="B193" s="4" t="s">
        <v>4698</v>
      </c>
      <c r="C193" s="4" t="s">
        <v>4701</v>
      </c>
      <c r="D193" s="4" t="s">
        <v>5297</v>
      </c>
      <c r="E193" s="13" t="str">
        <f t="shared" si="8"/>
        <v>YES</v>
      </c>
      <c r="F193" s="13" t="str">
        <f t="shared" si="9"/>
        <v>YES</v>
      </c>
      <c r="G193" s="13" t="str">
        <f t="shared" si="10"/>
        <v>YES</v>
      </c>
      <c r="H193" s="13" t="b">
        <f t="shared" si="11"/>
        <v>1</v>
      </c>
      <c r="I193" s="5">
        <v>9</v>
      </c>
      <c r="J193" s="4" t="s">
        <v>5864</v>
      </c>
      <c r="K193" s="5">
        <v>2016</v>
      </c>
      <c r="L193" s="4" t="s">
        <v>1540</v>
      </c>
    </row>
    <row r="194" spans="1:12" ht="15.6" x14ac:dyDescent="0.3">
      <c r="A194" s="4" t="s">
        <v>4786</v>
      </c>
      <c r="B194" s="4" t="s">
        <v>4787</v>
      </c>
      <c r="C194" s="4" t="s">
        <v>4790</v>
      </c>
      <c r="D194" s="4" t="s">
        <v>5313</v>
      </c>
      <c r="E194" s="14" t="str">
        <f t="shared" ref="E194:E257" si="12">IF(OR(ISNUMBER(SEARCH("Virtual Reality",B194)),ISNUMBER(SEARCH("Augmented Reality",B194)),ISNUMBER(SEARCH("Mixed Reality",B194)),ISNUMBER(SEARCH("Metaverse",B194)),ISNUMBER(SEARCH("vr",B194)),ISNUMBER(SEARCH("AR",B194)),ISNUMBER(SEARCH("MR",B194)),ISNUMBER(SEARCH("security",B194)),ISNUMBER(SEARCH("privacy",B194)),ISNUMBER(SEARCH("identification",B194)),ISNUMBER(SEARCH("authentication",B194)),ISNUMBER(SEARCH("risks",B194)),ISNUMBER(SEARCH("risk",B194))),"YES","NO")</f>
        <v>NO</v>
      </c>
      <c r="F194" s="13" t="str">
        <f t="shared" ref="F194:F257" si="13">IF(OR(ISNUMBER(SEARCH("Virtual Reality",C194)),ISNUMBER(SEARCH("Augmented Reality",C194)),ISNUMBER(SEARCH("Mixed Reality",C194)),ISNUMBER(SEARCH("Metaverse",C194)),ISNUMBER(SEARCH("vr",C194)),ISNUMBER(SEARCH("AR",C194)),ISNUMBER(SEARCH("MR",C194)),ISNUMBER(SEARCH("security",C194)),ISNUMBER(SEARCH("privacy",C194)),ISNUMBER(SEARCH("identification",C194)),ISNUMBER(SEARCH("authentication",C194)),ISNUMBER(SEARCH("risks",C194)),ISNUMBER(SEARCH("risk",C194))),"YES","NO")</f>
        <v>YES</v>
      </c>
      <c r="G194" s="13" t="str">
        <f t="shared" ref="G194:G257" si="14">IF(OR(ISNUMBER(SEARCH("Virtual Reality",D194)),ISNUMBER(SEARCH("Augmented Reality",D194)),ISNUMBER(SEARCH("Mixed Reality",D194)),ISNUMBER(SEARCH("Metaverse",D194)),ISNUMBER(SEARCH("vr",D194)),ISNUMBER(SEARCH("AR",D194)),ISNUMBER(SEARCH("MR",D194)),ISNUMBER(SEARCH("security",D194)),ISNUMBER(SEARCH("privacy",D194)),ISNUMBER(SEARCH("identification",D194)),ISNUMBER(SEARCH("authentication",D194)),ISNUMBER(SEARCH("risks",D194)),ISNUMBER(SEARCH("risk",D194))),"YES","NO")</f>
        <v>YES</v>
      </c>
      <c r="H194" s="15" t="b">
        <f t="shared" ref="H194:H257" si="15">IF(AND(E194="YES",F194="YES",G194="YES"),TRUE,FALSE)</f>
        <v>0</v>
      </c>
      <c r="I194" s="5">
        <v>9</v>
      </c>
      <c r="J194" s="4" t="s">
        <v>5869</v>
      </c>
      <c r="K194" s="5">
        <v>2016</v>
      </c>
      <c r="L194" s="4" t="s">
        <v>1540</v>
      </c>
    </row>
    <row r="195" spans="1:12" ht="15.6" x14ac:dyDescent="0.3">
      <c r="A195" s="4" t="s">
        <v>17</v>
      </c>
      <c r="B195" s="4" t="s">
        <v>18</v>
      </c>
      <c r="C195" s="4" t="s">
        <v>23</v>
      </c>
      <c r="D195" s="4" t="s">
        <v>24</v>
      </c>
      <c r="E195" s="13" t="str">
        <f t="shared" si="12"/>
        <v>YES</v>
      </c>
      <c r="F195" s="13" t="str">
        <f t="shared" si="13"/>
        <v>YES</v>
      </c>
      <c r="G195" s="13" t="str">
        <f t="shared" si="14"/>
        <v>YES</v>
      </c>
      <c r="H195" s="13" t="b">
        <f t="shared" si="15"/>
        <v>1</v>
      </c>
      <c r="I195" s="5">
        <v>10</v>
      </c>
      <c r="J195" s="4" t="s">
        <v>22</v>
      </c>
      <c r="K195" s="5" t="s">
        <v>19</v>
      </c>
      <c r="L195" s="4" t="s">
        <v>1519</v>
      </c>
    </row>
    <row r="196" spans="1:12" ht="15.6" x14ac:dyDescent="0.3">
      <c r="A196" s="4" t="s">
        <v>4995</v>
      </c>
      <c r="B196" s="4" t="s">
        <v>4996</v>
      </c>
      <c r="C196" s="4" t="s">
        <v>4999</v>
      </c>
      <c r="D196" s="4" t="s">
        <v>5351</v>
      </c>
      <c r="E196" s="13" t="str">
        <f t="shared" si="12"/>
        <v>YES</v>
      </c>
      <c r="F196" s="13" t="str">
        <f t="shared" si="13"/>
        <v>YES</v>
      </c>
      <c r="G196" s="13" t="str">
        <f t="shared" si="14"/>
        <v>YES</v>
      </c>
      <c r="H196" s="13" t="b">
        <f t="shared" si="15"/>
        <v>1</v>
      </c>
      <c r="I196" s="5">
        <v>10</v>
      </c>
      <c r="J196" s="4" t="s">
        <v>5890</v>
      </c>
      <c r="K196" s="5">
        <v>2016</v>
      </c>
      <c r="L196" s="4" t="s">
        <v>1540</v>
      </c>
    </row>
    <row r="197" spans="1:12" ht="15.6" x14ac:dyDescent="0.3">
      <c r="A197" s="4" t="s">
        <v>5611</v>
      </c>
      <c r="B197" s="4" t="s">
        <v>2850</v>
      </c>
      <c r="C197" s="4" t="s">
        <v>2851</v>
      </c>
      <c r="D197" s="4" t="s">
        <v>5612</v>
      </c>
      <c r="E197" s="13" t="str">
        <f t="shared" si="12"/>
        <v>YES</v>
      </c>
      <c r="F197" s="13" t="str">
        <f t="shared" si="13"/>
        <v>YES</v>
      </c>
      <c r="G197" s="15" t="str">
        <f t="shared" si="14"/>
        <v>NO</v>
      </c>
      <c r="H197" s="15" t="b">
        <f t="shared" si="15"/>
        <v>0</v>
      </c>
      <c r="I197" s="5">
        <v>16</v>
      </c>
      <c r="J197" s="4" t="s">
        <v>2853</v>
      </c>
      <c r="K197" s="5">
        <v>2021</v>
      </c>
      <c r="L197" s="4" t="s">
        <v>1540</v>
      </c>
    </row>
    <row r="198" spans="1:12" ht="15.6" x14ac:dyDescent="0.3">
      <c r="A198" s="4" t="s">
        <v>1409</v>
      </c>
      <c r="B198" s="4" t="s">
        <v>1410</v>
      </c>
      <c r="C198" s="4" t="s">
        <v>1414</v>
      </c>
      <c r="D198" s="4" t="s">
        <v>1415</v>
      </c>
      <c r="E198" s="14" t="str">
        <f t="shared" si="12"/>
        <v>NO</v>
      </c>
      <c r="F198" s="13" t="str">
        <f t="shared" si="13"/>
        <v>YES</v>
      </c>
      <c r="G198" s="13" t="str">
        <f t="shared" si="14"/>
        <v>YES</v>
      </c>
      <c r="H198" s="15" t="b">
        <f t="shared" si="15"/>
        <v>0</v>
      </c>
      <c r="I198" s="5">
        <v>12</v>
      </c>
      <c r="J198" s="4" t="s">
        <v>1413</v>
      </c>
      <c r="K198" s="5" t="s">
        <v>35</v>
      </c>
      <c r="L198" s="4" t="s">
        <v>1519</v>
      </c>
    </row>
    <row r="199" spans="1:12" ht="15.6" x14ac:dyDescent="0.3">
      <c r="A199" s="4" t="s">
        <v>227</v>
      </c>
      <c r="B199" s="4" t="s">
        <v>228</v>
      </c>
      <c r="C199" s="4" t="s">
        <v>232</v>
      </c>
      <c r="D199" s="4" t="s">
        <v>233</v>
      </c>
      <c r="E199" s="13" t="str">
        <f t="shared" si="12"/>
        <v>YES</v>
      </c>
      <c r="F199" s="13" t="str">
        <f t="shared" si="13"/>
        <v>YES</v>
      </c>
      <c r="G199" s="13" t="str">
        <f t="shared" si="14"/>
        <v>YES</v>
      </c>
      <c r="H199" s="13" t="b">
        <f t="shared" si="15"/>
        <v>1</v>
      </c>
      <c r="I199" s="5">
        <v>13</v>
      </c>
      <c r="J199" s="4" t="s">
        <v>231</v>
      </c>
      <c r="K199" s="5" t="s">
        <v>35</v>
      </c>
      <c r="L199" s="4" t="s">
        <v>1519</v>
      </c>
    </row>
    <row r="200" spans="1:12" ht="15.6" x14ac:dyDescent="0.3">
      <c r="A200" s="4" t="s">
        <v>5531</v>
      </c>
      <c r="B200" s="4" t="s">
        <v>2528</v>
      </c>
      <c r="C200" s="4" t="s">
        <v>2529</v>
      </c>
      <c r="D200" s="4" t="s">
        <v>5532</v>
      </c>
      <c r="E200" s="13" t="str">
        <f t="shared" si="12"/>
        <v>YES</v>
      </c>
      <c r="F200" s="13" t="str">
        <f t="shared" si="13"/>
        <v>YES</v>
      </c>
      <c r="G200" s="13" t="str">
        <f t="shared" si="14"/>
        <v>YES</v>
      </c>
      <c r="H200" s="13" t="b">
        <f t="shared" si="15"/>
        <v>1</v>
      </c>
      <c r="I200" s="5">
        <v>13</v>
      </c>
      <c r="J200" s="4" t="s">
        <v>2531</v>
      </c>
      <c r="K200" s="5">
        <v>2015</v>
      </c>
      <c r="L200" s="4" t="s">
        <v>1540</v>
      </c>
    </row>
    <row r="201" spans="1:12" ht="15.6" x14ac:dyDescent="0.3">
      <c r="A201" s="4" t="s">
        <v>4021</v>
      </c>
      <c r="B201" s="4" t="s">
        <v>4022</v>
      </c>
      <c r="C201" s="4" t="s">
        <v>4024</v>
      </c>
      <c r="D201" s="4" t="s">
        <v>5179</v>
      </c>
      <c r="E201" s="13" t="str">
        <f t="shared" si="12"/>
        <v>YES</v>
      </c>
      <c r="F201" s="13" t="str">
        <f t="shared" si="13"/>
        <v>YES</v>
      </c>
      <c r="G201" s="15" t="str">
        <f t="shared" si="14"/>
        <v>NO</v>
      </c>
      <c r="H201" s="15" t="b">
        <f t="shared" si="15"/>
        <v>0</v>
      </c>
      <c r="I201" s="5">
        <v>8</v>
      </c>
      <c r="J201" s="4" t="s">
        <v>5811</v>
      </c>
      <c r="K201" s="5">
        <v>2015</v>
      </c>
      <c r="L201" s="4" t="s">
        <v>1540</v>
      </c>
    </row>
    <row r="202" spans="1:12" ht="15.6" x14ac:dyDescent="0.3">
      <c r="A202" s="4" t="s">
        <v>4854</v>
      </c>
      <c r="B202" s="4" t="s">
        <v>4855</v>
      </c>
      <c r="C202" s="4" t="s">
        <v>4858</v>
      </c>
      <c r="D202" s="4" t="s">
        <v>5325</v>
      </c>
      <c r="E202" s="13" t="str">
        <f t="shared" si="12"/>
        <v>YES</v>
      </c>
      <c r="F202" s="13" t="str">
        <f t="shared" si="13"/>
        <v>YES</v>
      </c>
      <c r="G202" s="13" t="str">
        <f t="shared" si="14"/>
        <v>YES</v>
      </c>
      <c r="H202" s="13" t="b">
        <f t="shared" si="15"/>
        <v>1</v>
      </c>
      <c r="I202" s="5">
        <v>12</v>
      </c>
      <c r="J202" s="4" t="s">
        <v>5877</v>
      </c>
      <c r="K202" s="5">
        <v>2017</v>
      </c>
      <c r="L202" s="4" t="s">
        <v>1540</v>
      </c>
    </row>
    <row r="203" spans="1:12" ht="15.6" x14ac:dyDescent="0.3">
      <c r="A203" s="4" t="s">
        <v>822</v>
      </c>
      <c r="B203" s="4" t="s">
        <v>823</v>
      </c>
      <c r="C203" s="4" t="s">
        <v>827</v>
      </c>
      <c r="D203" s="4" t="s">
        <v>828</v>
      </c>
      <c r="E203" s="14" t="str">
        <f t="shared" si="12"/>
        <v>NO</v>
      </c>
      <c r="F203" s="13" t="str">
        <f t="shared" si="13"/>
        <v>YES</v>
      </c>
      <c r="G203" s="13" t="str">
        <f t="shared" si="14"/>
        <v>YES</v>
      </c>
      <c r="H203" s="15" t="b">
        <f t="shared" si="15"/>
        <v>0</v>
      </c>
      <c r="I203" s="5">
        <v>16</v>
      </c>
      <c r="J203" s="4" t="s">
        <v>826</v>
      </c>
      <c r="K203" s="5" t="s">
        <v>11</v>
      </c>
      <c r="L203" s="4" t="s">
        <v>1519</v>
      </c>
    </row>
    <row r="204" spans="1:12" ht="15.6" x14ac:dyDescent="0.3">
      <c r="A204" s="4" t="s">
        <v>4726</v>
      </c>
      <c r="B204" s="4" t="s">
        <v>4727</v>
      </c>
      <c r="C204" s="4" t="s">
        <v>4730</v>
      </c>
      <c r="D204" s="4" t="s">
        <v>5302</v>
      </c>
      <c r="E204" s="13" t="str">
        <f t="shared" si="12"/>
        <v>YES</v>
      </c>
      <c r="F204" s="13" t="str">
        <f t="shared" si="13"/>
        <v>YES</v>
      </c>
      <c r="G204" s="13" t="str">
        <f t="shared" si="14"/>
        <v>YES</v>
      </c>
      <c r="H204" s="13" t="b">
        <f t="shared" si="15"/>
        <v>1</v>
      </c>
      <c r="I204" s="5">
        <v>13</v>
      </c>
      <c r="J204" s="4" t="s">
        <v>5866</v>
      </c>
      <c r="K204" s="5">
        <v>2019</v>
      </c>
      <c r="L204" s="4" t="s">
        <v>1540</v>
      </c>
    </row>
    <row r="205" spans="1:12" ht="15.6" x14ac:dyDescent="0.3">
      <c r="A205" s="4" t="s">
        <v>4847</v>
      </c>
      <c r="B205" s="4" t="s">
        <v>4848</v>
      </c>
      <c r="C205" s="4" t="s">
        <v>4852</v>
      </c>
      <c r="D205" s="4" t="s">
        <v>5324</v>
      </c>
      <c r="E205" s="13" t="str">
        <f t="shared" si="12"/>
        <v>YES</v>
      </c>
      <c r="F205" s="13" t="str">
        <f t="shared" si="13"/>
        <v>YES</v>
      </c>
      <c r="G205" s="13" t="str">
        <f t="shared" si="14"/>
        <v>YES</v>
      </c>
      <c r="H205" s="13" t="b">
        <f t="shared" si="15"/>
        <v>1</v>
      </c>
      <c r="I205" s="5">
        <v>16</v>
      </c>
      <c r="J205" s="4" t="s">
        <v>5876</v>
      </c>
      <c r="K205" s="5">
        <v>2015</v>
      </c>
      <c r="L205" s="4" t="s">
        <v>1540</v>
      </c>
    </row>
    <row r="206" spans="1:12" ht="15.6" x14ac:dyDescent="0.3">
      <c r="A206" s="4" t="s">
        <v>5440</v>
      </c>
      <c r="B206" s="4" t="s">
        <v>2174</v>
      </c>
      <c r="C206" s="4" t="s">
        <v>2175</v>
      </c>
      <c r="D206" s="4" t="s">
        <v>5441</v>
      </c>
      <c r="E206" s="13" t="str">
        <f t="shared" si="12"/>
        <v>YES</v>
      </c>
      <c r="F206" s="13" t="str">
        <f t="shared" si="13"/>
        <v>YES</v>
      </c>
      <c r="G206" s="13" t="str">
        <f t="shared" si="14"/>
        <v>YES</v>
      </c>
      <c r="H206" s="13" t="b">
        <f t="shared" si="15"/>
        <v>1</v>
      </c>
      <c r="I206" s="5">
        <v>15</v>
      </c>
      <c r="J206" s="4" t="s">
        <v>2177</v>
      </c>
      <c r="K206" s="5">
        <v>2021</v>
      </c>
      <c r="L206" s="4" t="s">
        <v>1540</v>
      </c>
    </row>
    <row r="207" spans="1:12" ht="15.6" x14ac:dyDescent="0.3">
      <c r="A207" s="4" t="s">
        <v>5648</v>
      </c>
      <c r="B207" s="4" t="s">
        <v>3001</v>
      </c>
      <c r="C207" s="4" t="s">
        <v>3002</v>
      </c>
      <c r="D207" s="4" t="s">
        <v>5649</v>
      </c>
      <c r="E207" s="14" t="str">
        <f t="shared" si="12"/>
        <v>NO</v>
      </c>
      <c r="F207" s="13" t="str">
        <f t="shared" si="13"/>
        <v>YES</v>
      </c>
      <c r="G207" s="13" t="str">
        <f t="shared" si="14"/>
        <v>YES</v>
      </c>
      <c r="H207" s="15" t="b">
        <f t="shared" si="15"/>
        <v>0</v>
      </c>
      <c r="I207" s="5">
        <v>10</v>
      </c>
      <c r="J207" s="4" t="s">
        <v>3004</v>
      </c>
      <c r="K207" s="5">
        <v>2019</v>
      </c>
      <c r="L207" s="4" t="s">
        <v>1540</v>
      </c>
    </row>
    <row r="208" spans="1:12" ht="15.6" x14ac:dyDescent="0.3">
      <c r="A208" s="4" t="s">
        <v>5722</v>
      </c>
      <c r="B208" s="4" t="s">
        <v>3295</v>
      </c>
      <c r="C208" s="4" t="s">
        <v>3296</v>
      </c>
      <c r="D208" s="4" t="s">
        <v>5723</v>
      </c>
      <c r="E208" s="13" t="str">
        <f t="shared" si="12"/>
        <v>YES</v>
      </c>
      <c r="F208" s="13" t="str">
        <f t="shared" si="13"/>
        <v>YES</v>
      </c>
      <c r="G208" s="13" t="str">
        <f t="shared" si="14"/>
        <v>YES</v>
      </c>
      <c r="H208" s="13" t="b">
        <f t="shared" si="15"/>
        <v>1</v>
      </c>
      <c r="I208" s="5">
        <v>18</v>
      </c>
      <c r="J208" s="4" t="s">
        <v>3298</v>
      </c>
      <c r="K208" s="5">
        <v>2020</v>
      </c>
      <c r="L208" s="4" t="s">
        <v>1540</v>
      </c>
    </row>
    <row r="209" spans="1:12" ht="15.6" x14ac:dyDescent="0.3">
      <c r="A209" s="4" t="s">
        <v>5726</v>
      </c>
      <c r="B209" s="4" t="s">
        <v>3311</v>
      </c>
      <c r="C209" s="4" t="s">
        <v>3312</v>
      </c>
      <c r="D209" s="4" t="s">
        <v>5727</v>
      </c>
      <c r="E209" s="14" t="str">
        <f t="shared" si="12"/>
        <v>NO</v>
      </c>
      <c r="F209" s="13" t="str">
        <f t="shared" si="13"/>
        <v>YES</v>
      </c>
      <c r="G209" s="13" t="str">
        <f t="shared" si="14"/>
        <v>YES</v>
      </c>
      <c r="H209" s="15" t="b">
        <f t="shared" si="15"/>
        <v>0</v>
      </c>
      <c r="I209" s="5">
        <v>12</v>
      </c>
      <c r="J209" s="4" t="s">
        <v>3314</v>
      </c>
      <c r="K209" s="5">
        <v>2020</v>
      </c>
      <c r="L209" s="4" t="s">
        <v>1540</v>
      </c>
    </row>
    <row r="210" spans="1:12" ht="15.6" x14ac:dyDescent="0.3">
      <c r="A210" s="4" t="s">
        <v>5529</v>
      </c>
      <c r="B210" s="4" t="s">
        <v>2522</v>
      </c>
      <c r="C210" s="4" t="s">
        <v>2523</v>
      </c>
      <c r="D210" s="4" t="s">
        <v>5530</v>
      </c>
      <c r="E210" s="13" t="str">
        <f t="shared" si="12"/>
        <v>YES</v>
      </c>
      <c r="F210" s="13" t="str">
        <f t="shared" si="13"/>
        <v>YES</v>
      </c>
      <c r="G210" s="13" t="str">
        <f t="shared" si="14"/>
        <v>YES</v>
      </c>
      <c r="H210" s="13" t="b">
        <f t="shared" si="15"/>
        <v>1</v>
      </c>
      <c r="I210" s="5">
        <v>14</v>
      </c>
      <c r="J210" s="4" t="s">
        <v>2525</v>
      </c>
      <c r="K210" s="5">
        <v>2023</v>
      </c>
      <c r="L210" s="4" t="s">
        <v>1540</v>
      </c>
    </row>
    <row r="211" spans="1:12" ht="15.6" x14ac:dyDescent="0.3">
      <c r="A211" s="4" t="s">
        <v>5442</v>
      </c>
      <c r="B211" s="4" t="s">
        <v>2182</v>
      </c>
      <c r="C211" s="4" t="s">
        <v>2183</v>
      </c>
      <c r="D211" s="4" t="s">
        <v>5443</v>
      </c>
      <c r="E211" s="14" t="str">
        <f t="shared" si="12"/>
        <v>NO</v>
      </c>
      <c r="F211" s="13" t="str">
        <f t="shared" si="13"/>
        <v>YES</v>
      </c>
      <c r="G211" s="13" t="str">
        <f t="shared" si="14"/>
        <v>YES</v>
      </c>
      <c r="H211" s="15" t="b">
        <f t="shared" si="15"/>
        <v>0</v>
      </c>
      <c r="I211" s="5">
        <v>15</v>
      </c>
      <c r="J211" s="4" t="s">
        <v>2185</v>
      </c>
      <c r="K211" s="5">
        <v>2019</v>
      </c>
      <c r="L211" s="4" t="s">
        <v>1540</v>
      </c>
    </row>
    <row r="212" spans="1:12" ht="15.6" x14ac:dyDescent="0.3">
      <c r="A212" s="4" t="s">
        <v>1088</v>
      </c>
      <c r="B212" s="4" t="s">
        <v>1089</v>
      </c>
      <c r="C212" s="4" t="s">
        <v>1093</v>
      </c>
      <c r="D212" s="4" t="s">
        <v>1094</v>
      </c>
      <c r="E212" s="14" t="str">
        <f t="shared" si="12"/>
        <v>NO</v>
      </c>
      <c r="F212" s="13" t="str">
        <f t="shared" si="13"/>
        <v>YES</v>
      </c>
      <c r="G212" s="15" t="str">
        <f t="shared" si="14"/>
        <v>NO</v>
      </c>
      <c r="H212" s="15" t="b">
        <f t="shared" si="15"/>
        <v>0</v>
      </c>
      <c r="I212" s="5">
        <v>12</v>
      </c>
      <c r="J212" s="4" t="s">
        <v>1092</v>
      </c>
      <c r="K212" s="5" t="s">
        <v>82</v>
      </c>
      <c r="L212" s="4" t="s">
        <v>1519</v>
      </c>
    </row>
    <row r="213" spans="1:12" ht="15.6" x14ac:dyDescent="0.3">
      <c r="A213" s="4" t="s">
        <v>5640</v>
      </c>
      <c r="B213" s="4" t="s">
        <v>2970</v>
      </c>
      <c r="C213" s="4" t="s">
        <v>2971</v>
      </c>
      <c r="D213" s="4" t="s">
        <v>5641</v>
      </c>
      <c r="E213" s="14" t="str">
        <f t="shared" si="12"/>
        <v>NO</v>
      </c>
      <c r="F213" s="13" t="str">
        <f t="shared" si="13"/>
        <v>YES</v>
      </c>
      <c r="G213" s="13" t="str">
        <f t="shared" si="14"/>
        <v>YES</v>
      </c>
      <c r="H213" s="15" t="b">
        <f t="shared" si="15"/>
        <v>0</v>
      </c>
      <c r="I213" s="5">
        <v>13</v>
      </c>
      <c r="J213" s="4" t="s">
        <v>2973</v>
      </c>
      <c r="K213" s="5">
        <v>2019</v>
      </c>
      <c r="L213" s="4" t="s">
        <v>1540</v>
      </c>
    </row>
    <row r="214" spans="1:12" ht="15.6" x14ac:dyDescent="0.3">
      <c r="A214" s="4" t="s">
        <v>1683</v>
      </c>
      <c r="B214" s="4" t="s">
        <v>1684</v>
      </c>
      <c r="C214" s="4" t="s">
        <v>1687</v>
      </c>
      <c r="D214" s="4" t="s">
        <v>1688</v>
      </c>
      <c r="E214" s="14" t="str">
        <f t="shared" si="12"/>
        <v>NO</v>
      </c>
      <c r="F214" s="13" t="str">
        <f t="shared" si="13"/>
        <v>YES</v>
      </c>
      <c r="G214" s="13" t="str">
        <f t="shared" si="14"/>
        <v>YES</v>
      </c>
      <c r="H214" s="15" t="b">
        <f t="shared" si="15"/>
        <v>0</v>
      </c>
      <c r="I214" s="5">
        <v>13</v>
      </c>
      <c r="J214" s="4" t="s">
        <v>1686</v>
      </c>
      <c r="K214" s="5">
        <v>2021</v>
      </c>
      <c r="L214" s="4" t="s">
        <v>1540</v>
      </c>
    </row>
    <row r="215" spans="1:12" ht="15.6" x14ac:dyDescent="0.3">
      <c r="A215" s="4" t="s">
        <v>5636</v>
      </c>
      <c r="B215" s="4" t="s">
        <v>2954</v>
      </c>
      <c r="C215" s="4" t="s">
        <v>2955</v>
      </c>
      <c r="D215" s="4" t="s">
        <v>5637</v>
      </c>
      <c r="E215" s="14" t="str">
        <f t="shared" si="12"/>
        <v>NO</v>
      </c>
      <c r="F215" s="13" t="str">
        <f t="shared" si="13"/>
        <v>YES</v>
      </c>
      <c r="G215" s="13" t="str">
        <f t="shared" si="14"/>
        <v>YES</v>
      </c>
      <c r="H215" s="15" t="b">
        <f t="shared" si="15"/>
        <v>0</v>
      </c>
      <c r="I215" s="5">
        <v>7</v>
      </c>
      <c r="J215" s="4" t="s">
        <v>2957</v>
      </c>
      <c r="K215" s="5">
        <v>2017</v>
      </c>
      <c r="L215" s="4" t="s">
        <v>1540</v>
      </c>
    </row>
    <row r="216" spans="1:12" ht="15.6" x14ac:dyDescent="0.3">
      <c r="A216" s="4" t="s">
        <v>5746</v>
      </c>
      <c r="B216" s="4" t="s">
        <v>3392</v>
      </c>
      <c r="C216" s="4" t="s">
        <v>3393</v>
      </c>
      <c r="D216" s="4" t="s">
        <v>5747</v>
      </c>
      <c r="E216" s="13" t="str">
        <f t="shared" si="12"/>
        <v>YES</v>
      </c>
      <c r="F216" s="13" t="str">
        <f t="shared" si="13"/>
        <v>YES</v>
      </c>
      <c r="G216" s="13" t="str">
        <f t="shared" si="14"/>
        <v>YES</v>
      </c>
      <c r="H216" s="13" t="b">
        <f t="shared" si="15"/>
        <v>1</v>
      </c>
      <c r="I216" s="5">
        <v>9</v>
      </c>
      <c r="J216" s="4" t="s">
        <v>3395</v>
      </c>
      <c r="K216" s="5">
        <v>2020</v>
      </c>
      <c r="L216" s="4" t="s">
        <v>1540</v>
      </c>
    </row>
    <row r="217" spans="1:12" ht="15.6" x14ac:dyDescent="0.3">
      <c r="A217" s="4" t="s">
        <v>5498</v>
      </c>
      <c r="B217" s="4" t="s">
        <v>2394</v>
      </c>
      <c r="C217" s="4" t="s">
        <v>2395</v>
      </c>
      <c r="D217" s="4" t="s">
        <v>5499</v>
      </c>
      <c r="E217" s="13" t="str">
        <f t="shared" si="12"/>
        <v>YES</v>
      </c>
      <c r="F217" s="13" t="str">
        <f t="shared" si="13"/>
        <v>YES</v>
      </c>
      <c r="G217" s="13" t="str">
        <f t="shared" si="14"/>
        <v>YES</v>
      </c>
      <c r="H217" s="13" t="b">
        <f t="shared" si="15"/>
        <v>1</v>
      </c>
      <c r="I217" s="5">
        <v>11</v>
      </c>
      <c r="J217" s="4" t="s">
        <v>2397</v>
      </c>
      <c r="K217" s="5">
        <v>2023</v>
      </c>
      <c r="L217" s="4" t="s">
        <v>1540</v>
      </c>
    </row>
    <row r="218" spans="1:12" ht="15.6" x14ac:dyDescent="0.3">
      <c r="A218" s="4" t="s">
        <v>3582</v>
      </c>
      <c r="B218" s="4" t="s">
        <v>3583</v>
      </c>
      <c r="C218" s="4" t="s">
        <v>3586</v>
      </c>
      <c r="D218" s="4" t="s">
        <v>5101</v>
      </c>
      <c r="E218" s="13" t="str">
        <f t="shared" si="12"/>
        <v>YES</v>
      </c>
      <c r="F218" s="13" t="str">
        <f t="shared" si="13"/>
        <v>YES</v>
      </c>
      <c r="G218" s="13" t="str">
        <f t="shared" si="14"/>
        <v>YES</v>
      </c>
      <c r="H218" s="13" t="b">
        <f t="shared" si="15"/>
        <v>1</v>
      </c>
      <c r="I218" s="5">
        <v>12</v>
      </c>
      <c r="J218" s="4" t="s">
        <v>5785</v>
      </c>
      <c r="K218" s="5">
        <v>2021</v>
      </c>
      <c r="L218" s="4" t="s">
        <v>1540</v>
      </c>
    </row>
    <row r="219" spans="1:12" ht="15.6" x14ac:dyDescent="0.3">
      <c r="A219" s="4" t="s">
        <v>5728</v>
      </c>
      <c r="B219" s="4" t="s">
        <v>3319</v>
      </c>
      <c r="C219" s="4" t="s">
        <v>3320</v>
      </c>
      <c r="D219" s="4" t="s">
        <v>5729</v>
      </c>
      <c r="E219" s="14" t="str">
        <f t="shared" si="12"/>
        <v>NO</v>
      </c>
      <c r="F219" s="13" t="str">
        <f t="shared" si="13"/>
        <v>YES</v>
      </c>
      <c r="G219" s="13" t="str">
        <f t="shared" si="14"/>
        <v>YES</v>
      </c>
      <c r="H219" s="15" t="b">
        <f t="shared" si="15"/>
        <v>0</v>
      </c>
      <c r="I219" s="5">
        <v>11</v>
      </c>
      <c r="J219" s="4" t="s">
        <v>3322</v>
      </c>
      <c r="K219" s="5">
        <v>2022</v>
      </c>
      <c r="L219" s="4" t="s">
        <v>1540</v>
      </c>
    </row>
    <row r="220" spans="1:12" ht="15.6" x14ac:dyDescent="0.3">
      <c r="A220" s="4" t="s">
        <v>4192</v>
      </c>
      <c r="B220" s="4" t="s">
        <v>4193</v>
      </c>
      <c r="C220" s="4" t="s">
        <v>4196</v>
      </c>
      <c r="D220" s="4" t="s">
        <v>5208</v>
      </c>
      <c r="E220" s="13" t="str">
        <f t="shared" si="12"/>
        <v>YES</v>
      </c>
      <c r="F220" s="13" t="str">
        <f t="shared" si="13"/>
        <v>YES</v>
      </c>
      <c r="G220" s="15" t="str">
        <f t="shared" si="14"/>
        <v>NO</v>
      </c>
      <c r="H220" s="15" t="b">
        <f t="shared" si="15"/>
        <v>0</v>
      </c>
      <c r="I220" s="5">
        <v>21</v>
      </c>
      <c r="J220" s="4" t="s">
        <v>5824</v>
      </c>
      <c r="K220" s="5">
        <v>2022</v>
      </c>
      <c r="L220" s="4" t="s">
        <v>1540</v>
      </c>
    </row>
    <row r="221" spans="1:12" ht="15.6" x14ac:dyDescent="0.3">
      <c r="A221" s="4" t="s">
        <v>5614</v>
      </c>
      <c r="B221" s="4" t="s">
        <v>2868</v>
      </c>
      <c r="C221" s="4" t="s">
        <v>2869</v>
      </c>
      <c r="D221" s="4" t="s">
        <v>5615</v>
      </c>
      <c r="E221" s="13" t="str">
        <f t="shared" si="12"/>
        <v>YES</v>
      </c>
      <c r="F221" s="13" t="str">
        <f t="shared" si="13"/>
        <v>YES</v>
      </c>
      <c r="G221" s="13" t="str">
        <f t="shared" si="14"/>
        <v>YES</v>
      </c>
      <c r="H221" s="13" t="b">
        <f t="shared" si="15"/>
        <v>1</v>
      </c>
      <c r="I221" s="5">
        <v>8</v>
      </c>
      <c r="J221" s="4" t="s">
        <v>2871</v>
      </c>
      <c r="K221" s="5">
        <v>2018</v>
      </c>
      <c r="L221" s="4" t="s">
        <v>1540</v>
      </c>
    </row>
    <row r="222" spans="1:12" ht="15.6" x14ac:dyDescent="0.3">
      <c r="A222" s="4" t="s">
        <v>4975</v>
      </c>
      <c r="B222" s="4" t="s">
        <v>4976</v>
      </c>
      <c r="C222" s="4" t="s">
        <v>4980</v>
      </c>
      <c r="D222" s="4" t="s">
        <v>5348</v>
      </c>
      <c r="E222" s="13" t="str">
        <f t="shared" si="12"/>
        <v>YES</v>
      </c>
      <c r="F222" s="13" t="str">
        <f t="shared" si="13"/>
        <v>YES</v>
      </c>
      <c r="G222" s="13" t="str">
        <f t="shared" si="14"/>
        <v>YES</v>
      </c>
      <c r="H222" s="13" t="b">
        <f t="shared" si="15"/>
        <v>1</v>
      </c>
      <c r="I222" s="5">
        <v>20</v>
      </c>
      <c r="J222" s="4" t="s">
        <v>5889</v>
      </c>
      <c r="K222" s="5">
        <v>2017</v>
      </c>
      <c r="L222" s="4" t="s">
        <v>1540</v>
      </c>
    </row>
    <row r="223" spans="1:12" ht="15.6" x14ac:dyDescent="0.3">
      <c r="A223" s="4" t="s">
        <v>4665</v>
      </c>
      <c r="B223" s="4" t="s">
        <v>4666</v>
      </c>
      <c r="C223" s="4" t="s">
        <v>4670</v>
      </c>
      <c r="D223" s="4" t="s">
        <v>5292</v>
      </c>
      <c r="E223" s="13" t="str">
        <f t="shared" si="12"/>
        <v>YES</v>
      </c>
      <c r="F223" s="13" t="str">
        <f t="shared" si="13"/>
        <v>YES</v>
      </c>
      <c r="G223" s="15" t="str">
        <f t="shared" si="14"/>
        <v>NO</v>
      </c>
      <c r="H223" s="15" t="b">
        <f t="shared" si="15"/>
        <v>0</v>
      </c>
      <c r="I223" s="5">
        <v>8</v>
      </c>
      <c r="J223" s="4" t="s">
        <v>5862</v>
      </c>
      <c r="K223" s="5">
        <v>2017</v>
      </c>
      <c r="L223" s="4" t="s">
        <v>1540</v>
      </c>
    </row>
    <row r="224" spans="1:12" ht="15.6" x14ac:dyDescent="0.3">
      <c r="A224" s="4" t="s">
        <v>4087</v>
      </c>
      <c r="B224" s="4" t="s">
        <v>4088</v>
      </c>
      <c r="C224" s="4" t="s">
        <v>4091</v>
      </c>
      <c r="D224" s="4" t="s">
        <v>5191</v>
      </c>
      <c r="E224" s="13" t="str">
        <f t="shared" si="12"/>
        <v>YES</v>
      </c>
      <c r="F224" s="13" t="str">
        <f t="shared" si="13"/>
        <v>YES</v>
      </c>
      <c r="G224" s="13" t="str">
        <f t="shared" si="14"/>
        <v>YES</v>
      </c>
      <c r="H224" s="13" t="b">
        <f t="shared" si="15"/>
        <v>1</v>
      </c>
      <c r="I224" s="5">
        <v>13</v>
      </c>
      <c r="J224" s="4" t="s">
        <v>5814</v>
      </c>
      <c r="K224" s="5">
        <v>2021</v>
      </c>
      <c r="L224" s="4" t="s">
        <v>1540</v>
      </c>
    </row>
    <row r="225" spans="1:12" ht="15.6" x14ac:dyDescent="0.3">
      <c r="A225" s="4" t="s">
        <v>5632</v>
      </c>
      <c r="B225" s="4" t="s">
        <v>2938</v>
      </c>
      <c r="C225" s="4" t="s">
        <v>2939</v>
      </c>
      <c r="D225" s="4" t="s">
        <v>5633</v>
      </c>
      <c r="E225" s="13" t="str">
        <f t="shared" si="12"/>
        <v>YES</v>
      </c>
      <c r="F225" s="13" t="str">
        <f t="shared" si="13"/>
        <v>YES</v>
      </c>
      <c r="G225" s="13" t="str">
        <f t="shared" si="14"/>
        <v>YES</v>
      </c>
      <c r="H225" s="13" t="b">
        <f t="shared" si="15"/>
        <v>1</v>
      </c>
      <c r="I225" s="5">
        <v>10</v>
      </c>
      <c r="J225" s="4" t="s">
        <v>2941</v>
      </c>
      <c r="K225" s="5">
        <v>2022</v>
      </c>
      <c r="L225" s="4" t="s">
        <v>1540</v>
      </c>
    </row>
    <row r="226" spans="1:12" ht="15.6" x14ac:dyDescent="0.3">
      <c r="A226" s="4" t="s">
        <v>935</v>
      </c>
      <c r="B226" s="4" t="s">
        <v>936</v>
      </c>
      <c r="C226" s="4" t="s">
        <v>940</v>
      </c>
      <c r="D226" s="4" t="s">
        <v>941</v>
      </c>
      <c r="E226" s="14" t="str">
        <f t="shared" si="12"/>
        <v>NO</v>
      </c>
      <c r="F226" s="13" t="str">
        <f t="shared" si="13"/>
        <v>YES</v>
      </c>
      <c r="G226" s="13" t="str">
        <f t="shared" si="14"/>
        <v>YES</v>
      </c>
      <c r="H226" s="15" t="b">
        <f t="shared" si="15"/>
        <v>0</v>
      </c>
      <c r="I226" s="5">
        <v>11</v>
      </c>
      <c r="J226" s="4" t="s">
        <v>939</v>
      </c>
      <c r="K226" s="5" t="s">
        <v>124</v>
      </c>
      <c r="L226" s="4" t="s">
        <v>1519</v>
      </c>
    </row>
    <row r="227" spans="1:12" ht="15.6" x14ac:dyDescent="0.3">
      <c r="A227" s="4" t="s">
        <v>4822</v>
      </c>
      <c r="B227" s="4" t="s">
        <v>4823</v>
      </c>
      <c r="C227" s="4" t="s">
        <v>4826</v>
      </c>
      <c r="D227" s="4" t="s">
        <v>5320</v>
      </c>
      <c r="E227" s="14" t="str">
        <f t="shared" si="12"/>
        <v>NO</v>
      </c>
      <c r="F227" s="13" t="str">
        <f t="shared" si="13"/>
        <v>YES</v>
      </c>
      <c r="G227" s="15" t="str">
        <f t="shared" si="14"/>
        <v>NO</v>
      </c>
      <c r="H227" s="15" t="b">
        <f t="shared" si="15"/>
        <v>0</v>
      </c>
      <c r="I227" s="5">
        <v>14</v>
      </c>
      <c r="J227" s="4" t="s">
        <v>5872</v>
      </c>
      <c r="K227" s="5">
        <v>2021</v>
      </c>
      <c r="L227" s="4" t="s">
        <v>1540</v>
      </c>
    </row>
    <row r="228" spans="1:12" ht="15.6" x14ac:dyDescent="0.3">
      <c r="A228" s="4" t="s">
        <v>5543</v>
      </c>
      <c r="B228" s="4" t="s">
        <v>2578</v>
      </c>
      <c r="C228" s="4" t="s">
        <v>2579</v>
      </c>
      <c r="D228" s="4" t="s">
        <v>5544</v>
      </c>
      <c r="E228" s="13" t="str">
        <f t="shared" si="12"/>
        <v>YES</v>
      </c>
      <c r="F228" s="13" t="str">
        <f t="shared" si="13"/>
        <v>YES</v>
      </c>
      <c r="G228" s="13" t="str">
        <f t="shared" si="14"/>
        <v>YES</v>
      </c>
      <c r="H228" s="13" t="b">
        <f t="shared" si="15"/>
        <v>1</v>
      </c>
      <c r="I228" s="5">
        <v>9</v>
      </c>
      <c r="J228" s="4" t="s">
        <v>2581</v>
      </c>
      <c r="K228" s="5">
        <v>2022</v>
      </c>
      <c r="L228" s="4" t="s">
        <v>1540</v>
      </c>
    </row>
    <row r="229" spans="1:12" ht="15.6" x14ac:dyDescent="0.3">
      <c r="A229" s="4" t="s">
        <v>1597</v>
      </c>
      <c r="B229" s="4" t="s">
        <v>1598</v>
      </c>
      <c r="C229" s="4" t="s">
        <v>1601</v>
      </c>
      <c r="D229" s="4" t="s">
        <v>1602</v>
      </c>
      <c r="E229" s="14" t="str">
        <f t="shared" si="12"/>
        <v>NO</v>
      </c>
      <c r="F229" s="13" t="str">
        <f t="shared" si="13"/>
        <v>YES</v>
      </c>
      <c r="G229" s="13" t="str">
        <f t="shared" si="14"/>
        <v>YES</v>
      </c>
      <c r="H229" s="15" t="b">
        <f t="shared" si="15"/>
        <v>0</v>
      </c>
      <c r="I229" s="5">
        <v>9</v>
      </c>
      <c r="J229" s="4" t="s">
        <v>1600</v>
      </c>
      <c r="K229" s="5">
        <v>2022</v>
      </c>
      <c r="L229" s="4" t="s">
        <v>1540</v>
      </c>
    </row>
    <row r="230" spans="1:12" ht="15.6" x14ac:dyDescent="0.3">
      <c r="A230" s="4" t="s">
        <v>5650</v>
      </c>
      <c r="B230" s="4" t="s">
        <v>3009</v>
      </c>
      <c r="C230" s="4" t="s">
        <v>3010</v>
      </c>
      <c r="D230" s="4" t="s">
        <v>5651</v>
      </c>
      <c r="E230" s="14" t="str">
        <f t="shared" si="12"/>
        <v>NO</v>
      </c>
      <c r="F230" s="13" t="str">
        <f t="shared" si="13"/>
        <v>YES</v>
      </c>
      <c r="G230" s="13" t="str">
        <f t="shared" si="14"/>
        <v>YES</v>
      </c>
      <c r="H230" s="15" t="b">
        <f t="shared" si="15"/>
        <v>0</v>
      </c>
      <c r="I230" s="5">
        <v>21</v>
      </c>
      <c r="J230" s="4" t="s">
        <v>3012</v>
      </c>
      <c r="K230" s="5">
        <v>2021</v>
      </c>
      <c r="L230" s="4" t="s">
        <v>1540</v>
      </c>
    </row>
    <row r="231" spans="1:12" ht="15.6" x14ac:dyDescent="0.3">
      <c r="A231" s="4" t="s">
        <v>4143</v>
      </c>
      <c r="B231" s="4" t="s">
        <v>4144</v>
      </c>
      <c r="C231" s="4" t="s">
        <v>4148</v>
      </c>
      <c r="D231" s="4" t="s">
        <v>5201</v>
      </c>
      <c r="E231" s="14" t="str">
        <f t="shared" si="12"/>
        <v>NO</v>
      </c>
      <c r="F231" s="13" t="str">
        <f t="shared" si="13"/>
        <v>YES</v>
      </c>
      <c r="G231" s="13" t="str">
        <f t="shared" si="14"/>
        <v>YES</v>
      </c>
      <c r="H231" s="15" t="b">
        <f t="shared" si="15"/>
        <v>0</v>
      </c>
      <c r="I231" s="5">
        <v>12</v>
      </c>
      <c r="J231" s="4" t="s">
        <v>5819</v>
      </c>
      <c r="K231" s="5">
        <v>2019</v>
      </c>
      <c r="L231" s="4" t="s">
        <v>1540</v>
      </c>
    </row>
    <row r="232" spans="1:12" ht="15.6" x14ac:dyDescent="0.3">
      <c r="A232" s="4" t="s">
        <v>615</v>
      </c>
      <c r="B232" s="4" t="s">
        <v>616</v>
      </c>
      <c r="C232" s="4" t="s">
        <v>620</v>
      </c>
      <c r="D232" s="4" t="s">
        <v>621</v>
      </c>
      <c r="E232" s="14" t="str">
        <f t="shared" si="12"/>
        <v>NO</v>
      </c>
      <c r="F232" s="13" t="str">
        <f t="shared" si="13"/>
        <v>YES</v>
      </c>
      <c r="G232" s="13" t="str">
        <f t="shared" si="14"/>
        <v>YES</v>
      </c>
      <c r="H232" s="15" t="b">
        <f t="shared" si="15"/>
        <v>0</v>
      </c>
      <c r="I232" s="5">
        <v>11</v>
      </c>
      <c r="J232" s="4" t="s">
        <v>619</v>
      </c>
      <c r="K232" s="5" t="s">
        <v>50</v>
      </c>
      <c r="L232" s="4" t="s">
        <v>1519</v>
      </c>
    </row>
    <row r="233" spans="1:12" ht="15.6" x14ac:dyDescent="0.3">
      <c r="A233" s="4" t="s">
        <v>1742</v>
      </c>
      <c r="B233" s="4" t="s">
        <v>1743</v>
      </c>
      <c r="C233" s="4" t="s">
        <v>1746</v>
      </c>
      <c r="D233" s="4" t="s">
        <v>1747</v>
      </c>
      <c r="E233" s="14" t="str">
        <f t="shared" si="12"/>
        <v>NO</v>
      </c>
      <c r="F233" s="13" t="str">
        <f t="shared" si="13"/>
        <v>YES</v>
      </c>
      <c r="G233" s="13" t="str">
        <f t="shared" si="14"/>
        <v>YES</v>
      </c>
      <c r="H233" s="15" t="b">
        <f t="shared" si="15"/>
        <v>0</v>
      </c>
      <c r="I233" s="5">
        <v>13</v>
      </c>
      <c r="J233" s="4" t="s">
        <v>1745</v>
      </c>
      <c r="K233" s="5">
        <v>2020</v>
      </c>
      <c r="L233" s="4" t="s">
        <v>1540</v>
      </c>
    </row>
    <row r="234" spans="1:12" ht="15.6" x14ac:dyDescent="0.3">
      <c r="A234" s="4" t="s">
        <v>4252</v>
      </c>
      <c r="B234" s="4" t="s">
        <v>4253</v>
      </c>
      <c r="C234" s="4" t="s">
        <v>4257</v>
      </c>
      <c r="D234" s="4" t="s">
        <v>5220</v>
      </c>
      <c r="E234" s="14" t="str">
        <f t="shared" si="12"/>
        <v>NO</v>
      </c>
      <c r="F234" s="13" t="str">
        <f t="shared" si="13"/>
        <v>YES</v>
      </c>
      <c r="G234" s="13" t="str">
        <f t="shared" si="14"/>
        <v>YES</v>
      </c>
      <c r="H234" s="15" t="b">
        <f t="shared" si="15"/>
        <v>0</v>
      </c>
      <c r="I234" s="5">
        <v>13</v>
      </c>
      <c r="J234" s="4" t="s">
        <v>5830</v>
      </c>
      <c r="K234" s="5">
        <v>2020</v>
      </c>
      <c r="L234" s="4" t="s">
        <v>1540</v>
      </c>
    </row>
    <row r="235" spans="1:12" ht="15.6" x14ac:dyDescent="0.3">
      <c r="A235" s="4" t="s">
        <v>5519</v>
      </c>
      <c r="B235" s="4" t="s">
        <v>2483</v>
      </c>
      <c r="C235" s="4" t="s">
        <v>2484</v>
      </c>
      <c r="D235" s="4" t="s">
        <v>5520</v>
      </c>
      <c r="E235" s="14" t="str">
        <f t="shared" si="12"/>
        <v>NO</v>
      </c>
      <c r="F235" s="13" t="str">
        <f t="shared" si="13"/>
        <v>YES</v>
      </c>
      <c r="G235" s="13" t="str">
        <f t="shared" si="14"/>
        <v>YES</v>
      </c>
      <c r="H235" s="15" t="b">
        <f t="shared" si="15"/>
        <v>0</v>
      </c>
      <c r="I235" s="5">
        <v>15</v>
      </c>
      <c r="J235" s="4" t="s">
        <v>2486</v>
      </c>
      <c r="K235" s="5">
        <v>2018</v>
      </c>
      <c r="L235" s="4" t="s">
        <v>1540</v>
      </c>
    </row>
    <row r="236" spans="1:12" ht="15.6" x14ac:dyDescent="0.3">
      <c r="A236" s="4" t="s">
        <v>5678</v>
      </c>
      <c r="B236" s="4" t="s">
        <v>3119</v>
      </c>
      <c r="C236" s="4" t="s">
        <v>3120</v>
      </c>
      <c r="D236" s="4" t="s">
        <v>5679</v>
      </c>
      <c r="E236" s="13" t="str">
        <f t="shared" si="12"/>
        <v>YES</v>
      </c>
      <c r="F236" s="13" t="str">
        <f t="shared" si="13"/>
        <v>YES</v>
      </c>
      <c r="G236" s="13" t="str">
        <f t="shared" si="14"/>
        <v>YES</v>
      </c>
      <c r="H236" s="13" t="b">
        <f t="shared" si="15"/>
        <v>1</v>
      </c>
      <c r="I236" s="5">
        <v>16</v>
      </c>
      <c r="J236" s="4" t="s">
        <v>3122</v>
      </c>
      <c r="K236" s="5">
        <v>2021</v>
      </c>
      <c r="L236" s="4" t="s">
        <v>1540</v>
      </c>
    </row>
    <row r="237" spans="1:12" ht="15.6" x14ac:dyDescent="0.3">
      <c r="A237" s="4" t="s">
        <v>5620</v>
      </c>
      <c r="B237" s="4" t="s">
        <v>2892</v>
      </c>
      <c r="C237" s="4" t="s">
        <v>2893</v>
      </c>
      <c r="D237" s="4" t="s">
        <v>5621</v>
      </c>
      <c r="E237" s="13" t="str">
        <f t="shared" si="12"/>
        <v>YES</v>
      </c>
      <c r="F237" s="13" t="str">
        <f t="shared" si="13"/>
        <v>YES</v>
      </c>
      <c r="G237" s="13" t="str">
        <f t="shared" si="14"/>
        <v>YES</v>
      </c>
      <c r="H237" s="13" t="b">
        <f t="shared" si="15"/>
        <v>1</v>
      </c>
      <c r="I237" s="5">
        <v>11</v>
      </c>
      <c r="J237" s="4" t="s">
        <v>2895</v>
      </c>
      <c r="K237" s="5">
        <v>2020</v>
      </c>
      <c r="L237" s="4" t="s">
        <v>1540</v>
      </c>
    </row>
    <row r="238" spans="1:12" ht="15.6" x14ac:dyDescent="0.3">
      <c r="A238" s="4" t="s">
        <v>1363</v>
      </c>
      <c r="B238" s="4" t="s">
        <v>1364</v>
      </c>
      <c r="C238" s="4" t="s">
        <v>1368</v>
      </c>
      <c r="D238" s="4" t="s">
        <v>1369</v>
      </c>
      <c r="E238" s="14" t="str">
        <f t="shared" si="12"/>
        <v>NO</v>
      </c>
      <c r="F238" s="13" t="str">
        <f t="shared" si="13"/>
        <v>YES</v>
      </c>
      <c r="G238" s="13" t="str">
        <f t="shared" si="14"/>
        <v>YES</v>
      </c>
      <c r="H238" s="15" t="b">
        <f t="shared" si="15"/>
        <v>0</v>
      </c>
      <c r="I238" s="5">
        <v>8</v>
      </c>
      <c r="J238" s="4" t="s">
        <v>1367</v>
      </c>
      <c r="K238" s="5" t="s">
        <v>82</v>
      </c>
      <c r="L238" s="4" t="s">
        <v>1519</v>
      </c>
    </row>
    <row r="239" spans="1:12" ht="15.6" x14ac:dyDescent="0.3">
      <c r="A239" s="4" t="s">
        <v>4401</v>
      </c>
      <c r="B239" s="4" t="s">
        <v>4402</v>
      </c>
      <c r="C239" s="4" t="s">
        <v>4404</v>
      </c>
      <c r="D239" s="4" t="s">
        <v>5246</v>
      </c>
      <c r="E239" s="14" t="str">
        <f t="shared" si="12"/>
        <v>NO</v>
      </c>
      <c r="F239" s="13" t="str">
        <f t="shared" si="13"/>
        <v>YES</v>
      </c>
      <c r="G239" s="15" t="str">
        <f t="shared" si="14"/>
        <v>NO</v>
      </c>
      <c r="H239" s="15" t="b">
        <f t="shared" si="15"/>
        <v>0</v>
      </c>
      <c r="I239" s="5">
        <v>18</v>
      </c>
      <c r="J239" s="4" t="s">
        <v>5841</v>
      </c>
      <c r="K239" s="5">
        <v>2020</v>
      </c>
      <c r="L239" s="4" t="s">
        <v>1540</v>
      </c>
    </row>
    <row r="240" spans="1:12" ht="15.6" x14ac:dyDescent="0.3">
      <c r="A240" s="4" t="s">
        <v>4523</v>
      </c>
      <c r="B240" s="4" t="s">
        <v>4524</v>
      </c>
      <c r="C240" s="4" t="s">
        <v>4527</v>
      </c>
      <c r="D240" s="4" t="s">
        <v>5268</v>
      </c>
      <c r="E240" s="14" t="str">
        <f t="shared" si="12"/>
        <v>NO</v>
      </c>
      <c r="F240" s="13" t="str">
        <f t="shared" si="13"/>
        <v>YES</v>
      </c>
      <c r="G240" s="13" t="str">
        <f t="shared" si="14"/>
        <v>YES</v>
      </c>
      <c r="H240" s="15" t="b">
        <f t="shared" si="15"/>
        <v>0</v>
      </c>
      <c r="I240" s="5">
        <v>14</v>
      </c>
      <c r="J240" s="4" t="s">
        <v>5852</v>
      </c>
      <c r="K240" s="5">
        <v>2022</v>
      </c>
      <c r="L240" s="4" t="s">
        <v>1540</v>
      </c>
    </row>
    <row r="241" spans="1:12" ht="15.6" x14ac:dyDescent="0.3">
      <c r="A241" s="4" t="s">
        <v>1129</v>
      </c>
      <c r="B241" s="4" t="s">
        <v>1130</v>
      </c>
      <c r="C241" s="4" t="s">
        <v>1133</v>
      </c>
      <c r="D241" s="4" t="s">
        <v>1136</v>
      </c>
      <c r="E241" s="13" t="str">
        <f t="shared" si="12"/>
        <v>YES</v>
      </c>
      <c r="F241" s="13" t="str">
        <f t="shared" si="13"/>
        <v>YES</v>
      </c>
      <c r="G241" s="13" t="str">
        <f t="shared" si="14"/>
        <v>YES</v>
      </c>
      <c r="H241" s="13" t="b">
        <f t="shared" si="15"/>
        <v>1</v>
      </c>
      <c r="I241" s="5">
        <v>14</v>
      </c>
      <c r="J241" s="4" t="s">
        <v>1135</v>
      </c>
      <c r="K241" s="5" t="s">
        <v>395</v>
      </c>
      <c r="L241" s="4" t="s">
        <v>1519</v>
      </c>
    </row>
    <row r="242" spans="1:12" ht="15.6" x14ac:dyDescent="0.3">
      <c r="A242" s="4" t="s">
        <v>1164</v>
      </c>
      <c r="B242" s="4" t="s">
        <v>1165</v>
      </c>
      <c r="C242" s="4" t="s">
        <v>1169</v>
      </c>
      <c r="D242" s="4" t="s">
        <v>1170</v>
      </c>
      <c r="E242" s="14" t="str">
        <f t="shared" si="12"/>
        <v>NO</v>
      </c>
      <c r="F242" s="13" t="str">
        <f t="shared" si="13"/>
        <v>YES</v>
      </c>
      <c r="G242" s="13" t="str">
        <f t="shared" si="14"/>
        <v>YES</v>
      </c>
      <c r="H242" s="15" t="b">
        <f t="shared" si="15"/>
        <v>0</v>
      </c>
      <c r="I242" s="5">
        <v>9</v>
      </c>
      <c r="J242" s="4" t="s">
        <v>1168</v>
      </c>
      <c r="K242" s="5" t="s">
        <v>11</v>
      </c>
      <c r="L242" s="4" t="s">
        <v>1519</v>
      </c>
    </row>
    <row r="243" spans="1:12" ht="15.6" x14ac:dyDescent="0.3">
      <c r="A243" s="4" t="s">
        <v>5674</v>
      </c>
      <c r="B243" s="4" t="s">
        <v>3103</v>
      </c>
      <c r="C243" s="4" t="s">
        <v>3104</v>
      </c>
      <c r="D243" s="4" t="s">
        <v>5675</v>
      </c>
      <c r="E243" s="14" t="str">
        <f t="shared" si="12"/>
        <v>NO</v>
      </c>
      <c r="F243" s="13" t="str">
        <f t="shared" si="13"/>
        <v>YES</v>
      </c>
      <c r="G243" s="15" t="str">
        <f t="shared" si="14"/>
        <v>NO</v>
      </c>
      <c r="H243" s="15" t="b">
        <f t="shared" si="15"/>
        <v>0</v>
      </c>
      <c r="I243" s="5">
        <v>10</v>
      </c>
      <c r="J243" s="4" t="s">
        <v>3106</v>
      </c>
      <c r="K243" s="5">
        <v>2020</v>
      </c>
      <c r="L243" s="4" t="s">
        <v>1540</v>
      </c>
    </row>
    <row r="244" spans="1:12" ht="15.6" x14ac:dyDescent="0.3">
      <c r="A244" s="4" t="s">
        <v>5686</v>
      </c>
      <c r="B244" s="4" t="s">
        <v>3153</v>
      </c>
      <c r="C244" s="4" t="s">
        <v>3154</v>
      </c>
      <c r="D244" s="4" t="s">
        <v>5687</v>
      </c>
      <c r="E244" s="14" t="str">
        <f t="shared" si="12"/>
        <v>NO</v>
      </c>
      <c r="F244" s="13" t="str">
        <f t="shared" si="13"/>
        <v>YES</v>
      </c>
      <c r="G244" s="13" t="str">
        <f t="shared" si="14"/>
        <v>YES</v>
      </c>
      <c r="H244" s="15" t="b">
        <f t="shared" si="15"/>
        <v>0</v>
      </c>
      <c r="I244" s="5">
        <v>7</v>
      </c>
      <c r="J244" s="4" t="s">
        <v>3156</v>
      </c>
      <c r="K244" s="5">
        <v>2019</v>
      </c>
      <c r="L244" s="4" t="s">
        <v>1540</v>
      </c>
    </row>
    <row r="245" spans="1:12" ht="15.6" x14ac:dyDescent="0.3">
      <c r="A245" s="4" t="s">
        <v>4171</v>
      </c>
      <c r="B245" s="4" t="s">
        <v>4172</v>
      </c>
      <c r="C245" s="4" t="s">
        <v>4175</v>
      </c>
      <c r="D245" s="4" t="s">
        <v>5205</v>
      </c>
      <c r="E245" s="14" t="str">
        <f t="shared" si="12"/>
        <v>NO</v>
      </c>
      <c r="F245" s="13" t="str">
        <f t="shared" si="13"/>
        <v>YES</v>
      </c>
      <c r="G245" s="15" t="str">
        <f t="shared" si="14"/>
        <v>NO</v>
      </c>
      <c r="H245" s="15" t="b">
        <f t="shared" si="15"/>
        <v>0</v>
      </c>
      <c r="I245" s="5">
        <v>14</v>
      </c>
      <c r="J245" s="4" t="s">
        <v>5822</v>
      </c>
      <c r="K245" s="5">
        <v>2021</v>
      </c>
      <c r="L245" s="4" t="s">
        <v>1540</v>
      </c>
    </row>
    <row r="246" spans="1:12" ht="15.6" x14ac:dyDescent="0.3">
      <c r="A246" s="4" t="s">
        <v>1416</v>
      </c>
      <c r="B246" s="4" t="s">
        <v>1417</v>
      </c>
      <c r="C246" s="4" t="s">
        <v>1421</v>
      </c>
      <c r="D246" s="4" t="s">
        <v>1422</v>
      </c>
      <c r="E246" s="14" t="str">
        <f t="shared" si="12"/>
        <v>NO</v>
      </c>
      <c r="F246" s="13" t="str">
        <f t="shared" si="13"/>
        <v>YES</v>
      </c>
      <c r="G246" s="15" t="str">
        <f t="shared" si="14"/>
        <v>NO</v>
      </c>
      <c r="H246" s="15" t="b">
        <f t="shared" si="15"/>
        <v>0</v>
      </c>
      <c r="I246" s="5">
        <v>17</v>
      </c>
      <c r="J246" s="4" t="s">
        <v>1420</v>
      </c>
      <c r="K246" s="5" t="s">
        <v>124</v>
      </c>
      <c r="L246" s="4" t="s">
        <v>1519</v>
      </c>
    </row>
    <row r="247" spans="1:12" ht="15.6" x14ac:dyDescent="0.3">
      <c r="A247" s="4" t="s">
        <v>4575</v>
      </c>
      <c r="B247" s="4" t="s">
        <v>4576</v>
      </c>
      <c r="C247" s="4" t="s">
        <v>4580</v>
      </c>
      <c r="D247" s="4" t="s">
        <v>5278</v>
      </c>
      <c r="E247" s="14" t="str">
        <f t="shared" si="12"/>
        <v>NO</v>
      </c>
      <c r="F247" s="13" t="str">
        <f t="shared" si="13"/>
        <v>YES</v>
      </c>
      <c r="G247" s="13" t="str">
        <f t="shared" si="14"/>
        <v>YES</v>
      </c>
      <c r="H247" s="15" t="b">
        <f t="shared" si="15"/>
        <v>0</v>
      </c>
      <c r="I247" s="5">
        <v>9</v>
      </c>
      <c r="J247" s="4" t="s">
        <v>5854</v>
      </c>
      <c r="K247" s="5">
        <v>2016</v>
      </c>
      <c r="L247" s="4" t="s">
        <v>1540</v>
      </c>
    </row>
    <row r="248" spans="1:12" ht="15.6" x14ac:dyDescent="0.3">
      <c r="A248" s="4" t="s">
        <v>5468</v>
      </c>
      <c r="B248" s="4" t="s">
        <v>2284</v>
      </c>
      <c r="C248" s="4" t="s">
        <v>2285</v>
      </c>
      <c r="D248" s="4" t="s">
        <v>5469</v>
      </c>
      <c r="E248" s="13" t="str">
        <f t="shared" si="12"/>
        <v>YES</v>
      </c>
      <c r="F248" s="13" t="str">
        <f t="shared" si="13"/>
        <v>YES</v>
      </c>
      <c r="G248" s="13" t="str">
        <f t="shared" si="14"/>
        <v>YES</v>
      </c>
      <c r="H248" s="13" t="b">
        <f t="shared" si="15"/>
        <v>1</v>
      </c>
      <c r="I248" s="5">
        <v>12</v>
      </c>
      <c r="J248" s="4" t="s">
        <v>2287</v>
      </c>
      <c r="K248" s="5">
        <v>2022</v>
      </c>
      <c r="L248" s="4" t="s">
        <v>1540</v>
      </c>
    </row>
    <row r="249" spans="1:12" ht="15.6" x14ac:dyDescent="0.3">
      <c r="A249" s="4" t="s">
        <v>4923</v>
      </c>
      <c r="B249" s="4" t="s">
        <v>4924</v>
      </c>
      <c r="C249" s="4" t="s">
        <v>4927</v>
      </c>
      <c r="D249" s="4" t="s">
        <v>5339</v>
      </c>
      <c r="E249" s="13" t="str">
        <f t="shared" si="12"/>
        <v>YES</v>
      </c>
      <c r="F249" s="13" t="str">
        <f t="shared" si="13"/>
        <v>YES</v>
      </c>
      <c r="G249" s="13" t="str">
        <f t="shared" si="14"/>
        <v>YES</v>
      </c>
      <c r="H249" s="13" t="b">
        <f t="shared" si="15"/>
        <v>1</v>
      </c>
      <c r="I249" s="5">
        <v>9</v>
      </c>
      <c r="J249" s="4" t="s">
        <v>5883</v>
      </c>
      <c r="K249" s="5">
        <v>2017</v>
      </c>
      <c r="L249" s="4" t="s">
        <v>1540</v>
      </c>
    </row>
    <row r="250" spans="1:12" ht="15.6" x14ac:dyDescent="0.3">
      <c r="A250" s="4" t="s">
        <v>5668</v>
      </c>
      <c r="B250" s="4" t="s">
        <v>3079</v>
      </c>
      <c r="C250" s="4" t="s">
        <v>3080</v>
      </c>
      <c r="D250" s="4" t="s">
        <v>5669</v>
      </c>
      <c r="E250" s="13" t="str">
        <f t="shared" si="12"/>
        <v>YES</v>
      </c>
      <c r="F250" s="13" t="str">
        <f t="shared" si="13"/>
        <v>YES</v>
      </c>
      <c r="G250" s="13" t="str">
        <f t="shared" si="14"/>
        <v>YES</v>
      </c>
      <c r="H250" s="13" t="b">
        <f t="shared" si="15"/>
        <v>1</v>
      </c>
      <c r="I250" s="5">
        <v>11</v>
      </c>
      <c r="J250" s="4" t="s">
        <v>3082</v>
      </c>
      <c r="K250" s="5">
        <v>2018</v>
      </c>
      <c r="L250" s="4" t="s">
        <v>1540</v>
      </c>
    </row>
    <row r="251" spans="1:12" ht="15.6" x14ac:dyDescent="0.3">
      <c r="A251" s="4" t="s">
        <v>942</v>
      </c>
      <c r="B251" s="4" t="s">
        <v>943</v>
      </c>
      <c r="C251" s="4" t="s">
        <v>947</v>
      </c>
      <c r="D251" s="4" t="s">
        <v>948</v>
      </c>
      <c r="E251" s="14" t="str">
        <f t="shared" si="12"/>
        <v>NO</v>
      </c>
      <c r="F251" s="13" t="str">
        <f t="shared" si="13"/>
        <v>YES</v>
      </c>
      <c r="G251" s="13" t="str">
        <f t="shared" si="14"/>
        <v>YES</v>
      </c>
      <c r="H251" s="15" t="b">
        <f t="shared" si="15"/>
        <v>0</v>
      </c>
      <c r="I251" s="5">
        <v>14</v>
      </c>
      <c r="J251" s="4" t="s">
        <v>946</v>
      </c>
      <c r="K251" s="5" t="s">
        <v>11</v>
      </c>
      <c r="L251" s="4" t="s">
        <v>1519</v>
      </c>
    </row>
    <row r="252" spans="1:12" ht="15.6" x14ac:dyDescent="0.3">
      <c r="A252" s="4" t="s">
        <v>3892</v>
      </c>
      <c r="B252" s="4" t="s">
        <v>1750</v>
      </c>
      <c r="C252" s="4" t="s">
        <v>3896</v>
      </c>
      <c r="D252" s="4" t="s">
        <v>5158</v>
      </c>
      <c r="E252" s="13" t="str">
        <f t="shared" si="12"/>
        <v>YES</v>
      </c>
      <c r="F252" s="13" t="str">
        <f t="shared" si="13"/>
        <v>YES</v>
      </c>
      <c r="G252" s="13" t="str">
        <f t="shared" si="14"/>
        <v>YES</v>
      </c>
      <c r="H252" s="13" t="b">
        <f t="shared" si="15"/>
        <v>1</v>
      </c>
      <c r="I252" s="5">
        <v>44</v>
      </c>
      <c r="J252" s="4" t="s">
        <v>5803</v>
      </c>
      <c r="K252" s="5">
        <v>2020</v>
      </c>
      <c r="L252" s="4" t="s">
        <v>1540</v>
      </c>
    </row>
    <row r="253" spans="1:12" ht="15.6" x14ac:dyDescent="0.3">
      <c r="A253" s="4" t="s">
        <v>5436</v>
      </c>
      <c r="B253" s="4" t="s">
        <v>2158</v>
      </c>
      <c r="C253" s="4" t="s">
        <v>2159</v>
      </c>
      <c r="D253" s="4" t="s">
        <v>5437</v>
      </c>
      <c r="E253" s="13" t="str">
        <f t="shared" si="12"/>
        <v>YES</v>
      </c>
      <c r="F253" s="13" t="str">
        <f t="shared" si="13"/>
        <v>YES</v>
      </c>
      <c r="G253" s="13" t="str">
        <f t="shared" si="14"/>
        <v>YES</v>
      </c>
      <c r="H253" s="13" t="b">
        <f t="shared" si="15"/>
        <v>1</v>
      </c>
      <c r="I253" s="5">
        <v>16</v>
      </c>
      <c r="J253" s="4" t="s">
        <v>2161</v>
      </c>
      <c r="K253" s="5">
        <v>2020</v>
      </c>
      <c r="L253" s="4" t="s">
        <v>1540</v>
      </c>
    </row>
    <row r="254" spans="1:12" ht="15.6" x14ac:dyDescent="0.3">
      <c r="A254" s="4" t="s">
        <v>5496</v>
      </c>
      <c r="B254" s="4" t="s">
        <v>2388</v>
      </c>
      <c r="C254" s="4" t="s">
        <v>2389</v>
      </c>
      <c r="D254" s="4" t="s">
        <v>5497</v>
      </c>
      <c r="E254" s="13" t="str">
        <f t="shared" si="12"/>
        <v>YES</v>
      </c>
      <c r="F254" s="13" t="str">
        <f t="shared" si="13"/>
        <v>YES</v>
      </c>
      <c r="G254" s="13" t="str">
        <f t="shared" si="14"/>
        <v>YES</v>
      </c>
      <c r="H254" s="13" t="b">
        <f t="shared" si="15"/>
        <v>1</v>
      </c>
      <c r="I254" s="5">
        <v>12</v>
      </c>
      <c r="J254" s="4" t="s">
        <v>2391</v>
      </c>
      <c r="K254" s="5">
        <v>2023</v>
      </c>
      <c r="L254" s="4" t="s">
        <v>1540</v>
      </c>
    </row>
    <row r="255" spans="1:12" ht="15.6" x14ac:dyDescent="0.3">
      <c r="A255" s="4" t="s">
        <v>789</v>
      </c>
      <c r="B255" s="4" t="s">
        <v>790</v>
      </c>
      <c r="C255" s="4" t="s">
        <v>794</v>
      </c>
      <c r="D255" s="4" t="s">
        <v>795</v>
      </c>
      <c r="E255" s="13" t="str">
        <f t="shared" si="12"/>
        <v>YES</v>
      </c>
      <c r="F255" s="13" t="str">
        <f t="shared" si="13"/>
        <v>YES</v>
      </c>
      <c r="G255" s="13" t="str">
        <f t="shared" si="14"/>
        <v>YES</v>
      </c>
      <c r="H255" s="13" t="b">
        <f t="shared" si="15"/>
        <v>1</v>
      </c>
      <c r="I255" s="5">
        <v>12</v>
      </c>
      <c r="J255" s="4" t="s">
        <v>793</v>
      </c>
      <c r="K255" s="5" t="s">
        <v>11</v>
      </c>
      <c r="L255" s="4" t="s">
        <v>1519</v>
      </c>
    </row>
    <row r="256" spans="1:12" ht="15.6" x14ac:dyDescent="0.3">
      <c r="A256" s="4" t="s">
        <v>5460</v>
      </c>
      <c r="B256" s="4" t="s">
        <v>2252</v>
      </c>
      <c r="C256" s="4" t="s">
        <v>2253</v>
      </c>
      <c r="D256" s="4" t="s">
        <v>5461</v>
      </c>
      <c r="E256" s="14" t="str">
        <f t="shared" si="12"/>
        <v>NO</v>
      </c>
      <c r="F256" s="13" t="str">
        <f t="shared" si="13"/>
        <v>YES</v>
      </c>
      <c r="G256" s="13" t="str">
        <f t="shared" si="14"/>
        <v>YES</v>
      </c>
      <c r="H256" s="15" t="b">
        <f t="shared" si="15"/>
        <v>0</v>
      </c>
      <c r="I256" s="5">
        <v>12</v>
      </c>
      <c r="J256" s="4" t="s">
        <v>2255</v>
      </c>
      <c r="K256" s="5">
        <v>2020</v>
      </c>
      <c r="L256" s="4" t="s">
        <v>1540</v>
      </c>
    </row>
    <row r="257" spans="1:12" ht="15.6" x14ac:dyDescent="0.3">
      <c r="A257" s="4" t="s">
        <v>128</v>
      </c>
      <c r="B257" s="4" t="s">
        <v>222</v>
      </c>
      <c r="C257" s="4" t="s">
        <v>225</v>
      </c>
      <c r="D257" s="4" t="s">
        <v>226</v>
      </c>
      <c r="E257" s="13" t="str">
        <f t="shared" si="12"/>
        <v>YES</v>
      </c>
      <c r="F257" s="13" t="str">
        <f t="shared" si="13"/>
        <v>YES</v>
      </c>
      <c r="G257" s="13" t="str">
        <f t="shared" si="14"/>
        <v>YES</v>
      </c>
      <c r="H257" s="13" t="b">
        <f t="shared" si="15"/>
        <v>1</v>
      </c>
      <c r="I257" s="5">
        <v>8</v>
      </c>
      <c r="J257" s="4" t="s">
        <v>224</v>
      </c>
      <c r="K257" s="5" t="s">
        <v>27</v>
      </c>
      <c r="L257" s="4" t="s">
        <v>1519</v>
      </c>
    </row>
    <row r="258" spans="1:12" ht="15.6" x14ac:dyDescent="0.3">
      <c r="A258" s="4" t="s">
        <v>5541</v>
      </c>
      <c r="B258" s="4" t="s">
        <v>2570</v>
      </c>
      <c r="C258" s="4" t="s">
        <v>2571</v>
      </c>
      <c r="D258" s="4" t="s">
        <v>5542</v>
      </c>
      <c r="E258" s="14" t="str">
        <f t="shared" ref="E258:E321" si="16">IF(OR(ISNUMBER(SEARCH("Virtual Reality",B258)),ISNUMBER(SEARCH("Augmented Reality",B258)),ISNUMBER(SEARCH("Mixed Reality",B258)),ISNUMBER(SEARCH("Metaverse",B258)),ISNUMBER(SEARCH("vr",B258)),ISNUMBER(SEARCH("AR",B258)),ISNUMBER(SEARCH("MR",B258)),ISNUMBER(SEARCH("security",B258)),ISNUMBER(SEARCH("privacy",B258)),ISNUMBER(SEARCH("identification",B258)),ISNUMBER(SEARCH("authentication",B258)),ISNUMBER(SEARCH("risks",B258)),ISNUMBER(SEARCH("risk",B258))),"YES","NO")</f>
        <v>NO</v>
      </c>
      <c r="F258" s="13" t="str">
        <f t="shared" ref="F258:F321" si="17">IF(OR(ISNUMBER(SEARCH("Virtual Reality",C258)),ISNUMBER(SEARCH("Augmented Reality",C258)),ISNUMBER(SEARCH("Mixed Reality",C258)),ISNUMBER(SEARCH("Metaverse",C258)),ISNUMBER(SEARCH("vr",C258)),ISNUMBER(SEARCH("AR",C258)),ISNUMBER(SEARCH("MR",C258)),ISNUMBER(SEARCH("security",C258)),ISNUMBER(SEARCH("privacy",C258)),ISNUMBER(SEARCH("identification",C258)),ISNUMBER(SEARCH("authentication",C258)),ISNUMBER(SEARCH("risks",C258)),ISNUMBER(SEARCH("risk",C258))),"YES","NO")</f>
        <v>YES</v>
      </c>
      <c r="G258" s="13" t="str">
        <f t="shared" ref="G258:G321" si="18">IF(OR(ISNUMBER(SEARCH("Virtual Reality",D258)),ISNUMBER(SEARCH("Augmented Reality",D258)),ISNUMBER(SEARCH("Mixed Reality",D258)),ISNUMBER(SEARCH("Metaverse",D258)),ISNUMBER(SEARCH("vr",D258)),ISNUMBER(SEARCH("AR",D258)),ISNUMBER(SEARCH("MR",D258)),ISNUMBER(SEARCH("security",D258)),ISNUMBER(SEARCH("privacy",D258)),ISNUMBER(SEARCH("identification",D258)),ISNUMBER(SEARCH("authentication",D258)),ISNUMBER(SEARCH("risks",D258)),ISNUMBER(SEARCH("risk",D258))),"YES","NO")</f>
        <v>YES</v>
      </c>
      <c r="H258" s="15" t="b">
        <f t="shared" ref="H258:H321" si="19">IF(AND(E258="YES",F258="YES",G258="YES"),TRUE,FALSE)</f>
        <v>0</v>
      </c>
      <c r="I258" s="5">
        <v>8</v>
      </c>
      <c r="J258" s="4" t="s">
        <v>2573</v>
      </c>
      <c r="K258" s="5">
        <v>2019</v>
      </c>
      <c r="L258" s="4" t="s">
        <v>1540</v>
      </c>
    </row>
    <row r="259" spans="1:12" ht="15.6" x14ac:dyDescent="0.3">
      <c r="A259" s="4" t="s">
        <v>33</v>
      </c>
      <c r="B259" s="4" t="s">
        <v>34</v>
      </c>
      <c r="C259" s="4" t="s">
        <v>39</v>
      </c>
      <c r="D259" s="4" t="s">
        <v>40</v>
      </c>
      <c r="E259" s="13" t="str">
        <f t="shared" si="16"/>
        <v>YES</v>
      </c>
      <c r="F259" s="13" t="str">
        <f t="shared" si="17"/>
        <v>YES</v>
      </c>
      <c r="G259" s="13" t="str">
        <f t="shared" si="18"/>
        <v>YES</v>
      </c>
      <c r="H259" s="13" t="b">
        <f t="shared" si="19"/>
        <v>1</v>
      </c>
      <c r="I259" s="5">
        <v>12</v>
      </c>
      <c r="J259" s="4" t="s">
        <v>38</v>
      </c>
      <c r="K259" s="5" t="s">
        <v>35</v>
      </c>
      <c r="L259" s="4" t="s">
        <v>1519</v>
      </c>
    </row>
    <row r="260" spans="1:12" ht="15.6" x14ac:dyDescent="0.3">
      <c r="A260" s="4" t="s">
        <v>5525</v>
      </c>
      <c r="B260" s="4" t="s">
        <v>2507</v>
      </c>
      <c r="C260" s="4" t="s">
        <v>2508</v>
      </c>
      <c r="D260" s="4" t="s">
        <v>5526</v>
      </c>
      <c r="E260" s="13" t="str">
        <f t="shared" si="16"/>
        <v>YES</v>
      </c>
      <c r="F260" s="13" t="str">
        <f t="shared" si="17"/>
        <v>YES</v>
      </c>
      <c r="G260" s="13" t="str">
        <f t="shared" si="18"/>
        <v>YES</v>
      </c>
      <c r="H260" s="13" t="b">
        <f t="shared" si="19"/>
        <v>1</v>
      </c>
      <c r="I260" s="5">
        <v>10</v>
      </c>
      <c r="J260" s="4" t="s">
        <v>2510</v>
      </c>
      <c r="K260" s="5">
        <v>2016</v>
      </c>
      <c r="L260" s="4" t="s">
        <v>1540</v>
      </c>
    </row>
    <row r="261" spans="1:12" ht="15.6" x14ac:dyDescent="0.3">
      <c r="A261" s="4" t="s">
        <v>3692</v>
      </c>
      <c r="B261" s="4" t="s">
        <v>3693</v>
      </c>
      <c r="C261" s="4" t="s">
        <v>3697</v>
      </c>
      <c r="D261" s="4" t="s">
        <v>5121</v>
      </c>
      <c r="E261" s="14" t="str">
        <f t="shared" si="16"/>
        <v>NO</v>
      </c>
      <c r="F261" s="13" t="str">
        <f t="shared" si="17"/>
        <v>YES</v>
      </c>
      <c r="G261" s="13" t="str">
        <f t="shared" si="18"/>
        <v>YES</v>
      </c>
      <c r="H261" s="15" t="b">
        <f t="shared" si="19"/>
        <v>0</v>
      </c>
      <c r="I261" s="5">
        <v>15</v>
      </c>
      <c r="J261" s="4" t="s">
        <v>5796</v>
      </c>
      <c r="K261" s="5">
        <v>2020</v>
      </c>
      <c r="L261" s="4" t="s">
        <v>1540</v>
      </c>
    </row>
    <row r="262" spans="1:12" ht="15.6" x14ac:dyDescent="0.3">
      <c r="A262" s="4" t="s">
        <v>41</v>
      </c>
      <c r="B262" s="4" t="s">
        <v>42</v>
      </c>
      <c r="C262" s="4" t="s">
        <v>46</v>
      </c>
      <c r="D262" s="4" t="s">
        <v>47</v>
      </c>
      <c r="E262" s="13" t="str">
        <f t="shared" si="16"/>
        <v>YES</v>
      </c>
      <c r="F262" s="13" t="str">
        <f t="shared" si="17"/>
        <v>YES</v>
      </c>
      <c r="G262" s="13" t="str">
        <f t="shared" si="18"/>
        <v>YES</v>
      </c>
      <c r="H262" s="13" t="b">
        <f t="shared" si="19"/>
        <v>1</v>
      </c>
      <c r="I262" s="5">
        <v>7</v>
      </c>
      <c r="J262" s="4" t="s">
        <v>45</v>
      </c>
      <c r="K262" s="5" t="s">
        <v>27</v>
      </c>
      <c r="L262" s="4" t="s">
        <v>1519</v>
      </c>
    </row>
    <row r="263" spans="1:12" ht="15.6" x14ac:dyDescent="0.3">
      <c r="A263" s="4" t="s">
        <v>1188</v>
      </c>
      <c r="B263" s="4" t="s">
        <v>1189</v>
      </c>
      <c r="C263" s="4" t="s">
        <v>1192</v>
      </c>
      <c r="D263" s="4" t="s">
        <v>1193</v>
      </c>
      <c r="E263" s="13" t="str">
        <f t="shared" si="16"/>
        <v>YES</v>
      </c>
      <c r="F263" s="13" t="str">
        <f t="shared" si="17"/>
        <v>YES</v>
      </c>
      <c r="G263" s="13" t="str">
        <f t="shared" si="18"/>
        <v>YES</v>
      </c>
      <c r="H263" s="13" t="b">
        <f t="shared" si="19"/>
        <v>1</v>
      </c>
      <c r="I263" s="5">
        <v>9</v>
      </c>
      <c r="J263" s="4" t="s">
        <v>1191</v>
      </c>
      <c r="K263" s="5" t="s">
        <v>35</v>
      </c>
      <c r="L263" s="4" t="s">
        <v>1519</v>
      </c>
    </row>
    <row r="264" spans="1:12" ht="15.6" x14ac:dyDescent="0.3">
      <c r="A264" s="4" t="s">
        <v>5370</v>
      </c>
      <c r="B264" s="4" t="s">
        <v>1900</v>
      </c>
      <c r="C264" s="4" t="s">
        <v>1901</v>
      </c>
      <c r="D264" s="4" t="s">
        <v>5371</v>
      </c>
      <c r="E264" s="13" t="str">
        <f t="shared" si="16"/>
        <v>YES</v>
      </c>
      <c r="F264" s="13" t="str">
        <f t="shared" si="17"/>
        <v>YES</v>
      </c>
      <c r="G264" s="13" t="str">
        <f t="shared" si="18"/>
        <v>YES</v>
      </c>
      <c r="H264" s="13" t="b">
        <f t="shared" si="19"/>
        <v>1</v>
      </c>
      <c r="I264" s="5">
        <v>11</v>
      </c>
      <c r="J264" s="4" t="s">
        <v>1903</v>
      </c>
      <c r="K264" s="5">
        <v>2022</v>
      </c>
      <c r="L264" s="4" t="s">
        <v>1540</v>
      </c>
    </row>
    <row r="265" spans="1:12" ht="15.6" x14ac:dyDescent="0.3">
      <c r="A265" s="4" t="s">
        <v>5724</v>
      </c>
      <c r="B265" s="4" t="s">
        <v>3303</v>
      </c>
      <c r="C265" s="4" t="s">
        <v>3304</v>
      </c>
      <c r="D265" s="4" t="s">
        <v>5725</v>
      </c>
      <c r="E265" s="13" t="str">
        <f t="shared" si="16"/>
        <v>YES</v>
      </c>
      <c r="F265" s="13" t="str">
        <f t="shared" si="17"/>
        <v>YES</v>
      </c>
      <c r="G265" s="13" t="str">
        <f t="shared" si="18"/>
        <v>YES</v>
      </c>
      <c r="H265" s="13" t="b">
        <f t="shared" si="19"/>
        <v>1</v>
      </c>
      <c r="I265" s="5">
        <v>14</v>
      </c>
      <c r="J265" s="4" t="s">
        <v>3306</v>
      </c>
      <c r="K265" s="5">
        <v>2020</v>
      </c>
      <c r="L265" s="4" t="s">
        <v>1540</v>
      </c>
    </row>
    <row r="266" spans="1:12" ht="15.6" x14ac:dyDescent="0.3">
      <c r="A266" s="4" t="s">
        <v>5480</v>
      </c>
      <c r="B266" s="4" t="s">
        <v>2330</v>
      </c>
      <c r="C266" s="4" t="s">
        <v>2331</v>
      </c>
      <c r="D266" s="4" t="s">
        <v>5481</v>
      </c>
      <c r="E266" s="13" t="str">
        <f t="shared" si="16"/>
        <v>YES</v>
      </c>
      <c r="F266" s="13" t="str">
        <f t="shared" si="17"/>
        <v>YES</v>
      </c>
      <c r="G266" s="13" t="str">
        <f t="shared" si="18"/>
        <v>YES</v>
      </c>
      <c r="H266" s="13" t="b">
        <f t="shared" si="19"/>
        <v>1</v>
      </c>
      <c r="I266" s="5">
        <v>16</v>
      </c>
      <c r="J266" s="4" t="s">
        <v>2333</v>
      </c>
      <c r="K266" s="5">
        <v>2019</v>
      </c>
      <c r="L266" s="4" t="s">
        <v>1540</v>
      </c>
    </row>
    <row r="267" spans="1:12" ht="15.6" x14ac:dyDescent="0.3">
      <c r="A267" s="4" t="s">
        <v>412</v>
      </c>
      <c r="B267" s="4" t="s">
        <v>413</v>
      </c>
      <c r="C267" s="4" t="s">
        <v>417</v>
      </c>
      <c r="D267" s="4" t="s">
        <v>418</v>
      </c>
      <c r="E267" s="14" t="str">
        <f t="shared" si="16"/>
        <v>NO</v>
      </c>
      <c r="F267" s="13" t="str">
        <f t="shared" si="17"/>
        <v>YES</v>
      </c>
      <c r="G267" s="13" t="str">
        <f t="shared" si="18"/>
        <v>YES</v>
      </c>
      <c r="H267" s="15" t="b">
        <f t="shared" si="19"/>
        <v>0</v>
      </c>
      <c r="I267" s="5">
        <v>7</v>
      </c>
      <c r="J267" s="4" t="s">
        <v>416</v>
      </c>
      <c r="K267" s="5" t="s">
        <v>19</v>
      </c>
      <c r="L267" s="4" t="s">
        <v>1519</v>
      </c>
    </row>
    <row r="268" spans="1:12" ht="15.6" x14ac:dyDescent="0.3">
      <c r="A268" s="4" t="s">
        <v>5521</v>
      </c>
      <c r="B268" s="4" t="s">
        <v>2491</v>
      </c>
      <c r="C268" s="4" t="s">
        <v>2492</v>
      </c>
      <c r="D268" s="4" t="s">
        <v>5522</v>
      </c>
      <c r="E268" s="13" t="str">
        <f t="shared" si="16"/>
        <v>YES</v>
      </c>
      <c r="F268" s="13" t="str">
        <f t="shared" si="17"/>
        <v>YES</v>
      </c>
      <c r="G268" s="13" t="str">
        <f t="shared" si="18"/>
        <v>YES</v>
      </c>
      <c r="H268" s="13" t="b">
        <f t="shared" si="19"/>
        <v>1</v>
      </c>
      <c r="I268" s="5">
        <v>12</v>
      </c>
      <c r="J268" s="4" t="s">
        <v>2494</v>
      </c>
      <c r="K268" s="5">
        <v>2022</v>
      </c>
      <c r="L268" s="4" t="s">
        <v>1540</v>
      </c>
    </row>
    <row r="269" spans="1:12" ht="15.6" x14ac:dyDescent="0.3">
      <c r="A269" s="4" t="s">
        <v>5513</v>
      </c>
      <c r="B269" s="4" t="s">
        <v>2459</v>
      </c>
      <c r="C269" s="4" t="s">
        <v>2460</v>
      </c>
      <c r="D269" s="4" t="s">
        <v>5514</v>
      </c>
      <c r="E269" s="13" t="str">
        <f t="shared" si="16"/>
        <v>YES</v>
      </c>
      <c r="F269" s="13" t="str">
        <f t="shared" si="17"/>
        <v>YES</v>
      </c>
      <c r="G269" s="13" t="str">
        <f t="shared" si="18"/>
        <v>YES</v>
      </c>
      <c r="H269" s="13" t="b">
        <f t="shared" si="19"/>
        <v>1</v>
      </c>
      <c r="I269" s="5">
        <v>9</v>
      </c>
      <c r="J269" s="4" t="s">
        <v>2462</v>
      </c>
      <c r="K269" s="5">
        <v>2020</v>
      </c>
      <c r="L269" s="4" t="s">
        <v>1540</v>
      </c>
    </row>
    <row r="270" spans="1:12" ht="15.6" x14ac:dyDescent="0.3">
      <c r="A270" s="4" t="s">
        <v>5567</v>
      </c>
      <c r="B270" s="4" t="s">
        <v>2675</v>
      </c>
      <c r="C270" s="4" t="s">
        <v>2676</v>
      </c>
      <c r="D270" s="4" t="s">
        <v>5568</v>
      </c>
      <c r="E270" s="13" t="str">
        <f t="shared" si="16"/>
        <v>YES</v>
      </c>
      <c r="F270" s="13" t="str">
        <f t="shared" si="17"/>
        <v>YES</v>
      </c>
      <c r="G270" s="13" t="str">
        <f t="shared" si="18"/>
        <v>YES</v>
      </c>
      <c r="H270" s="13" t="b">
        <f t="shared" si="19"/>
        <v>1</v>
      </c>
      <c r="I270" s="5">
        <v>14</v>
      </c>
      <c r="J270" s="4" t="s">
        <v>2678</v>
      </c>
      <c r="K270" s="5">
        <v>2020</v>
      </c>
      <c r="L270" s="4" t="s">
        <v>1540</v>
      </c>
    </row>
    <row r="271" spans="1:12" ht="15.6" x14ac:dyDescent="0.3">
      <c r="A271" s="4" t="s">
        <v>558</v>
      </c>
      <c r="B271" s="4" t="s">
        <v>559</v>
      </c>
      <c r="C271" s="4" t="s">
        <v>562</v>
      </c>
      <c r="D271" s="4" t="s">
        <v>563</v>
      </c>
      <c r="E271" s="14" t="str">
        <f t="shared" si="16"/>
        <v>NO</v>
      </c>
      <c r="F271" s="13" t="str">
        <f t="shared" si="17"/>
        <v>YES</v>
      </c>
      <c r="G271" s="13" t="str">
        <f t="shared" si="18"/>
        <v>YES</v>
      </c>
      <c r="H271" s="15" t="b">
        <f t="shared" si="19"/>
        <v>0</v>
      </c>
      <c r="I271" s="5">
        <v>17</v>
      </c>
      <c r="J271" s="4" t="s">
        <v>561</v>
      </c>
      <c r="K271" s="5" t="s">
        <v>50</v>
      </c>
      <c r="L271" s="4" t="s">
        <v>1519</v>
      </c>
    </row>
    <row r="272" spans="1:12" ht="15.6" x14ac:dyDescent="0.3">
      <c r="A272" s="4" t="s">
        <v>1397</v>
      </c>
      <c r="B272" s="4" t="s">
        <v>1398</v>
      </c>
      <c r="C272" s="4" t="s">
        <v>1401</v>
      </c>
      <c r="D272" s="4" t="s">
        <v>1402</v>
      </c>
      <c r="E272" s="13" t="str">
        <f t="shared" si="16"/>
        <v>YES</v>
      </c>
      <c r="F272" s="13" t="str">
        <f t="shared" si="17"/>
        <v>YES</v>
      </c>
      <c r="G272" s="13" t="str">
        <f t="shared" si="18"/>
        <v>YES</v>
      </c>
      <c r="H272" s="13" t="b">
        <f t="shared" si="19"/>
        <v>1</v>
      </c>
      <c r="I272" s="5">
        <v>11</v>
      </c>
      <c r="J272" s="4" t="s">
        <v>1400</v>
      </c>
      <c r="K272" s="5" t="s">
        <v>395</v>
      </c>
      <c r="L272" s="4" t="s">
        <v>1519</v>
      </c>
    </row>
    <row r="273" spans="1:12" ht="15.6" x14ac:dyDescent="0.3">
      <c r="A273" s="4" t="s">
        <v>4494</v>
      </c>
      <c r="B273" s="4" t="s">
        <v>4495</v>
      </c>
      <c r="C273" s="4" t="s">
        <v>4497</v>
      </c>
      <c r="D273" s="4" t="s">
        <v>5264</v>
      </c>
      <c r="E273" s="13" t="str">
        <f t="shared" si="16"/>
        <v>YES</v>
      </c>
      <c r="F273" s="13" t="str">
        <f t="shared" si="17"/>
        <v>YES</v>
      </c>
      <c r="G273" s="13" t="str">
        <f t="shared" si="18"/>
        <v>YES</v>
      </c>
      <c r="H273" s="13" t="b">
        <f t="shared" si="19"/>
        <v>1</v>
      </c>
      <c r="I273" s="5">
        <v>10</v>
      </c>
      <c r="J273" s="4" t="s">
        <v>5848</v>
      </c>
      <c r="K273" s="5">
        <v>2022</v>
      </c>
      <c r="L273" s="4" t="s">
        <v>1540</v>
      </c>
    </row>
    <row r="274" spans="1:12" ht="15.6" x14ac:dyDescent="0.3">
      <c r="A274" s="4" t="s">
        <v>5001</v>
      </c>
      <c r="B274" s="4" t="s">
        <v>5002</v>
      </c>
      <c r="C274" s="4" t="s">
        <v>5005</v>
      </c>
      <c r="D274" s="4" t="s">
        <v>5352</v>
      </c>
      <c r="E274" s="14" t="str">
        <f t="shared" si="16"/>
        <v>NO</v>
      </c>
      <c r="F274" s="13" t="str">
        <f t="shared" si="17"/>
        <v>YES</v>
      </c>
      <c r="G274" s="13" t="str">
        <f t="shared" si="18"/>
        <v>YES</v>
      </c>
      <c r="H274" s="15" t="b">
        <f t="shared" si="19"/>
        <v>0</v>
      </c>
      <c r="I274" s="5">
        <v>10</v>
      </c>
      <c r="J274" s="4" t="s">
        <v>5891</v>
      </c>
      <c r="K274" s="5">
        <v>2016</v>
      </c>
      <c r="L274" s="4" t="s">
        <v>1540</v>
      </c>
    </row>
    <row r="275" spans="1:12" ht="15.6" x14ac:dyDescent="0.3">
      <c r="A275" s="4" t="s">
        <v>5714</v>
      </c>
      <c r="B275" s="4" t="s">
        <v>3263</v>
      </c>
      <c r="C275" s="4" t="s">
        <v>3264</v>
      </c>
      <c r="D275" s="4" t="s">
        <v>5715</v>
      </c>
      <c r="E275" s="14" t="str">
        <f t="shared" si="16"/>
        <v>NO</v>
      </c>
      <c r="F275" s="13" t="str">
        <f t="shared" si="17"/>
        <v>YES</v>
      </c>
      <c r="G275" s="13" t="str">
        <f t="shared" si="18"/>
        <v>YES</v>
      </c>
      <c r="H275" s="15" t="b">
        <f t="shared" si="19"/>
        <v>0</v>
      </c>
      <c r="I275" s="5">
        <v>8</v>
      </c>
      <c r="J275" s="4" t="s">
        <v>3266</v>
      </c>
      <c r="K275" s="5">
        <v>2020</v>
      </c>
      <c r="L275" s="4" t="s">
        <v>1540</v>
      </c>
    </row>
    <row r="276" spans="1:12" ht="15.6" x14ac:dyDescent="0.3">
      <c r="A276" s="4" t="s">
        <v>5764</v>
      </c>
      <c r="B276" s="4" t="s">
        <v>3462</v>
      </c>
      <c r="C276" s="4" t="s">
        <v>3463</v>
      </c>
      <c r="D276" s="4" t="s">
        <v>5765</v>
      </c>
      <c r="E276" s="13" t="str">
        <f t="shared" si="16"/>
        <v>YES</v>
      </c>
      <c r="F276" s="13" t="str">
        <f t="shared" si="17"/>
        <v>YES</v>
      </c>
      <c r="G276" s="13" t="str">
        <f t="shared" si="18"/>
        <v>YES</v>
      </c>
      <c r="H276" s="13" t="b">
        <f t="shared" si="19"/>
        <v>1</v>
      </c>
      <c r="I276" s="5">
        <v>7</v>
      </c>
      <c r="J276" s="4" t="s">
        <v>3465</v>
      </c>
      <c r="K276" s="5">
        <v>2020</v>
      </c>
      <c r="L276" s="4" t="s">
        <v>1540</v>
      </c>
    </row>
    <row r="277" spans="1:12" ht="15.6" x14ac:dyDescent="0.3">
      <c r="A277" s="4" t="s">
        <v>5404</v>
      </c>
      <c r="B277" s="4" t="s">
        <v>2031</v>
      </c>
      <c r="C277" s="4" t="s">
        <v>2032</v>
      </c>
      <c r="D277" s="4" t="s">
        <v>5405</v>
      </c>
      <c r="E277" s="13" t="str">
        <f t="shared" si="16"/>
        <v>YES</v>
      </c>
      <c r="F277" s="13" t="str">
        <f t="shared" si="17"/>
        <v>YES</v>
      </c>
      <c r="G277" s="13" t="str">
        <f t="shared" si="18"/>
        <v>YES</v>
      </c>
      <c r="H277" s="13" t="b">
        <f t="shared" si="19"/>
        <v>1</v>
      </c>
      <c r="I277" s="5">
        <v>10</v>
      </c>
      <c r="J277" s="4" t="s">
        <v>2034</v>
      </c>
      <c r="K277" s="5">
        <v>2019</v>
      </c>
      <c r="L277" s="4" t="s">
        <v>1540</v>
      </c>
    </row>
    <row r="278" spans="1:12" ht="15.6" x14ac:dyDescent="0.3">
      <c r="A278" s="4" t="s">
        <v>5007</v>
      </c>
      <c r="B278" s="4" t="s">
        <v>5008</v>
      </c>
      <c r="C278" s="4" t="s">
        <v>5011</v>
      </c>
      <c r="D278" s="4" t="s">
        <v>5353</v>
      </c>
      <c r="E278" s="14" t="str">
        <f t="shared" si="16"/>
        <v>NO</v>
      </c>
      <c r="F278" s="13" t="str">
        <f t="shared" si="17"/>
        <v>YES</v>
      </c>
      <c r="G278" s="13" t="str">
        <f t="shared" si="18"/>
        <v>YES</v>
      </c>
      <c r="H278" s="15" t="b">
        <f t="shared" si="19"/>
        <v>0</v>
      </c>
      <c r="I278" s="5">
        <v>20</v>
      </c>
      <c r="J278" s="4" t="s">
        <v>5892</v>
      </c>
      <c r="K278" s="5">
        <v>2022</v>
      </c>
      <c r="L278" s="4" t="s">
        <v>1540</v>
      </c>
    </row>
    <row r="279" spans="1:12" ht="15.6" x14ac:dyDescent="0.3">
      <c r="A279" s="4" t="s">
        <v>5007</v>
      </c>
      <c r="B279" s="4" t="s">
        <v>5047</v>
      </c>
      <c r="C279" s="4" t="s">
        <v>5050</v>
      </c>
      <c r="D279" s="4" t="s">
        <v>5359</v>
      </c>
      <c r="E279" s="14" t="str">
        <f t="shared" si="16"/>
        <v>NO</v>
      </c>
      <c r="F279" s="13" t="str">
        <f t="shared" si="17"/>
        <v>YES</v>
      </c>
      <c r="G279" s="13" t="str">
        <f t="shared" si="18"/>
        <v>YES</v>
      </c>
      <c r="H279" s="15" t="b">
        <f t="shared" si="19"/>
        <v>0</v>
      </c>
      <c r="I279" s="5">
        <v>28</v>
      </c>
      <c r="J279" s="4" t="s">
        <v>5895</v>
      </c>
      <c r="K279" s="5">
        <v>2022</v>
      </c>
      <c r="L279" s="4" t="s">
        <v>1540</v>
      </c>
    </row>
    <row r="280" spans="1:12" ht="15.6" x14ac:dyDescent="0.3">
      <c r="A280" s="4" t="s">
        <v>5507</v>
      </c>
      <c r="B280" s="4" t="s">
        <v>2434</v>
      </c>
      <c r="C280" s="4" t="s">
        <v>2435</v>
      </c>
      <c r="D280" s="4" t="s">
        <v>5508</v>
      </c>
      <c r="E280" s="13" t="str">
        <f t="shared" si="16"/>
        <v>YES</v>
      </c>
      <c r="F280" s="13" t="str">
        <f t="shared" si="17"/>
        <v>YES</v>
      </c>
      <c r="G280" s="13" t="str">
        <f t="shared" si="18"/>
        <v>YES</v>
      </c>
      <c r="H280" s="13" t="b">
        <f t="shared" si="19"/>
        <v>1</v>
      </c>
      <c r="I280" s="5">
        <v>16</v>
      </c>
      <c r="J280" s="4" t="s">
        <v>2437</v>
      </c>
      <c r="K280" s="5">
        <v>2023</v>
      </c>
      <c r="L280" s="4" t="s">
        <v>1540</v>
      </c>
    </row>
    <row r="281" spans="1:12" ht="15.6" x14ac:dyDescent="0.3">
      <c r="A281" s="4" t="s">
        <v>529</v>
      </c>
      <c r="B281" s="4" t="s">
        <v>530</v>
      </c>
      <c r="C281" s="4" t="s">
        <v>534</v>
      </c>
      <c r="D281" s="4" t="s">
        <v>535</v>
      </c>
      <c r="E281" s="13" t="str">
        <f t="shared" si="16"/>
        <v>YES</v>
      </c>
      <c r="F281" s="13" t="str">
        <f t="shared" si="17"/>
        <v>YES</v>
      </c>
      <c r="G281" s="13" t="str">
        <f t="shared" si="18"/>
        <v>YES</v>
      </c>
      <c r="H281" s="13" t="b">
        <f t="shared" si="19"/>
        <v>1</v>
      </c>
      <c r="I281" s="5">
        <v>11</v>
      </c>
      <c r="J281" s="4" t="s">
        <v>533</v>
      </c>
      <c r="K281" s="5" t="s">
        <v>27</v>
      </c>
      <c r="L281" s="4" t="s">
        <v>1519</v>
      </c>
    </row>
    <row r="282" spans="1:12" ht="15.6" x14ac:dyDescent="0.3">
      <c r="A282" s="4" t="s">
        <v>5601</v>
      </c>
      <c r="B282" s="4" t="s">
        <v>2810</v>
      </c>
      <c r="C282" s="4" t="s">
        <v>2811</v>
      </c>
      <c r="D282" s="4" t="s">
        <v>5602</v>
      </c>
      <c r="E282" s="13" t="str">
        <f t="shared" si="16"/>
        <v>YES</v>
      </c>
      <c r="F282" s="13" t="str">
        <f t="shared" si="17"/>
        <v>YES</v>
      </c>
      <c r="G282" s="13" t="str">
        <f t="shared" si="18"/>
        <v>YES</v>
      </c>
      <c r="H282" s="13" t="b">
        <f t="shared" si="19"/>
        <v>1</v>
      </c>
      <c r="I282" s="5">
        <v>10</v>
      </c>
      <c r="J282" s="4" t="s">
        <v>2813</v>
      </c>
      <c r="K282" s="5">
        <v>2017</v>
      </c>
      <c r="L282" s="4" t="s">
        <v>1540</v>
      </c>
    </row>
    <row r="283" spans="1:12" ht="15.6" x14ac:dyDescent="0.3">
      <c r="A283" s="4" t="s">
        <v>1218</v>
      </c>
      <c r="B283" s="4" t="s">
        <v>1219</v>
      </c>
      <c r="C283" s="4" t="s">
        <v>1223</v>
      </c>
      <c r="D283" s="4" t="s">
        <v>1224</v>
      </c>
      <c r="E283" s="13" t="str">
        <f t="shared" si="16"/>
        <v>YES</v>
      </c>
      <c r="F283" s="13" t="str">
        <f t="shared" si="17"/>
        <v>YES</v>
      </c>
      <c r="G283" s="13" t="str">
        <f t="shared" si="18"/>
        <v>YES</v>
      </c>
      <c r="H283" s="13" t="b">
        <f t="shared" si="19"/>
        <v>1</v>
      </c>
      <c r="I283" s="5">
        <v>9</v>
      </c>
      <c r="J283" s="4" t="s">
        <v>1222</v>
      </c>
      <c r="K283" s="5" t="s">
        <v>27</v>
      </c>
      <c r="L283" s="4" t="s">
        <v>1519</v>
      </c>
    </row>
    <row r="284" spans="1:12" ht="15.6" x14ac:dyDescent="0.3">
      <c r="A284" s="4" t="s">
        <v>4659</v>
      </c>
      <c r="B284" s="4" t="s">
        <v>4660</v>
      </c>
      <c r="C284" s="4" t="s">
        <v>4663</v>
      </c>
      <c r="D284" s="4" t="s">
        <v>5291</v>
      </c>
      <c r="E284" s="14" t="str">
        <f t="shared" si="16"/>
        <v>NO</v>
      </c>
      <c r="F284" s="13" t="str">
        <f t="shared" si="17"/>
        <v>YES</v>
      </c>
      <c r="G284" s="13" t="str">
        <f t="shared" si="18"/>
        <v>YES</v>
      </c>
      <c r="H284" s="15" t="b">
        <f t="shared" si="19"/>
        <v>0</v>
      </c>
      <c r="I284" s="5">
        <v>9</v>
      </c>
      <c r="J284" s="4" t="s">
        <v>5861</v>
      </c>
      <c r="K284" s="5">
        <v>2017</v>
      </c>
      <c r="L284" s="4" t="s">
        <v>1540</v>
      </c>
    </row>
    <row r="285" spans="1:12" ht="15.6" x14ac:dyDescent="0.3">
      <c r="A285" s="4" t="s">
        <v>1781</v>
      </c>
      <c r="B285" s="4" t="s">
        <v>1782</v>
      </c>
      <c r="C285" s="4" t="s">
        <v>1784</v>
      </c>
      <c r="D285" s="4" t="s">
        <v>1785</v>
      </c>
      <c r="E285" s="13" t="str">
        <f t="shared" si="16"/>
        <v>YES</v>
      </c>
      <c r="F285" s="13" t="str">
        <f t="shared" si="17"/>
        <v>YES</v>
      </c>
      <c r="G285" s="13" t="str">
        <f t="shared" si="18"/>
        <v>YES</v>
      </c>
      <c r="H285" s="13" t="b">
        <f t="shared" si="19"/>
        <v>1</v>
      </c>
      <c r="I285" s="5">
        <v>12</v>
      </c>
      <c r="J285" s="4" t="s">
        <v>1783</v>
      </c>
      <c r="K285" s="5">
        <v>2020</v>
      </c>
      <c r="L285" s="4" t="s">
        <v>1540</v>
      </c>
    </row>
    <row r="286" spans="1:12" ht="15.6" x14ac:dyDescent="0.3">
      <c r="A286" s="4" t="s">
        <v>4304</v>
      </c>
      <c r="B286" s="4" t="s">
        <v>4305</v>
      </c>
      <c r="C286" s="4" t="s">
        <v>4309</v>
      </c>
      <c r="D286" s="4" t="s">
        <v>5230</v>
      </c>
      <c r="E286" s="13" t="str">
        <f t="shared" si="16"/>
        <v>YES</v>
      </c>
      <c r="F286" s="13" t="str">
        <f t="shared" si="17"/>
        <v>YES</v>
      </c>
      <c r="G286" s="13" t="str">
        <f t="shared" si="18"/>
        <v>YES</v>
      </c>
      <c r="H286" s="13" t="b">
        <f t="shared" si="19"/>
        <v>1</v>
      </c>
      <c r="I286" s="5">
        <v>11</v>
      </c>
      <c r="J286" s="4" t="s">
        <v>5834</v>
      </c>
      <c r="K286" s="5">
        <v>2022</v>
      </c>
      <c r="L286" s="4" t="s">
        <v>1540</v>
      </c>
    </row>
    <row r="287" spans="1:12" ht="15.6" x14ac:dyDescent="0.3">
      <c r="A287" s="4" t="s">
        <v>856</v>
      </c>
      <c r="B287" s="4" t="s">
        <v>857</v>
      </c>
      <c r="C287" s="4" t="s">
        <v>861</v>
      </c>
      <c r="D287" s="4" t="s">
        <v>862</v>
      </c>
      <c r="E287" s="13" t="str">
        <f t="shared" si="16"/>
        <v>YES</v>
      </c>
      <c r="F287" s="13" t="str">
        <f t="shared" si="17"/>
        <v>YES</v>
      </c>
      <c r="G287" s="13" t="str">
        <f t="shared" si="18"/>
        <v>YES</v>
      </c>
      <c r="H287" s="13" t="b">
        <f t="shared" si="19"/>
        <v>1</v>
      </c>
      <c r="I287" s="5">
        <v>12</v>
      </c>
      <c r="J287" s="4" t="s">
        <v>860</v>
      </c>
      <c r="K287" s="5" t="s">
        <v>124</v>
      </c>
      <c r="L287" s="4" t="s">
        <v>1519</v>
      </c>
    </row>
    <row r="288" spans="1:12" ht="15.6" x14ac:dyDescent="0.3">
      <c r="A288" s="4" t="s">
        <v>4841</v>
      </c>
      <c r="B288" s="4" t="s">
        <v>4842</v>
      </c>
      <c r="C288" s="4" t="s">
        <v>4845</v>
      </c>
      <c r="D288" s="4" t="s">
        <v>5323</v>
      </c>
      <c r="E288" s="13" t="str">
        <f t="shared" si="16"/>
        <v>YES</v>
      </c>
      <c r="F288" s="13" t="str">
        <f t="shared" si="17"/>
        <v>YES</v>
      </c>
      <c r="G288" s="13" t="str">
        <f t="shared" si="18"/>
        <v>YES</v>
      </c>
      <c r="H288" s="13" t="b">
        <f t="shared" si="19"/>
        <v>1</v>
      </c>
      <c r="I288" s="5">
        <v>10</v>
      </c>
      <c r="J288" s="4" t="s">
        <v>5875</v>
      </c>
      <c r="K288" s="5">
        <v>2017</v>
      </c>
      <c r="L288" s="4" t="s">
        <v>1540</v>
      </c>
    </row>
    <row r="289" spans="1:12" ht="15.6" x14ac:dyDescent="0.3">
      <c r="A289" s="4" t="s">
        <v>1625</v>
      </c>
      <c r="B289" s="4" t="s">
        <v>1626</v>
      </c>
      <c r="C289" s="4" t="s">
        <v>1629</v>
      </c>
      <c r="D289" s="4" t="s">
        <v>1630</v>
      </c>
      <c r="E289" s="14" t="str">
        <f t="shared" si="16"/>
        <v>NO</v>
      </c>
      <c r="F289" s="13" t="str">
        <f t="shared" si="17"/>
        <v>YES</v>
      </c>
      <c r="G289" s="13" t="str">
        <f t="shared" si="18"/>
        <v>YES</v>
      </c>
      <c r="H289" s="15" t="b">
        <f t="shared" si="19"/>
        <v>0</v>
      </c>
      <c r="I289" s="5">
        <v>36</v>
      </c>
      <c r="J289" s="4" t="s">
        <v>1628</v>
      </c>
      <c r="K289" s="5">
        <v>2022</v>
      </c>
      <c r="L289" s="4" t="s">
        <v>1540</v>
      </c>
    </row>
    <row r="290" spans="1:12" ht="15.6" x14ac:dyDescent="0.3">
      <c r="A290" s="4" t="s">
        <v>5422</v>
      </c>
      <c r="B290" s="4" t="s">
        <v>2102</v>
      </c>
      <c r="C290" s="4" t="s">
        <v>2103</v>
      </c>
      <c r="D290" s="4" t="s">
        <v>5423</v>
      </c>
      <c r="E290" s="13" t="str">
        <f t="shared" si="16"/>
        <v>YES</v>
      </c>
      <c r="F290" s="13" t="str">
        <f t="shared" si="17"/>
        <v>YES</v>
      </c>
      <c r="G290" s="13" t="str">
        <f t="shared" si="18"/>
        <v>YES</v>
      </c>
      <c r="H290" s="13" t="b">
        <f t="shared" si="19"/>
        <v>1</v>
      </c>
      <c r="I290" s="5">
        <v>10</v>
      </c>
      <c r="J290" s="4" t="s">
        <v>2105</v>
      </c>
      <c r="K290" s="5">
        <v>2019</v>
      </c>
      <c r="L290" s="4" t="s">
        <v>1540</v>
      </c>
    </row>
    <row r="291" spans="1:12" ht="15.6" x14ac:dyDescent="0.3">
      <c r="A291" s="4" t="s">
        <v>1564</v>
      </c>
      <c r="B291" s="4" t="s">
        <v>1565</v>
      </c>
      <c r="C291" s="4" t="s">
        <v>1568</v>
      </c>
      <c r="D291" s="4" t="s">
        <v>1569</v>
      </c>
      <c r="E291" s="13" t="str">
        <f t="shared" si="16"/>
        <v>YES</v>
      </c>
      <c r="F291" s="13" t="str">
        <f t="shared" si="17"/>
        <v>YES</v>
      </c>
      <c r="G291" s="13" t="str">
        <f t="shared" si="18"/>
        <v>YES</v>
      </c>
      <c r="H291" s="13" t="b">
        <f t="shared" si="19"/>
        <v>1</v>
      </c>
      <c r="I291" s="5">
        <v>7</v>
      </c>
      <c r="J291" s="4" t="s">
        <v>1567</v>
      </c>
      <c r="K291" s="5">
        <v>2022</v>
      </c>
      <c r="L291" s="4" t="s">
        <v>1540</v>
      </c>
    </row>
    <row r="292" spans="1:12" ht="15.6" x14ac:dyDescent="0.3">
      <c r="A292" s="4" t="s">
        <v>5654</v>
      </c>
      <c r="B292" s="4" t="s">
        <v>3025</v>
      </c>
      <c r="C292" s="4" t="s">
        <v>3026</v>
      </c>
      <c r="D292" s="4" t="s">
        <v>5655</v>
      </c>
      <c r="E292" s="13" t="str">
        <f t="shared" si="16"/>
        <v>YES</v>
      </c>
      <c r="F292" s="13" t="str">
        <f t="shared" si="17"/>
        <v>YES</v>
      </c>
      <c r="G292" s="13" t="str">
        <f t="shared" si="18"/>
        <v>YES</v>
      </c>
      <c r="H292" s="13" t="b">
        <f t="shared" si="19"/>
        <v>1</v>
      </c>
      <c r="I292" s="5">
        <v>12</v>
      </c>
      <c r="J292" s="4" t="s">
        <v>3028</v>
      </c>
      <c r="K292" s="5">
        <v>2022</v>
      </c>
      <c r="L292" s="4" t="s">
        <v>1540</v>
      </c>
    </row>
    <row r="293" spans="1:12" ht="15.6" x14ac:dyDescent="0.3">
      <c r="A293" s="4" t="s">
        <v>67</v>
      </c>
      <c r="B293" s="4" t="s">
        <v>68</v>
      </c>
      <c r="C293" s="4" t="s">
        <v>72</v>
      </c>
      <c r="D293" s="4" t="s">
        <v>73</v>
      </c>
      <c r="E293" s="13" t="str">
        <f t="shared" si="16"/>
        <v>YES</v>
      </c>
      <c r="F293" s="13" t="str">
        <f t="shared" si="17"/>
        <v>YES</v>
      </c>
      <c r="G293" s="13" t="str">
        <f t="shared" si="18"/>
        <v>YES</v>
      </c>
      <c r="H293" s="13" t="b">
        <f t="shared" si="19"/>
        <v>1</v>
      </c>
      <c r="I293" s="5">
        <v>7</v>
      </c>
      <c r="J293" s="4" t="s">
        <v>71</v>
      </c>
      <c r="K293" s="5" t="s">
        <v>35</v>
      </c>
      <c r="L293" s="4" t="s">
        <v>1519</v>
      </c>
    </row>
    <row r="294" spans="1:12" ht="15.6" x14ac:dyDescent="0.3">
      <c r="A294" s="4" t="s">
        <v>1723</v>
      </c>
      <c r="B294" s="4" t="s">
        <v>1724</v>
      </c>
      <c r="C294" s="4" t="s">
        <v>1727</v>
      </c>
      <c r="D294" s="4" t="s">
        <v>1728</v>
      </c>
      <c r="E294" s="13" t="str">
        <f t="shared" si="16"/>
        <v>YES</v>
      </c>
      <c r="F294" s="13" t="str">
        <f t="shared" si="17"/>
        <v>YES</v>
      </c>
      <c r="G294" s="13" t="str">
        <f t="shared" si="18"/>
        <v>YES</v>
      </c>
      <c r="H294" s="13" t="b">
        <f t="shared" si="19"/>
        <v>1</v>
      </c>
      <c r="I294" s="5">
        <v>14</v>
      </c>
      <c r="J294" s="4" t="s">
        <v>1726</v>
      </c>
      <c r="K294" s="5">
        <v>2021</v>
      </c>
      <c r="L294" s="4" t="s">
        <v>1540</v>
      </c>
    </row>
    <row r="295" spans="1:12" ht="15.6" x14ac:dyDescent="0.3">
      <c r="A295" s="4" t="s">
        <v>5378</v>
      </c>
      <c r="B295" s="4" t="s">
        <v>1929</v>
      </c>
      <c r="C295" s="4" t="s">
        <v>1930</v>
      </c>
      <c r="D295" s="4" t="s">
        <v>5379</v>
      </c>
      <c r="E295" s="13" t="str">
        <f t="shared" si="16"/>
        <v>YES</v>
      </c>
      <c r="F295" s="13" t="str">
        <f t="shared" si="17"/>
        <v>YES</v>
      </c>
      <c r="G295" s="13" t="str">
        <f t="shared" si="18"/>
        <v>YES</v>
      </c>
      <c r="H295" s="13" t="b">
        <f t="shared" si="19"/>
        <v>1</v>
      </c>
      <c r="I295" s="5">
        <v>14</v>
      </c>
      <c r="J295" s="4" t="s">
        <v>1932</v>
      </c>
      <c r="K295" s="5">
        <v>2022</v>
      </c>
      <c r="L295" s="4" t="s">
        <v>1540</v>
      </c>
    </row>
    <row r="296" spans="1:12" ht="15.6" x14ac:dyDescent="0.3">
      <c r="A296" s="4" t="s">
        <v>4935</v>
      </c>
      <c r="B296" s="4" t="s">
        <v>4936</v>
      </c>
      <c r="C296" s="4" t="s">
        <v>4940</v>
      </c>
      <c r="D296" s="4" t="s">
        <v>5341</v>
      </c>
      <c r="E296" s="14" t="str">
        <f t="shared" si="16"/>
        <v>NO</v>
      </c>
      <c r="F296" s="13" t="str">
        <f t="shared" si="17"/>
        <v>YES</v>
      </c>
      <c r="G296" s="13" t="str">
        <f t="shared" si="18"/>
        <v>YES</v>
      </c>
      <c r="H296" s="15" t="b">
        <f t="shared" si="19"/>
        <v>0</v>
      </c>
      <c r="I296" s="5">
        <v>7</v>
      </c>
      <c r="J296" s="4" t="s">
        <v>5885</v>
      </c>
      <c r="K296" s="5">
        <v>2018</v>
      </c>
      <c r="L296" s="4" t="s">
        <v>1540</v>
      </c>
    </row>
    <row r="297" spans="1:12" ht="15.6" x14ac:dyDescent="0.3">
      <c r="A297" s="4" t="s">
        <v>5750</v>
      </c>
      <c r="B297" s="4" t="s">
        <v>3408</v>
      </c>
      <c r="C297" s="4" t="s">
        <v>3409</v>
      </c>
      <c r="D297" s="4" t="s">
        <v>5751</v>
      </c>
      <c r="E297" s="13" t="str">
        <f t="shared" si="16"/>
        <v>YES</v>
      </c>
      <c r="F297" s="13" t="str">
        <f t="shared" si="17"/>
        <v>YES</v>
      </c>
      <c r="G297" s="13" t="str">
        <f t="shared" si="18"/>
        <v>YES</v>
      </c>
      <c r="H297" s="13" t="b">
        <f t="shared" si="19"/>
        <v>1</v>
      </c>
      <c r="I297" s="5">
        <v>8</v>
      </c>
      <c r="J297" s="4" t="s">
        <v>3411</v>
      </c>
      <c r="K297" s="5">
        <v>2020</v>
      </c>
      <c r="L297" s="4" t="s">
        <v>1540</v>
      </c>
    </row>
    <row r="298" spans="1:12" ht="15.6" x14ac:dyDescent="0.3">
      <c r="A298" s="4" t="s">
        <v>5684</v>
      </c>
      <c r="B298" s="4" t="s">
        <v>3145</v>
      </c>
      <c r="C298" s="4" t="s">
        <v>3146</v>
      </c>
      <c r="D298" s="4" t="s">
        <v>5685</v>
      </c>
      <c r="E298" s="13" t="str">
        <f t="shared" si="16"/>
        <v>YES</v>
      </c>
      <c r="F298" s="13" t="str">
        <f t="shared" si="17"/>
        <v>YES</v>
      </c>
      <c r="G298" s="13" t="str">
        <f t="shared" si="18"/>
        <v>YES</v>
      </c>
      <c r="H298" s="13" t="b">
        <f t="shared" si="19"/>
        <v>1</v>
      </c>
      <c r="I298" s="5">
        <v>12</v>
      </c>
      <c r="J298" s="4" t="s">
        <v>3148</v>
      </c>
      <c r="K298" s="5">
        <v>2021</v>
      </c>
      <c r="L298" s="4" t="s">
        <v>1540</v>
      </c>
    </row>
    <row r="299" spans="1:12" ht="15.6" x14ac:dyDescent="0.3">
      <c r="A299" s="4" t="s">
        <v>5744</v>
      </c>
      <c r="B299" s="4" t="s">
        <v>3384</v>
      </c>
      <c r="C299" s="4" t="s">
        <v>3385</v>
      </c>
      <c r="D299" s="4" t="s">
        <v>5745</v>
      </c>
      <c r="E299" s="13" t="str">
        <f t="shared" si="16"/>
        <v>YES</v>
      </c>
      <c r="F299" s="13" t="str">
        <f t="shared" si="17"/>
        <v>YES</v>
      </c>
      <c r="G299" s="13" t="str">
        <f t="shared" si="18"/>
        <v>YES</v>
      </c>
      <c r="H299" s="13" t="b">
        <f t="shared" si="19"/>
        <v>1</v>
      </c>
      <c r="I299" s="5">
        <v>15</v>
      </c>
      <c r="J299" s="4" t="s">
        <v>3387</v>
      </c>
      <c r="K299" s="5">
        <v>2022</v>
      </c>
      <c r="L299" s="4" t="s">
        <v>1540</v>
      </c>
    </row>
    <row r="300" spans="1:12" ht="15.6" x14ac:dyDescent="0.3">
      <c r="A300" s="4" t="s">
        <v>5626</v>
      </c>
      <c r="B300" s="4" t="s">
        <v>2916</v>
      </c>
      <c r="C300" s="4" t="s">
        <v>2917</v>
      </c>
      <c r="D300" s="4" t="s">
        <v>5627</v>
      </c>
      <c r="E300" s="13" t="str">
        <f t="shared" si="16"/>
        <v>YES</v>
      </c>
      <c r="F300" s="13" t="str">
        <f t="shared" si="17"/>
        <v>YES</v>
      </c>
      <c r="G300" s="13" t="str">
        <f t="shared" si="18"/>
        <v>YES</v>
      </c>
      <c r="H300" s="13" t="b">
        <f t="shared" si="19"/>
        <v>1</v>
      </c>
      <c r="I300" s="5">
        <v>10</v>
      </c>
      <c r="J300" s="4" t="s">
        <v>2919</v>
      </c>
      <c r="K300" s="5">
        <v>2021</v>
      </c>
      <c r="L300" s="4" t="s">
        <v>1540</v>
      </c>
    </row>
    <row r="301" spans="1:12" ht="15.6" x14ac:dyDescent="0.3">
      <c r="A301" s="4" t="s">
        <v>5539</v>
      </c>
      <c r="B301" s="4" t="s">
        <v>2562</v>
      </c>
      <c r="C301" s="4" t="s">
        <v>2563</v>
      </c>
      <c r="D301" s="4" t="s">
        <v>5540</v>
      </c>
      <c r="E301" s="13" t="str">
        <f t="shared" si="16"/>
        <v>YES</v>
      </c>
      <c r="F301" s="13" t="str">
        <f t="shared" si="17"/>
        <v>YES</v>
      </c>
      <c r="G301" s="13" t="str">
        <f t="shared" si="18"/>
        <v>YES</v>
      </c>
      <c r="H301" s="13" t="b">
        <f t="shared" si="19"/>
        <v>1</v>
      </c>
      <c r="I301" s="5">
        <v>12</v>
      </c>
      <c r="J301" s="4" t="s">
        <v>2565</v>
      </c>
      <c r="K301" s="5">
        <v>2022</v>
      </c>
      <c r="L301" s="4" t="s">
        <v>1540</v>
      </c>
    </row>
    <row r="302" spans="1:12" ht="15.6" x14ac:dyDescent="0.3">
      <c r="A302" s="4" t="s">
        <v>5398</v>
      </c>
      <c r="B302" s="4" t="s">
        <v>2008</v>
      </c>
      <c r="C302" s="4" t="s">
        <v>2009</v>
      </c>
      <c r="D302" s="4" t="s">
        <v>5399</v>
      </c>
      <c r="E302" s="13" t="str">
        <f t="shared" si="16"/>
        <v>YES</v>
      </c>
      <c r="F302" s="13" t="str">
        <f t="shared" si="17"/>
        <v>YES</v>
      </c>
      <c r="G302" s="13" t="str">
        <f t="shared" si="18"/>
        <v>YES</v>
      </c>
      <c r="H302" s="13" t="b">
        <f t="shared" si="19"/>
        <v>1</v>
      </c>
      <c r="I302" s="5">
        <v>8</v>
      </c>
      <c r="J302" s="4" t="s">
        <v>2011</v>
      </c>
      <c r="K302" s="5">
        <v>2021</v>
      </c>
      <c r="L302" s="4" t="s">
        <v>1540</v>
      </c>
    </row>
    <row r="303" spans="1:12" ht="15.6" x14ac:dyDescent="0.3">
      <c r="A303" s="4" t="s">
        <v>1289</v>
      </c>
      <c r="B303" s="4" t="s">
        <v>1290</v>
      </c>
      <c r="C303" s="4" t="s">
        <v>1294</v>
      </c>
      <c r="D303" s="4" t="s">
        <v>1295</v>
      </c>
      <c r="E303" s="14" t="str">
        <f t="shared" si="16"/>
        <v>NO</v>
      </c>
      <c r="F303" s="13" t="str">
        <f t="shared" si="17"/>
        <v>YES</v>
      </c>
      <c r="G303" s="13" t="str">
        <f t="shared" si="18"/>
        <v>YES</v>
      </c>
      <c r="H303" s="15" t="b">
        <f t="shared" si="19"/>
        <v>0</v>
      </c>
      <c r="I303" s="5">
        <v>7</v>
      </c>
      <c r="J303" s="4" t="s">
        <v>1293</v>
      </c>
      <c r="K303" s="5" t="s">
        <v>395</v>
      </c>
      <c r="L303" s="4" t="s">
        <v>1519</v>
      </c>
    </row>
    <row r="304" spans="1:12" ht="15.6" x14ac:dyDescent="0.3">
      <c r="A304" s="4" t="s">
        <v>1113</v>
      </c>
      <c r="B304" s="4" t="s">
        <v>1114</v>
      </c>
      <c r="C304" s="4" t="s">
        <v>1118</v>
      </c>
      <c r="D304" s="4" t="s">
        <v>1119</v>
      </c>
      <c r="E304" s="13" t="str">
        <f t="shared" si="16"/>
        <v>YES</v>
      </c>
      <c r="F304" s="13" t="str">
        <f t="shared" si="17"/>
        <v>YES</v>
      </c>
      <c r="G304" s="13" t="str">
        <f t="shared" si="18"/>
        <v>YES</v>
      </c>
      <c r="H304" s="13" t="b">
        <f t="shared" si="19"/>
        <v>1</v>
      </c>
      <c r="I304" s="5">
        <v>8</v>
      </c>
      <c r="J304" s="4" t="s">
        <v>1117</v>
      </c>
      <c r="K304" s="5" t="s">
        <v>395</v>
      </c>
      <c r="L304" s="4" t="s">
        <v>1519</v>
      </c>
    </row>
    <row r="305" spans="1:12" ht="15.6" x14ac:dyDescent="0.3">
      <c r="A305" s="4" t="s">
        <v>5708</v>
      </c>
      <c r="B305" s="4" t="s">
        <v>3239</v>
      </c>
      <c r="C305" s="4" t="s">
        <v>3240</v>
      </c>
      <c r="D305" s="4" t="s">
        <v>5709</v>
      </c>
      <c r="E305" s="14" t="str">
        <f t="shared" si="16"/>
        <v>NO</v>
      </c>
      <c r="F305" s="13" t="str">
        <f t="shared" si="17"/>
        <v>YES</v>
      </c>
      <c r="G305" s="13" t="str">
        <f t="shared" si="18"/>
        <v>YES</v>
      </c>
      <c r="H305" s="15" t="b">
        <f t="shared" si="19"/>
        <v>0</v>
      </c>
      <c r="I305" s="5">
        <v>8</v>
      </c>
      <c r="J305" s="4" t="s">
        <v>3242</v>
      </c>
      <c r="K305" s="5">
        <v>2017</v>
      </c>
      <c r="L305" s="4" t="s">
        <v>1540</v>
      </c>
    </row>
    <row r="306" spans="1:12" ht="15.6" x14ac:dyDescent="0.3">
      <c r="A306" s="4" t="s">
        <v>1855</v>
      </c>
      <c r="B306" s="4" t="s">
        <v>1856</v>
      </c>
      <c r="C306" s="4" t="s">
        <v>1859</v>
      </c>
      <c r="D306" s="4" t="s">
        <v>1860</v>
      </c>
      <c r="E306" s="13" t="str">
        <f t="shared" si="16"/>
        <v>YES</v>
      </c>
      <c r="F306" s="13" t="str">
        <f t="shared" si="17"/>
        <v>YES</v>
      </c>
      <c r="G306" s="13" t="str">
        <f t="shared" si="18"/>
        <v>YES</v>
      </c>
      <c r="H306" s="13" t="b">
        <f t="shared" si="19"/>
        <v>1</v>
      </c>
      <c r="I306" s="5">
        <v>16</v>
      </c>
      <c r="J306" s="4" t="s">
        <v>1858</v>
      </c>
      <c r="K306" s="5">
        <v>2016</v>
      </c>
      <c r="L306" s="4" t="s">
        <v>1540</v>
      </c>
    </row>
    <row r="307" spans="1:12" ht="15.6" x14ac:dyDescent="0.3">
      <c r="A307" s="4" t="s">
        <v>987</v>
      </c>
      <c r="B307" s="4" t="s">
        <v>988</v>
      </c>
      <c r="C307" s="4" t="s">
        <v>992</v>
      </c>
      <c r="D307" s="4" t="s">
        <v>993</v>
      </c>
      <c r="E307" s="13" t="str">
        <f t="shared" si="16"/>
        <v>YES</v>
      </c>
      <c r="F307" s="13" t="str">
        <f t="shared" si="17"/>
        <v>YES</v>
      </c>
      <c r="G307" s="13" t="str">
        <f t="shared" si="18"/>
        <v>YES</v>
      </c>
      <c r="H307" s="13" t="b">
        <f t="shared" si="19"/>
        <v>1</v>
      </c>
      <c r="I307" s="5">
        <v>12</v>
      </c>
      <c r="J307" s="4" t="s">
        <v>991</v>
      </c>
      <c r="K307" s="5" t="s">
        <v>395</v>
      </c>
      <c r="L307" s="4" t="s">
        <v>1519</v>
      </c>
    </row>
    <row r="308" spans="1:12" ht="15.6" x14ac:dyDescent="0.3">
      <c r="A308" s="4" t="s">
        <v>980</v>
      </c>
      <c r="B308" s="4" t="s">
        <v>981</v>
      </c>
      <c r="C308" s="4" t="s">
        <v>985</v>
      </c>
      <c r="D308" s="4" t="s">
        <v>986</v>
      </c>
      <c r="E308" s="13" t="str">
        <f t="shared" si="16"/>
        <v>YES</v>
      </c>
      <c r="F308" s="13" t="str">
        <f t="shared" si="17"/>
        <v>YES</v>
      </c>
      <c r="G308" s="13" t="str">
        <f t="shared" si="18"/>
        <v>YES</v>
      </c>
      <c r="H308" s="13" t="b">
        <f t="shared" si="19"/>
        <v>1</v>
      </c>
      <c r="I308" s="5">
        <v>13</v>
      </c>
      <c r="J308" s="4" t="s">
        <v>984</v>
      </c>
      <c r="K308" s="5" t="s">
        <v>35</v>
      </c>
      <c r="L308" s="4" t="s">
        <v>1519</v>
      </c>
    </row>
    <row r="309" spans="1:12" ht="15.6" x14ac:dyDescent="0.3">
      <c r="A309" s="4" t="s">
        <v>1702</v>
      </c>
      <c r="B309" s="4" t="s">
        <v>1703</v>
      </c>
      <c r="C309" s="4" t="s">
        <v>1706</v>
      </c>
      <c r="D309" s="4" t="s">
        <v>1707</v>
      </c>
      <c r="E309" s="14" t="str">
        <f t="shared" si="16"/>
        <v>NO</v>
      </c>
      <c r="F309" s="13" t="str">
        <f t="shared" si="17"/>
        <v>YES</v>
      </c>
      <c r="G309" s="13" t="str">
        <f t="shared" si="18"/>
        <v>YES</v>
      </c>
      <c r="H309" s="15" t="b">
        <f t="shared" si="19"/>
        <v>0</v>
      </c>
      <c r="I309" s="5">
        <v>18</v>
      </c>
      <c r="J309" s="4" t="s">
        <v>1705</v>
      </c>
      <c r="K309" s="5">
        <v>2021</v>
      </c>
      <c r="L309" s="4" t="s">
        <v>1540</v>
      </c>
    </row>
    <row r="310" spans="1:12" ht="15.6" x14ac:dyDescent="0.3">
      <c r="A310" s="4" t="s">
        <v>5412</v>
      </c>
      <c r="B310" s="4" t="s">
        <v>2063</v>
      </c>
      <c r="C310" s="4" t="s">
        <v>2064</v>
      </c>
      <c r="D310" s="4" t="s">
        <v>5413</v>
      </c>
      <c r="E310" s="13" t="str">
        <f t="shared" si="16"/>
        <v>YES</v>
      </c>
      <c r="F310" s="13" t="str">
        <f t="shared" si="17"/>
        <v>YES</v>
      </c>
      <c r="G310" s="13" t="str">
        <f t="shared" si="18"/>
        <v>YES</v>
      </c>
      <c r="H310" s="13" t="b">
        <f t="shared" si="19"/>
        <v>1</v>
      </c>
      <c r="I310" s="5">
        <v>15</v>
      </c>
      <c r="J310" s="4" t="s">
        <v>2066</v>
      </c>
      <c r="K310" s="5">
        <v>2021</v>
      </c>
      <c r="L310" s="4" t="s">
        <v>1540</v>
      </c>
    </row>
    <row r="311" spans="1:12" ht="15.6" x14ac:dyDescent="0.3">
      <c r="A311" s="4" t="s">
        <v>1646</v>
      </c>
      <c r="B311" s="4" t="s">
        <v>1647</v>
      </c>
      <c r="C311" s="4" t="s">
        <v>1650</v>
      </c>
      <c r="D311" s="4" t="s">
        <v>1651</v>
      </c>
      <c r="E311" s="13" t="str">
        <f t="shared" si="16"/>
        <v>YES</v>
      </c>
      <c r="F311" s="13" t="str">
        <f t="shared" si="17"/>
        <v>YES</v>
      </c>
      <c r="G311" s="13" t="str">
        <f t="shared" si="18"/>
        <v>YES</v>
      </c>
      <c r="H311" s="13" t="b">
        <f t="shared" si="19"/>
        <v>1</v>
      </c>
      <c r="I311" s="5">
        <v>12</v>
      </c>
      <c r="J311" s="4" t="s">
        <v>1649</v>
      </c>
      <c r="K311" s="5">
        <v>2021</v>
      </c>
      <c r="L311" s="4" t="s">
        <v>1540</v>
      </c>
    </row>
    <row r="312" spans="1:12" ht="15.6" x14ac:dyDescent="0.3">
      <c r="A312" s="4" t="s">
        <v>1812</v>
      </c>
      <c r="B312" s="4" t="s">
        <v>1813</v>
      </c>
      <c r="C312" s="4" t="s">
        <v>1815</v>
      </c>
      <c r="D312" s="4" t="s">
        <v>1816</v>
      </c>
      <c r="E312" s="13" t="str">
        <f t="shared" si="16"/>
        <v>YES</v>
      </c>
      <c r="F312" s="13" t="str">
        <f t="shared" si="17"/>
        <v>YES</v>
      </c>
      <c r="G312" s="13" t="str">
        <f t="shared" si="18"/>
        <v>YES</v>
      </c>
      <c r="H312" s="13" t="b">
        <f t="shared" si="19"/>
        <v>1</v>
      </c>
      <c r="I312" s="5">
        <v>10</v>
      </c>
      <c r="J312" s="4" t="s">
        <v>1814</v>
      </c>
      <c r="K312" s="5">
        <v>2019</v>
      </c>
      <c r="L312" s="4" t="s">
        <v>1540</v>
      </c>
    </row>
    <row r="313" spans="1:12" ht="15.6" x14ac:dyDescent="0.3">
      <c r="A313" s="4" t="s">
        <v>5740</v>
      </c>
      <c r="B313" s="4" t="s">
        <v>3368</v>
      </c>
      <c r="C313" s="4" t="s">
        <v>3369</v>
      </c>
      <c r="D313" s="4" t="s">
        <v>5741</v>
      </c>
      <c r="E313" s="13" t="str">
        <f t="shared" si="16"/>
        <v>YES</v>
      </c>
      <c r="F313" s="13" t="str">
        <f t="shared" si="17"/>
        <v>YES</v>
      </c>
      <c r="G313" s="13" t="str">
        <f t="shared" si="18"/>
        <v>YES</v>
      </c>
      <c r="H313" s="13" t="b">
        <f t="shared" si="19"/>
        <v>1</v>
      </c>
      <c r="I313" s="5">
        <v>7</v>
      </c>
      <c r="J313" s="4" t="s">
        <v>3371</v>
      </c>
      <c r="K313" s="5">
        <v>2020</v>
      </c>
      <c r="L313" s="4" t="s">
        <v>1540</v>
      </c>
    </row>
    <row r="314" spans="1:12" ht="15.6" x14ac:dyDescent="0.3">
      <c r="A314" s="4" t="s">
        <v>5418</v>
      </c>
      <c r="B314" s="4" t="s">
        <v>2087</v>
      </c>
      <c r="C314" s="4" t="s">
        <v>2088</v>
      </c>
      <c r="D314" s="4" t="s">
        <v>5419</v>
      </c>
      <c r="E314" s="14" t="str">
        <f t="shared" si="16"/>
        <v>NO</v>
      </c>
      <c r="F314" s="13" t="str">
        <f t="shared" si="17"/>
        <v>YES</v>
      </c>
      <c r="G314" s="13" t="str">
        <f t="shared" si="18"/>
        <v>YES</v>
      </c>
      <c r="H314" s="15" t="b">
        <f t="shared" si="19"/>
        <v>0</v>
      </c>
      <c r="I314" s="5">
        <v>10</v>
      </c>
      <c r="J314" s="4" t="s">
        <v>2090</v>
      </c>
      <c r="K314" s="5">
        <v>2020</v>
      </c>
      <c r="L314" s="4" t="s">
        <v>1540</v>
      </c>
    </row>
    <row r="315" spans="1:12" ht="15.6" x14ac:dyDescent="0.3">
      <c r="A315" s="4" t="s">
        <v>5074</v>
      </c>
      <c r="B315" s="4" t="s">
        <v>5075</v>
      </c>
      <c r="C315" s="4" t="s">
        <v>5079</v>
      </c>
      <c r="D315" s="4" t="s">
        <v>5364</v>
      </c>
      <c r="E315" s="14" t="str">
        <f t="shared" si="16"/>
        <v>NO</v>
      </c>
      <c r="F315" s="13" t="str">
        <f t="shared" si="17"/>
        <v>YES</v>
      </c>
      <c r="G315" s="13" t="str">
        <f t="shared" si="18"/>
        <v>YES</v>
      </c>
      <c r="H315" s="15" t="b">
        <f t="shared" si="19"/>
        <v>0</v>
      </c>
      <c r="I315" s="5">
        <v>15</v>
      </c>
      <c r="J315" s="4" t="s">
        <v>5897</v>
      </c>
      <c r="K315" s="5">
        <v>2017</v>
      </c>
      <c r="L315" s="4" t="s">
        <v>1540</v>
      </c>
    </row>
    <row r="316" spans="1:12" ht="15.6" x14ac:dyDescent="0.3">
      <c r="A316" s="4" t="s">
        <v>5618</v>
      </c>
      <c r="B316" s="4" t="s">
        <v>2884</v>
      </c>
      <c r="C316" s="4" t="s">
        <v>2885</v>
      </c>
      <c r="D316" s="4" t="s">
        <v>5619</v>
      </c>
      <c r="E316" s="14" t="str">
        <f t="shared" si="16"/>
        <v>NO</v>
      </c>
      <c r="F316" s="13" t="str">
        <f t="shared" si="17"/>
        <v>YES</v>
      </c>
      <c r="G316" s="13" t="str">
        <f t="shared" si="18"/>
        <v>YES</v>
      </c>
      <c r="H316" s="15" t="b">
        <f t="shared" si="19"/>
        <v>0</v>
      </c>
      <c r="I316" s="5">
        <v>10</v>
      </c>
      <c r="J316" s="4" t="s">
        <v>2887</v>
      </c>
      <c r="K316" s="5">
        <v>2019</v>
      </c>
      <c r="L316" s="4" t="s">
        <v>1540</v>
      </c>
    </row>
    <row r="317" spans="1:12" ht="15.6" x14ac:dyDescent="0.3">
      <c r="A317" s="4" t="s">
        <v>5392</v>
      </c>
      <c r="B317" s="4" t="s">
        <v>1985</v>
      </c>
      <c r="C317" s="4" t="s">
        <v>1986</v>
      </c>
      <c r="D317" s="4" t="s">
        <v>5393</v>
      </c>
      <c r="E317" s="13" t="str">
        <f t="shared" si="16"/>
        <v>YES</v>
      </c>
      <c r="F317" s="13" t="str">
        <f t="shared" si="17"/>
        <v>YES</v>
      </c>
      <c r="G317" s="13" t="str">
        <f t="shared" si="18"/>
        <v>YES</v>
      </c>
      <c r="H317" s="13" t="b">
        <f t="shared" si="19"/>
        <v>1</v>
      </c>
      <c r="I317" s="5">
        <v>7</v>
      </c>
      <c r="J317" s="4" t="s">
        <v>1988</v>
      </c>
      <c r="K317" s="5">
        <v>2020</v>
      </c>
      <c r="L317" s="4" t="s">
        <v>1540</v>
      </c>
    </row>
    <row r="318" spans="1:12" ht="15.6" x14ac:dyDescent="0.3">
      <c r="A318" s="4" t="s">
        <v>1737</v>
      </c>
      <c r="B318" s="4" t="s">
        <v>1738</v>
      </c>
      <c r="C318" s="4" t="s">
        <v>1740</v>
      </c>
      <c r="D318" s="4"/>
      <c r="E318" s="13" t="str">
        <f t="shared" si="16"/>
        <v>YES</v>
      </c>
      <c r="F318" s="13" t="str">
        <f t="shared" si="17"/>
        <v>YES</v>
      </c>
      <c r="G318" s="15" t="str">
        <f t="shared" si="18"/>
        <v>NO</v>
      </c>
      <c r="H318" s="15" t="b">
        <f t="shared" si="19"/>
        <v>0</v>
      </c>
      <c r="I318" s="5">
        <v>24</v>
      </c>
      <c r="J318" s="4" t="s">
        <v>1739</v>
      </c>
      <c r="K318" s="5">
        <v>2020</v>
      </c>
      <c r="L318" s="4" t="s">
        <v>1540</v>
      </c>
    </row>
    <row r="319" spans="1:12" ht="15.6" x14ac:dyDescent="0.3">
      <c r="A319" s="4" t="s">
        <v>5561</v>
      </c>
      <c r="B319" s="4" t="s">
        <v>2651</v>
      </c>
      <c r="C319" s="4" t="s">
        <v>2652</v>
      </c>
      <c r="D319" s="4" t="s">
        <v>5562</v>
      </c>
      <c r="E319" s="14" t="str">
        <f t="shared" si="16"/>
        <v>NO</v>
      </c>
      <c r="F319" s="13" t="str">
        <f t="shared" si="17"/>
        <v>YES</v>
      </c>
      <c r="G319" s="13" t="str">
        <f t="shared" si="18"/>
        <v>YES</v>
      </c>
      <c r="H319" s="15" t="b">
        <f t="shared" si="19"/>
        <v>0</v>
      </c>
      <c r="I319" s="5">
        <v>11</v>
      </c>
      <c r="J319" s="4" t="s">
        <v>2654</v>
      </c>
      <c r="K319" s="5">
        <v>2020</v>
      </c>
      <c r="L319" s="4" t="s">
        <v>1540</v>
      </c>
    </row>
    <row r="320" spans="1:12" ht="15.6" x14ac:dyDescent="0.3">
      <c r="A320" s="4" t="s">
        <v>5523</v>
      </c>
      <c r="B320" s="4" t="s">
        <v>2499</v>
      </c>
      <c r="C320" s="4" t="s">
        <v>2500</v>
      </c>
      <c r="D320" s="4" t="s">
        <v>5524</v>
      </c>
      <c r="E320" s="13" t="str">
        <f t="shared" si="16"/>
        <v>YES</v>
      </c>
      <c r="F320" s="13" t="str">
        <f t="shared" si="17"/>
        <v>YES</v>
      </c>
      <c r="G320" s="13" t="str">
        <f t="shared" si="18"/>
        <v>YES</v>
      </c>
      <c r="H320" s="13" t="b">
        <f t="shared" si="19"/>
        <v>1</v>
      </c>
      <c r="I320" s="5">
        <v>32</v>
      </c>
      <c r="J320" s="4" t="s">
        <v>2502</v>
      </c>
      <c r="K320" s="5">
        <v>2020</v>
      </c>
      <c r="L320" s="4" t="s">
        <v>1540</v>
      </c>
    </row>
    <row r="321" spans="1:12" ht="15.6" x14ac:dyDescent="0.3">
      <c r="A321" s="4" t="s">
        <v>4487</v>
      </c>
      <c r="B321" s="4" t="s">
        <v>4488</v>
      </c>
      <c r="C321" s="4" t="s">
        <v>4492</v>
      </c>
      <c r="D321" s="4" t="s">
        <v>5263</v>
      </c>
      <c r="E321" s="14" t="str">
        <f t="shared" si="16"/>
        <v>NO</v>
      </c>
      <c r="F321" s="13" t="str">
        <f t="shared" si="17"/>
        <v>YES</v>
      </c>
      <c r="G321" s="13" t="str">
        <f t="shared" si="18"/>
        <v>YES</v>
      </c>
      <c r="H321" s="15" t="b">
        <f t="shared" si="19"/>
        <v>0</v>
      </c>
      <c r="I321" s="5">
        <v>11</v>
      </c>
      <c r="J321" s="4" t="s">
        <v>5847</v>
      </c>
      <c r="K321" s="5">
        <v>2021</v>
      </c>
      <c r="L321" s="4" t="s">
        <v>1540</v>
      </c>
    </row>
    <row r="322" spans="1:12" ht="15.6" x14ac:dyDescent="0.3">
      <c r="A322" s="4" t="s">
        <v>463</v>
      </c>
      <c r="B322" s="4" t="s">
        <v>464</v>
      </c>
      <c r="C322" s="4" t="s">
        <v>468</v>
      </c>
      <c r="D322" s="4" t="s">
        <v>469</v>
      </c>
      <c r="E322" s="13" t="str">
        <f t="shared" ref="E322:E385" si="20">IF(OR(ISNUMBER(SEARCH("Virtual Reality",B322)),ISNUMBER(SEARCH("Augmented Reality",B322)),ISNUMBER(SEARCH("Mixed Reality",B322)),ISNUMBER(SEARCH("Metaverse",B322)),ISNUMBER(SEARCH("vr",B322)),ISNUMBER(SEARCH("AR",B322)),ISNUMBER(SEARCH("MR",B322)),ISNUMBER(SEARCH("security",B322)),ISNUMBER(SEARCH("privacy",B322)),ISNUMBER(SEARCH("identification",B322)),ISNUMBER(SEARCH("authentication",B322)),ISNUMBER(SEARCH("risks",B322)),ISNUMBER(SEARCH("risk",B322))),"YES","NO")</f>
        <v>YES</v>
      </c>
      <c r="F322" s="13" t="str">
        <f t="shared" ref="F322:F385" si="21">IF(OR(ISNUMBER(SEARCH("Virtual Reality",C322)),ISNUMBER(SEARCH("Augmented Reality",C322)),ISNUMBER(SEARCH("Mixed Reality",C322)),ISNUMBER(SEARCH("Metaverse",C322)),ISNUMBER(SEARCH("vr",C322)),ISNUMBER(SEARCH("AR",C322)),ISNUMBER(SEARCH("MR",C322)),ISNUMBER(SEARCH("security",C322)),ISNUMBER(SEARCH("privacy",C322)),ISNUMBER(SEARCH("identification",C322)),ISNUMBER(SEARCH("authentication",C322)),ISNUMBER(SEARCH("risks",C322)),ISNUMBER(SEARCH("risk",C322))),"YES","NO")</f>
        <v>YES</v>
      </c>
      <c r="G322" s="13" t="str">
        <f t="shared" ref="G322:G385" si="22">IF(OR(ISNUMBER(SEARCH("Virtual Reality",D322)),ISNUMBER(SEARCH("Augmented Reality",D322)),ISNUMBER(SEARCH("Mixed Reality",D322)),ISNUMBER(SEARCH("Metaverse",D322)),ISNUMBER(SEARCH("vr",D322)),ISNUMBER(SEARCH("AR",D322)),ISNUMBER(SEARCH("MR",D322)),ISNUMBER(SEARCH("security",D322)),ISNUMBER(SEARCH("privacy",D322)),ISNUMBER(SEARCH("identification",D322)),ISNUMBER(SEARCH("authentication",D322)),ISNUMBER(SEARCH("risks",D322)),ISNUMBER(SEARCH("risk",D322))),"YES","NO")</f>
        <v>YES</v>
      </c>
      <c r="H322" s="13" t="b">
        <f t="shared" ref="H322:H385" si="23">IF(AND(E322="YES",F322="YES",G322="YES"),TRUE,FALSE)</f>
        <v>1</v>
      </c>
      <c r="I322" s="5">
        <v>7</v>
      </c>
      <c r="J322" s="4" t="s">
        <v>467</v>
      </c>
      <c r="K322" s="5" t="s">
        <v>50</v>
      </c>
      <c r="L322" s="4" t="s">
        <v>1519</v>
      </c>
    </row>
    <row r="323" spans="1:12" ht="15.6" x14ac:dyDescent="0.3">
      <c r="A323" s="4" t="s">
        <v>1356</v>
      </c>
      <c r="B323" s="4" t="s">
        <v>1357</v>
      </c>
      <c r="C323" s="4" t="s">
        <v>1361</v>
      </c>
      <c r="D323" s="4" t="s">
        <v>1362</v>
      </c>
      <c r="E323" s="14" t="str">
        <f t="shared" si="20"/>
        <v>NO</v>
      </c>
      <c r="F323" s="13" t="str">
        <f t="shared" si="21"/>
        <v>YES</v>
      </c>
      <c r="G323" s="13" t="str">
        <f t="shared" si="22"/>
        <v>YES</v>
      </c>
      <c r="H323" s="15" t="b">
        <f t="shared" si="23"/>
        <v>0</v>
      </c>
      <c r="I323" s="5">
        <v>9</v>
      </c>
      <c r="J323" s="4" t="s">
        <v>1360</v>
      </c>
      <c r="K323" s="5" t="s">
        <v>11</v>
      </c>
      <c r="L323" s="4" t="s">
        <v>1519</v>
      </c>
    </row>
    <row r="324" spans="1:12" ht="15.6" x14ac:dyDescent="0.3">
      <c r="A324" s="4" t="s">
        <v>1296</v>
      </c>
      <c r="B324" s="4" t="s">
        <v>1297</v>
      </c>
      <c r="C324" s="4" t="s">
        <v>1300</v>
      </c>
      <c r="D324" s="4" t="s">
        <v>1301</v>
      </c>
      <c r="E324" s="13" t="str">
        <f t="shared" si="20"/>
        <v>YES</v>
      </c>
      <c r="F324" s="13" t="str">
        <f t="shared" si="21"/>
        <v>YES</v>
      </c>
      <c r="G324" s="13" t="str">
        <f t="shared" si="22"/>
        <v>YES</v>
      </c>
      <c r="H324" s="13" t="b">
        <f t="shared" si="23"/>
        <v>1</v>
      </c>
      <c r="I324" s="5">
        <v>9</v>
      </c>
      <c r="J324" s="4" t="s">
        <v>1299</v>
      </c>
      <c r="K324" s="5" t="s">
        <v>50</v>
      </c>
      <c r="L324" s="4" t="s">
        <v>1519</v>
      </c>
    </row>
    <row r="325" spans="1:12" ht="15.6" x14ac:dyDescent="0.3">
      <c r="A325" s="4" t="s">
        <v>5376</v>
      </c>
      <c r="B325" s="4" t="s">
        <v>1691</v>
      </c>
      <c r="C325" s="4" t="s">
        <v>1922</v>
      </c>
      <c r="D325" s="4" t="s">
        <v>5377</v>
      </c>
      <c r="E325" s="13" t="str">
        <f t="shared" si="20"/>
        <v>YES</v>
      </c>
      <c r="F325" s="13" t="str">
        <f t="shared" si="21"/>
        <v>YES</v>
      </c>
      <c r="G325" s="13" t="str">
        <f t="shared" si="22"/>
        <v>YES</v>
      </c>
      <c r="H325" s="13" t="b">
        <f t="shared" si="23"/>
        <v>1</v>
      </c>
      <c r="I325" s="5">
        <v>29</v>
      </c>
      <c r="J325" s="4" t="s">
        <v>1924</v>
      </c>
      <c r="K325" s="5">
        <v>2021</v>
      </c>
      <c r="L325" s="4" t="s">
        <v>1540</v>
      </c>
    </row>
    <row r="326" spans="1:12" ht="15.6" x14ac:dyDescent="0.3">
      <c r="A326" s="4" t="s">
        <v>5446</v>
      </c>
      <c r="B326" s="4" t="s">
        <v>2198</v>
      </c>
      <c r="C326" s="4" t="s">
        <v>2199</v>
      </c>
      <c r="D326" s="4" t="s">
        <v>5447</v>
      </c>
      <c r="E326" s="14" t="str">
        <f t="shared" si="20"/>
        <v>NO</v>
      </c>
      <c r="F326" s="13" t="str">
        <f t="shared" si="21"/>
        <v>YES</v>
      </c>
      <c r="G326" s="13" t="str">
        <f t="shared" si="22"/>
        <v>YES</v>
      </c>
      <c r="H326" s="15" t="b">
        <f t="shared" si="23"/>
        <v>0</v>
      </c>
      <c r="I326" s="5">
        <v>13</v>
      </c>
      <c r="J326" s="4" t="s">
        <v>2201</v>
      </c>
      <c r="K326" s="5">
        <v>2021</v>
      </c>
      <c r="L326" s="4" t="s">
        <v>1540</v>
      </c>
    </row>
    <row r="327" spans="1:12" ht="15.6" x14ac:dyDescent="0.3">
      <c r="A327" s="4" t="s">
        <v>5664</v>
      </c>
      <c r="B327" s="4" t="s">
        <v>3063</v>
      </c>
      <c r="C327" s="4" t="s">
        <v>3064</v>
      </c>
      <c r="D327" s="4" t="s">
        <v>5665</v>
      </c>
      <c r="E327" s="14" t="str">
        <f t="shared" si="20"/>
        <v>NO</v>
      </c>
      <c r="F327" s="13" t="str">
        <f t="shared" si="21"/>
        <v>YES</v>
      </c>
      <c r="G327" s="13" t="str">
        <f t="shared" si="22"/>
        <v>YES</v>
      </c>
      <c r="H327" s="15" t="b">
        <f t="shared" si="23"/>
        <v>0</v>
      </c>
      <c r="I327" s="5">
        <v>7</v>
      </c>
      <c r="J327" s="4" t="s">
        <v>3066</v>
      </c>
      <c r="K327" s="5">
        <v>2020</v>
      </c>
      <c r="L327" s="4" t="s">
        <v>1540</v>
      </c>
    </row>
    <row r="328" spans="1:12" ht="15.6" x14ac:dyDescent="0.3">
      <c r="A328" s="4" t="s">
        <v>5428</v>
      </c>
      <c r="B328" s="4" t="s">
        <v>2126</v>
      </c>
      <c r="C328" s="4" t="s">
        <v>2127</v>
      </c>
      <c r="D328" s="4" t="s">
        <v>5429</v>
      </c>
      <c r="E328" s="13" t="str">
        <f t="shared" si="20"/>
        <v>YES</v>
      </c>
      <c r="F328" s="13" t="str">
        <f t="shared" si="21"/>
        <v>YES</v>
      </c>
      <c r="G328" s="13" t="str">
        <f t="shared" si="22"/>
        <v>YES</v>
      </c>
      <c r="H328" s="13" t="b">
        <f t="shared" si="23"/>
        <v>1</v>
      </c>
      <c r="I328" s="5">
        <v>7</v>
      </c>
      <c r="J328" s="4" t="s">
        <v>2129</v>
      </c>
      <c r="K328" s="5">
        <v>2019</v>
      </c>
      <c r="L328" s="4" t="s">
        <v>1540</v>
      </c>
    </row>
    <row r="329" spans="1:12" ht="15.6" x14ac:dyDescent="0.3">
      <c r="A329" s="4" t="s">
        <v>4093</v>
      </c>
      <c r="B329" s="4" t="s">
        <v>2047</v>
      </c>
      <c r="C329" s="4" t="s">
        <v>2048</v>
      </c>
      <c r="D329" s="4" t="s">
        <v>5192</v>
      </c>
      <c r="E329" s="13" t="str">
        <f t="shared" si="20"/>
        <v>YES</v>
      </c>
      <c r="F329" s="13" t="str">
        <f t="shared" si="21"/>
        <v>YES</v>
      </c>
      <c r="G329" s="13" t="str">
        <f t="shared" si="22"/>
        <v>YES</v>
      </c>
      <c r="H329" s="13" t="b">
        <f t="shared" si="23"/>
        <v>1</v>
      </c>
      <c r="I329" s="5">
        <v>17</v>
      </c>
      <c r="J329" s="4" t="s">
        <v>5815</v>
      </c>
      <c r="K329" s="5">
        <v>2022</v>
      </c>
      <c r="L329" s="4" t="s">
        <v>1540</v>
      </c>
    </row>
    <row r="330" spans="1:12" ht="15.6" x14ac:dyDescent="0.3">
      <c r="A330" s="4" t="s">
        <v>3651</v>
      </c>
      <c r="B330" s="4" t="s">
        <v>1731</v>
      </c>
      <c r="C330" s="4" t="s">
        <v>3655</v>
      </c>
      <c r="D330" s="4" t="s">
        <v>5114</v>
      </c>
      <c r="E330" s="13" t="str">
        <f t="shared" si="20"/>
        <v>YES</v>
      </c>
      <c r="F330" s="13" t="str">
        <f t="shared" si="21"/>
        <v>YES</v>
      </c>
      <c r="G330" s="13" t="str">
        <f t="shared" si="22"/>
        <v>YES</v>
      </c>
      <c r="H330" s="13" t="b">
        <f t="shared" si="23"/>
        <v>1</v>
      </c>
      <c r="I330" s="5">
        <v>20</v>
      </c>
      <c r="J330" s="4" t="s">
        <v>5790</v>
      </c>
      <c r="K330" s="5">
        <v>2020</v>
      </c>
      <c r="L330" s="4" t="s">
        <v>1540</v>
      </c>
    </row>
    <row r="331" spans="1:12" ht="15.6" x14ac:dyDescent="0.3">
      <c r="A331" s="4" t="s">
        <v>4907</v>
      </c>
      <c r="B331" s="4" t="s">
        <v>4908</v>
      </c>
      <c r="C331" s="4" t="s">
        <v>4911</v>
      </c>
      <c r="D331" s="4" t="s">
        <v>5336</v>
      </c>
      <c r="E331" s="13" t="str">
        <f t="shared" si="20"/>
        <v>YES</v>
      </c>
      <c r="F331" s="13" t="str">
        <f t="shared" si="21"/>
        <v>YES</v>
      </c>
      <c r="G331" s="13" t="str">
        <f t="shared" si="22"/>
        <v>YES</v>
      </c>
      <c r="H331" s="13" t="b">
        <f t="shared" si="23"/>
        <v>1</v>
      </c>
      <c r="I331" s="5">
        <v>14</v>
      </c>
      <c r="J331" s="4" t="s">
        <v>5881</v>
      </c>
      <c r="K331" s="5">
        <v>2022</v>
      </c>
      <c r="L331" s="4" t="s">
        <v>1540</v>
      </c>
    </row>
    <row r="332" spans="1:12" ht="15.6" x14ac:dyDescent="0.3">
      <c r="A332" s="4" t="s">
        <v>4901</v>
      </c>
      <c r="B332" s="4" t="s">
        <v>4902</v>
      </c>
      <c r="C332" s="4" t="s">
        <v>4905</v>
      </c>
      <c r="D332" s="4" t="s">
        <v>5335</v>
      </c>
      <c r="E332" s="14" t="str">
        <f t="shared" si="20"/>
        <v>NO</v>
      </c>
      <c r="F332" s="13" t="str">
        <f t="shared" si="21"/>
        <v>YES</v>
      </c>
      <c r="G332" s="15" t="str">
        <f t="shared" si="22"/>
        <v>NO</v>
      </c>
      <c r="H332" s="15" t="b">
        <f t="shared" si="23"/>
        <v>0</v>
      </c>
      <c r="I332" s="5">
        <v>18</v>
      </c>
      <c r="J332" s="4" t="s">
        <v>5880</v>
      </c>
      <c r="K332" s="5">
        <v>2022</v>
      </c>
      <c r="L332" s="4" t="s">
        <v>1540</v>
      </c>
    </row>
    <row r="333" spans="1:12" ht="15.6" x14ac:dyDescent="0.3">
      <c r="A333" s="4" t="s">
        <v>699</v>
      </c>
      <c r="B333" s="4" t="s">
        <v>700</v>
      </c>
      <c r="C333" s="4" t="s">
        <v>703</v>
      </c>
      <c r="D333" s="4" t="s">
        <v>704</v>
      </c>
      <c r="E333" s="13" t="str">
        <f t="shared" si="20"/>
        <v>YES</v>
      </c>
      <c r="F333" s="13" t="str">
        <f t="shared" si="21"/>
        <v>YES</v>
      </c>
      <c r="G333" s="13" t="str">
        <f t="shared" si="22"/>
        <v>YES</v>
      </c>
      <c r="H333" s="13" t="b">
        <f t="shared" si="23"/>
        <v>1</v>
      </c>
      <c r="I333" s="5">
        <v>9</v>
      </c>
      <c r="J333" s="4" t="s">
        <v>702</v>
      </c>
      <c r="K333" s="5" t="s">
        <v>11</v>
      </c>
      <c r="L333" s="4" t="s">
        <v>1519</v>
      </c>
    </row>
    <row r="334" spans="1:12" ht="15.6" x14ac:dyDescent="0.3">
      <c r="A334" s="4" t="s">
        <v>5591</v>
      </c>
      <c r="B334" s="4" t="s">
        <v>2770</v>
      </c>
      <c r="C334" s="4" t="s">
        <v>2771</v>
      </c>
      <c r="D334" s="4" t="s">
        <v>5592</v>
      </c>
      <c r="E334" s="13" t="str">
        <f t="shared" si="20"/>
        <v>YES</v>
      </c>
      <c r="F334" s="13" t="str">
        <f t="shared" si="21"/>
        <v>YES</v>
      </c>
      <c r="G334" s="13" t="str">
        <f t="shared" si="22"/>
        <v>YES</v>
      </c>
      <c r="H334" s="13" t="b">
        <f t="shared" si="23"/>
        <v>1</v>
      </c>
      <c r="I334" s="5">
        <v>15</v>
      </c>
      <c r="J334" s="4" t="s">
        <v>2773</v>
      </c>
      <c r="K334" s="5">
        <v>2022</v>
      </c>
      <c r="L334" s="4" t="s">
        <v>1540</v>
      </c>
    </row>
    <row r="335" spans="1:12" ht="15.6" x14ac:dyDescent="0.3">
      <c r="A335" s="4" t="s">
        <v>4753</v>
      </c>
      <c r="B335" s="4" t="s">
        <v>4754</v>
      </c>
      <c r="C335" s="4" t="s">
        <v>4757</v>
      </c>
      <c r="D335" s="4" t="s">
        <v>5307</v>
      </c>
      <c r="E335" s="14" t="str">
        <f t="shared" si="20"/>
        <v>NO</v>
      </c>
      <c r="F335" s="13" t="str">
        <f t="shared" si="21"/>
        <v>YES</v>
      </c>
      <c r="G335" s="13" t="str">
        <f t="shared" si="22"/>
        <v>YES</v>
      </c>
      <c r="H335" s="15" t="b">
        <f t="shared" si="23"/>
        <v>0</v>
      </c>
      <c r="I335" s="5">
        <v>15</v>
      </c>
      <c r="J335" s="4" t="s">
        <v>5868</v>
      </c>
      <c r="K335" s="5">
        <v>2022</v>
      </c>
      <c r="L335" s="4" t="s">
        <v>1540</v>
      </c>
    </row>
    <row r="336" spans="1:12" ht="15.6" x14ac:dyDescent="0.3">
      <c r="A336" s="4" t="s">
        <v>5758</v>
      </c>
      <c r="B336" s="4" t="s">
        <v>3440</v>
      </c>
      <c r="C336" s="4" t="s">
        <v>3441</v>
      </c>
      <c r="D336" s="4" t="s">
        <v>5759</v>
      </c>
      <c r="E336" s="14" t="str">
        <f t="shared" si="20"/>
        <v>NO</v>
      </c>
      <c r="F336" s="13" t="str">
        <f t="shared" si="21"/>
        <v>YES</v>
      </c>
      <c r="G336" s="13" t="str">
        <f t="shared" si="22"/>
        <v>YES</v>
      </c>
      <c r="H336" s="15" t="b">
        <f t="shared" si="23"/>
        <v>0</v>
      </c>
      <c r="I336" s="5">
        <v>16</v>
      </c>
      <c r="J336" s="4" t="s">
        <v>3443</v>
      </c>
      <c r="K336" s="5">
        <v>2023</v>
      </c>
      <c r="L336" s="4" t="s">
        <v>1540</v>
      </c>
    </row>
    <row r="337" spans="1:12" ht="15.6" x14ac:dyDescent="0.3">
      <c r="A337" s="4" t="s">
        <v>5505</v>
      </c>
      <c r="B337" s="4" t="s">
        <v>2426</v>
      </c>
      <c r="C337" s="4" t="s">
        <v>2427</v>
      </c>
      <c r="D337" s="4" t="s">
        <v>5506</v>
      </c>
      <c r="E337" s="14" t="str">
        <f t="shared" si="20"/>
        <v>NO</v>
      </c>
      <c r="F337" s="13" t="str">
        <f t="shared" si="21"/>
        <v>YES</v>
      </c>
      <c r="G337" s="13" t="str">
        <f t="shared" si="22"/>
        <v>YES</v>
      </c>
      <c r="H337" s="15" t="b">
        <f t="shared" si="23"/>
        <v>0</v>
      </c>
      <c r="I337" s="5">
        <v>39</v>
      </c>
      <c r="J337" s="4" t="s">
        <v>2429</v>
      </c>
      <c r="K337" s="5">
        <v>2022</v>
      </c>
      <c r="L337" s="4" t="s">
        <v>1540</v>
      </c>
    </row>
    <row r="338" spans="1:12" ht="15.6" x14ac:dyDescent="0.3">
      <c r="A338" s="4" t="s">
        <v>5535</v>
      </c>
      <c r="B338" s="4" t="s">
        <v>2546</v>
      </c>
      <c r="C338" s="4" t="s">
        <v>2547</v>
      </c>
      <c r="D338" s="4" t="s">
        <v>5536</v>
      </c>
      <c r="E338" s="14" t="str">
        <f t="shared" si="20"/>
        <v>NO</v>
      </c>
      <c r="F338" s="13" t="str">
        <f t="shared" si="21"/>
        <v>YES</v>
      </c>
      <c r="G338" s="13" t="str">
        <f t="shared" si="22"/>
        <v>YES</v>
      </c>
      <c r="H338" s="15" t="b">
        <f t="shared" si="23"/>
        <v>0</v>
      </c>
      <c r="I338" s="5">
        <v>17</v>
      </c>
      <c r="J338" s="4" t="s">
        <v>2549</v>
      </c>
      <c r="K338" s="5">
        <v>2020</v>
      </c>
      <c r="L338" s="4" t="s">
        <v>1540</v>
      </c>
    </row>
    <row r="339" spans="1:12" ht="15.6" x14ac:dyDescent="0.3">
      <c r="A339" s="4" t="s">
        <v>5563</v>
      </c>
      <c r="B339" s="4" t="s">
        <v>2659</v>
      </c>
      <c r="C339" s="4" t="s">
        <v>2660</v>
      </c>
      <c r="D339" s="4" t="s">
        <v>5564</v>
      </c>
      <c r="E339" s="13" t="str">
        <f t="shared" si="20"/>
        <v>YES</v>
      </c>
      <c r="F339" s="13" t="str">
        <f t="shared" si="21"/>
        <v>YES</v>
      </c>
      <c r="G339" s="13" t="str">
        <f t="shared" si="22"/>
        <v>YES</v>
      </c>
      <c r="H339" s="13" t="b">
        <f t="shared" si="23"/>
        <v>1</v>
      </c>
      <c r="I339" s="5">
        <v>17</v>
      </c>
      <c r="J339" s="4" t="s">
        <v>2662</v>
      </c>
      <c r="K339" s="5">
        <v>2021</v>
      </c>
      <c r="L339" s="4" t="s">
        <v>1540</v>
      </c>
    </row>
    <row r="340" spans="1:12" ht="15.6" x14ac:dyDescent="0.3">
      <c r="A340" s="4" t="s">
        <v>5424</v>
      </c>
      <c r="B340" s="4" t="s">
        <v>2110</v>
      </c>
      <c r="C340" s="4" t="s">
        <v>2111</v>
      </c>
      <c r="D340" s="4" t="s">
        <v>5425</v>
      </c>
      <c r="E340" s="13" t="str">
        <f t="shared" si="20"/>
        <v>YES</v>
      </c>
      <c r="F340" s="13" t="str">
        <f t="shared" si="21"/>
        <v>YES</v>
      </c>
      <c r="G340" s="13" t="str">
        <f t="shared" si="22"/>
        <v>YES</v>
      </c>
      <c r="H340" s="13" t="b">
        <f t="shared" si="23"/>
        <v>1</v>
      </c>
      <c r="I340" s="5">
        <v>9</v>
      </c>
      <c r="J340" s="4" t="s">
        <v>2113</v>
      </c>
      <c r="K340" s="5">
        <v>2019</v>
      </c>
      <c r="L340" s="4" t="s">
        <v>1540</v>
      </c>
    </row>
    <row r="341" spans="1:12" ht="15.6" x14ac:dyDescent="0.3">
      <c r="A341" s="4" t="s">
        <v>594</v>
      </c>
      <c r="B341" s="4" t="s">
        <v>595</v>
      </c>
      <c r="C341" s="4" t="s">
        <v>599</v>
      </c>
      <c r="D341" s="4" t="s">
        <v>600</v>
      </c>
      <c r="E341" s="13" t="str">
        <f t="shared" si="20"/>
        <v>YES</v>
      </c>
      <c r="F341" s="13" t="str">
        <f t="shared" si="21"/>
        <v>YES</v>
      </c>
      <c r="G341" s="13" t="str">
        <f t="shared" si="22"/>
        <v>YES</v>
      </c>
      <c r="H341" s="13" t="b">
        <f t="shared" si="23"/>
        <v>1</v>
      </c>
      <c r="I341" s="5">
        <v>8</v>
      </c>
      <c r="J341" s="4" t="s">
        <v>598</v>
      </c>
      <c r="K341" s="5" t="s">
        <v>82</v>
      </c>
      <c r="L341" s="4" t="s">
        <v>1519</v>
      </c>
    </row>
    <row r="342" spans="1:12" ht="15.6" x14ac:dyDescent="0.3">
      <c r="A342" s="4" t="s">
        <v>909</v>
      </c>
      <c r="B342" s="4" t="s">
        <v>910</v>
      </c>
      <c r="C342" s="4" t="s">
        <v>914</v>
      </c>
      <c r="D342" s="4" t="s">
        <v>915</v>
      </c>
      <c r="E342" s="14" t="str">
        <f t="shared" si="20"/>
        <v>NO</v>
      </c>
      <c r="F342" s="13" t="str">
        <f t="shared" si="21"/>
        <v>YES</v>
      </c>
      <c r="G342" s="13" t="str">
        <f t="shared" si="22"/>
        <v>YES</v>
      </c>
      <c r="H342" s="15" t="b">
        <f t="shared" si="23"/>
        <v>0</v>
      </c>
      <c r="I342" s="5">
        <v>7</v>
      </c>
      <c r="J342" s="4" t="s">
        <v>913</v>
      </c>
      <c r="K342" s="5" t="s">
        <v>11</v>
      </c>
      <c r="L342" s="4" t="s">
        <v>1519</v>
      </c>
    </row>
    <row r="343" spans="1:12" ht="15.6" x14ac:dyDescent="0.3">
      <c r="A343" s="4" t="s">
        <v>5569</v>
      </c>
      <c r="B343" s="4" t="s">
        <v>2683</v>
      </c>
      <c r="C343" s="4" t="s">
        <v>2684</v>
      </c>
      <c r="D343" s="4" t="s">
        <v>5570</v>
      </c>
      <c r="E343" s="13" t="str">
        <f t="shared" si="20"/>
        <v>YES</v>
      </c>
      <c r="F343" s="13" t="str">
        <f t="shared" si="21"/>
        <v>YES</v>
      </c>
      <c r="G343" s="13" t="str">
        <f t="shared" si="22"/>
        <v>YES</v>
      </c>
      <c r="H343" s="13" t="b">
        <f t="shared" si="23"/>
        <v>1</v>
      </c>
      <c r="I343" s="5">
        <v>8</v>
      </c>
      <c r="J343" s="4" t="s">
        <v>2686</v>
      </c>
      <c r="K343" s="5">
        <v>2022</v>
      </c>
      <c r="L343" s="4" t="s">
        <v>1540</v>
      </c>
    </row>
    <row r="344" spans="1:12" ht="15.6" x14ac:dyDescent="0.3">
      <c r="A344" s="4" t="s">
        <v>4593</v>
      </c>
      <c r="B344" s="4" t="s">
        <v>4594</v>
      </c>
      <c r="C344" s="4" t="s">
        <v>4597</v>
      </c>
      <c r="D344" s="4" t="s">
        <v>5281</v>
      </c>
      <c r="E344" s="13" t="str">
        <f t="shared" si="20"/>
        <v>YES</v>
      </c>
      <c r="F344" s="13" t="str">
        <f t="shared" si="21"/>
        <v>YES</v>
      </c>
      <c r="G344" s="13" t="str">
        <f t="shared" si="22"/>
        <v>YES</v>
      </c>
      <c r="H344" s="13" t="b">
        <f t="shared" si="23"/>
        <v>1</v>
      </c>
      <c r="I344" s="5">
        <v>18</v>
      </c>
      <c r="J344" s="4" t="s">
        <v>5855</v>
      </c>
      <c r="K344" s="5">
        <v>2018</v>
      </c>
      <c r="L344" s="4" t="s">
        <v>1540</v>
      </c>
    </row>
    <row r="345" spans="1:12" ht="15.6" x14ac:dyDescent="0.3">
      <c r="A345" s="4" t="s">
        <v>5646</v>
      </c>
      <c r="B345" s="4" t="s">
        <v>2992</v>
      </c>
      <c r="C345" s="4" t="s">
        <v>2993</v>
      </c>
      <c r="D345" s="4" t="s">
        <v>5647</v>
      </c>
      <c r="E345" s="14" t="str">
        <f t="shared" si="20"/>
        <v>NO</v>
      </c>
      <c r="F345" s="13" t="str">
        <f t="shared" si="21"/>
        <v>YES</v>
      </c>
      <c r="G345" s="13" t="str">
        <f t="shared" si="22"/>
        <v>YES</v>
      </c>
      <c r="H345" s="15" t="b">
        <f t="shared" si="23"/>
        <v>0</v>
      </c>
      <c r="I345" s="5">
        <v>13</v>
      </c>
      <c r="J345" s="4" t="s">
        <v>2995</v>
      </c>
      <c r="K345" s="5">
        <v>2015</v>
      </c>
      <c r="L345" s="4" t="s">
        <v>1540</v>
      </c>
    </row>
    <row r="346" spans="1:12" ht="15.6" x14ac:dyDescent="0.3">
      <c r="A346" s="4" t="s">
        <v>4480</v>
      </c>
      <c r="B346" s="4" t="s">
        <v>4481</v>
      </c>
      <c r="C346" s="4" t="s">
        <v>4485</v>
      </c>
      <c r="D346" s="4" t="s">
        <v>5262</v>
      </c>
      <c r="E346" s="13" t="str">
        <f t="shared" si="20"/>
        <v>YES</v>
      </c>
      <c r="F346" s="13" t="str">
        <f t="shared" si="21"/>
        <v>YES</v>
      </c>
      <c r="G346" s="13" t="str">
        <f t="shared" si="22"/>
        <v>YES</v>
      </c>
      <c r="H346" s="13" t="b">
        <f t="shared" si="23"/>
        <v>1</v>
      </c>
      <c r="I346" s="5">
        <v>10</v>
      </c>
      <c r="J346" s="4" t="s">
        <v>5846</v>
      </c>
      <c r="K346" s="5">
        <v>2020</v>
      </c>
      <c r="L346" s="4" t="s">
        <v>1540</v>
      </c>
    </row>
    <row r="347" spans="1:12" ht="15.6" x14ac:dyDescent="0.3">
      <c r="A347" s="4" t="s">
        <v>5488</v>
      </c>
      <c r="B347" s="4" t="s">
        <v>2358</v>
      </c>
      <c r="C347" s="4" t="s">
        <v>2359</v>
      </c>
      <c r="D347" s="4" t="s">
        <v>5489</v>
      </c>
      <c r="E347" s="13" t="str">
        <f t="shared" si="20"/>
        <v>YES</v>
      </c>
      <c r="F347" s="13" t="str">
        <f t="shared" si="21"/>
        <v>YES</v>
      </c>
      <c r="G347" s="13" t="str">
        <f t="shared" si="22"/>
        <v>YES</v>
      </c>
      <c r="H347" s="13" t="b">
        <f t="shared" si="23"/>
        <v>1</v>
      </c>
      <c r="I347" s="5">
        <v>12</v>
      </c>
      <c r="J347" s="4" t="s">
        <v>2361</v>
      </c>
      <c r="K347" s="5">
        <v>2023</v>
      </c>
      <c r="L347" s="4" t="s">
        <v>1540</v>
      </c>
    </row>
    <row r="348" spans="1:12" ht="15.6" x14ac:dyDescent="0.3">
      <c r="A348" s="4" t="s">
        <v>4569</v>
      </c>
      <c r="B348" s="4" t="s">
        <v>4570</v>
      </c>
      <c r="C348" s="4" t="s">
        <v>4573</v>
      </c>
      <c r="D348" s="4" t="s">
        <v>5277</v>
      </c>
      <c r="E348" s="14" t="str">
        <f t="shared" si="20"/>
        <v>NO</v>
      </c>
      <c r="F348" s="13" t="str">
        <f t="shared" si="21"/>
        <v>YES</v>
      </c>
      <c r="G348" s="13" t="str">
        <f t="shared" si="22"/>
        <v>YES</v>
      </c>
      <c r="H348" s="15" t="b">
        <f t="shared" si="23"/>
        <v>0</v>
      </c>
      <c r="I348" s="5">
        <v>13</v>
      </c>
      <c r="J348" s="4" t="s">
        <v>5853</v>
      </c>
      <c r="K348" s="5">
        <v>2020</v>
      </c>
      <c r="L348" s="4" t="s">
        <v>1540</v>
      </c>
    </row>
    <row r="349" spans="1:12" ht="15.6" x14ac:dyDescent="0.3">
      <c r="A349" s="4" t="s">
        <v>56</v>
      </c>
      <c r="B349" s="4" t="s">
        <v>142</v>
      </c>
      <c r="C349" s="4" t="s">
        <v>146</v>
      </c>
      <c r="D349" s="4" t="s">
        <v>147</v>
      </c>
      <c r="E349" s="13" t="str">
        <f t="shared" si="20"/>
        <v>YES</v>
      </c>
      <c r="F349" s="13" t="str">
        <f t="shared" si="21"/>
        <v>YES</v>
      </c>
      <c r="G349" s="13" t="str">
        <f t="shared" si="22"/>
        <v>YES</v>
      </c>
      <c r="H349" s="13" t="b">
        <f t="shared" si="23"/>
        <v>1</v>
      </c>
      <c r="I349" s="5">
        <v>12</v>
      </c>
      <c r="J349" s="4" t="s">
        <v>145</v>
      </c>
      <c r="K349" s="5" t="s">
        <v>124</v>
      </c>
      <c r="L349" s="4" t="s">
        <v>1519</v>
      </c>
    </row>
    <row r="350" spans="1:12" ht="15.6" x14ac:dyDescent="0.3">
      <c r="A350" s="4" t="s">
        <v>1671</v>
      </c>
      <c r="B350" s="4" t="s">
        <v>1672</v>
      </c>
      <c r="C350" s="4" t="s">
        <v>1674</v>
      </c>
      <c r="D350" s="4"/>
      <c r="E350" s="13" t="str">
        <f t="shared" si="20"/>
        <v>YES</v>
      </c>
      <c r="F350" s="13" t="str">
        <f t="shared" si="21"/>
        <v>YES</v>
      </c>
      <c r="G350" s="15" t="str">
        <f t="shared" si="22"/>
        <v>NO</v>
      </c>
      <c r="H350" s="15" t="b">
        <f t="shared" si="23"/>
        <v>0</v>
      </c>
      <c r="I350" s="5">
        <v>13</v>
      </c>
      <c r="J350" s="4" t="s">
        <v>1673</v>
      </c>
      <c r="K350" s="5">
        <v>2021</v>
      </c>
      <c r="L350" s="4" t="s">
        <v>1540</v>
      </c>
    </row>
    <row r="351" spans="1:12" ht="15.6" x14ac:dyDescent="0.3">
      <c r="A351" s="4" t="s">
        <v>1840</v>
      </c>
      <c r="B351" s="4" t="s">
        <v>1841</v>
      </c>
      <c r="C351" s="4" t="s">
        <v>1844</v>
      </c>
      <c r="D351" s="4" t="s">
        <v>1845</v>
      </c>
      <c r="E351" s="13" t="str">
        <f t="shared" si="20"/>
        <v>YES</v>
      </c>
      <c r="F351" s="13" t="str">
        <f t="shared" si="21"/>
        <v>YES</v>
      </c>
      <c r="G351" s="13" t="str">
        <f t="shared" si="22"/>
        <v>YES</v>
      </c>
      <c r="H351" s="13" t="b">
        <f t="shared" si="23"/>
        <v>1</v>
      </c>
      <c r="I351" s="5">
        <v>10</v>
      </c>
      <c r="J351" s="4" t="s">
        <v>1843</v>
      </c>
      <c r="K351" s="5">
        <v>2017</v>
      </c>
      <c r="L351" s="4" t="s">
        <v>1540</v>
      </c>
    </row>
    <row r="352" spans="1:12" ht="15.6" x14ac:dyDescent="0.3">
      <c r="A352" s="4" t="s">
        <v>3714</v>
      </c>
      <c r="B352" s="4" t="s">
        <v>3715</v>
      </c>
      <c r="C352" s="4" t="s">
        <v>3719</v>
      </c>
      <c r="D352" s="4" t="s">
        <v>5125</v>
      </c>
      <c r="E352" s="13" t="str">
        <f t="shared" si="20"/>
        <v>YES</v>
      </c>
      <c r="F352" s="13" t="str">
        <f t="shared" si="21"/>
        <v>YES</v>
      </c>
      <c r="G352" s="15" t="str">
        <f t="shared" si="22"/>
        <v>NO</v>
      </c>
      <c r="H352" s="15" t="b">
        <f t="shared" si="23"/>
        <v>0</v>
      </c>
      <c r="I352" s="5">
        <v>7</v>
      </c>
      <c r="J352" s="4" t="s">
        <v>5797</v>
      </c>
      <c r="K352" s="5">
        <v>2016</v>
      </c>
      <c r="L352" s="4" t="s">
        <v>1540</v>
      </c>
    </row>
    <row r="353" spans="1:12" ht="15.6" x14ac:dyDescent="0.3">
      <c r="A353" s="4" t="s">
        <v>1194</v>
      </c>
      <c r="B353" s="4" t="s">
        <v>1195</v>
      </c>
      <c r="C353" s="4" t="s">
        <v>1199</v>
      </c>
      <c r="D353" s="4" t="s">
        <v>1200</v>
      </c>
      <c r="E353" s="13" t="str">
        <f t="shared" si="20"/>
        <v>YES</v>
      </c>
      <c r="F353" s="13" t="str">
        <f t="shared" si="21"/>
        <v>YES</v>
      </c>
      <c r="G353" s="13" t="str">
        <f t="shared" si="22"/>
        <v>YES</v>
      </c>
      <c r="H353" s="13" t="b">
        <f t="shared" si="23"/>
        <v>1</v>
      </c>
      <c r="I353" s="5">
        <v>11</v>
      </c>
      <c r="J353" s="4" t="s">
        <v>1198</v>
      </c>
      <c r="K353" s="5" t="s">
        <v>19</v>
      </c>
      <c r="L353" s="4" t="s">
        <v>1519</v>
      </c>
    </row>
    <row r="354" spans="1:12" ht="15.6" x14ac:dyDescent="0.3">
      <c r="A354" s="4" t="s">
        <v>5738</v>
      </c>
      <c r="B354" s="4" t="s">
        <v>3360</v>
      </c>
      <c r="C354" s="4" t="s">
        <v>3361</v>
      </c>
      <c r="D354" s="4" t="s">
        <v>5739</v>
      </c>
      <c r="E354" s="13" t="str">
        <f t="shared" si="20"/>
        <v>YES</v>
      </c>
      <c r="F354" s="13" t="str">
        <f t="shared" si="21"/>
        <v>YES</v>
      </c>
      <c r="G354" s="13" t="str">
        <f t="shared" si="22"/>
        <v>YES</v>
      </c>
      <c r="H354" s="13" t="b">
        <f t="shared" si="23"/>
        <v>1</v>
      </c>
      <c r="I354" s="5">
        <v>8</v>
      </c>
      <c r="J354" s="4" t="s">
        <v>3363</v>
      </c>
      <c r="K354" s="5">
        <v>2020</v>
      </c>
      <c r="L354" s="4" t="s">
        <v>1540</v>
      </c>
    </row>
    <row r="355" spans="1:12" ht="15.6" x14ac:dyDescent="0.3">
      <c r="A355" s="4" t="s">
        <v>4075</v>
      </c>
      <c r="B355" s="4" t="s">
        <v>4076</v>
      </c>
      <c r="C355" s="4" t="s">
        <v>4079</v>
      </c>
      <c r="D355" s="4" t="s">
        <v>5189</v>
      </c>
      <c r="E355" s="13" t="str">
        <f t="shared" si="20"/>
        <v>YES</v>
      </c>
      <c r="F355" s="13" t="str">
        <f t="shared" si="21"/>
        <v>YES</v>
      </c>
      <c r="G355" s="13" t="str">
        <f t="shared" si="22"/>
        <v>YES</v>
      </c>
      <c r="H355" s="13" t="b">
        <f t="shared" si="23"/>
        <v>1</v>
      </c>
      <c r="I355" s="5">
        <v>11</v>
      </c>
      <c r="J355" s="4" t="s">
        <v>5813</v>
      </c>
      <c r="K355" s="5">
        <v>2021</v>
      </c>
      <c r="L355" s="4" t="s">
        <v>1540</v>
      </c>
    </row>
    <row r="356" spans="1:12" ht="15.6" x14ac:dyDescent="0.3">
      <c r="A356" s="4" t="s">
        <v>5736</v>
      </c>
      <c r="B356" s="4" t="s">
        <v>3352</v>
      </c>
      <c r="C356" s="4" t="s">
        <v>3353</v>
      </c>
      <c r="D356" s="4" t="s">
        <v>5737</v>
      </c>
      <c r="E356" s="14" t="str">
        <f t="shared" si="20"/>
        <v>NO</v>
      </c>
      <c r="F356" s="13" t="str">
        <f t="shared" si="21"/>
        <v>YES</v>
      </c>
      <c r="G356" s="13" t="str">
        <f t="shared" si="22"/>
        <v>YES</v>
      </c>
      <c r="H356" s="15" t="b">
        <f t="shared" si="23"/>
        <v>0</v>
      </c>
      <c r="I356" s="5">
        <v>11</v>
      </c>
      <c r="J356" s="4" t="s">
        <v>3355</v>
      </c>
      <c r="K356" s="5">
        <v>2018</v>
      </c>
      <c r="L356" s="4" t="s">
        <v>1540</v>
      </c>
    </row>
    <row r="357" spans="1:12" ht="15.6" x14ac:dyDescent="0.3">
      <c r="A357" s="4" t="s">
        <v>3657</v>
      </c>
      <c r="B357" s="4" t="s">
        <v>3658</v>
      </c>
      <c r="C357" s="4" t="s">
        <v>3662</v>
      </c>
      <c r="D357" s="4" t="s">
        <v>5115</v>
      </c>
      <c r="E357" s="13" t="str">
        <f t="shared" si="20"/>
        <v>YES</v>
      </c>
      <c r="F357" s="13" t="str">
        <f t="shared" si="21"/>
        <v>YES</v>
      </c>
      <c r="G357" s="13" t="str">
        <f t="shared" si="22"/>
        <v>YES</v>
      </c>
      <c r="H357" s="13" t="b">
        <f t="shared" si="23"/>
        <v>1</v>
      </c>
      <c r="I357" s="5">
        <v>15</v>
      </c>
      <c r="J357" s="4" t="s">
        <v>5791</v>
      </c>
      <c r="K357" s="5">
        <v>2023</v>
      </c>
      <c r="L357" s="4" t="s">
        <v>1540</v>
      </c>
    </row>
    <row r="358" spans="1:12" ht="15.6" x14ac:dyDescent="0.3">
      <c r="A358" s="4" t="s">
        <v>3801</v>
      </c>
      <c r="B358" s="4" t="s">
        <v>3802</v>
      </c>
      <c r="C358" s="4" t="s">
        <v>3805</v>
      </c>
      <c r="D358" s="4" t="s">
        <v>5141</v>
      </c>
      <c r="E358" s="13" t="str">
        <f t="shared" si="20"/>
        <v>YES</v>
      </c>
      <c r="F358" s="13" t="str">
        <f t="shared" si="21"/>
        <v>YES</v>
      </c>
      <c r="G358" s="13" t="str">
        <f t="shared" si="22"/>
        <v>YES</v>
      </c>
      <c r="H358" s="13" t="b">
        <f t="shared" si="23"/>
        <v>1</v>
      </c>
      <c r="I358" s="5">
        <v>17</v>
      </c>
      <c r="J358" s="4" t="s">
        <v>5800</v>
      </c>
      <c r="K358" s="5">
        <v>2022</v>
      </c>
      <c r="L358" s="4" t="s">
        <v>1540</v>
      </c>
    </row>
    <row r="359" spans="1:12" ht="15.6" x14ac:dyDescent="0.3">
      <c r="A359" s="4" t="s">
        <v>719</v>
      </c>
      <c r="B359" s="4" t="s">
        <v>720</v>
      </c>
      <c r="C359" s="4" t="s">
        <v>723</v>
      </c>
      <c r="D359" s="4" t="s">
        <v>724</v>
      </c>
      <c r="E359" s="14" t="str">
        <f t="shared" si="20"/>
        <v>NO</v>
      </c>
      <c r="F359" s="13" t="str">
        <f t="shared" si="21"/>
        <v>YES</v>
      </c>
      <c r="G359" s="13" t="str">
        <f t="shared" si="22"/>
        <v>YES</v>
      </c>
      <c r="H359" s="15" t="b">
        <f t="shared" si="23"/>
        <v>0</v>
      </c>
      <c r="I359" s="5">
        <v>7</v>
      </c>
      <c r="J359" s="4" t="s">
        <v>722</v>
      </c>
      <c r="K359" s="5" t="s">
        <v>11</v>
      </c>
      <c r="L359" s="4" t="s">
        <v>1519</v>
      </c>
    </row>
    <row r="360" spans="1:12" ht="15.6" x14ac:dyDescent="0.3">
      <c r="A360" s="4" t="s">
        <v>5476</v>
      </c>
      <c r="B360" s="4" t="s">
        <v>2316</v>
      </c>
      <c r="C360" s="4" t="s">
        <v>2317</v>
      </c>
      <c r="D360" s="4" t="s">
        <v>5477</v>
      </c>
      <c r="E360" s="13" t="str">
        <f t="shared" si="20"/>
        <v>YES</v>
      </c>
      <c r="F360" s="13" t="str">
        <f t="shared" si="21"/>
        <v>YES</v>
      </c>
      <c r="G360" s="13" t="str">
        <f t="shared" si="22"/>
        <v>YES</v>
      </c>
      <c r="H360" s="13" t="b">
        <f t="shared" si="23"/>
        <v>1</v>
      </c>
      <c r="I360" s="5">
        <v>19</v>
      </c>
      <c r="J360" s="4" t="s">
        <v>2319</v>
      </c>
      <c r="K360" s="5">
        <v>2022</v>
      </c>
      <c r="L360" s="4" t="s">
        <v>1540</v>
      </c>
    </row>
    <row r="361" spans="1:12" ht="15.6" x14ac:dyDescent="0.3">
      <c r="A361" s="4" t="s">
        <v>4221</v>
      </c>
      <c r="B361" s="4" t="s">
        <v>4222</v>
      </c>
      <c r="C361" s="4" t="s">
        <v>4226</v>
      </c>
      <c r="D361" s="4" t="s">
        <v>5215</v>
      </c>
      <c r="E361" s="13" t="str">
        <f t="shared" si="20"/>
        <v>YES</v>
      </c>
      <c r="F361" s="13" t="str">
        <f t="shared" si="21"/>
        <v>YES</v>
      </c>
      <c r="G361" s="15" t="str">
        <f t="shared" si="22"/>
        <v>NO</v>
      </c>
      <c r="H361" s="15" t="b">
        <f t="shared" si="23"/>
        <v>0</v>
      </c>
      <c r="I361" s="5">
        <v>15</v>
      </c>
      <c r="J361" s="4" t="s">
        <v>5826</v>
      </c>
      <c r="K361" s="5">
        <v>2019</v>
      </c>
      <c r="L361" s="4" t="s">
        <v>1540</v>
      </c>
    </row>
    <row r="362" spans="1:12" ht="15.6" x14ac:dyDescent="0.3">
      <c r="A362" s="4" t="s">
        <v>5611</v>
      </c>
      <c r="B362" s="4" t="s">
        <v>2860</v>
      </c>
      <c r="C362" s="4" t="s">
        <v>2861</v>
      </c>
      <c r="D362" s="4" t="s">
        <v>5613</v>
      </c>
      <c r="E362" s="13" t="str">
        <f t="shared" si="20"/>
        <v>YES</v>
      </c>
      <c r="F362" s="13" t="str">
        <f t="shared" si="21"/>
        <v>YES</v>
      </c>
      <c r="G362" s="13" t="str">
        <f t="shared" si="22"/>
        <v>YES</v>
      </c>
      <c r="H362" s="13" t="b">
        <f t="shared" si="23"/>
        <v>1</v>
      </c>
      <c r="I362" s="5">
        <v>12</v>
      </c>
      <c r="J362" s="4" t="s">
        <v>2863</v>
      </c>
      <c r="K362" s="5">
        <v>2021</v>
      </c>
      <c r="L362" s="4" t="s">
        <v>1540</v>
      </c>
    </row>
    <row r="363" spans="1:12" ht="15.6" x14ac:dyDescent="0.3">
      <c r="A363" s="4" t="s">
        <v>5660</v>
      </c>
      <c r="B363" s="4" t="s">
        <v>3049</v>
      </c>
      <c r="C363" s="4" t="s">
        <v>3050</v>
      </c>
      <c r="D363" s="4" t="s">
        <v>5661</v>
      </c>
      <c r="E363" s="14" t="str">
        <f t="shared" si="20"/>
        <v>NO</v>
      </c>
      <c r="F363" s="13" t="str">
        <f t="shared" si="21"/>
        <v>YES</v>
      </c>
      <c r="G363" s="13" t="str">
        <f t="shared" si="22"/>
        <v>YES</v>
      </c>
      <c r="H363" s="15" t="b">
        <f t="shared" si="23"/>
        <v>0</v>
      </c>
      <c r="I363" s="5">
        <v>13</v>
      </c>
      <c r="J363" s="4" t="s">
        <v>3052</v>
      </c>
      <c r="K363" s="5">
        <v>2019</v>
      </c>
      <c r="L363" s="4" t="s">
        <v>1540</v>
      </c>
    </row>
    <row r="364" spans="1:12" ht="15.6" x14ac:dyDescent="0.3">
      <c r="A364" s="4" t="s">
        <v>5472</v>
      </c>
      <c r="B364" s="4" t="s">
        <v>2300</v>
      </c>
      <c r="C364" s="4" t="s">
        <v>2301</v>
      </c>
      <c r="D364" s="4" t="s">
        <v>5473</v>
      </c>
      <c r="E364" s="14" t="str">
        <f t="shared" si="20"/>
        <v>NO</v>
      </c>
      <c r="F364" s="13" t="str">
        <f t="shared" si="21"/>
        <v>YES</v>
      </c>
      <c r="G364" s="13" t="str">
        <f t="shared" si="22"/>
        <v>YES</v>
      </c>
      <c r="H364" s="15" t="b">
        <f t="shared" si="23"/>
        <v>0</v>
      </c>
      <c r="I364" s="5">
        <v>20</v>
      </c>
      <c r="J364" s="4" t="s">
        <v>2303</v>
      </c>
      <c r="K364" s="5">
        <v>2021</v>
      </c>
      <c r="L364" s="4" t="s">
        <v>1540</v>
      </c>
    </row>
    <row r="365" spans="1:12" ht="15.6" x14ac:dyDescent="0.3">
      <c r="A365" s="4" t="s">
        <v>4632</v>
      </c>
      <c r="B365" s="4" t="s">
        <v>4633</v>
      </c>
      <c r="C365" s="4" t="s">
        <v>4635</v>
      </c>
      <c r="D365" s="4" t="s">
        <v>5287</v>
      </c>
      <c r="E365" s="14" t="str">
        <f t="shared" si="20"/>
        <v>NO</v>
      </c>
      <c r="F365" s="13" t="str">
        <f t="shared" si="21"/>
        <v>YES</v>
      </c>
      <c r="G365" s="15" t="str">
        <f t="shared" si="22"/>
        <v>NO</v>
      </c>
      <c r="H365" s="15" t="b">
        <f t="shared" si="23"/>
        <v>0</v>
      </c>
      <c r="I365" s="5">
        <v>9</v>
      </c>
      <c r="J365" s="4" t="s">
        <v>5858</v>
      </c>
      <c r="K365" s="5">
        <v>2020</v>
      </c>
      <c r="L365" s="4" t="s">
        <v>1540</v>
      </c>
    </row>
    <row r="366" spans="1:12" ht="15.6" x14ac:dyDescent="0.3">
      <c r="A366" s="4" t="s">
        <v>5386</v>
      </c>
      <c r="B366" s="4" t="s">
        <v>1959</v>
      </c>
      <c r="C366" s="4" t="s">
        <v>1960</v>
      </c>
      <c r="D366" s="4" t="s">
        <v>5387</v>
      </c>
      <c r="E366" s="13" t="str">
        <f t="shared" si="20"/>
        <v>YES</v>
      </c>
      <c r="F366" s="13" t="str">
        <f t="shared" si="21"/>
        <v>YES</v>
      </c>
      <c r="G366" s="13" t="str">
        <f t="shared" si="22"/>
        <v>YES</v>
      </c>
      <c r="H366" s="13" t="b">
        <f t="shared" si="23"/>
        <v>1</v>
      </c>
      <c r="I366" s="5">
        <v>16</v>
      </c>
      <c r="J366" s="4" t="s">
        <v>1962</v>
      </c>
      <c r="K366" s="5">
        <v>2019</v>
      </c>
      <c r="L366" s="4" t="s">
        <v>1540</v>
      </c>
    </row>
    <row r="367" spans="1:12" ht="15.6" x14ac:dyDescent="0.3">
      <c r="A367" s="4" t="s">
        <v>4504</v>
      </c>
      <c r="B367" s="4" t="s">
        <v>4505</v>
      </c>
      <c r="C367" s="4" t="s">
        <v>4508</v>
      </c>
      <c r="D367" s="4" t="s">
        <v>5266</v>
      </c>
      <c r="E367" s="13" t="str">
        <f t="shared" si="20"/>
        <v>YES</v>
      </c>
      <c r="F367" s="13" t="str">
        <f t="shared" si="21"/>
        <v>YES</v>
      </c>
      <c r="G367" s="13" t="str">
        <f t="shared" si="22"/>
        <v>YES</v>
      </c>
      <c r="H367" s="13" t="b">
        <f t="shared" si="23"/>
        <v>1</v>
      </c>
      <c r="I367" s="5">
        <v>18</v>
      </c>
      <c r="J367" s="4" t="s">
        <v>5850</v>
      </c>
      <c r="K367" s="5">
        <v>2019</v>
      </c>
      <c r="L367" s="4" t="s">
        <v>1540</v>
      </c>
    </row>
    <row r="368" spans="1:12" ht="15.6" x14ac:dyDescent="0.3">
      <c r="A368" s="4" t="s">
        <v>3664</v>
      </c>
      <c r="B368" s="4" t="s">
        <v>3665</v>
      </c>
      <c r="C368" s="4" t="s">
        <v>3669</v>
      </c>
      <c r="D368" s="4" t="s">
        <v>5116</v>
      </c>
      <c r="E368" s="13" t="str">
        <f t="shared" si="20"/>
        <v>YES</v>
      </c>
      <c r="F368" s="13" t="str">
        <f t="shared" si="21"/>
        <v>YES</v>
      </c>
      <c r="G368" s="13" t="str">
        <f t="shared" si="22"/>
        <v>YES</v>
      </c>
      <c r="H368" s="13" t="b">
        <f t="shared" si="23"/>
        <v>1</v>
      </c>
      <c r="I368" s="5">
        <v>8</v>
      </c>
      <c r="J368" s="4" t="s">
        <v>5792</v>
      </c>
      <c r="K368" s="5">
        <v>2022</v>
      </c>
      <c r="L368" s="4" t="s">
        <v>1540</v>
      </c>
    </row>
    <row r="369" spans="1:12" ht="15.6" x14ac:dyDescent="0.3">
      <c r="A369" s="4" t="s">
        <v>3739</v>
      </c>
      <c r="B369" s="4" t="s">
        <v>3740</v>
      </c>
      <c r="C369" s="4" t="s">
        <v>3743</v>
      </c>
      <c r="D369" s="4" t="s">
        <v>5129</v>
      </c>
      <c r="E369" s="13" t="str">
        <f t="shared" si="20"/>
        <v>YES</v>
      </c>
      <c r="F369" s="13" t="str">
        <f t="shared" si="21"/>
        <v>YES</v>
      </c>
      <c r="G369" s="13" t="str">
        <f t="shared" si="22"/>
        <v>YES</v>
      </c>
      <c r="H369" s="13" t="b">
        <f t="shared" si="23"/>
        <v>1</v>
      </c>
      <c r="I369" s="5">
        <v>15</v>
      </c>
      <c r="J369" s="4" t="s">
        <v>5798</v>
      </c>
      <c r="K369" s="5">
        <v>2022</v>
      </c>
      <c r="L369" s="4" t="s">
        <v>1540</v>
      </c>
    </row>
    <row r="370" spans="1:12" ht="15.6" x14ac:dyDescent="0.3">
      <c r="A370" s="4" t="s">
        <v>155</v>
      </c>
      <c r="B370" s="4" t="s">
        <v>156</v>
      </c>
      <c r="C370" s="4" t="s">
        <v>160</v>
      </c>
      <c r="D370" s="4" t="s">
        <v>161</v>
      </c>
      <c r="E370" s="14" t="str">
        <f t="shared" si="20"/>
        <v>NO</v>
      </c>
      <c r="F370" s="13" t="str">
        <f t="shared" si="21"/>
        <v>YES</v>
      </c>
      <c r="G370" s="13" t="str">
        <f t="shared" si="22"/>
        <v>YES</v>
      </c>
      <c r="H370" s="15" t="b">
        <f t="shared" si="23"/>
        <v>0</v>
      </c>
      <c r="I370" s="5">
        <v>8</v>
      </c>
      <c r="J370" s="4" t="s">
        <v>159</v>
      </c>
      <c r="K370" s="5" t="s">
        <v>35</v>
      </c>
      <c r="L370" s="4" t="s">
        <v>1519</v>
      </c>
    </row>
    <row r="371" spans="1:12" ht="15.6" x14ac:dyDescent="0.3">
      <c r="A371" s="4" t="s">
        <v>1676</v>
      </c>
      <c r="B371" s="4" t="s">
        <v>1677</v>
      </c>
      <c r="C371" s="4" t="s">
        <v>1680</v>
      </c>
      <c r="D371" s="4" t="s">
        <v>1681</v>
      </c>
      <c r="E371" s="14" t="str">
        <f t="shared" si="20"/>
        <v>NO</v>
      </c>
      <c r="F371" s="13" t="str">
        <f t="shared" si="21"/>
        <v>YES</v>
      </c>
      <c r="G371" s="13" t="str">
        <f t="shared" si="22"/>
        <v>YES</v>
      </c>
      <c r="H371" s="15" t="b">
        <f t="shared" si="23"/>
        <v>0</v>
      </c>
      <c r="I371" s="5">
        <v>15</v>
      </c>
      <c r="J371" s="4" t="s">
        <v>1679</v>
      </c>
      <c r="K371" s="5">
        <v>2021</v>
      </c>
      <c r="L371" s="4" t="s">
        <v>1540</v>
      </c>
    </row>
    <row r="372" spans="1:12" ht="15.6" x14ac:dyDescent="0.3">
      <c r="A372" s="4" t="s">
        <v>5565</v>
      </c>
      <c r="B372" s="4" t="s">
        <v>2667</v>
      </c>
      <c r="C372" s="4" t="s">
        <v>2668</v>
      </c>
      <c r="D372" s="4" t="s">
        <v>5566</v>
      </c>
      <c r="E372" s="13" t="str">
        <f t="shared" si="20"/>
        <v>YES</v>
      </c>
      <c r="F372" s="13" t="str">
        <f t="shared" si="21"/>
        <v>YES</v>
      </c>
      <c r="G372" s="13" t="str">
        <f t="shared" si="22"/>
        <v>YES</v>
      </c>
      <c r="H372" s="13" t="b">
        <f t="shared" si="23"/>
        <v>1</v>
      </c>
      <c r="I372" s="5">
        <v>12</v>
      </c>
      <c r="J372" s="4" t="s">
        <v>2670</v>
      </c>
      <c r="K372" s="5">
        <v>2020</v>
      </c>
      <c r="L372" s="4" t="s">
        <v>1540</v>
      </c>
    </row>
    <row r="373" spans="1:12" ht="15.6" x14ac:dyDescent="0.3">
      <c r="A373" s="4" t="s">
        <v>4835</v>
      </c>
      <c r="B373" s="4" t="s">
        <v>4836</v>
      </c>
      <c r="C373" s="4" t="s">
        <v>4839</v>
      </c>
      <c r="D373" s="4" t="s">
        <v>5322</v>
      </c>
      <c r="E373" s="13" t="str">
        <f t="shared" si="20"/>
        <v>YES</v>
      </c>
      <c r="F373" s="13" t="str">
        <f t="shared" si="21"/>
        <v>YES</v>
      </c>
      <c r="G373" s="13" t="str">
        <f t="shared" si="22"/>
        <v>YES</v>
      </c>
      <c r="H373" s="13" t="b">
        <f t="shared" si="23"/>
        <v>1</v>
      </c>
      <c r="I373" s="5">
        <v>15</v>
      </c>
      <c r="J373" s="4" t="s">
        <v>5874</v>
      </c>
      <c r="K373" s="5">
        <v>2017</v>
      </c>
      <c r="L373" s="4" t="s">
        <v>1540</v>
      </c>
    </row>
    <row r="374" spans="1:12" ht="15.6" x14ac:dyDescent="0.3">
      <c r="A374" s="4" t="s">
        <v>5553</v>
      </c>
      <c r="B374" s="4" t="s">
        <v>2619</v>
      </c>
      <c r="C374" s="4" t="s">
        <v>2620</v>
      </c>
      <c r="D374" s="4" t="s">
        <v>5554</v>
      </c>
      <c r="E374" s="14" t="str">
        <f t="shared" si="20"/>
        <v>NO</v>
      </c>
      <c r="F374" s="13" t="str">
        <f t="shared" si="21"/>
        <v>YES</v>
      </c>
      <c r="G374" s="13" t="str">
        <f t="shared" si="22"/>
        <v>YES</v>
      </c>
      <c r="H374" s="15" t="b">
        <f t="shared" si="23"/>
        <v>0</v>
      </c>
      <c r="I374" s="5">
        <v>12</v>
      </c>
      <c r="J374" s="4" t="s">
        <v>2622</v>
      </c>
      <c r="K374" s="5">
        <v>2021</v>
      </c>
      <c r="L374" s="4" t="s">
        <v>1540</v>
      </c>
    </row>
    <row r="375" spans="1:12" ht="15.6" x14ac:dyDescent="0.3">
      <c r="A375" s="4" t="s">
        <v>5587</v>
      </c>
      <c r="B375" s="4" t="s">
        <v>2753</v>
      </c>
      <c r="C375" s="4" t="s">
        <v>2754</v>
      </c>
      <c r="D375" s="4" t="s">
        <v>5588</v>
      </c>
      <c r="E375" s="13" t="str">
        <f t="shared" si="20"/>
        <v>YES</v>
      </c>
      <c r="F375" s="13" t="str">
        <f t="shared" si="21"/>
        <v>YES</v>
      </c>
      <c r="G375" s="13" t="str">
        <f t="shared" si="22"/>
        <v>YES</v>
      </c>
      <c r="H375" s="13" t="b">
        <f t="shared" si="23"/>
        <v>1</v>
      </c>
      <c r="I375" s="5">
        <v>9</v>
      </c>
      <c r="J375" s="4" t="s">
        <v>2756</v>
      </c>
      <c r="K375" s="5">
        <v>2018</v>
      </c>
      <c r="L375" s="4" t="s">
        <v>1540</v>
      </c>
    </row>
    <row r="376" spans="1:12" ht="15.6" x14ac:dyDescent="0.3">
      <c r="A376" s="4" t="s">
        <v>662</v>
      </c>
      <c r="B376" s="4" t="s">
        <v>663</v>
      </c>
      <c r="C376" s="4" t="s">
        <v>667</v>
      </c>
      <c r="D376" s="4" t="s">
        <v>668</v>
      </c>
      <c r="E376" s="13" t="str">
        <f t="shared" si="20"/>
        <v>YES</v>
      </c>
      <c r="F376" s="13" t="str">
        <f t="shared" si="21"/>
        <v>YES</v>
      </c>
      <c r="G376" s="13" t="str">
        <f t="shared" si="22"/>
        <v>YES</v>
      </c>
      <c r="H376" s="13" t="b">
        <f t="shared" si="23"/>
        <v>1</v>
      </c>
      <c r="I376" s="5">
        <v>7</v>
      </c>
      <c r="J376" s="4" t="s">
        <v>666</v>
      </c>
      <c r="K376" s="5" t="s">
        <v>124</v>
      </c>
      <c r="L376" s="4" t="s">
        <v>1519</v>
      </c>
    </row>
    <row r="377" spans="1:12" ht="15.6" x14ac:dyDescent="0.3">
      <c r="A377" s="4" t="s">
        <v>5486</v>
      </c>
      <c r="B377" s="4" t="s">
        <v>2352</v>
      </c>
      <c r="C377" s="4" t="s">
        <v>2353</v>
      </c>
      <c r="D377" s="4" t="s">
        <v>5487</v>
      </c>
      <c r="E377" s="13" t="str">
        <f t="shared" si="20"/>
        <v>YES</v>
      </c>
      <c r="F377" s="13" t="str">
        <f t="shared" si="21"/>
        <v>YES</v>
      </c>
      <c r="G377" s="13" t="str">
        <f t="shared" si="22"/>
        <v>YES</v>
      </c>
      <c r="H377" s="13" t="b">
        <f t="shared" si="23"/>
        <v>1</v>
      </c>
      <c r="I377" s="5">
        <v>12</v>
      </c>
      <c r="J377" s="4" t="s">
        <v>2355</v>
      </c>
      <c r="K377" s="5">
        <v>2018</v>
      </c>
      <c r="L377" s="4" t="s">
        <v>1540</v>
      </c>
    </row>
    <row r="378" spans="1:12" ht="15.6" x14ac:dyDescent="0.3">
      <c r="A378" s="4" t="s">
        <v>5515</v>
      </c>
      <c r="B378" s="4" t="s">
        <v>2467</v>
      </c>
      <c r="C378" s="4" t="s">
        <v>2468</v>
      </c>
      <c r="D378" s="4" t="s">
        <v>5516</v>
      </c>
      <c r="E378" s="13" t="str">
        <f t="shared" si="20"/>
        <v>YES</v>
      </c>
      <c r="F378" s="13" t="str">
        <f t="shared" si="21"/>
        <v>YES</v>
      </c>
      <c r="G378" s="13" t="str">
        <f t="shared" si="22"/>
        <v>YES</v>
      </c>
      <c r="H378" s="13" t="b">
        <f t="shared" si="23"/>
        <v>1</v>
      </c>
      <c r="I378" s="5">
        <v>31</v>
      </c>
      <c r="J378" s="4" t="s">
        <v>2470</v>
      </c>
      <c r="K378" s="5">
        <v>2021</v>
      </c>
      <c r="L378" s="4" t="s">
        <v>1540</v>
      </c>
    </row>
    <row r="379" spans="1:12" ht="15.6" x14ac:dyDescent="0.3">
      <c r="A379" s="4" t="s">
        <v>3671</v>
      </c>
      <c r="B379" s="4" t="s">
        <v>1914</v>
      </c>
      <c r="C379" s="4" t="s">
        <v>1915</v>
      </c>
      <c r="D379" s="4" t="s">
        <v>5117</v>
      </c>
      <c r="E379" s="13" t="str">
        <f t="shared" si="20"/>
        <v>YES</v>
      </c>
      <c r="F379" s="13" t="str">
        <f t="shared" si="21"/>
        <v>YES</v>
      </c>
      <c r="G379" s="13" t="str">
        <f t="shared" si="22"/>
        <v>YES</v>
      </c>
      <c r="H379" s="13" t="b">
        <f t="shared" si="23"/>
        <v>1</v>
      </c>
      <c r="I379" s="5">
        <v>32</v>
      </c>
      <c r="J379" s="4" t="s">
        <v>5793</v>
      </c>
      <c r="K379" s="5">
        <v>2021</v>
      </c>
      <c r="L379" s="4" t="s">
        <v>1540</v>
      </c>
    </row>
    <row r="380" spans="1:12" ht="15.6" x14ac:dyDescent="0.3">
      <c r="A380" s="4" t="s">
        <v>5454</v>
      </c>
      <c r="B380" s="4" t="s">
        <v>2230</v>
      </c>
      <c r="C380" s="4" t="s">
        <v>2231</v>
      </c>
      <c r="D380" s="4" t="s">
        <v>5455</v>
      </c>
      <c r="E380" s="14" t="str">
        <f t="shared" si="20"/>
        <v>NO</v>
      </c>
      <c r="F380" s="13" t="str">
        <f t="shared" si="21"/>
        <v>YES</v>
      </c>
      <c r="G380" s="13" t="str">
        <f t="shared" si="22"/>
        <v>YES</v>
      </c>
      <c r="H380" s="15" t="b">
        <f t="shared" si="23"/>
        <v>0</v>
      </c>
      <c r="I380" s="5">
        <v>17</v>
      </c>
      <c r="J380" s="4" t="s">
        <v>2233</v>
      </c>
      <c r="K380" s="5">
        <v>2022</v>
      </c>
      <c r="L380" s="4" t="s">
        <v>1540</v>
      </c>
    </row>
    <row r="381" spans="1:12" ht="15.6" x14ac:dyDescent="0.3">
      <c r="A381" s="4" t="s">
        <v>5597</v>
      </c>
      <c r="B381" s="4" t="s">
        <v>2794</v>
      </c>
      <c r="C381" s="4" t="s">
        <v>2795</v>
      </c>
      <c r="D381" s="4" t="s">
        <v>5598</v>
      </c>
      <c r="E381" s="14" t="str">
        <f t="shared" si="20"/>
        <v>NO</v>
      </c>
      <c r="F381" s="13" t="str">
        <f t="shared" si="21"/>
        <v>YES</v>
      </c>
      <c r="G381" s="13" t="str">
        <f t="shared" si="22"/>
        <v>YES</v>
      </c>
      <c r="H381" s="15" t="b">
        <f t="shared" si="23"/>
        <v>0</v>
      </c>
      <c r="I381" s="5">
        <v>14</v>
      </c>
      <c r="J381" s="4" t="s">
        <v>2797</v>
      </c>
      <c r="K381" s="5">
        <v>2019</v>
      </c>
      <c r="L381" s="4" t="s">
        <v>1540</v>
      </c>
    </row>
    <row r="382" spans="1:12" ht="15.6" x14ac:dyDescent="0.3">
      <c r="A382" s="4" t="s">
        <v>5581</v>
      </c>
      <c r="B382" s="4" t="s">
        <v>2729</v>
      </c>
      <c r="C382" s="4" t="s">
        <v>2730</v>
      </c>
      <c r="D382" s="4" t="s">
        <v>5582</v>
      </c>
      <c r="E382" s="14" t="str">
        <f t="shared" si="20"/>
        <v>NO</v>
      </c>
      <c r="F382" s="13" t="str">
        <f t="shared" si="21"/>
        <v>YES</v>
      </c>
      <c r="G382" s="13" t="str">
        <f t="shared" si="22"/>
        <v>YES</v>
      </c>
      <c r="H382" s="15" t="b">
        <f t="shared" si="23"/>
        <v>0</v>
      </c>
      <c r="I382" s="5">
        <v>13</v>
      </c>
      <c r="J382" s="4" t="s">
        <v>2732</v>
      </c>
      <c r="K382" s="5">
        <v>2020</v>
      </c>
      <c r="L382" s="4" t="s">
        <v>1540</v>
      </c>
    </row>
    <row r="383" spans="1:12" ht="15.6" x14ac:dyDescent="0.3">
      <c r="A383" s="4" t="s">
        <v>5593</v>
      </c>
      <c r="B383" s="4" t="s">
        <v>2778</v>
      </c>
      <c r="C383" s="4" t="s">
        <v>2779</v>
      </c>
      <c r="D383" s="4" t="s">
        <v>5594</v>
      </c>
      <c r="E383" s="14" t="str">
        <f t="shared" si="20"/>
        <v>NO</v>
      </c>
      <c r="F383" s="13" t="str">
        <f t="shared" si="21"/>
        <v>YES</v>
      </c>
      <c r="G383" s="13" t="str">
        <f t="shared" si="22"/>
        <v>YES</v>
      </c>
      <c r="H383" s="15" t="b">
        <f t="shared" si="23"/>
        <v>0</v>
      </c>
      <c r="I383" s="5">
        <v>12</v>
      </c>
      <c r="J383" s="4" t="s">
        <v>2781</v>
      </c>
      <c r="K383" s="5">
        <v>2022</v>
      </c>
      <c r="L383" s="4" t="s">
        <v>1540</v>
      </c>
    </row>
    <row r="384" spans="1:12" ht="15.6" x14ac:dyDescent="0.3">
      <c r="A384" s="4" t="s">
        <v>5642</v>
      </c>
      <c r="B384" s="4" t="s">
        <v>2978</v>
      </c>
      <c r="C384" s="4" t="s">
        <v>2979</v>
      </c>
      <c r="D384" s="4" t="s">
        <v>5643</v>
      </c>
      <c r="E384" s="13" t="str">
        <f t="shared" si="20"/>
        <v>YES</v>
      </c>
      <c r="F384" s="13" t="str">
        <f t="shared" si="21"/>
        <v>YES</v>
      </c>
      <c r="G384" s="13" t="str">
        <f t="shared" si="22"/>
        <v>YES</v>
      </c>
      <c r="H384" s="13" t="b">
        <f t="shared" si="23"/>
        <v>1</v>
      </c>
      <c r="I384" s="5">
        <v>17</v>
      </c>
      <c r="J384" s="4" t="s">
        <v>2981</v>
      </c>
      <c r="K384" s="5">
        <v>2019</v>
      </c>
      <c r="L384" s="4" t="s">
        <v>1540</v>
      </c>
    </row>
    <row r="385" spans="1:12" ht="15.6" x14ac:dyDescent="0.3">
      <c r="A385" s="4" t="s">
        <v>5511</v>
      </c>
      <c r="B385" s="4" t="s">
        <v>2451</v>
      </c>
      <c r="C385" s="4" t="s">
        <v>2452</v>
      </c>
      <c r="D385" s="4" t="s">
        <v>5512</v>
      </c>
      <c r="E385" s="14" t="str">
        <f t="shared" si="20"/>
        <v>NO</v>
      </c>
      <c r="F385" s="13" t="str">
        <f t="shared" si="21"/>
        <v>YES</v>
      </c>
      <c r="G385" s="13" t="str">
        <f t="shared" si="22"/>
        <v>YES</v>
      </c>
      <c r="H385" s="15" t="b">
        <f t="shared" si="23"/>
        <v>0</v>
      </c>
      <c r="I385" s="5">
        <v>20</v>
      </c>
      <c r="J385" s="4" t="s">
        <v>2454</v>
      </c>
      <c r="K385" s="5">
        <v>2019</v>
      </c>
      <c r="L385" s="4" t="s">
        <v>1540</v>
      </c>
    </row>
    <row r="386" spans="1:12" ht="15.6" x14ac:dyDescent="0.3">
      <c r="A386" s="4" t="s">
        <v>5372</v>
      </c>
      <c r="B386" s="4" t="s">
        <v>1906</v>
      </c>
      <c r="C386" s="4" t="s">
        <v>1907</v>
      </c>
      <c r="D386" s="4" t="s">
        <v>5373</v>
      </c>
      <c r="E386" s="13" t="str">
        <f t="shared" ref="E386:E417" si="24">IF(OR(ISNUMBER(SEARCH("Virtual Reality",B386)),ISNUMBER(SEARCH("Augmented Reality",B386)),ISNUMBER(SEARCH("Mixed Reality",B386)),ISNUMBER(SEARCH("Metaverse",B386)),ISNUMBER(SEARCH("vr",B386)),ISNUMBER(SEARCH("AR",B386)),ISNUMBER(SEARCH("MR",B386)),ISNUMBER(SEARCH("security",B386)),ISNUMBER(SEARCH("privacy",B386)),ISNUMBER(SEARCH("identification",B386)),ISNUMBER(SEARCH("authentication",B386)),ISNUMBER(SEARCH("risks",B386)),ISNUMBER(SEARCH("risk",B386))),"YES","NO")</f>
        <v>YES</v>
      </c>
      <c r="F386" s="13" t="str">
        <f t="shared" ref="F386:F417" si="25">IF(OR(ISNUMBER(SEARCH("Virtual Reality",C386)),ISNUMBER(SEARCH("Augmented Reality",C386)),ISNUMBER(SEARCH("Mixed Reality",C386)),ISNUMBER(SEARCH("Metaverse",C386)),ISNUMBER(SEARCH("vr",C386)),ISNUMBER(SEARCH("AR",C386)),ISNUMBER(SEARCH("MR",C386)),ISNUMBER(SEARCH("security",C386)),ISNUMBER(SEARCH("privacy",C386)),ISNUMBER(SEARCH("identification",C386)),ISNUMBER(SEARCH("authentication",C386)),ISNUMBER(SEARCH("risks",C386)),ISNUMBER(SEARCH("risk",C386))),"YES","NO")</f>
        <v>YES</v>
      </c>
      <c r="G386" s="13" t="str">
        <f t="shared" ref="G386:G417" si="26">IF(OR(ISNUMBER(SEARCH("Virtual Reality",D386)),ISNUMBER(SEARCH("Augmented Reality",D386)),ISNUMBER(SEARCH("Mixed Reality",D386)),ISNUMBER(SEARCH("Metaverse",D386)),ISNUMBER(SEARCH("vr",D386)),ISNUMBER(SEARCH("AR",D386)),ISNUMBER(SEARCH("MR",D386)),ISNUMBER(SEARCH("security",D386)),ISNUMBER(SEARCH("privacy",D386)),ISNUMBER(SEARCH("identification",D386)),ISNUMBER(SEARCH("authentication",D386)),ISNUMBER(SEARCH("risks",D386)),ISNUMBER(SEARCH("risk",D386))),"YES","NO")</f>
        <v>YES</v>
      </c>
      <c r="H386" s="13" t="b">
        <f t="shared" ref="H386:H417" si="27">IF(AND(E386="YES",F386="YES",G386="YES"),TRUE,FALSE)</f>
        <v>1</v>
      </c>
      <c r="I386" s="5">
        <v>31</v>
      </c>
      <c r="J386" s="4" t="s">
        <v>1909</v>
      </c>
      <c r="K386" s="5">
        <v>2022</v>
      </c>
      <c r="L386" s="4" t="s">
        <v>1540</v>
      </c>
    </row>
    <row r="387" spans="1:12" ht="15.6" x14ac:dyDescent="0.3">
      <c r="A387" s="4" t="s">
        <v>5444</v>
      </c>
      <c r="B387" s="4" t="s">
        <v>2190</v>
      </c>
      <c r="C387" s="4" t="s">
        <v>2191</v>
      </c>
      <c r="D387" s="4" t="s">
        <v>5445</v>
      </c>
      <c r="E387" s="13" t="str">
        <f t="shared" si="24"/>
        <v>YES</v>
      </c>
      <c r="F387" s="13" t="str">
        <f t="shared" si="25"/>
        <v>YES</v>
      </c>
      <c r="G387" s="13" t="str">
        <f t="shared" si="26"/>
        <v>YES</v>
      </c>
      <c r="H387" s="13" t="b">
        <f t="shared" si="27"/>
        <v>1</v>
      </c>
      <c r="I387" s="5">
        <v>12</v>
      </c>
      <c r="J387" s="4" t="s">
        <v>2193</v>
      </c>
      <c r="K387" s="5">
        <v>2022</v>
      </c>
      <c r="L387" s="4" t="s">
        <v>1540</v>
      </c>
    </row>
    <row r="388" spans="1:12" ht="15.6" x14ac:dyDescent="0.3">
      <c r="A388" s="4" t="s">
        <v>3675</v>
      </c>
      <c r="B388" s="4" t="s">
        <v>3676</v>
      </c>
      <c r="C388" s="4" t="s">
        <v>3680</v>
      </c>
      <c r="D388" s="4" t="s">
        <v>5118</v>
      </c>
      <c r="E388" s="13" t="str">
        <f t="shared" si="24"/>
        <v>YES</v>
      </c>
      <c r="F388" s="13" t="str">
        <f t="shared" si="25"/>
        <v>YES</v>
      </c>
      <c r="G388" s="13" t="str">
        <f t="shared" si="26"/>
        <v>YES</v>
      </c>
      <c r="H388" s="13" t="b">
        <f t="shared" si="27"/>
        <v>1</v>
      </c>
      <c r="I388" s="5">
        <v>10</v>
      </c>
      <c r="J388" s="4" t="s">
        <v>5794</v>
      </c>
      <c r="K388" s="5">
        <v>2021</v>
      </c>
      <c r="L388" s="4" t="s">
        <v>1540</v>
      </c>
    </row>
    <row r="389" spans="1:12" ht="15.6" x14ac:dyDescent="0.3">
      <c r="A389" s="4" t="s">
        <v>5394</v>
      </c>
      <c r="B389" s="4" t="s">
        <v>1994</v>
      </c>
      <c r="C389" s="4" t="s">
        <v>1995</v>
      </c>
      <c r="D389" s="4" t="s">
        <v>5395</v>
      </c>
      <c r="E389" s="13" t="str">
        <f t="shared" si="24"/>
        <v>YES</v>
      </c>
      <c r="F389" s="13" t="str">
        <f t="shared" si="25"/>
        <v>YES</v>
      </c>
      <c r="G389" s="13" t="str">
        <f t="shared" si="26"/>
        <v>YES</v>
      </c>
      <c r="H389" s="13" t="b">
        <f t="shared" si="27"/>
        <v>1</v>
      </c>
      <c r="I389" s="5">
        <v>17</v>
      </c>
      <c r="J389" s="4" t="s">
        <v>1997</v>
      </c>
      <c r="K389" s="5">
        <v>2018</v>
      </c>
      <c r="L389" s="4" t="s">
        <v>1540</v>
      </c>
    </row>
    <row r="390" spans="1:12" ht="15.6" x14ac:dyDescent="0.3">
      <c r="A390" s="4" t="s">
        <v>903</v>
      </c>
      <c r="B390" s="4" t="s">
        <v>904</v>
      </c>
      <c r="C390" s="4" t="s">
        <v>907</v>
      </c>
      <c r="D390" s="4" t="s">
        <v>908</v>
      </c>
      <c r="E390" s="14" t="str">
        <f t="shared" si="24"/>
        <v>NO</v>
      </c>
      <c r="F390" s="13" t="str">
        <f t="shared" si="25"/>
        <v>YES</v>
      </c>
      <c r="G390" s="13" t="str">
        <f t="shared" si="26"/>
        <v>YES</v>
      </c>
      <c r="H390" s="15" t="b">
        <f t="shared" si="27"/>
        <v>0</v>
      </c>
      <c r="I390" s="5">
        <v>7</v>
      </c>
      <c r="J390" s="4" t="s">
        <v>906</v>
      </c>
      <c r="K390" s="5" t="s">
        <v>50</v>
      </c>
      <c r="L390" s="4" t="s">
        <v>1519</v>
      </c>
    </row>
    <row r="391" spans="1:12" ht="15.6" x14ac:dyDescent="0.3">
      <c r="A391" s="4" t="s">
        <v>5630</v>
      </c>
      <c r="B391" s="4" t="s">
        <v>2932</v>
      </c>
      <c r="C391" s="4" t="s">
        <v>2933</v>
      </c>
      <c r="D391" s="4" t="s">
        <v>5631</v>
      </c>
      <c r="E391" s="13" t="str">
        <f t="shared" si="24"/>
        <v>YES</v>
      </c>
      <c r="F391" s="13" t="str">
        <f t="shared" si="25"/>
        <v>YES</v>
      </c>
      <c r="G391" s="13" t="str">
        <f t="shared" si="26"/>
        <v>YES</v>
      </c>
      <c r="H391" s="13" t="b">
        <f t="shared" si="27"/>
        <v>1</v>
      </c>
      <c r="I391" s="5">
        <v>12</v>
      </c>
      <c r="J391" s="4" t="s">
        <v>2935</v>
      </c>
      <c r="K391" s="5">
        <v>2023</v>
      </c>
      <c r="L391" s="4" t="s">
        <v>1540</v>
      </c>
    </row>
    <row r="392" spans="1:12" ht="15.6" x14ac:dyDescent="0.3">
      <c r="A392" s="4" t="s">
        <v>5624</v>
      </c>
      <c r="B392" s="4" t="s">
        <v>2908</v>
      </c>
      <c r="C392" s="4" t="s">
        <v>2909</v>
      </c>
      <c r="D392" s="4" t="s">
        <v>5625</v>
      </c>
      <c r="E392" s="14" t="str">
        <f t="shared" si="24"/>
        <v>NO</v>
      </c>
      <c r="F392" s="13" t="str">
        <f t="shared" si="25"/>
        <v>YES</v>
      </c>
      <c r="G392" s="13" t="str">
        <f t="shared" si="26"/>
        <v>YES</v>
      </c>
      <c r="H392" s="15" t="b">
        <f t="shared" si="27"/>
        <v>0</v>
      </c>
      <c r="I392" s="5">
        <v>10</v>
      </c>
      <c r="J392" s="4" t="s">
        <v>2911</v>
      </c>
      <c r="K392" s="5">
        <v>2020</v>
      </c>
      <c r="L392" s="4" t="s">
        <v>1540</v>
      </c>
    </row>
    <row r="393" spans="1:12" ht="15.6" x14ac:dyDescent="0.3">
      <c r="A393" s="4" t="s">
        <v>5456</v>
      </c>
      <c r="B393" s="4" t="s">
        <v>2238</v>
      </c>
      <c r="C393" s="4" t="s">
        <v>2239</v>
      </c>
      <c r="D393" s="4" t="s">
        <v>5457</v>
      </c>
      <c r="E393" s="13" t="str">
        <f t="shared" si="24"/>
        <v>YES</v>
      </c>
      <c r="F393" s="13" t="str">
        <f t="shared" si="25"/>
        <v>YES</v>
      </c>
      <c r="G393" s="13" t="str">
        <f t="shared" si="26"/>
        <v>YES</v>
      </c>
      <c r="H393" s="13" t="b">
        <f t="shared" si="27"/>
        <v>1</v>
      </c>
      <c r="I393" s="5">
        <v>11</v>
      </c>
      <c r="J393" s="4" t="s">
        <v>2241</v>
      </c>
      <c r="K393" s="5">
        <v>2023</v>
      </c>
      <c r="L393" s="4" t="s">
        <v>1540</v>
      </c>
    </row>
    <row r="394" spans="1:12" ht="15.6" x14ac:dyDescent="0.3">
      <c r="A394" s="4" t="s">
        <v>5628</v>
      </c>
      <c r="B394" s="4" t="s">
        <v>2924</v>
      </c>
      <c r="C394" s="4" t="s">
        <v>2925</v>
      </c>
      <c r="D394" s="4" t="s">
        <v>5629</v>
      </c>
      <c r="E394" s="14" t="str">
        <f t="shared" si="24"/>
        <v>NO</v>
      </c>
      <c r="F394" s="13" t="str">
        <f t="shared" si="25"/>
        <v>YES</v>
      </c>
      <c r="G394" s="13" t="str">
        <f t="shared" si="26"/>
        <v>YES</v>
      </c>
      <c r="H394" s="15" t="b">
        <f t="shared" si="27"/>
        <v>0</v>
      </c>
      <c r="I394" s="5">
        <v>16</v>
      </c>
      <c r="J394" s="4" t="s">
        <v>2927</v>
      </c>
      <c r="K394" s="5">
        <v>2020</v>
      </c>
      <c r="L394" s="4" t="s">
        <v>1540</v>
      </c>
    </row>
    <row r="395" spans="1:12" ht="15.6" x14ac:dyDescent="0.3">
      <c r="A395" s="4" t="s">
        <v>4637</v>
      </c>
      <c r="B395" s="4" t="s">
        <v>4638</v>
      </c>
      <c r="C395" s="4" t="s">
        <v>4641</v>
      </c>
      <c r="D395" s="4" t="s">
        <v>5288</v>
      </c>
      <c r="E395" s="13" t="str">
        <f t="shared" si="24"/>
        <v>YES</v>
      </c>
      <c r="F395" s="13" t="str">
        <f t="shared" si="25"/>
        <v>YES</v>
      </c>
      <c r="G395" s="13" t="str">
        <f t="shared" si="26"/>
        <v>YES</v>
      </c>
      <c r="H395" s="13" t="b">
        <f t="shared" si="27"/>
        <v>1</v>
      </c>
      <c r="I395" s="5">
        <v>20</v>
      </c>
      <c r="J395" s="4" t="s">
        <v>5859</v>
      </c>
      <c r="K395" s="5">
        <v>2020</v>
      </c>
      <c r="L395" s="4" t="s">
        <v>1540</v>
      </c>
    </row>
    <row r="396" spans="1:12" ht="15.6" x14ac:dyDescent="0.3">
      <c r="A396" s="4" t="s">
        <v>5694</v>
      </c>
      <c r="B396" s="4" t="s">
        <v>3185</v>
      </c>
      <c r="C396" s="4" t="s">
        <v>3186</v>
      </c>
      <c r="D396" s="4" t="s">
        <v>5695</v>
      </c>
      <c r="E396" s="14" t="str">
        <f t="shared" si="24"/>
        <v>NO</v>
      </c>
      <c r="F396" s="13" t="str">
        <f t="shared" si="25"/>
        <v>YES</v>
      </c>
      <c r="G396" s="13" t="str">
        <f t="shared" si="26"/>
        <v>YES</v>
      </c>
      <c r="H396" s="15" t="b">
        <f t="shared" si="27"/>
        <v>0</v>
      </c>
      <c r="I396" s="5">
        <v>8</v>
      </c>
      <c r="J396" s="4" t="s">
        <v>3188</v>
      </c>
      <c r="K396" s="5">
        <v>2020</v>
      </c>
      <c r="L396" s="4" t="s">
        <v>1540</v>
      </c>
    </row>
    <row r="397" spans="1:12" ht="15.6" x14ac:dyDescent="0.3">
      <c r="A397" s="4" t="s">
        <v>5577</v>
      </c>
      <c r="B397" s="4" t="s">
        <v>2713</v>
      </c>
      <c r="C397" s="4" t="s">
        <v>2714</v>
      </c>
      <c r="D397" s="4" t="s">
        <v>5578</v>
      </c>
      <c r="E397" s="14" t="str">
        <f t="shared" si="24"/>
        <v>NO</v>
      </c>
      <c r="F397" s="13" t="str">
        <f t="shared" si="25"/>
        <v>YES</v>
      </c>
      <c r="G397" s="13" t="str">
        <f t="shared" si="26"/>
        <v>YES</v>
      </c>
      <c r="H397" s="15" t="b">
        <f t="shared" si="27"/>
        <v>0</v>
      </c>
      <c r="I397" s="5">
        <v>26</v>
      </c>
      <c r="J397" s="4" t="s">
        <v>2716</v>
      </c>
      <c r="K397" s="5">
        <v>2021</v>
      </c>
      <c r="L397" s="4" t="s">
        <v>1540</v>
      </c>
    </row>
    <row r="398" spans="1:12" ht="15.6" x14ac:dyDescent="0.3">
      <c r="A398" s="4" t="s">
        <v>5666</v>
      </c>
      <c r="B398" s="4" t="s">
        <v>3071</v>
      </c>
      <c r="C398" s="4" t="s">
        <v>3072</v>
      </c>
      <c r="D398" s="4" t="s">
        <v>5667</v>
      </c>
      <c r="E398" s="13" t="str">
        <f t="shared" si="24"/>
        <v>YES</v>
      </c>
      <c r="F398" s="13" t="str">
        <f t="shared" si="25"/>
        <v>YES</v>
      </c>
      <c r="G398" s="15" t="str">
        <f t="shared" si="26"/>
        <v>NO</v>
      </c>
      <c r="H398" s="15" t="b">
        <f t="shared" si="27"/>
        <v>0</v>
      </c>
      <c r="I398" s="5">
        <v>9</v>
      </c>
      <c r="J398" s="4" t="s">
        <v>3074</v>
      </c>
      <c r="K398" s="5">
        <v>2019</v>
      </c>
      <c r="L398" s="4" t="s">
        <v>1540</v>
      </c>
    </row>
    <row r="399" spans="1:12" ht="15.6" x14ac:dyDescent="0.3">
      <c r="A399" s="4" t="s">
        <v>5388</v>
      </c>
      <c r="B399" s="4" t="s">
        <v>1967</v>
      </c>
      <c r="C399" s="4" t="s">
        <v>1968</v>
      </c>
      <c r="D399" s="4" t="s">
        <v>5389</v>
      </c>
      <c r="E399" s="13" t="str">
        <f t="shared" si="24"/>
        <v>YES</v>
      </c>
      <c r="F399" s="13" t="str">
        <f t="shared" si="25"/>
        <v>YES</v>
      </c>
      <c r="G399" s="13" t="str">
        <f t="shared" si="26"/>
        <v>YES</v>
      </c>
      <c r="H399" s="13" t="b">
        <f t="shared" si="27"/>
        <v>1</v>
      </c>
      <c r="I399" s="5">
        <v>42</v>
      </c>
      <c r="J399" s="4" t="s">
        <v>1970</v>
      </c>
      <c r="K399" s="5">
        <v>2022</v>
      </c>
      <c r="L399" s="4" t="s">
        <v>1540</v>
      </c>
    </row>
    <row r="400" spans="1:12" ht="15.6" x14ac:dyDescent="0.3">
      <c r="A400" s="4" t="s">
        <v>1061</v>
      </c>
      <c r="B400" s="4" t="s">
        <v>1062</v>
      </c>
      <c r="C400" s="4" t="s">
        <v>1065</v>
      </c>
      <c r="D400" s="4" t="s">
        <v>1066</v>
      </c>
      <c r="E400" s="14" t="str">
        <f t="shared" si="24"/>
        <v>NO</v>
      </c>
      <c r="F400" s="13" t="str">
        <f t="shared" si="25"/>
        <v>YES</v>
      </c>
      <c r="G400" s="13" t="str">
        <f t="shared" si="26"/>
        <v>YES</v>
      </c>
      <c r="H400" s="15" t="b">
        <f t="shared" si="27"/>
        <v>0</v>
      </c>
      <c r="I400" s="5">
        <v>9</v>
      </c>
      <c r="J400" s="4" t="s">
        <v>1064</v>
      </c>
      <c r="K400" s="5" t="s">
        <v>124</v>
      </c>
      <c r="L400" s="4" t="s">
        <v>1519</v>
      </c>
    </row>
    <row r="401" spans="1:12" ht="15.6" x14ac:dyDescent="0.3">
      <c r="A401" s="4" t="s">
        <v>5013</v>
      </c>
      <c r="B401" s="4" t="s">
        <v>5014</v>
      </c>
      <c r="C401" s="4" t="s">
        <v>5017</v>
      </c>
      <c r="D401" s="4" t="s">
        <v>5354</v>
      </c>
      <c r="E401" s="13" t="str">
        <f t="shared" si="24"/>
        <v>YES</v>
      </c>
      <c r="F401" s="13" t="str">
        <f t="shared" si="25"/>
        <v>YES</v>
      </c>
      <c r="G401" s="13" t="str">
        <f t="shared" si="26"/>
        <v>YES</v>
      </c>
      <c r="H401" s="13" t="b">
        <f t="shared" si="27"/>
        <v>1</v>
      </c>
      <c r="I401" s="5">
        <v>11</v>
      </c>
      <c r="J401" s="4" t="s">
        <v>5893</v>
      </c>
      <c r="K401" s="5">
        <v>2020</v>
      </c>
      <c r="L401" s="4" t="s">
        <v>1540</v>
      </c>
    </row>
    <row r="402" spans="1:12" ht="15.6" x14ac:dyDescent="0.3">
      <c r="A402" s="4" t="s">
        <v>5702</v>
      </c>
      <c r="B402" s="4" t="s">
        <v>3215</v>
      </c>
      <c r="C402" s="4" t="s">
        <v>3216</v>
      </c>
      <c r="D402" s="4" t="s">
        <v>5703</v>
      </c>
      <c r="E402" s="13" t="str">
        <f t="shared" si="24"/>
        <v>YES</v>
      </c>
      <c r="F402" s="13" t="str">
        <f t="shared" si="25"/>
        <v>YES</v>
      </c>
      <c r="G402" s="13" t="str">
        <f t="shared" si="26"/>
        <v>YES</v>
      </c>
      <c r="H402" s="13" t="b">
        <f t="shared" si="27"/>
        <v>1</v>
      </c>
      <c r="I402" s="5">
        <v>10</v>
      </c>
      <c r="J402" s="4" t="s">
        <v>3218</v>
      </c>
      <c r="K402" s="5">
        <v>2022</v>
      </c>
      <c r="L402" s="4" t="s">
        <v>1540</v>
      </c>
    </row>
    <row r="403" spans="1:12" ht="15.6" x14ac:dyDescent="0.3">
      <c r="A403" s="4" t="s">
        <v>4958</v>
      </c>
      <c r="B403" s="4" t="s">
        <v>3448</v>
      </c>
      <c r="C403" s="4" t="s">
        <v>3449</v>
      </c>
      <c r="D403" s="4" t="s">
        <v>5345</v>
      </c>
      <c r="E403" s="13" t="str">
        <f t="shared" si="24"/>
        <v>YES</v>
      </c>
      <c r="F403" s="13" t="str">
        <f t="shared" si="25"/>
        <v>YES</v>
      </c>
      <c r="G403" s="13" t="str">
        <f t="shared" si="26"/>
        <v>YES</v>
      </c>
      <c r="H403" s="13" t="b">
        <f t="shared" si="27"/>
        <v>1</v>
      </c>
      <c r="I403" s="5">
        <v>12</v>
      </c>
      <c r="J403" s="4" t="s">
        <v>5888</v>
      </c>
      <c r="K403" s="5">
        <v>2021</v>
      </c>
      <c r="L403" s="4" t="s">
        <v>1540</v>
      </c>
    </row>
    <row r="404" spans="1:12" ht="15.6" x14ac:dyDescent="0.3">
      <c r="A404" s="4" t="s">
        <v>5579</v>
      </c>
      <c r="B404" s="4" t="s">
        <v>2721</v>
      </c>
      <c r="C404" s="4" t="s">
        <v>2722</v>
      </c>
      <c r="D404" s="4" t="s">
        <v>5580</v>
      </c>
      <c r="E404" s="13" t="str">
        <f t="shared" si="24"/>
        <v>YES</v>
      </c>
      <c r="F404" s="13" t="str">
        <f t="shared" si="25"/>
        <v>YES</v>
      </c>
      <c r="G404" s="13" t="str">
        <f t="shared" si="26"/>
        <v>YES</v>
      </c>
      <c r="H404" s="13" t="b">
        <f t="shared" si="27"/>
        <v>1</v>
      </c>
      <c r="I404" s="5">
        <v>10</v>
      </c>
      <c r="J404" s="4" t="s">
        <v>2724</v>
      </c>
      <c r="K404" s="5">
        <v>2021</v>
      </c>
      <c r="L404" s="4" t="s">
        <v>1540</v>
      </c>
    </row>
    <row r="405" spans="1:12" ht="15.6" x14ac:dyDescent="0.3">
      <c r="A405" s="4" t="s">
        <v>5533</v>
      </c>
      <c r="B405" s="4" t="s">
        <v>2536</v>
      </c>
      <c r="C405" s="4" t="s">
        <v>2537</v>
      </c>
      <c r="D405" s="4" t="s">
        <v>5534</v>
      </c>
      <c r="E405" s="13" t="str">
        <f t="shared" si="24"/>
        <v>YES</v>
      </c>
      <c r="F405" s="13" t="str">
        <f t="shared" si="25"/>
        <v>YES</v>
      </c>
      <c r="G405" s="13" t="str">
        <f t="shared" si="26"/>
        <v>YES</v>
      </c>
      <c r="H405" s="13" t="b">
        <f t="shared" si="27"/>
        <v>1</v>
      </c>
      <c r="I405" s="5">
        <v>8</v>
      </c>
      <c r="J405" s="4" t="s">
        <v>2539</v>
      </c>
      <c r="K405" s="5">
        <v>2021</v>
      </c>
      <c r="L405" s="4" t="s">
        <v>1540</v>
      </c>
    </row>
    <row r="406" spans="1:12" ht="15.6" x14ac:dyDescent="0.3">
      <c r="A406" s="4" t="s">
        <v>3932</v>
      </c>
      <c r="B406" s="4" t="s">
        <v>3933</v>
      </c>
      <c r="C406" s="4" t="s">
        <v>3937</v>
      </c>
      <c r="D406" s="4" t="s">
        <v>5163</v>
      </c>
      <c r="E406" s="13" t="str">
        <f t="shared" si="24"/>
        <v>YES</v>
      </c>
      <c r="F406" s="13" t="str">
        <f t="shared" si="25"/>
        <v>YES</v>
      </c>
      <c r="G406" s="13" t="str">
        <f t="shared" si="26"/>
        <v>YES</v>
      </c>
      <c r="H406" s="13" t="b">
        <f t="shared" si="27"/>
        <v>1</v>
      </c>
      <c r="I406" s="5">
        <v>23</v>
      </c>
      <c r="J406" s="4" t="s">
        <v>5807</v>
      </c>
      <c r="K406" s="5">
        <v>2022</v>
      </c>
      <c r="L406" s="4" t="s">
        <v>1540</v>
      </c>
    </row>
    <row r="407" spans="1:12" ht="15.6" x14ac:dyDescent="0.3">
      <c r="A407" s="4" t="s">
        <v>5052</v>
      </c>
      <c r="B407" s="4" t="s">
        <v>5053</v>
      </c>
      <c r="C407" s="4" t="s">
        <v>5057</v>
      </c>
      <c r="D407" s="4" t="s">
        <v>5360</v>
      </c>
      <c r="E407" s="13" t="str">
        <f t="shared" si="24"/>
        <v>YES</v>
      </c>
      <c r="F407" s="13" t="str">
        <f t="shared" si="25"/>
        <v>YES</v>
      </c>
      <c r="G407" s="13" t="str">
        <f t="shared" si="26"/>
        <v>YES</v>
      </c>
      <c r="H407" s="13" t="b">
        <f t="shared" si="27"/>
        <v>1</v>
      </c>
      <c r="I407" s="5">
        <v>15</v>
      </c>
      <c r="J407" s="4" t="s">
        <v>5896</v>
      </c>
      <c r="K407" s="5">
        <v>2020</v>
      </c>
      <c r="L407" s="4" t="s">
        <v>1540</v>
      </c>
    </row>
    <row r="408" spans="1:12" ht="15.6" x14ac:dyDescent="0.3">
      <c r="A408" s="4" t="s">
        <v>3996</v>
      </c>
      <c r="B408" s="4" t="s">
        <v>3997</v>
      </c>
      <c r="C408" s="4" t="s">
        <v>3999</v>
      </c>
      <c r="D408" s="4" t="s">
        <v>5175</v>
      </c>
      <c r="E408" s="13" t="str">
        <f t="shared" si="24"/>
        <v>YES</v>
      </c>
      <c r="F408" s="13" t="str">
        <f t="shared" si="25"/>
        <v>YES</v>
      </c>
      <c r="G408" s="13" t="str">
        <f t="shared" si="26"/>
        <v>YES</v>
      </c>
      <c r="H408" s="13" t="b">
        <f t="shared" si="27"/>
        <v>1</v>
      </c>
      <c r="I408" s="5">
        <v>13</v>
      </c>
      <c r="J408" s="4" t="s">
        <v>5810</v>
      </c>
      <c r="K408" s="5">
        <v>2018</v>
      </c>
      <c r="L408" s="4" t="s">
        <v>1540</v>
      </c>
    </row>
    <row r="409" spans="1:12" ht="15.6" x14ac:dyDescent="0.3">
      <c r="A409" s="4" t="s">
        <v>5730</v>
      </c>
      <c r="B409" s="4" t="s">
        <v>3327</v>
      </c>
      <c r="C409" s="4" t="s">
        <v>3328</v>
      </c>
      <c r="D409" s="4" t="s">
        <v>5731</v>
      </c>
      <c r="E409" s="14" t="str">
        <f t="shared" si="24"/>
        <v>NO</v>
      </c>
      <c r="F409" s="13" t="str">
        <f t="shared" si="25"/>
        <v>YES</v>
      </c>
      <c r="G409" s="13" t="str">
        <f t="shared" si="26"/>
        <v>YES</v>
      </c>
      <c r="H409" s="15" t="b">
        <f t="shared" si="27"/>
        <v>0</v>
      </c>
      <c r="I409" s="5">
        <v>8</v>
      </c>
      <c r="J409" s="4" t="s">
        <v>3330</v>
      </c>
      <c r="K409" s="5">
        <v>2015</v>
      </c>
      <c r="L409" s="4" t="s">
        <v>1540</v>
      </c>
    </row>
    <row r="410" spans="1:12" ht="15.6" x14ac:dyDescent="0.3">
      <c r="A410" s="4" t="s">
        <v>4234</v>
      </c>
      <c r="B410" s="4" t="s">
        <v>4235</v>
      </c>
      <c r="C410" s="4" t="s">
        <v>4239</v>
      </c>
      <c r="D410" s="4" t="s">
        <v>5217</v>
      </c>
      <c r="E410" s="13" t="str">
        <f t="shared" si="24"/>
        <v>YES</v>
      </c>
      <c r="F410" s="13" t="str">
        <f t="shared" si="25"/>
        <v>YES</v>
      </c>
      <c r="G410" s="13" t="str">
        <f t="shared" si="26"/>
        <v>YES</v>
      </c>
      <c r="H410" s="13" t="b">
        <f t="shared" si="27"/>
        <v>1</v>
      </c>
      <c r="I410" s="5">
        <v>17</v>
      </c>
      <c r="J410" s="4" t="s">
        <v>5828</v>
      </c>
      <c r="K410" s="5">
        <v>2019</v>
      </c>
      <c r="L410" s="4" t="s">
        <v>1540</v>
      </c>
    </row>
    <row r="411" spans="1:12" ht="15.6" x14ac:dyDescent="0.3">
      <c r="A411" s="4" t="s">
        <v>5595</v>
      </c>
      <c r="B411" s="4" t="s">
        <v>2786</v>
      </c>
      <c r="C411" s="4" t="s">
        <v>2787</v>
      </c>
      <c r="D411" s="4" t="s">
        <v>5596</v>
      </c>
      <c r="E411" s="13" t="str">
        <f t="shared" si="24"/>
        <v>YES</v>
      </c>
      <c r="F411" s="13" t="str">
        <f t="shared" si="25"/>
        <v>YES</v>
      </c>
      <c r="G411" s="13" t="str">
        <f t="shared" si="26"/>
        <v>YES</v>
      </c>
      <c r="H411" s="13" t="b">
        <f t="shared" si="27"/>
        <v>1</v>
      </c>
      <c r="I411" s="5">
        <v>19</v>
      </c>
      <c r="J411" s="4" t="s">
        <v>2789</v>
      </c>
      <c r="K411" s="5">
        <v>2021</v>
      </c>
      <c r="L411" s="4" t="s">
        <v>1540</v>
      </c>
    </row>
    <row r="412" spans="1:12" ht="15.6" x14ac:dyDescent="0.3">
      <c r="A412" s="4" t="s">
        <v>4919</v>
      </c>
      <c r="B412" s="4" t="s">
        <v>2818</v>
      </c>
      <c r="C412" s="4" t="s">
        <v>4922</v>
      </c>
      <c r="D412" s="4" t="s">
        <v>5338</v>
      </c>
      <c r="E412" s="13" t="str">
        <f t="shared" si="24"/>
        <v>YES</v>
      </c>
      <c r="F412" s="13" t="str">
        <f t="shared" si="25"/>
        <v>YES</v>
      </c>
      <c r="G412" s="13" t="str">
        <f t="shared" si="26"/>
        <v>YES</v>
      </c>
      <c r="H412" s="13" t="b">
        <f t="shared" si="27"/>
        <v>1</v>
      </c>
      <c r="I412" s="5">
        <v>7</v>
      </c>
      <c r="J412" s="4" t="s">
        <v>5882</v>
      </c>
      <c r="K412" s="5">
        <v>2019</v>
      </c>
      <c r="L412" s="4" t="s">
        <v>1540</v>
      </c>
    </row>
    <row r="413" spans="1:12" ht="15.6" x14ac:dyDescent="0.3">
      <c r="A413" s="4" t="s">
        <v>436</v>
      </c>
      <c r="B413" s="4" t="s">
        <v>437</v>
      </c>
      <c r="C413" s="4" t="s">
        <v>441</v>
      </c>
      <c r="D413" s="4" t="s">
        <v>442</v>
      </c>
      <c r="E413" s="13" t="str">
        <f t="shared" si="24"/>
        <v>YES</v>
      </c>
      <c r="F413" s="13" t="str">
        <f t="shared" si="25"/>
        <v>YES</v>
      </c>
      <c r="G413" s="13" t="str">
        <f t="shared" si="26"/>
        <v>YES</v>
      </c>
      <c r="H413" s="13" t="b">
        <f t="shared" si="27"/>
        <v>1</v>
      </c>
      <c r="I413" s="5">
        <v>11</v>
      </c>
      <c r="J413" s="4" t="s">
        <v>440</v>
      </c>
      <c r="K413" s="5" t="s">
        <v>35</v>
      </c>
      <c r="L413" s="4" t="s">
        <v>1519</v>
      </c>
    </row>
    <row r="414" spans="1:12" ht="15.6" x14ac:dyDescent="0.3">
      <c r="A414" s="4" t="s">
        <v>5692</v>
      </c>
      <c r="B414" s="4" t="s">
        <v>3177</v>
      </c>
      <c r="C414" s="4" t="s">
        <v>3178</v>
      </c>
      <c r="D414" s="4" t="s">
        <v>5693</v>
      </c>
      <c r="E414" s="13" t="str">
        <f t="shared" si="24"/>
        <v>YES</v>
      </c>
      <c r="F414" s="13" t="str">
        <f t="shared" si="25"/>
        <v>YES</v>
      </c>
      <c r="G414" s="13" t="str">
        <f t="shared" si="26"/>
        <v>YES</v>
      </c>
      <c r="H414" s="13" t="b">
        <f t="shared" si="27"/>
        <v>1</v>
      </c>
      <c r="I414" s="5">
        <v>18</v>
      </c>
      <c r="J414" s="4" t="s">
        <v>3180</v>
      </c>
      <c r="K414" s="5">
        <v>2020</v>
      </c>
      <c r="L414" s="4" t="s">
        <v>1540</v>
      </c>
    </row>
    <row r="415" spans="1:12" ht="15.6" x14ac:dyDescent="0.3">
      <c r="A415" s="4" t="s">
        <v>4287</v>
      </c>
      <c r="B415" s="4" t="s">
        <v>2366</v>
      </c>
      <c r="C415" s="4" t="s">
        <v>2367</v>
      </c>
      <c r="D415" s="4" t="s">
        <v>5227</v>
      </c>
      <c r="E415" s="13" t="str">
        <f t="shared" si="24"/>
        <v>YES</v>
      </c>
      <c r="F415" s="13" t="str">
        <f t="shared" si="25"/>
        <v>YES</v>
      </c>
      <c r="G415" s="13" t="str">
        <f t="shared" si="26"/>
        <v>YES</v>
      </c>
      <c r="H415" s="13" t="b">
        <f t="shared" si="27"/>
        <v>1</v>
      </c>
      <c r="I415" s="5">
        <v>10</v>
      </c>
      <c r="J415" s="4" t="s">
        <v>5832</v>
      </c>
      <c r="K415" s="5">
        <v>2022</v>
      </c>
      <c r="L415" s="4" t="s">
        <v>1540</v>
      </c>
    </row>
    <row r="416" spans="1:12" ht="15.6" x14ac:dyDescent="0.3">
      <c r="A416" s="4" t="s">
        <v>5622</v>
      </c>
      <c r="B416" s="4" t="s">
        <v>2900</v>
      </c>
      <c r="C416" s="4" t="s">
        <v>2901</v>
      </c>
      <c r="D416" s="4" t="s">
        <v>5623</v>
      </c>
      <c r="E416" s="13" t="str">
        <f t="shared" si="24"/>
        <v>YES</v>
      </c>
      <c r="F416" s="13" t="str">
        <f t="shared" si="25"/>
        <v>YES</v>
      </c>
      <c r="G416" s="13" t="str">
        <f t="shared" si="26"/>
        <v>YES</v>
      </c>
      <c r="H416" s="13" t="b">
        <f t="shared" si="27"/>
        <v>1</v>
      </c>
      <c r="I416" s="5">
        <v>10</v>
      </c>
      <c r="J416" s="4" t="s">
        <v>2903</v>
      </c>
      <c r="K416" s="5">
        <v>2021</v>
      </c>
      <c r="L416" s="4" t="s">
        <v>1540</v>
      </c>
    </row>
    <row r="417" spans="1:12" ht="15.6" x14ac:dyDescent="0.3">
      <c r="A417" s="4" t="s">
        <v>4157</v>
      </c>
      <c r="B417" s="4" t="s">
        <v>4158</v>
      </c>
      <c r="C417" s="4" t="s">
        <v>4162</v>
      </c>
      <c r="D417" s="4" t="s">
        <v>5203</v>
      </c>
      <c r="E417" s="14" t="str">
        <f t="shared" si="24"/>
        <v>NO</v>
      </c>
      <c r="F417" s="13" t="str">
        <f t="shared" si="25"/>
        <v>YES</v>
      </c>
      <c r="G417" s="15" t="str">
        <f t="shared" si="26"/>
        <v>NO</v>
      </c>
      <c r="H417" s="15" t="b">
        <f t="shared" si="27"/>
        <v>0</v>
      </c>
      <c r="I417" s="5">
        <v>29</v>
      </c>
      <c r="J417" s="4" t="s">
        <v>5821</v>
      </c>
      <c r="K417" s="5">
        <v>2021</v>
      </c>
      <c r="L417" s="4" t="s">
        <v>1540</v>
      </c>
    </row>
  </sheetData>
  <conditionalFormatting sqref="B2:B417">
    <cfRule type="duplicateValues" dxfId="5" priority="116"/>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0AD92-6140-443E-A1FA-AAE81A67EBE5}">
  <dimension ref="A1:N256"/>
  <sheetViews>
    <sheetView topLeftCell="B1" zoomScale="90" zoomScaleNormal="70" workbookViewId="0">
      <selection activeCell="B11" sqref="B11"/>
    </sheetView>
  </sheetViews>
  <sheetFormatPr defaultRowHeight="14.4" x14ac:dyDescent="0.3"/>
  <cols>
    <col min="2" max="2" width="145.109375" bestFit="1" customWidth="1"/>
    <col min="8" max="8" width="14.88671875" bestFit="1" customWidth="1"/>
    <col min="9" max="9" width="9.88671875" bestFit="1" customWidth="1"/>
    <col min="10" max="10" width="9.5546875" bestFit="1" customWidth="1"/>
    <col min="11" max="11" width="11.109375" bestFit="1" customWidth="1"/>
  </cols>
  <sheetData>
    <row r="1" spans="1:14" ht="15.6" x14ac:dyDescent="0.3">
      <c r="A1" s="7" t="s">
        <v>0</v>
      </c>
      <c r="B1" s="7" t="s">
        <v>1</v>
      </c>
      <c r="C1" s="7" t="s">
        <v>7</v>
      </c>
      <c r="D1" s="7" t="s">
        <v>8</v>
      </c>
      <c r="E1" s="7" t="s">
        <v>5779</v>
      </c>
      <c r="F1" s="7" t="s">
        <v>5781</v>
      </c>
      <c r="G1" s="7" t="s">
        <v>5780</v>
      </c>
      <c r="H1" s="7" t="s">
        <v>5899</v>
      </c>
      <c r="I1" s="12" t="s">
        <v>5901</v>
      </c>
      <c r="J1" s="12" t="s">
        <v>5902</v>
      </c>
      <c r="K1" s="7" t="s">
        <v>4</v>
      </c>
      <c r="L1" s="7" t="s">
        <v>3516</v>
      </c>
      <c r="M1" s="7" t="s">
        <v>1873</v>
      </c>
      <c r="N1" s="7" t="s">
        <v>1500</v>
      </c>
    </row>
    <row r="2" spans="1:14" ht="15.6" x14ac:dyDescent="0.3">
      <c r="A2" s="4" t="s">
        <v>5622</v>
      </c>
      <c r="B2" s="4" t="s">
        <v>2900</v>
      </c>
      <c r="C2" s="4" t="s">
        <v>2901</v>
      </c>
      <c r="D2" s="4" t="s">
        <v>5623</v>
      </c>
      <c r="E2" s="13" t="s">
        <v>5900</v>
      </c>
      <c r="F2" s="13" t="s">
        <v>5900</v>
      </c>
      <c r="G2" s="13" t="s">
        <v>5900</v>
      </c>
      <c r="H2" s="13" t="b">
        <v>1</v>
      </c>
      <c r="K2" s="5">
        <v>10</v>
      </c>
      <c r="L2" s="4" t="s">
        <v>2903</v>
      </c>
      <c r="M2" s="5">
        <v>2021</v>
      </c>
      <c r="N2" s="4" t="s">
        <v>1540</v>
      </c>
    </row>
    <row r="3" spans="1:14" ht="15.6" x14ac:dyDescent="0.3">
      <c r="A3" s="4" t="s">
        <v>4287</v>
      </c>
      <c r="B3" s="4" t="s">
        <v>2366</v>
      </c>
      <c r="C3" s="4" t="s">
        <v>2367</v>
      </c>
      <c r="D3" s="4" t="s">
        <v>5227</v>
      </c>
      <c r="E3" s="13" t="s">
        <v>5900</v>
      </c>
      <c r="F3" s="13" t="s">
        <v>5900</v>
      </c>
      <c r="G3" s="13" t="s">
        <v>5900</v>
      </c>
      <c r="H3" s="13" t="b">
        <v>1</v>
      </c>
      <c r="K3" s="5">
        <v>10</v>
      </c>
      <c r="L3" s="4" t="s">
        <v>5832</v>
      </c>
      <c r="M3" s="5">
        <v>2022</v>
      </c>
      <c r="N3" s="4" t="s">
        <v>1540</v>
      </c>
    </row>
    <row r="4" spans="1:14" ht="15.6" x14ac:dyDescent="0.3">
      <c r="A4" s="4" t="s">
        <v>5692</v>
      </c>
      <c r="B4" s="4" t="s">
        <v>3177</v>
      </c>
      <c r="C4" s="4" t="s">
        <v>3178</v>
      </c>
      <c r="D4" s="4" t="s">
        <v>5693</v>
      </c>
      <c r="E4" s="13" t="s">
        <v>5900</v>
      </c>
      <c r="F4" s="13" t="s">
        <v>5900</v>
      </c>
      <c r="G4" s="13" t="s">
        <v>5900</v>
      </c>
      <c r="H4" s="13" t="b">
        <v>1</v>
      </c>
      <c r="K4" s="5">
        <v>18</v>
      </c>
      <c r="L4" s="4" t="s">
        <v>3180</v>
      </c>
      <c r="M4" s="5">
        <v>2020</v>
      </c>
      <c r="N4" s="4" t="s">
        <v>1540</v>
      </c>
    </row>
    <row r="5" spans="1:14" ht="15.6" x14ac:dyDescent="0.3">
      <c r="A5" s="4" t="s">
        <v>436</v>
      </c>
      <c r="B5" s="4" t="s">
        <v>437</v>
      </c>
      <c r="C5" s="4" t="s">
        <v>441</v>
      </c>
      <c r="D5" s="4" t="s">
        <v>442</v>
      </c>
      <c r="E5" s="13" t="s">
        <v>5900</v>
      </c>
      <c r="F5" s="13" t="s">
        <v>5900</v>
      </c>
      <c r="G5" s="13" t="s">
        <v>5900</v>
      </c>
      <c r="H5" s="13" t="b">
        <v>1</v>
      </c>
      <c r="K5" s="5">
        <v>11</v>
      </c>
      <c r="L5" s="4" t="s">
        <v>440</v>
      </c>
      <c r="M5" s="5" t="s">
        <v>35</v>
      </c>
      <c r="N5" s="4" t="s">
        <v>1519</v>
      </c>
    </row>
    <row r="6" spans="1:14" ht="15.6" x14ac:dyDescent="0.3">
      <c r="A6" s="4" t="s">
        <v>4919</v>
      </c>
      <c r="B6" s="4" t="s">
        <v>2818</v>
      </c>
      <c r="C6" s="4" t="s">
        <v>4922</v>
      </c>
      <c r="D6" s="4" t="s">
        <v>5338</v>
      </c>
      <c r="E6" s="13" t="s">
        <v>5900</v>
      </c>
      <c r="F6" s="13" t="s">
        <v>5900</v>
      </c>
      <c r="G6" s="13" t="s">
        <v>5900</v>
      </c>
      <c r="H6" s="13" t="b">
        <v>1</v>
      </c>
      <c r="K6" s="5">
        <v>7</v>
      </c>
      <c r="L6" s="4" t="s">
        <v>5882</v>
      </c>
      <c r="M6" s="5">
        <v>2019</v>
      </c>
      <c r="N6" s="4" t="s">
        <v>1540</v>
      </c>
    </row>
    <row r="7" spans="1:14" ht="15.6" x14ac:dyDescent="0.3">
      <c r="A7" s="4" t="s">
        <v>5595</v>
      </c>
      <c r="B7" s="17" t="s">
        <v>2786</v>
      </c>
      <c r="C7" s="4" t="s">
        <v>2787</v>
      </c>
      <c r="D7" s="4" t="s">
        <v>5596</v>
      </c>
      <c r="E7" s="13" t="s">
        <v>5900</v>
      </c>
      <c r="F7" s="13" t="s">
        <v>5900</v>
      </c>
      <c r="G7" s="13" t="s">
        <v>5900</v>
      </c>
      <c r="H7" s="13" t="b">
        <v>1</v>
      </c>
      <c r="K7" s="5">
        <v>19</v>
      </c>
      <c r="L7" s="4" t="s">
        <v>2789</v>
      </c>
      <c r="M7" s="5">
        <v>2021</v>
      </c>
      <c r="N7" s="4" t="s">
        <v>1540</v>
      </c>
    </row>
    <row r="8" spans="1:14" ht="15.6" x14ac:dyDescent="0.3">
      <c r="A8" s="4" t="s">
        <v>4234</v>
      </c>
      <c r="B8" s="4" t="s">
        <v>4235</v>
      </c>
      <c r="C8" s="4" t="s">
        <v>4239</v>
      </c>
      <c r="D8" s="4" t="s">
        <v>5217</v>
      </c>
      <c r="E8" s="13" t="s">
        <v>5900</v>
      </c>
      <c r="F8" s="13" t="s">
        <v>5900</v>
      </c>
      <c r="G8" s="13" t="s">
        <v>5900</v>
      </c>
      <c r="H8" s="13" t="b">
        <v>1</v>
      </c>
      <c r="K8" s="5">
        <v>17</v>
      </c>
      <c r="L8" s="4" t="s">
        <v>5828</v>
      </c>
      <c r="M8" s="5">
        <v>2019</v>
      </c>
      <c r="N8" s="4" t="s">
        <v>1540</v>
      </c>
    </row>
    <row r="9" spans="1:14" ht="15.6" x14ac:dyDescent="0.3">
      <c r="A9" s="4" t="s">
        <v>3996</v>
      </c>
      <c r="B9" s="4" t="s">
        <v>3997</v>
      </c>
      <c r="C9" s="4" t="s">
        <v>3999</v>
      </c>
      <c r="D9" s="4" t="s">
        <v>5175</v>
      </c>
      <c r="E9" s="13" t="s">
        <v>5900</v>
      </c>
      <c r="F9" s="13" t="s">
        <v>5900</v>
      </c>
      <c r="G9" s="13" t="s">
        <v>5900</v>
      </c>
      <c r="H9" s="13" t="b">
        <v>1</v>
      </c>
      <c r="K9" s="5">
        <v>13</v>
      </c>
      <c r="L9" s="4" t="s">
        <v>5810</v>
      </c>
      <c r="M9" s="5">
        <v>2018</v>
      </c>
      <c r="N9" s="4" t="s">
        <v>1540</v>
      </c>
    </row>
    <row r="10" spans="1:14" ht="15.6" x14ac:dyDescent="0.3">
      <c r="A10" s="4" t="s">
        <v>5052</v>
      </c>
      <c r="B10" s="4" t="s">
        <v>5053</v>
      </c>
      <c r="C10" s="4" t="s">
        <v>5057</v>
      </c>
      <c r="D10" s="4" t="s">
        <v>5360</v>
      </c>
      <c r="E10" s="13" t="s">
        <v>5900</v>
      </c>
      <c r="F10" s="13" t="s">
        <v>5900</v>
      </c>
      <c r="G10" s="13" t="s">
        <v>5900</v>
      </c>
      <c r="H10" s="13" t="b">
        <v>1</v>
      </c>
      <c r="K10" s="5">
        <v>15</v>
      </c>
      <c r="L10" s="4" t="s">
        <v>5896</v>
      </c>
      <c r="M10" s="5">
        <v>2020</v>
      </c>
      <c r="N10" s="4" t="s">
        <v>1540</v>
      </c>
    </row>
    <row r="11" spans="1:14" ht="15.6" x14ac:dyDescent="0.3">
      <c r="A11" s="4" t="s">
        <v>3932</v>
      </c>
      <c r="B11" s="17" t="s">
        <v>3933</v>
      </c>
      <c r="C11" s="4" t="s">
        <v>3937</v>
      </c>
      <c r="D11" s="4" t="s">
        <v>5163</v>
      </c>
      <c r="E11" s="13" t="s">
        <v>5900</v>
      </c>
      <c r="F11" s="13" t="s">
        <v>5900</v>
      </c>
      <c r="G11" s="13" t="s">
        <v>5900</v>
      </c>
      <c r="H11" s="13" t="b">
        <v>1</v>
      </c>
      <c r="K11" s="5">
        <v>23</v>
      </c>
      <c r="L11" s="4" t="s">
        <v>5807</v>
      </c>
      <c r="M11" s="5">
        <v>2022</v>
      </c>
      <c r="N11" s="4" t="s">
        <v>1540</v>
      </c>
    </row>
    <row r="12" spans="1:14" ht="15.6" x14ac:dyDescent="0.3">
      <c r="A12" s="4" t="s">
        <v>5533</v>
      </c>
      <c r="B12" s="4" t="s">
        <v>2536</v>
      </c>
      <c r="C12" s="4" t="s">
        <v>2537</v>
      </c>
      <c r="D12" s="4" t="s">
        <v>5534</v>
      </c>
      <c r="E12" s="13" t="s">
        <v>5900</v>
      </c>
      <c r="F12" s="13" t="s">
        <v>5900</v>
      </c>
      <c r="G12" s="13" t="s">
        <v>5900</v>
      </c>
      <c r="H12" s="13" t="b">
        <v>1</v>
      </c>
      <c r="K12" s="5">
        <v>8</v>
      </c>
      <c r="L12" s="4" t="s">
        <v>2539</v>
      </c>
      <c r="M12" s="5">
        <v>2021</v>
      </c>
      <c r="N12" s="4" t="s">
        <v>1540</v>
      </c>
    </row>
    <row r="13" spans="1:14" ht="15.6" x14ac:dyDescent="0.3">
      <c r="A13" s="4" t="s">
        <v>5579</v>
      </c>
      <c r="B13" s="4" t="s">
        <v>2721</v>
      </c>
      <c r="C13" s="4" t="s">
        <v>2722</v>
      </c>
      <c r="D13" s="4" t="s">
        <v>5580</v>
      </c>
      <c r="E13" s="13" t="s">
        <v>5900</v>
      </c>
      <c r="F13" s="13" t="s">
        <v>5900</v>
      </c>
      <c r="G13" s="13" t="s">
        <v>5900</v>
      </c>
      <c r="H13" s="13" t="b">
        <v>1</v>
      </c>
      <c r="K13" s="5">
        <v>10</v>
      </c>
      <c r="L13" s="4" t="s">
        <v>2724</v>
      </c>
      <c r="M13" s="5">
        <v>2021</v>
      </c>
      <c r="N13" s="4" t="s">
        <v>1540</v>
      </c>
    </row>
    <row r="14" spans="1:14" ht="15.6" x14ac:dyDescent="0.3">
      <c r="A14" s="4" t="s">
        <v>4958</v>
      </c>
      <c r="B14" s="4" t="s">
        <v>3448</v>
      </c>
      <c r="C14" s="4" t="s">
        <v>3449</v>
      </c>
      <c r="D14" s="4" t="s">
        <v>5345</v>
      </c>
      <c r="E14" s="13" t="s">
        <v>5900</v>
      </c>
      <c r="F14" s="13" t="s">
        <v>5900</v>
      </c>
      <c r="G14" s="13" t="s">
        <v>5900</v>
      </c>
      <c r="H14" s="13" t="b">
        <v>1</v>
      </c>
      <c r="K14" s="5">
        <v>12</v>
      </c>
      <c r="L14" s="4" t="s">
        <v>5888</v>
      </c>
      <c r="M14" s="5">
        <v>2021</v>
      </c>
      <c r="N14" s="4" t="s">
        <v>1540</v>
      </c>
    </row>
    <row r="15" spans="1:14" ht="15.6" x14ac:dyDescent="0.3">
      <c r="A15" s="4" t="s">
        <v>5702</v>
      </c>
      <c r="B15" s="17" t="s">
        <v>3215</v>
      </c>
      <c r="C15" s="4" t="s">
        <v>3216</v>
      </c>
      <c r="D15" s="4" t="s">
        <v>5703</v>
      </c>
      <c r="E15" s="13" t="s">
        <v>5900</v>
      </c>
      <c r="F15" s="13" t="s">
        <v>5900</v>
      </c>
      <c r="G15" s="13" t="s">
        <v>5900</v>
      </c>
      <c r="H15" s="13" t="b">
        <v>1</v>
      </c>
      <c r="K15" s="5">
        <v>10</v>
      </c>
      <c r="L15" s="4" t="s">
        <v>3218</v>
      </c>
      <c r="M15" s="5">
        <v>2022</v>
      </c>
      <c r="N15" s="4" t="s">
        <v>1540</v>
      </c>
    </row>
    <row r="16" spans="1:14" ht="15.6" x14ac:dyDescent="0.3">
      <c r="A16" s="4" t="s">
        <v>5013</v>
      </c>
      <c r="B16" s="4" t="s">
        <v>5014</v>
      </c>
      <c r="C16" s="4" t="s">
        <v>5017</v>
      </c>
      <c r="D16" s="4" t="s">
        <v>5354</v>
      </c>
      <c r="E16" s="13" t="s">
        <v>5900</v>
      </c>
      <c r="F16" s="13" t="s">
        <v>5900</v>
      </c>
      <c r="G16" s="13" t="s">
        <v>5900</v>
      </c>
      <c r="H16" s="13" t="b">
        <v>1</v>
      </c>
      <c r="K16" s="5">
        <v>11</v>
      </c>
      <c r="L16" s="4" t="s">
        <v>5893</v>
      </c>
      <c r="M16" s="5">
        <v>2020</v>
      </c>
      <c r="N16" s="4" t="s">
        <v>1540</v>
      </c>
    </row>
    <row r="17" spans="1:14" ht="15.6" x14ac:dyDescent="0.3">
      <c r="A17" s="4" t="s">
        <v>5388</v>
      </c>
      <c r="B17" s="17" t="s">
        <v>1967</v>
      </c>
      <c r="C17" s="4" t="s">
        <v>1968</v>
      </c>
      <c r="D17" s="4" t="s">
        <v>5389</v>
      </c>
      <c r="E17" s="13" t="s">
        <v>5900</v>
      </c>
      <c r="F17" s="13" t="s">
        <v>5900</v>
      </c>
      <c r="G17" s="13" t="s">
        <v>5900</v>
      </c>
      <c r="H17" s="13" t="b">
        <v>1</v>
      </c>
      <c r="K17" s="5">
        <v>42</v>
      </c>
      <c r="L17" s="4" t="s">
        <v>1970</v>
      </c>
      <c r="M17" s="5">
        <v>2022</v>
      </c>
      <c r="N17" s="4" t="s">
        <v>1540</v>
      </c>
    </row>
    <row r="18" spans="1:14" ht="15.6" x14ac:dyDescent="0.3">
      <c r="A18" s="4" t="s">
        <v>4637</v>
      </c>
      <c r="B18" s="4" t="s">
        <v>4638</v>
      </c>
      <c r="C18" s="4" t="s">
        <v>4641</v>
      </c>
      <c r="D18" s="4" t="s">
        <v>5288</v>
      </c>
      <c r="E18" s="13" t="s">
        <v>5900</v>
      </c>
      <c r="F18" s="13" t="s">
        <v>5900</v>
      </c>
      <c r="G18" s="13" t="s">
        <v>5900</v>
      </c>
      <c r="H18" s="13" t="b">
        <v>1</v>
      </c>
      <c r="K18" s="5">
        <v>20</v>
      </c>
      <c r="L18" s="4" t="s">
        <v>5859</v>
      </c>
      <c r="M18" s="5">
        <v>2020</v>
      </c>
      <c r="N18" s="4" t="s">
        <v>1540</v>
      </c>
    </row>
    <row r="19" spans="1:14" ht="15.6" x14ac:dyDescent="0.3">
      <c r="A19" s="4" t="s">
        <v>5456</v>
      </c>
      <c r="B19" s="4" t="s">
        <v>2238</v>
      </c>
      <c r="C19" s="4" t="s">
        <v>2239</v>
      </c>
      <c r="D19" s="4" t="s">
        <v>5457</v>
      </c>
      <c r="E19" s="13" t="s">
        <v>5900</v>
      </c>
      <c r="F19" s="13" t="s">
        <v>5900</v>
      </c>
      <c r="G19" s="13" t="s">
        <v>5900</v>
      </c>
      <c r="H19" s="13" t="b">
        <v>1</v>
      </c>
      <c r="K19" s="5">
        <v>11</v>
      </c>
      <c r="L19" s="4" t="s">
        <v>2241</v>
      </c>
      <c r="M19" s="5">
        <v>2023</v>
      </c>
      <c r="N19" s="4" t="s">
        <v>1540</v>
      </c>
    </row>
    <row r="20" spans="1:14" ht="15.6" x14ac:dyDescent="0.3">
      <c r="A20" s="4" t="s">
        <v>5630</v>
      </c>
      <c r="B20" s="4" t="s">
        <v>2932</v>
      </c>
      <c r="C20" s="4" t="s">
        <v>2933</v>
      </c>
      <c r="D20" s="4" t="s">
        <v>5631</v>
      </c>
      <c r="E20" s="13" t="s">
        <v>5900</v>
      </c>
      <c r="F20" s="13" t="s">
        <v>5900</v>
      </c>
      <c r="G20" s="13" t="s">
        <v>5900</v>
      </c>
      <c r="H20" s="13" t="b">
        <v>1</v>
      </c>
      <c r="K20" s="5">
        <v>12</v>
      </c>
      <c r="L20" s="4" t="s">
        <v>2935</v>
      </c>
      <c r="M20" s="5">
        <v>2023</v>
      </c>
      <c r="N20" s="4" t="s">
        <v>1540</v>
      </c>
    </row>
    <row r="21" spans="1:14" ht="15.6" x14ac:dyDescent="0.3">
      <c r="A21" s="4" t="s">
        <v>5394</v>
      </c>
      <c r="B21" s="4" t="s">
        <v>1994</v>
      </c>
      <c r="C21" s="4" t="s">
        <v>1995</v>
      </c>
      <c r="D21" s="4" t="s">
        <v>5395</v>
      </c>
      <c r="E21" s="13" t="s">
        <v>5900</v>
      </c>
      <c r="F21" s="13" t="s">
        <v>5900</v>
      </c>
      <c r="G21" s="13" t="s">
        <v>5900</v>
      </c>
      <c r="H21" s="13" t="b">
        <v>1</v>
      </c>
      <c r="K21" s="5">
        <v>17</v>
      </c>
      <c r="L21" s="4" t="s">
        <v>1997</v>
      </c>
      <c r="M21" s="5">
        <v>2018</v>
      </c>
      <c r="N21" s="4" t="s">
        <v>1540</v>
      </c>
    </row>
    <row r="22" spans="1:14" ht="15.6" x14ac:dyDescent="0.3">
      <c r="A22" s="4" t="s">
        <v>3675</v>
      </c>
      <c r="B22" s="17" t="s">
        <v>3676</v>
      </c>
      <c r="C22" s="4" t="s">
        <v>3680</v>
      </c>
      <c r="D22" s="4" t="s">
        <v>5118</v>
      </c>
      <c r="E22" s="13" t="s">
        <v>5900</v>
      </c>
      <c r="F22" s="13" t="s">
        <v>5900</v>
      </c>
      <c r="G22" s="13" t="s">
        <v>5900</v>
      </c>
      <c r="H22" s="13" t="b">
        <v>1</v>
      </c>
      <c r="K22" s="5">
        <v>10</v>
      </c>
      <c r="L22" s="4" t="s">
        <v>5794</v>
      </c>
      <c r="M22" s="5">
        <v>2021</v>
      </c>
      <c r="N22" s="4" t="s">
        <v>1540</v>
      </c>
    </row>
    <row r="23" spans="1:14" ht="15.6" x14ac:dyDescent="0.3">
      <c r="A23" s="4" t="s">
        <v>5444</v>
      </c>
      <c r="B23" s="4" t="s">
        <v>2190</v>
      </c>
      <c r="C23" s="4" t="s">
        <v>2191</v>
      </c>
      <c r="D23" s="4" t="s">
        <v>5445</v>
      </c>
      <c r="E23" s="13" t="s">
        <v>5900</v>
      </c>
      <c r="F23" s="13" t="s">
        <v>5900</v>
      </c>
      <c r="G23" s="13" t="s">
        <v>5900</v>
      </c>
      <c r="H23" s="13" t="b">
        <v>1</v>
      </c>
      <c r="K23" s="5">
        <v>12</v>
      </c>
      <c r="L23" s="4" t="s">
        <v>2193</v>
      </c>
      <c r="M23" s="5">
        <v>2022</v>
      </c>
      <c r="N23" s="4" t="s">
        <v>1540</v>
      </c>
    </row>
    <row r="24" spans="1:14" ht="15.6" x14ac:dyDescent="0.3">
      <c r="A24" s="4" t="s">
        <v>5372</v>
      </c>
      <c r="B24" s="17" t="s">
        <v>1906</v>
      </c>
      <c r="C24" s="4" t="s">
        <v>1907</v>
      </c>
      <c r="D24" s="4" t="s">
        <v>5373</v>
      </c>
      <c r="E24" s="13" t="s">
        <v>5900</v>
      </c>
      <c r="F24" s="13" t="s">
        <v>5900</v>
      </c>
      <c r="G24" s="13" t="s">
        <v>5900</v>
      </c>
      <c r="H24" s="13" t="b">
        <v>1</v>
      </c>
      <c r="K24" s="5">
        <v>31</v>
      </c>
      <c r="L24" s="4" t="s">
        <v>1909</v>
      </c>
      <c r="M24" s="5">
        <v>2022</v>
      </c>
      <c r="N24" s="4" t="s">
        <v>1540</v>
      </c>
    </row>
    <row r="25" spans="1:14" ht="15.6" x14ac:dyDescent="0.3">
      <c r="A25" s="4" t="s">
        <v>5642</v>
      </c>
      <c r="B25" s="17" t="s">
        <v>2978</v>
      </c>
      <c r="C25" s="4" t="s">
        <v>2979</v>
      </c>
      <c r="D25" s="4" t="s">
        <v>5643</v>
      </c>
      <c r="E25" s="13" t="s">
        <v>5900</v>
      </c>
      <c r="F25" s="13" t="s">
        <v>5900</v>
      </c>
      <c r="G25" s="13" t="s">
        <v>5900</v>
      </c>
      <c r="H25" s="13" t="b">
        <v>1</v>
      </c>
      <c r="K25" s="5">
        <v>17</v>
      </c>
      <c r="L25" s="4" t="s">
        <v>2981</v>
      </c>
      <c r="M25" s="5">
        <v>2019</v>
      </c>
      <c r="N25" s="4" t="s">
        <v>1540</v>
      </c>
    </row>
    <row r="26" spans="1:14" ht="15.6" x14ac:dyDescent="0.3">
      <c r="A26" s="4" t="s">
        <v>3671</v>
      </c>
      <c r="B26" s="17" t="s">
        <v>1914</v>
      </c>
      <c r="C26" s="4" t="s">
        <v>1915</v>
      </c>
      <c r="D26" s="4" t="s">
        <v>5117</v>
      </c>
      <c r="E26" s="13" t="s">
        <v>5900</v>
      </c>
      <c r="F26" s="13" t="s">
        <v>5900</v>
      </c>
      <c r="G26" s="13" t="s">
        <v>5900</v>
      </c>
      <c r="H26" s="13" t="b">
        <v>1</v>
      </c>
      <c r="K26" s="5">
        <v>32</v>
      </c>
      <c r="L26" s="4" t="s">
        <v>5793</v>
      </c>
      <c r="M26" s="5">
        <v>2021</v>
      </c>
      <c r="N26" s="4" t="s">
        <v>1540</v>
      </c>
    </row>
    <row r="27" spans="1:14" ht="15.6" x14ac:dyDescent="0.3">
      <c r="A27" s="4" t="s">
        <v>5515</v>
      </c>
      <c r="B27" s="4" t="s">
        <v>2467</v>
      </c>
      <c r="C27" s="4" t="s">
        <v>2468</v>
      </c>
      <c r="D27" s="4" t="s">
        <v>5516</v>
      </c>
      <c r="E27" s="13" t="s">
        <v>5900</v>
      </c>
      <c r="F27" s="13" t="s">
        <v>5900</v>
      </c>
      <c r="G27" s="13" t="s">
        <v>5900</v>
      </c>
      <c r="H27" s="13" t="b">
        <v>1</v>
      </c>
      <c r="K27" s="5">
        <v>31</v>
      </c>
      <c r="L27" s="4" t="s">
        <v>2470</v>
      </c>
      <c r="M27" s="5">
        <v>2021</v>
      </c>
      <c r="N27" s="4" t="s">
        <v>1540</v>
      </c>
    </row>
    <row r="28" spans="1:14" ht="15.6" x14ac:dyDescent="0.3">
      <c r="A28" s="4" t="s">
        <v>5486</v>
      </c>
      <c r="B28" s="4" t="s">
        <v>2352</v>
      </c>
      <c r="C28" s="4" t="s">
        <v>2353</v>
      </c>
      <c r="D28" s="4" t="s">
        <v>5487</v>
      </c>
      <c r="E28" s="13" t="s">
        <v>5900</v>
      </c>
      <c r="F28" s="13" t="s">
        <v>5900</v>
      </c>
      <c r="G28" s="13" t="s">
        <v>5900</v>
      </c>
      <c r="H28" s="13" t="b">
        <v>1</v>
      </c>
      <c r="K28" s="5">
        <v>12</v>
      </c>
      <c r="L28" s="4" t="s">
        <v>2355</v>
      </c>
      <c r="M28" s="5">
        <v>2018</v>
      </c>
      <c r="N28" s="4" t="s">
        <v>1540</v>
      </c>
    </row>
    <row r="29" spans="1:14" ht="15.6" x14ac:dyDescent="0.3">
      <c r="A29" s="4" t="s">
        <v>662</v>
      </c>
      <c r="B29" s="17" t="s">
        <v>663</v>
      </c>
      <c r="C29" s="4" t="s">
        <v>667</v>
      </c>
      <c r="D29" s="4" t="s">
        <v>668</v>
      </c>
      <c r="E29" s="13" t="s">
        <v>5900</v>
      </c>
      <c r="F29" s="13" t="s">
        <v>5900</v>
      </c>
      <c r="G29" s="13" t="s">
        <v>5900</v>
      </c>
      <c r="H29" s="13" t="b">
        <v>1</v>
      </c>
      <c r="K29" s="5">
        <v>7</v>
      </c>
      <c r="L29" s="4" t="s">
        <v>666</v>
      </c>
      <c r="M29" s="5" t="s">
        <v>124</v>
      </c>
      <c r="N29" s="4" t="s">
        <v>1519</v>
      </c>
    </row>
    <row r="30" spans="1:14" ht="15.6" x14ac:dyDescent="0.3">
      <c r="A30" s="4" t="s">
        <v>5587</v>
      </c>
      <c r="B30" s="4" t="s">
        <v>2753</v>
      </c>
      <c r="C30" s="4" t="s">
        <v>2754</v>
      </c>
      <c r="D30" s="4" t="s">
        <v>5588</v>
      </c>
      <c r="E30" s="13" t="s">
        <v>5900</v>
      </c>
      <c r="F30" s="13" t="s">
        <v>5900</v>
      </c>
      <c r="G30" s="13" t="s">
        <v>5900</v>
      </c>
      <c r="H30" s="13" t="b">
        <v>1</v>
      </c>
      <c r="K30" s="5">
        <v>9</v>
      </c>
      <c r="L30" s="4" t="s">
        <v>2756</v>
      </c>
      <c r="M30" s="5">
        <v>2018</v>
      </c>
      <c r="N30" s="4" t="s">
        <v>1540</v>
      </c>
    </row>
    <row r="31" spans="1:14" ht="15.6" x14ac:dyDescent="0.3">
      <c r="A31" s="4" t="s">
        <v>4835</v>
      </c>
      <c r="B31" s="4" t="s">
        <v>4836</v>
      </c>
      <c r="C31" s="4" t="s">
        <v>4839</v>
      </c>
      <c r="D31" s="4" t="s">
        <v>5322</v>
      </c>
      <c r="E31" s="13" t="s">
        <v>5900</v>
      </c>
      <c r="F31" s="13" t="s">
        <v>5900</v>
      </c>
      <c r="G31" s="13" t="s">
        <v>5900</v>
      </c>
      <c r="H31" s="13" t="b">
        <v>1</v>
      </c>
      <c r="K31" s="5">
        <v>15</v>
      </c>
      <c r="L31" s="4" t="s">
        <v>5874</v>
      </c>
      <c r="M31" s="5">
        <v>2017</v>
      </c>
      <c r="N31" s="4" t="s">
        <v>1540</v>
      </c>
    </row>
    <row r="32" spans="1:14" ht="15.6" x14ac:dyDescent="0.3">
      <c r="A32" s="4" t="s">
        <v>5565</v>
      </c>
      <c r="B32" s="4" t="s">
        <v>2667</v>
      </c>
      <c r="C32" s="4" t="s">
        <v>2668</v>
      </c>
      <c r="D32" s="4" t="s">
        <v>5566</v>
      </c>
      <c r="E32" s="13" t="s">
        <v>5900</v>
      </c>
      <c r="F32" s="13" t="s">
        <v>5900</v>
      </c>
      <c r="G32" s="13" t="s">
        <v>5900</v>
      </c>
      <c r="H32" s="13" t="b">
        <v>1</v>
      </c>
      <c r="K32" s="5">
        <v>12</v>
      </c>
      <c r="L32" s="4" t="s">
        <v>2670</v>
      </c>
      <c r="M32" s="5">
        <v>2020</v>
      </c>
      <c r="N32" s="4" t="s">
        <v>1540</v>
      </c>
    </row>
    <row r="33" spans="1:14" ht="15.6" x14ac:dyDescent="0.3">
      <c r="A33" s="4" t="s">
        <v>3739</v>
      </c>
      <c r="B33" s="4" t="s">
        <v>3740</v>
      </c>
      <c r="C33" s="4" t="s">
        <v>3743</v>
      </c>
      <c r="D33" s="4" t="s">
        <v>5129</v>
      </c>
      <c r="E33" s="13" t="s">
        <v>5900</v>
      </c>
      <c r="F33" s="13" t="s">
        <v>5900</v>
      </c>
      <c r="G33" s="13" t="s">
        <v>5900</v>
      </c>
      <c r="H33" s="13" t="b">
        <v>1</v>
      </c>
      <c r="K33" s="5">
        <v>15</v>
      </c>
      <c r="L33" s="4" t="s">
        <v>5798</v>
      </c>
      <c r="M33" s="5">
        <v>2022</v>
      </c>
      <c r="N33" s="4" t="s">
        <v>1540</v>
      </c>
    </row>
    <row r="34" spans="1:14" ht="15.6" x14ac:dyDescent="0.3">
      <c r="A34" s="4" t="s">
        <v>3664</v>
      </c>
      <c r="B34" s="4" t="s">
        <v>3665</v>
      </c>
      <c r="C34" s="4" t="s">
        <v>3669</v>
      </c>
      <c r="D34" s="4" t="s">
        <v>5116</v>
      </c>
      <c r="E34" s="13" t="s">
        <v>5900</v>
      </c>
      <c r="F34" s="13" t="s">
        <v>5900</v>
      </c>
      <c r="G34" s="13" t="s">
        <v>5900</v>
      </c>
      <c r="H34" s="13" t="b">
        <v>1</v>
      </c>
      <c r="K34" s="5">
        <v>8</v>
      </c>
      <c r="L34" s="4" t="s">
        <v>5792</v>
      </c>
      <c r="M34" s="5">
        <v>2022</v>
      </c>
      <c r="N34" s="4" t="s">
        <v>1540</v>
      </c>
    </row>
    <row r="35" spans="1:14" ht="15.6" x14ac:dyDescent="0.3">
      <c r="A35" s="4" t="s">
        <v>4504</v>
      </c>
      <c r="B35" s="4" t="s">
        <v>4505</v>
      </c>
      <c r="C35" s="4" t="s">
        <v>4508</v>
      </c>
      <c r="D35" s="4" t="s">
        <v>5266</v>
      </c>
      <c r="E35" s="13" t="s">
        <v>5900</v>
      </c>
      <c r="F35" s="13" t="s">
        <v>5900</v>
      </c>
      <c r="G35" s="13" t="s">
        <v>5900</v>
      </c>
      <c r="H35" s="13" t="b">
        <v>1</v>
      </c>
      <c r="K35" s="5">
        <v>18</v>
      </c>
      <c r="L35" s="4" t="s">
        <v>5850</v>
      </c>
      <c r="M35" s="5">
        <v>2019</v>
      </c>
      <c r="N35" s="4" t="s">
        <v>1540</v>
      </c>
    </row>
    <row r="36" spans="1:14" ht="15.6" x14ac:dyDescent="0.3">
      <c r="A36" s="4" t="s">
        <v>5386</v>
      </c>
      <c r="B36" s="17" t="s">
        <v>1959</v>
      </c>
      <c r="C36" s="4" t="s">
        <v>1960</v>
      </c>
      <c r="D36" s="4" t="s">
        <v>5387</v>
      </c>
      <c r="E36" s="13" t="s">
        <v>5900</v>
      </c>
      <c r="F36" s="13" t="s">
        <v>5900</v>
      </c>
      <c r="G36" s="13" t="s">
        <v>5900</v>
      </c>
      <c r="H36" s="13" t="b">
        <v>1</v>
      </c>
      <c r="K36" s="5">
        <v>16</v>
      </c>
      <c r="L36" s="4" t="s">
        <v>1962</v>
      </c>
      <c r="M36" s="5">
        <v>2019</v>
      </c>
      <c r="N36" s="4" t="s">
        <v>1540</v>
      </c>
    </row>
    <row r="37" spans="1:14" ht="15.6" x14ac:dyDescent="0.3">
      <c r="A37" s="4" t="s">
        <v>5611</v>
      </c>
      <c r="B37" s="4" t="s">
        <v>2860</v>
      </c>
      <c r="C37" s="4" t="s">
        <v>2861</v>
      </c>
      <c r="D37" s="4" t="s">
        <v>5613</v>
      </c>
      <c r="E37" s="13" t="s">
        <v>5900</v>
      </c>
      <c r="F37" s="13" t="s">
        <v>5900</v>
      </c>
      <c r="G37" s="13" t="s">
        <v>5900</v>
      </c>
      <c r="H37" s="13" t="b">
        <v>1</v>
      </c>
      <c r="K37" s="5">
        <v>12</v>
      </c>
      <c r="L37" s="4" t="s">
        <v>2863</v>
      </c>
      <c r="M37" s="5">
        <v>2021</v>
      </c>
      <c r="N37" s="4" t="s">
        <v>1540</v>
      </c>
    </row>
    <row r="38" spans="1:14" ht="15.6" x14ac:dyDescent="0.3">
      <c r="A38" s="4" t="s">
        <v>5476</v>
      </c>
      <c r="B38" s="4" t="s">
        <v>2316</v>
      </c>
      <c r="C38" s="4" t="s">
        <v>2317</v>
      </c>
      <c r="D38" s="4" t="s">
        <v>5477</v>
      </c>
      <c r="E38" s="13" t="s">
        <v>5900</v>
      </c>
      <c r="F38" s="13" t="s">
        <v>5900</v>
      </c>
      <c r="G38" s="13" t="s">
        <v>5900</v>
      </c>
      <c r="H38" s="13" t="b">
        <v>1</v>
      </c>
      <c r="K38" s="5">
        <v>19</v>
      </c>
      <c r="L38" s="4" t="s">
        <v>2319</v>
      </c>
      <c r="M38" s="5">
        <v>2022</v>
      </c>
      <c r="N38" s="4" t="s">
        <v>1540</v>
      </c>
    </row>
    <row r="39" spans="1:14" ht="15.6" x14ac:dyDescent="0.3">
      <c r="A39" s="4" t="s">
        <v>3801</v>
      </c>
      <c r="B39" s="17" t="s">
        <v>3802</v>
      </c>
      <c r="C39" s="4" t="s">
        <v>3805</v>
      </c>
      <c r="D39" s="4" t="s">
        <v>5141</v>
      </c>
      <c r="E39" s="13" t="s">
        <v>5900</v>
      </c>
      <c r="F39" s="13" t="s">
        <v>5900</v>
      </c>
      <c r="G39" s="13" t="s">
        <v>5900</v>
      </c>
      <c r="H39" s="13" t="b">
        <v>1</v>
      </c>
      <c r="K39" s="5">
        <v>17</v>
      </c>
      <c r="L39" s="4" t="s">
        <v>5800</v>
      </c>
      <c r="M39" s="5">
        <v>2022</v>
      </c>
      <c r="N39" s="4" t="s">
        <v>1540</v>
      </c>
    </row>
    <row r="40" spans="1:14" ht="15.6" x14ac:dyDescent="0.3">
      <c r="A40" s="4" t="s">
        <v>3657</v>
      </c>
      <c r="B40" s="17" t="s">
        <v>3658</v>
      </c>
      <c r="C40" s="4" t="s">
        <v>3662</v>
      </c>
      <c r="D40" s="4" t="s">
        <v>5115</v>
      </c>
      <c r="E40" s="13" t="s">
        <v>5900</v>
      </c>
      <c r="F40" s="13" t="s">
        <v>5900</v>
      </c>
      <c r="G40" s="13" t="s">
        <v>5900</v>
      </c>
      <c r="H40" s="13" t="b">
        <v>1</v>
      </c>
      <c r="K40" s="5">
        <v>15</v>
      </c>
      <c r="L40" s="4" t="s">
        <v>5791</v>
      </c>
      <c r="M40" s="5">
        <v>2023</v>
      </c>
      <c r="N40" s="4" t="s">
        <v>1540</v>
      </c>
    </row>
    <row r="41" spans="1:14" ht="15.6" x14ac:dyDescent="0.3">
      <c r="A41" s="4" t="s">
        <v>4075</v>
      </c>
      <c r="B41" s="4" t="s">
        <v>4076</v>
      </c>
      <c r="C41" s="4" t="s">
        <v>4079</v>
      </c>
      <c r="D41" s="4" t="s">
        <v>5189</v>
      </c>
      <c r="E41" s="13" t="s">
        <v>5900</v>
      </c>
      <c r="F41" s="13" t="s">
        <v>5900</v>
      </c>
      <c r="G41" s="13" t="s">
        <v>5900</v>
      </c>
      <c r="H41" s="13" t="b">
        <v>1</v>
      </c>
      <c r="K41" s="5">
        <v>11</v>
      </c>
      <c r="L41" s="4" t="s">
        <v>5813</v>
      </c>
      <c r="M41" s="5">
        <v>2021</v>
      </c>
      <c r="N41" s="4" t="s">
        <v>1540</v>
      </c>
    </row>
    <row r="42" spans="1:14" ht="15.6" x14ac:dyDescent="0.3">
      <c r="A42" s="4" t="s">
        <v>5738</v>
      </c>
      <c r="B42" s="4" t="s">
        <v>3360</v>
      </c>
      <c r="C42" s="4" t="s">
        <v>3361</v>
      </c>
      <c r="D42" s="4" t="s">
        <v>5739</v>
      </c>
      <c r="E42" s="13" t="s">
        <v>5900</v>
      </c>
      <c r="F42" s="13" t="s">
        <v>5900</v>
      </c>
      <c r="G42" s="13" t="s">
        <v>5900</v>
      </c>
      <c r="H42" s="13" t="b">
        <v>1</v>
      </c>
      <c r="K42" s="5">
        <v>8</v>
      </c>
      <c r="L42" s="4" t="s">
        <v>3363</v>
      </c>
      <c r="M42" s="5">
        <v>2020</v>
      </c>
      <c r="N42" s="4" t="s">
        <v>1540</v>
      </c>
    </row>
    <row r="43" spans="1:14" ht="15.6" x14ac:dyDescent="0.3">
      <c r="A43" s="4" t="s">
        <v>1194</v>
      </c>
      <c r="B43" s="4" t="s">
        <v>1195</v>
      </c>
      <c r="C43" s="4" t="s">
        <v>1199</v>
      </c>
      <c r="D43" s="4" t="s">
        <v>1200</v>
      </c>
      <c r="E43" s="13" t="s">
        <v>5900</v>
      </c>
      <c r="F43" s="13" t="s">
        <v>5900</v>
      </c>
      <c r="G43" s="13" t="s">
        <v>5900</v>
      </c>
      <c r="H43" s="13" t="b">
        <v>1</v>
      </c>
      <c r="K43" s="5">
        <v>11</v>
      </c>
      <c r="L43" s="4" t="s">
        <v>1198</v>
      </c>
      <c r="M43" s="5" t="s">
        <v>19</v>
      </c>
      <c r="N43" s="4" t="s">
        <v>1519</v>
      </c>
    </row>
    <row r="44" spans="1:14" ht="15.6" x14ac:dyDescent="0.3">
      <c r="A44" s="4" t="s">
        <v>1840</v>
      </c>
      <c r="B44" s="17" t="s">
        <v>1841</v>
      </c>
      <c r="C44" s="4" t="s">
        <v>1844</v>
      </c>
      <c r="D44" s="4" t="s">
        <v>1845</v>
      </c>
      <c r="E44" s="13" t="s">
        <v>5900</v>
      </c>
      <c r="F44" s="13" t="s">
        <v>5900</v>
      </c>
      <c r="G44" s="13" t="s">
        <v>5900</v>
      </c>
      <c r="H44" s="13" t="b">
        <v>1</v>
      </c>
      <c r="K44" s="5">
        <v>10</v>
      </c>
      <c r="L44" s="4" t="s">
        <v>1843</v>
      </c>
      <c r="M44" s="5">
        <v>2017</v>
      </c>
      <c r="N44" s="4" t="s">
        <v>1540</v>
      </c>
    </row>
    <row r="45" spans="1:14" ht="15.6" x14ac:dyDescent="0.3">
      <c r="A45" s="4" t="s">
        <v>56</v>
      </c>
      <c r="B45" s="17" t="s">
        <v>142</v>
      </c>
      <c r="C45" s="4" t="s">
        <v>146</v>
      </c>
      <c r="D45" s="4" t="s">
        <v>147</v>
      </c>
      <c r="E45" s="13" t="s">
        <v>5900</v>
      </c>
      <c r="F45" s="13" t="s">
        <v>5900</v>
      </c>
      <c r="G45" s="13" t="s">
        <v>5900</v>
      </c>
      <c r="H45" s="13" t="b">
        <v>1</v>
      </c>
      <c r="K45" s="5">
        <v>12</v>
      </c>
      <c r="L45" s="4" t="s">
        <v>145</v>
      </c>
      <c r="M45" s="5" t="s">
        <v>124</v>
      </c>
      <c r="N45" s="4" t="s">
        <v>1519</v>
      </c>
    </row>
    <row r="46" spans="1:14" ht="15.6" x14ac:dyDescent="0.3">
      <c r="A46" s="4" t="s">
        <v>5488</v>
      </c>
      <c r="B46" s="4" t="s">
        <v>2358</v>
      </c>
      <c r="C46" s="4" t="s">
        <v>2359</v>
      </c>
      <c r="D46" s="4" t="s">
        <v>5489</v>
      </c>
      <c r="E46" s="13" t="s">
        <v>5900</v>
      </c>
      <c r="F46" s="13" t="s">
        <v>5900</v>
      </c>
      <c r="G46" s="13" t="s">
        <v>5900</v>
      </c>
      <c r="H46" s="13" t="b">
        <v>1</v>
      </c>
      <c r="K46" s="5">
        <v>12</v>
      </c>
      <c r="L46" s="4" t="s">
        <v>2361</v>
      </c>
      <c r="M46" s="5">
        <v>2023</v>
      </c>
      <c r="N46" s="4" t="s">
        <v>1540</v>
      </c>
    </row>
    <row r="47" spans="1:14" ht="15.6" x14ac:dyDescent="0.3">
      <c r="A47" s="4" t="s">
        <v>4480</v>
      </c>
      <c r="B47" s="4" t="s">
        <v>4481</v>
      </c>
      <c r="C47" s="4" t="s">
        <v>4485</v>
      </c>
      <c r="D47" s="4" t="s">
        <v>5262</v>
      </c>
      <c r="E47" s="13" t="s">
        <v>5900</v>
      </c>
      <c r="F47" s="13" t="s">
        <v>5900</v>
      </c>
      <c r="G47" s="13" t="s">
        <v>5900</v>
      </c>
      <c r="H47" s="13" t="b">
        <v>1</v>
      </c>
      <c r="K47" s="5">
        <v>10</v>
      </c>
      <c r="L47" s="4" t="s">
        <v>5846</v>
      </c>
      <c r="M47" s="5">
        <v>2020</v>
      </c>
      <c r="N47" s="4" t="s">
        <v>1540</v>
      </c>
    </row>
    <row r="48" spans="1:14" ht="15.6" x14ac:dyDescent="0.3">
      <c r="A48" s="4" t="s">
        <v>4593</v>
      </c>
      <c r="B48" s="4" t="s">
        <v>4594</v>
      </c>
      <c r="C48" s="4" t="s">
        <v>4597</v>
      </c>
      <c r="D48" s="4" t="s">
        <v>5281</v>
      </c>
      <c r="E48" s="13" t="s">
        <v>5900</v>
      </c>
      <c r="F48" s="13" t="s">
        <v>5900</v>
      </c>
      <c r="G48" s="13" t="s">
        <v>5900</v>
      </c>
      <c r="H48" s="13" t="b">
        <v>1</v>
      </c>
      <c r="K48" s="5">
        <v>18</v>
      </c>
      <c r="L48" s="4" t="s">
        <v>5855</v>
      </c>
      <c r="M48" s="5">
        <v>2018</v>
      </c>
      <c r="N48" s="4" t="s">
        <v>1540</v>
      </c>
    </row>
    <row r="49" spans="1:14" ht="15.6" x14ac:dyDescent="0.3">
      <c r="A49" s="4" t="s">
        <v>5569</v>
      </c>
      <c r="B49" s="4" t="s">
        <v>2683</v>
      </c>
      <c r="C49" s="4" t="s">
        <v>2684</v>
      </c>
      <c r="D49" s="4" t="s">
        <v>5570</v>
      </c>
      <c r="E49" s="13" t="s">
        <v>5900</v>
      </c>
      <c r="F49" s="13" t="s">
        <v>5900</v>
      </c>
      <c r="G49" s="13" t="s">
        <v>5900</v>
      </c>
      <c r="H49" s="13" t="b">
        <v>1</v>
      </c>
      <c r="K49" s="5">
        <v>8</v>
      </c>
      <c r="L49" s="4" t="s">
        <v>2686</v>
      </c>
      <c r="M49" s="5">
        <v>2022</v>
      </c>
      <c r="N49" s="4" t="s">
        <v>1540</v>
      </c>
    </row>
    <row r="50" spans="1:14" ht="15.6" x14ac:dyDescent="0.3">
      <c r="A50" s="4" t="s">
        <v>594</v>
      </c>
      <c r="B50" s="4" t="s">
        <v>595</v>
      </c>
      <c r="C50" s="4" t="s">
        <v>599</v>
      </c>
      <c r="D50" s="4" t="s">
        <v>600</v>
      </c>
      <c r="E50" s="13" t="s">
        <v>5900</v>
      </c>
      <c r="F50" s="13" t="s">
        <v>5900</v>
      </c>
      <c r="G50" s="13" t="s">
        <v>5900</v>
      </c>
      <c r="H50" s="13" t="b">
        <v>1</v>
      </c>
      <c r="K50" s="5">
        <v>8</v>
      </c>
      <c r="L50" s="4" t="s">
        <v>598</v>
      </c>
      <c r="M50" s="5" t="s">
        <v>82</v>
      </c>
      <c r="N50" s="4" t="s">
        <v>1519</v>
      </c>
    </row>
    <row r="51" spans="1:14" ht="15.6" x14ac:dyDescent="0.3">
      <c r="A51" s="4" t="s">
        <v>5424</v>
      </c>
      <c r="B51" s="4" t="s">
        <v>2110</v>
      </c>
      <c r="C51" s="4" t="s">
        <v>2111</v>
      </c>
      <c r="D51" s="4" t="s">
        <v>5425</v>
      </c>
      <c r="E51" s="13" t="s">
        <v>5900</v>
      </c>
      <c r="F51" s="13" t="s">
        <v>5900</v>
      </c>
      <c r="G51" s="13" t="s">
        <v>5900</v>
      </c>
      <c r="H51" s="13" t="b">
        <v>1</v>
      </c>
      <c r="K51" s="5">
        <v>9</v>
      </c>
      <c r="L51" s="4" t="s">
        <v>2113</v>
      </c>
      <c r="M51" s="5">
        <v>2019</v>
      </c>
      <c r="N51" s="4" t="s">
        <v>1540</v>
      </c>
    </row>
    <row r="52" spans="1:14" ht="15.6" x14ac:dyDescent="0.3">
      <c r="A52" s="4" t="s">
        <v>5563</v>
      </c>
      <c r="B52" s="4" t="s">
        <v>2659</v>
      </c>
      <c r="C52" s="4" t="s">
        <v>2660</v>
      </c>
      <c r="D52" s="4" t="s">
        <v>5564</v>
      </c>
      <c r="E52" s="13" t="s">
        <v>5900</v>
      </c>
      <c r="F52" s="13" t="s">
        <v>5900</v>
      </c>
      <c r="G52" s="13" t="s">
        <v>5900</v>
      </c>
      <c r="H52" s="13" t="b">
        <v>1</v>
      </c>
      <c r="K52" s="5">
        <v>17</v>
      </c>
      <c r="L52" s="4" t="s">
        <v>2662</v>
      </c>
      <c r="M52" s="5">
        <v>2021</v>
      </c>
      <c r="N52" s="4" t="s">
        <v>1540</v>
      </c>
    </row>
    <row r="53" spans="1:14" ht="15.6" x14ac:dyDescent="0.3">
      <c r="A53" s="4" t="s">
        <v>5591</v>
      </c>
      <c r="B53" s="4" t="s">
        <v>2770</v>
      </c>
      <c r="C53" s="4" t="s">
        <v>2771</v>
      </c>
      <c r="D53" s="4" t="s">
        <v>5592</v>
      </c>
      <c r="E53" s="13" t="s">
        <v>5900</v>
      </c>
      <c r="F53" s="13" t="s">
        <v>5900</v>
      </c>
      <c r="G53" s="13" t="s">
        <v>5900</v>
      </c>
      <c r="H53" s="13" t="b">
        <v>1</v>
      </c>
      <c r="K53" s="5">
        <v>15</v>
      </c>
      <c r="L53" s="4" t="s">
        <v>2773</v>
      </c>
      <c r="M53" s="5">
        <v>2022</v>
      </c>
      <c r="N53" s="4" t="s">
        <v>1540</v>
      </c>
    </row>
    <row r="54" spans="1:14" ht="15.6" x14ac:dyDescent="0.3">
      <c r="A54" s="4" t="s">
        <v>699</v>
      </c>
      <c r="B54" s="29" t="s">
        <v>700</v>
      </c>
      <c r="C54" s="4" t="s">
        <v>703</v>
      </c>
      <c r="D54" s="4" t="s">
        <v>704</v>
      </c>
      <c r="E54" s="13" t="s">
        <v>5900</v>
      </c>
      <c r="F54" s="13" t="s">
        <v>5900</v>
      </c>
      <c r="G54" s="13" t="s">
        <v>5900</v>
      </c>
      <c r="H54" s="13" t="b">
        <v>1</v>
      </c>
      <c r="K54" s="5">
        <v>9</v>
      </c>
      <c r="L54" s="4" t="s">
        <v>702</v>
      </c>
      <c r="M54" s="5" t="s">
        <v>11</v>
      </c>
      <c r="N54" s="4" t="s">
        <v>1519</v>
      </c>
    </row>
    <row r="55" spans="1:14" ht="15.6" x14ac:dyDescent="0.3">
      <c r="A55" s="4" t="s">
        <v>4907</v>
      </c>
      <c r="B55" s="4" t="s">
        <v>4908</v>
      </c>
      <c r="C55" s="4" t="s">
        <v>4911</v>
      </c>
      <c r="D55" s="4" t="s">
        <v>5336</v>
      </c>
      <c r="E55" s="13" t="s">
        <v>5900</v>
      </c>
      <c r="F55" s="13" t="s">
        <v>5900</v>
      </c>
      <c r="G55" s="13" t="s">
        <v>5900</v>
      </c>
      <c r="H55" s="13" t="b">
        <v>1</v>
      </c>
      <c r="K55" s="5">
        <v>14</v>
      </c>
      <c r="L55" s="4" t="s">
        <v>5881</v>
      </c>
      <c r="M55" s="5">
        <v>2022</v>
      </c>
      <c r="N55" s="4" t="s">
        <v>1540</v>
      </c>
    </row>
    <row r="56" spans="1:14" ht="15.6" x14ac:dyDescent="0.3">
      <c r="A56" s="4" t="s">
        <v>3651</v>
      </c>
      <c r="B56" s="17" t="s">
        <v>1731</v>
      </c>
      <c r="C56" s="4" t="s">
        <v>3655</v>
      </c>
      <c r="D56" s="4" t="s">
        <v>5114</v>
      </c>
      <c r="E56" s="13" t="s">
        <v>5900</v>
      </c>
      <c r="F56" s="13" t="s">
        <v>5900</v>
      </c>
      <c r="G56" s="13" t="s">
        <v>5900</v>
      </c>
      <c r="H56" s="13" t="b">
        <v>1</v>
      </c>
      <c r="K56" s="5">
        <v>20</v>
      </c>
      <c r="L56" s="4" t="s">
        <v>5790</v>
      </c>
      <c r="M56" s="5">
        <v>2020</v>
      </c>
      <c r="N56" s="4" t="s">
        <v>1540</v>
      </c>
    </row>
    <row r="57" spans="1:14" ht="15.6" x14ac:dyDescent="0.3">
      <c r="A57" s="4" t="s">
        <v>4093</v>
      </c>
      <c r="B57" s="4" t="s">
        <v>2047</v>
      </c>
      <c r="C57" s="4" t="s">
        <v>2048</v>
      </c>
      <c r="D57" s="4" t="s">
        <v>5192</v>
      </c>
      <c r="E57" s="13" t="s">
        <v>5900</v>
      </c>
      <c r="F57" s="13" t="s">
        <v>5900</v>
      </c>
      <c r="G57" s="13" t="s">
        <v>5900</v>
      </c>
      <c r="H57" s="13" t="b">
        <v>1</v>
      </c>
      <c r="K57" s="5">
        <v>17</v>
      </c>
      <c r="L57" s="4" t="s">
        <v>5815</v>
      </c>
      <c r="M57" s="5">
        <v>2022</v>
      </c>
      <c r="N57" s="4" t="s">
        <v>1540</v>
      </c>
    </row>
    <row r="58" spans="1:14" ht="15.6" x14ac:dyDescent="0.3">
      <c r="A58" s="4" t="s">
        <v>5428</v>
      </c>
      <c r="B58" s="4" t="s">
        <v>2126</v>
      </c>
      <c r="C58" s="4" t="s">
        <v>2127</v>
      </c>
      <c r="D58" s="4" t="s">
        <v>5429</v>
      </c>
      <c r="E58" s="13" t="s">
        <v>5900</v>
      </c>
      <c r="F58" s="13" t="s">
        <v>5900</v>
      </c>
      <c r="G58" s="13" t="s">
        <v>5900</v>
      </c>
      <c r="H58" s="13" t="b">
        <v>1</v>
      </c>
      <c r="K58" s="5">
        <v>7</v>
      </c>
      <c r="L58" s="4" t="s">
        <v>2129</v>
      </c>
      <c r="M58" s="5">
        <v>2019</v>
      </c>
      <c r="N58" s="4" t="s">
        <v>1540</v>
      </c>
    </row>
    <row r="59" spans="1:14" ht="15.6" x14ac:dyDescent="0.3">
      <c r="A59" s="4" t="s">
        <v>5376</v>
      </c>
      <c r="B59" s="17" t="s">
        <v>1691</v>
      </c>
      <c r="C59" s="4" t="s">
        <v>1922</v>
      </c>
      <c r="D59" s="4" t="s">
        <v>5377</v>
      </c>
      <c r="E59" s="13" t="s">
        <v>5900</v>
      </c>
      <c r="F59" s="13" t="s">
        <v>5900</v>
      </c>
      <c r="G59" s="13" t="s">
        <v>5900</v>
      </c>
      <c r="H59" s="13" t="b">
        <v>1</v>
      </c>
      <c r="K59" s="5">
        <v>29</v>
      </c>
      <c r="L59" s="4" t="s">
        <v>1924</v>
      </c>
      <c r="M59" s="5">
        <v>2021</v>
      </c>
      <c r="N59" s="4" t="s">
        <v>1540</v>
      </c>
    </row>
    <row r="60" spans="1:14" ht="15.6" x14ac:dyDescent="0.3">
      <c r="A60" s="4" t="s">
        <v>1296</v>
      </c>
      <c r="B60" s="4" t="s">
        <v>1297</v>
      </c>
      <c r="C60" s="4" t="s">
        <v>1300</v>
      </c>
      <c r="D60" s="4" t="s">
        <v>1301</v>
      </c>
      <c r="E60" s="13" t="s">
        <v>5900</v>
      </c>
      <c r="F60" s="13" t="s">
        <v>5900</v>
      </c>
      <c r="G60" s="13" t="s">
        <v>5900</v>
      </c>
      <c r="H60" s="13" t="b">
        <v>1</v>
      </c>
      <c r="K60" s="5">
        <v>9</v>
      </c>
      <c r="L60" s="4" t="s">
        <v>1299</v>
      </c>
      <c r="M60" s="5" t="s">
        <v>50</v>
      </c>
      <c r="N60" s="4" t="s">
        <v>1519</v>
      </c>
    </row>
    <row r="61" spans="1:14" ht="15.6" x14ac:dyDescent="0.3">
      <c r="A61" s="4" t="s">
        <v>463</v>
      </c>
      <c r="B61" s="17" t="s">
        <v>464</v>
      </c>
      <c r="C61" s="4" t="s">
        <v>468</v>
      </c>
      <c r="D61" s="4" t="s">
        <v>469</v>
      </c>
      <c r="E61" s="13" t="s">
        <v>5900</v>
      </c>
      <c r="F61" s="13" t="s">
        <v>5900</v>
      </c>
      <c r="G61" s="13" t="s">
        <v>5900</v>
      </c>
      <c r="H61" s="13" t="b">
        <v>1</v>
      </c>
      <c r="K61" s="5">
        <v>7</v>
      </c>
      <c r="L61" s="4" t="s">
        <v>467</v>
      </c>
      <c r="M61" s="5" t="s">
        <v>50</v>
      </c>
      <c r="N61" s="4" t="s">
        <v>1519</v>
      </c>
    </row>
    <row r="62" spans="1:14" ht="15.6" x14ac:dyDescent="0.3">
      <c r="A62" s="4" t="s">
        <v>5523</v>
      </c>
      <c r="B62" s="4" t="s">
        <v>2499</v>
      </c>
      <c r="C62" s="4" t="s">
        <v>2500</v>
      </c>
      <c r="D62" s="4" t="s">
        <v>5524</v>
      </c>
      <c r="E62" s="13" t="s">
        <v>5900</v>
      </c>
      <c r="F62" s="13" t="s">
        <v>5900</v>
      </c>
      <c r="G62" s="13" t="s">
        <v>5900</v>
      </c>
      <c r="H62" s="13" t="b">
        <v>1</v>
      </c>
      <c r="K62" s="5">
        <v>32</v>
      </c>
      <c r="L62" s="4" t="s">
        <v>2502</v>
      </c>
      <c r="M62" s="5">
        <v>2020</v>
      </c>
      <c r="N62" s="4" t="s">
        <v>1540</v>
      </c>
    </row>
    <row r="63" spans="1:14" ht="15.6" x14ac:dyDescent="0.3">
      <c r="A63" s="4" t="s">
        <v>5392</v>
      </c>
      <c r="B63" s="4" t="s">
        <v>1985</v>
      </c>
      <c r="C63" s="4" t="s">
        <v>1986</v>
      </c>
      <c r="D63" s="4" t="s">
        <v>5393</v>
      </c>
      <c r="E63" s="13" t="s">
        <v>5900</v>
      </c>
      <c r="F63" s="13" t="s">
        <v>5900</v>
      </c>
      <c r="G63" s="13" t="s">
        <v>5900</v>
      </c>
      <c r="H63" s="13" t="b">
        <v>1</v>
      </c>
      <c r="K63" s="5">
        <v>7</v>
      </c>
      <c r="L63" s="4" t="s">
        <v>1988</v>
      </c>
      <c r="M63" s="5">
        <v>2020</v>
      </c>
      <c r="N63" s="4" t="s">
        <v>1540</v>
      </c>
    </row>
    <row r="64" spans="1:14" ht="15.6" x14ac:dyDescent="0.3">
      <c r="A64" s="4" t="s">
        <v>5740</v>
      </c>
      <c r="B64" s="4" t="s">
        <v>3368</v>
      </c>
      <c r="C64" s="4" t="s">
        <v>3369</v>
      </c>
      <c r="D64" s="4" t="s">
        <v>5741</v>
      </c>
      <c r="E64" s="13" t="s">
        <v>5900</v>
      </c>
      <c r="F64" s="13" t="s">
        <v>5900</v>
      </c>
      <c r="G64" s="13" t="s">
        <v>5900</v>
      </c>
      <c r="H64" s="13" t="b">
        <v>1</v>
      </c>
      <c r="K64" s="5">
        <v>7</v>
      </c>
      <c r="L64" s="4" t="s">
        <v>3371</v>
      </c>
      <c r="M64" s="5">
        <v>2020</v>
      </c>
      <c r="N64" s="4" t="s">
        <v>1540</v>
      </c>
    </row>
    <row r="65" spans="1:14" ht="15.6" x14ac:dyDescent="0.3">
      <c r="A65" s="4" t="s">
        <v>1812</v>
      </c>
      <c r="B65" s="4" t="s">
        <v>1813</v>
      </c>
      <c r="C65" s="4" t="s">
        <v>1815</v>
      </c>
      <c r="D65" s="4" t="s">
        <v>1816</v>
      </c>
      <c r="E65" s="13" t="s">
        <v>5900</v>
      </c>
      <c r="F65" s="13" t="s">
        <v>5900</v>
      </c>
      <c r="G65" s="13" t="s">
        <v>5900</v>
      </c>
      <c r="H65" s="13" t="b">
        <v>1</v>
      </c>
      <c r="K65" s="5">
        <v>10</v>
      </c>
      <c r="L65" s="4" t="s">
        <v>1814</v>
      </c>
      <c r="M65" s="5">
        <v>2019</v>
      </c>
      <c r="N65" s="4" t="s">
        <v>1540</v>
      </c>
    </row>
    <row r="66" spans="1:14" ht="15.6" x14ac:dyDescent="0.3">
      <c r="A66" s="4" t="s">
        <v>1646</v>
      </c>
      <c r="B66" s="4" t="s">
        <v>1647</v>
      </c>
      <c r="C66" s="4" t="s">
        <v>1650</v>
      </c>
      <c r="D66" s="4" t="s">
        <v>1651</v>
      </c>
      <c r="E66" s="13" t="s">
        <v>5900</v>
      </c>
      <c r="F66" s="13" t="s">
        <v>5900</v>
      </c>
      <c r="G66" s="13" t="s">
        <v>5900</v>
      </c>
      <c r="H66" s="13" t="b">
        <v>1</v>
      </c>
      <c r="K66" s="5">
        <v>12</v>
      </c>
      <c r="L66" s="4" t="s">
        <v>1649</v>
      </c>
      <c r="M66" s="5">
        <v>2021</v>
      </c>
      <c r="N66" s="4" t="s">
        <v>1540</v>
      </c>
    </row>
    <row r="67" spans="1:14" ht="15.6" x14ac:dyDescent="0.3">
      <c r="A67" s="4" t="s">
        <v>5412</v>
      </c>
      <c r="B67" s="4" t="s">
        <v>2063</v>
      </c>
      <c r="C67" s="4" t="s">
        <v>2064</v>
      </c>
      <c r="D67" s="4" t="s">
        <v>5413</v>
      </c>
      <c r="E67" s="13" t="s">
        <v>5900</v>
      </c>
      <c r="F67" s="13" t="s">
        <v>5900</v>
      </c>
      <c r="G67" s="13" t="s">
        <v>5900</v>
      </c>
      <c r="H67" s="13" t="b">
        <v>1</v>
      </c>
      <c r="K67" s="5">
        <v>15</v>
      </c>
      <c r="L67" s="4" t="s">
        <v>2066</v>
      </c>
      <c r="M67" s="5">
        <v>2021</v>
      </c>
      <c r="N67" s="4" t="s">
        <v>1540</v>
      </c>
    </row>
    <row r="68" spans="1:14" ht="15.6" x14ac:dyDescent="0.3">
      <c r="A68" s="4" t="s">
        <v>980</v>
      </c>
      <c r="B68" s="4" t="s">
        <v>981</v>
      </c>
      <c r="C68" s="4" t="s">
        <v>985</v>
      </c>
      <c r="D68" s="4" t="s">
        <v>986</v>
      </c>
      <c r="E68" s="13" t="s">
        <v>5900</v>
      </c>
      <c r="F68" s="13" t="s">
        <v>5900</v>
      </c>
      <c r="G68" s="13" t="s">
        <v>5900</v>
      </c>
      <c r="H68" s="13" t="b">
        <v>1</v>
      </c>
      <c r="K68" s="5">
        <v>13</v>
      </c>
      <c r="L68" s="4" t="s">
        <v>984</v>
      </c>
      <c r="M68" s="5" t="s">
        <v>35</v>
      </c>
      <c r="N68" s="4" t="s">
        <v>1519</v>
      </c>
    </row>
    <row r="69" spans="1:14" ht="15.6" x14ac:dyDescent="0.3">
      <c r="A69" s="4" t="s">
        <v>987</v>
      </c>
      <c r="B69" s="4" t="s">
        <v>988</v>
      </c>
      <c r="C69" s="4" t="s">
        <v>992</v>
      </c>
      <c r="D69" s="4" t="s">
        <v>993</v>
      </c>
      <c r="E69" s="13" t="s">
        <v>5900</v>
      </c>
      <c r="F69" s="13" t="s">
        <v>5900</v>
      </c>
      <c r="G69" s="13" t="s">
        <v>5900</v>
      </c>
      <c r="H69" s="13" t="b">
        <v>1</v>
      </c>
      <c r="K69" s="5">
        <v>12</v>
      </c>
      <c r="L69" s="4" t="s">
        <v>991</v>
      </c>
      <c r="M69" s="5" t="s">
        <v>395</v>
      </c>
      <c r="N69" s="4" t="s">
        <v>1519</v>
      </c>
    </row>
    <row r="70" spans="1:14" ht="15.6" x14ac:dyDescent="0.3">
      <c r="A70" s="4" t="s">
        <v>1855</v>
      </c>
      <c r="B70" s="4" t="s">
        <v>1856</v>
      </c>
      <c r="C70" s="4" t="s">
        <v>1859</v>
      </c>
      <c r="D70" s="4" t="s">
        <v>1860</v>
      </c>
      <c r="E70" s="13" t="s">
        <v>5900</v>
      </c>
      <c r="F70" s="13" t="s">
        <v>5900</v>
      </c>
      <c r="G70" s="13" t="s">
        <v>5900</v>
      </c>
      <c r="H70" s="13" t="b">
        <v>1</v>
      </c>
      <c r="K70" s="5">
        <v>16</v>
      </c>
      <c r="L70" s="4" t="s">
        <v>1858</v>
      </c>
      <c r="M70" s="5">
        <v>2016</v>
      </c>
      <c r="N70" s="4" t="s">
        <v>1540</v>
      </c>
    </row>
    <row r="71" spans="1:14" ht="15.6" x14ac:dyDescent="0.3">
      <c r="A71" s="4" t="s">
        <v>1113</v>
      </c>
      <c r="B71" s="4" t="s">
        <v>1114</v>
      </c>
      <c r="C71" s="4" t="s">
        <v>1118</v>
      </c>
      <c r="D71" s="4" t="s">
        <v>1119</v>
      </c>
      <c r="E71" s="13" t="s">
        <v>5900</v>
      </c>
      <c r="F71" s="13" t="s">
        <v>5900</v>
      </c>
      <c r="G71" s="13" t="s">
        <v>5900</v>
      </c>
      <c r="H71" s="13" t="b">
        <v>1</v>
      </c>
      <c r="K71" s="5">
        <v>8</v>
      </c>
      <c r="L71" s="4" t="s">
        <v>1117</v>
      </c>
      <c r="M71" s="5" t="s">
        <v>395</v>
      </c>
      <c r="N71" s="4" t="s">
        <v>1519</v>
      </c>
    </row>
    <row r="72" spans="1:14" ht="15.6" x14ac:dyDescent="0.3">
      <c r="A72" s="4" t="s">
        <v>5398</v>
      </c>
      <c r="B72" s="4" t="s">
        <v>2008</v>
      </c>
      <c r="C72" s="4" t="s">
        <v>2009</v>
      </c>
      <c r="D72" s="4" t="s">
        <v>5399</v>
      </c>
      <c r="E72" s="13" t="s">
        <v>5900</v>
      </c>
      <c r="F72" s="13" t="s">
        <v>5900</v>
      </c>
      <c r="G72" s="13" t="s">
        <v>5900</v>
      </c>
      <c r="H72" s="13" t="b">
        <v>1</v>
      </c>
      <c r="K72" s="5">
        <v>8</v>
      </c>
      <c r="L72" s="4" t="s">
        <v>2011</v>
      </c>
      <c r="M72" s="5">
        <v>2021</v>
      </c>
      <c r="N72" s="4" t="s">
        <v>1540</v>
      </c>
    </row>
    <row r="73" spans="1:14" ht="15.6" x14ac:dyDescent="0.3">
      <c r="A73" s="4" t="s">
        <v>5539</v>
      </c>
      <c r="B73" s="4" t="s">
        <v>2562</v>
      </c>
      <c r="C73" s="4" t="s">
        <v>2563</v>
      </c>
      <c r="D73" s="4" t="s">
        <v>5540</v>
      </c>
      <c r="E73" s="13" t="s">
        <v>5900</v>
      </c>
      <c r="F73" s="13" t="s">
        <v>5900</v>
      </c>
      <c r="G73" s="13" t="s">
        <v>5900</v>
      </c>
      <c r="H73" s="13" t="b">
        <v>1</v>
      </c>
      <c r="K73" s="5">
        <v>12</v>
      </c>
      <c r="L73" s="4" t="s">
        <v>2565</v>
      </c>
      <c r="M73" s="5">
        <v>2022</v>
      </c>
      <c r="N73" s="4" t="s">
        <v>1540</v>
      </c>
    </row>
    <row r="74" spans="1:14" ht="15.6" x14ac:dyDescent="0.3">
      <c r="A74" s="4" t="s">
        <v>5626</v>
      </c>
      <c r="B74" s="4" t="s">
        <v>2916</v>
      </c>
      <c r="C74" s="4" t="s">
        <v>2917</v>
      </c>
      <c r="D74" s="4" t="s">
        <v>5627</v>
      </c>
      <c r="E74" s="13" t="s">
        <v>5900</v>
      </c>
      <c r="F74" s="13" t="s">
        <v>5900</v>
      </c>
      <c r="G74" s="13" t="s">
        <v>5900</v>
      </c>
      <c r="H74" s="13" t="b">
        <v>1</v>
      </c>
      <c r="K74" s="5">
        <v>10</v>
      </c>
      <c r="L74" s="4" t="s">
        <v>2919</v>
      </c>
      <c r="M74" s="5">
        <v>2021</v>
      </c>
      <c r="N74" s="4" t="s">
        <v>1540</v>
      </c>
    </row>
    <row r="75" spans="1:14" ht="15.6" x14ac:dyDescent="0.3">
      <c r="A75" s="4" t="s">
        <v>5744</v>
      </c>
      <c r="B75" s="4" t="s">
        <v>3384</v>
      </c>
      <c r="C75" s="4" t="s">
        <v>3385</v>
      </c>
      <c r="D75" s="4" t="s">
        <v>5745</v>
      </c>
      <c r="E75" s="13" t="s">
        <v>5900</v>
      </c>
      <c r="F75" s="13" t="s">
        <v>5900</v>
      </c>
      <c r="G75" s="13" t="s">
        <v>5900</v>
      </c>
      <c r="H75" s="13" t="b">
        <v>1</v>
      </c>
      <c r="K75" s="5">
        <v>15</v>
      </c>
      <c r="L75" s="4" t="s">
        <v>3387</v>
      </c>
      <c r="M75" s="5">
        <v>2022</v>
      </c>
      <c r="N75" s="4" t="s">
        <v>1540</v>
      </c>
    </row>
    <row r="76" spans="1:14" ht="15.6" x14ac:dyDescent="0.3">
      <c r="A76" s="4" t="s">
        <v>5684</v>
      </c>
      <c r="B76" s="4" t="s">
        <v>3145</v>
      </c>
      <c r="C76" s="4" t="s">
        <v>3146</v>
      </c>
      <c r="D76" s="4" t="s">
        <v>5685</v>
      </c>
      <c r="E76" s="13" t="s">
        <v>5900</v>
      </c>
      <c r="F76" s="13" t="s">
        <v>5900</v>
      </c>
      <c r="G76" s="13" t="s">
        <v>5900</v>
      </c>
      <c r="H76" s="13" t="b">
        <v>1</v>
      </c>
      <c r="K76" s="5">
        <v>12</v>
      </c>
      <c r="L76" s="4" t="s">
        <v>3148</v>
      </c>
      <c r="M76" s="5">
        <v>2021</v>
      </c>
      <c r="N76" s="4" t="s">
        <v>1540</v>
      </c>
    </row>
    <row r="77" spans="1:14" ht="15.6" x14ac:dyDescent="0.3">
      <c r="A77" s="4" t="s">
        <v>5750</v>
      </c>
      <c r="B77" s="4" t="s">
        <v>3408</v>
      </c>
      <c r="C77" s="4" t="s">
        <v>3409</v>
      </c>
      <c r="D77" s="4" t="s">
        <v>5751</v>
      </c>
      <c r="E77" s="13" t="s">
        <v>5900</v>
      </c>
      <c r="F77" s="13" t="s">
        <v>5900</v>
      </c>
      <c r="G77" s="13" t="s">
        <v>5900</v>
      </c>
      <c r="H77" s="13" t="b">
        <v>1</v>
      </c>
      <c r="K77" s="5">
        <v>8</v>
      </c>
      <c r="L77" s="4" t="s">
        <v>3411</v>
      </c>
      <c r="M77" s="5">
        <v>2020</v>
      </c>
      <c r="N77" s="4" t="s">
        <v>1540</v>
      </c>
    </row>
    <row r="78" spans="1:14" ht="15.6" x14ac:dyDescent="0.3">
      <c r="A78" s="4" t="s">
        <v>5378</v>
      </c>
      <c r="B78" s="17" t="s">
        <v>1929</v>
      </c>
      <c r="C78" s="4" t="s">
        <v>1930</v>
      </c>
      <c r="D78" s="4" t="s">
        <v>5379</v>
      </c>
      <c r="E78" s="13" t="s">
        <v>5900</v>
      </c>
      <c r="F78" s="13" t="s">
        <v>5900</v>
      </c>
      <c r="G78" s="13" t="s">
        <v>5900</v>
      </c>
      <c r="H78" s="13" t="b">
        <v>1</v>
      </c>
      <c r="K78" s="5">
        <v>14</v>
      </c>
      <c r="L78" s="4" t="s">
        <v>1932</v>
      </c>
      <c r="M78" s="5">
        <v>2022</v>
      </c>
      <c r="N78" s="4" t="s">
        <v>1540</v>
      </c>
    </row>
    <row r="79" spans="1:14" ht="15.6" x14ac:dyDescent="0.3">
      <c r="A79" s="4" t="s">
        <v>1723</v>
      </c>
      <c r="B79" s="4" t="s">
        <v>1724</v>
      </c>
      <c r="C79" s="4" t="s">
        <v>1727</v>
      </c>
      <c r="D79" s="4" t="s">
        <v>1728</v>
      </c>
      <c r="E79" s="13" t="s">
        <v>5900</v>
      </c>
      <c r="F79" s="13" t="s">
        <v>5900</v>
      </c>
      <c r="G79" s="13" t="s">
        <v>5900</v>
      </c>
      <c r="H79" s="13" t="b">
        <v>1</v>
      </c>
      <c r="K79" s="5">
        <v>14</v>
      </c>
      <c r="L79" s="4" t="s">
        <v>1726</v>
      </c>
      <c r="M79" s="5">
        <v>2021</v>
      </c>
      <c r="N79" s="4" t="s">
        <v>1540</v>
      </c>
    </row>
    <row r="80" spans="1:14" ht="15.6" x14ac:dyDescent="0.3">
      <c r="A80" s="4" t="s">
        <v>67</v>
      </c>
      <c r="B80" s="17" t="s">
        <v>68</v>
      </c>
      <c r="C80" s="4" t="s">
        <v>72</v>
      </c>
      <c r="D80" s="4" t="s">
        <v>73</v>
      </c>
      <c r="E80" s="13" t="s">
        <v>5900</v>
      </c>
      <c r="F80" s="13" t="s">
        <v>5900</v>
      </c>
      <c r="G80" s="13" t="s">
        <v>5900</v>
      </c>
      <c r="H80" s="13" t="b">
        <v>1</v>
      </c>
      <c r="K80" s="5">
        <v>7</v>
      </c>
      <c r="L80" s="4" t="s">
        <v>71</v>
      </c>
      <c r="M80" s="5" t="s">
        <v>35</v>
      </c>
      <c r="N80" s="4" t="s">
        <v>1519</v>
      </c>
    </row>
    <row r="81" spans="1:14" ht="15.6" x14ac:dyDescent="0.3">
      <c r="A81" s="4" t="s">
        <v>5654</v>
      </c>
      <c r="B81" s="4" t="s">
        <v>3025</v>
      </c>
      <c r="C81" s="4" t="s">
        <v>3026</v>
      </c>
      <c r="D81" s="4" t="s">
        <v>5655</v>
      </c>
      <c r="E81" s="13" t="s">
        <v>5900</v>
      </c>
      <c r="F81" s="13" t="s">
        <v>5900</v>
      </c>
      <c r="G81" s="13" t="s">
        <v>5900</v>
      </c>
      <c r="H81" s="13" t="b">
        <v>1</v>
      </c>
      <c r="K81" s="5">
        <v>12</v>
      </c>
      <c r="L81" s="4" t="s">
        <v>3028</v>
      </c>
      <c r="M81" s="5">
        <v>2022</v>
      </c>
      <c r="N81" s="4" t="s">
        <v>1540</v>
      </c>
    </row>
    <row r="82" spans="1:14" ht="15.6" x14ac:dyDescent="0.3">
      <c r="A82" s="4" t="s">
        <v>1564</v>
      </c>
      <c r="B82" s="4" t="s">
        <v>1565</v>
      </c>
      <c r="C82" s="4" t="s">
        <v>1568</v>
      </c>
      <c r="D82" s="4" t="s">
        <v>1569</v>
      </c>
      <c r="E82" s="13" t="s">
        <v>5900</v>
      </c>
      <c r="F82" s="13" t="s">
        <v>5900</v>
      </c>
      <c r="G82" s="13" t="s">
        <v>5900</v>
      </c>
      <c r="H82" s="13" t="b">
        <v>1</v>
      </c>
      <c r="K82" s="5">
        <v>7</v>
      </c>
      <c r="L82" s="4" t="s">
        <v>1567</v>
      </c>
      <c r="M82" s="5">
        <v>2022</v>
      </c>
      <c r="N82" s="4" t="s">
        <v>1540</v>
      </c>
    </row>
    <row r="83" spans="1:14" ht="15.6" x14ac:dyDescent="0.3">
      <c r="A83" s="4" t="s">
        <v>5422</v>
      </c>
      <c r="B83" s="17" t="s">
        <v>2102</v>
      </c>
      <c r="C83" s="4" t="s">
        <v>2103</v>
      </c>
      <c r="D83" s="4" t="s">
        <v>5423</v>
      </c>
      <c r="E83" s="13" t="s">
        <v>5900</v>
      </c>
      <c r="F83" s="13" t="s">
        <v>5900</v>
      </c>
      <c r="G83" s="13" t="s">
        <v>5900</v>
      </c>
      <c r="H83" s="13" t="b">
        <v>1</v>
      </c>
      <c r="K83" s="5">
        <v>10</v>
      </c>
      <c r="L83" s="4" t="s">
        <v>2105</v>
      </c>
      <c r="M83" s="5">
        <v>2019</v>
      </c>
      <c r="N83" s="4" t="s">
        <v>1540</v>
      </c>
    </row>
    <row r="84" spans="1:14" ht="15.6" x14ac:dyDescent="0.3">
      <c r="A84" s="4" t="s">
        <v>4841</v>
      </c>
      <c r="B84" s="4" t="s">
        <v>4842</v>
      </c>
      <c r="C84" s="4" t="s">
        <v>4845</v>
      </c>
      <c r="D84" s="4" t="s">
        <v>5323</v>
      </c>
      <c r="E84" s="13" t="s">
        <v>5900</v>
      </c>
      <c r="F84" s="13" t="s">
        <v>5900</v>
      </c>
      <c r="G84" s="13" t="s">
        <v>5900</v>
      </c>
      <c r="H84" s="13" t="b">
        <v>1</v>
      </c>
      <c r="K84" s="5">
        <v>10</v>
      </c>
      <c r="L84" s="4" t="s">
        <v>5875</v>
      </c>
      <c r="M84" s="5">
        <v>2017</v>
      </c>
      <c r="N84" s="4" t="s">
        <v>1540</v>
      </c>
    </row>
    <row r="85" spans="1:14" ht="15.6" x14ac:dyDescent="0.3">
      <c r="A85" s="4" t="s">
        <v>856</v>
      </c>
      <c r="B85" s="4" t="s">
        <v>857</v>
      </c>
      <c r="C85" s="4" t="s">
        <v>861</v>
      </c>
      <c r="D85" s="4" t="s">
        <v>862</v>
      </c>
      <c r="E85" s="13" t="s">
        <v>5900</v>
      </c>
      <c r="F85" s="13" t="s">
        <v>5900</v>
      </c>
      <c r="G85" s="13" t="s">
        <v>5900</v>
      </c>
      <c r="H85" s="13" t="b">
        <v>1</v>
      </c>
      <c r="K85" s="5">
        <v>12</v>
      </c>
      <c r="L85" s="4" t="s">
        <v>860</v>
      </c>
      <c r="M85" s="5" t="s">
        <v>124</v>
      </c>
      <c r="N85" s="4" t="s">
        <v>1519</v>
      </c>
    </row>
    <row r="86" spans="1:14" ht="15.6" x14ac:dyDescent="0.3">
      <c r="A86" s="4" t="s">
        <v>4304</v>
      </c>
      <c r="B86" s="4" t="s">
        <v>4305</v>
      </c>
      <c r="C86" s="4" t="s">
        <v>4309</v>
      </c>
      <c r="D86" s="4" t="s">
        <v>5230</v>
      </c>
      <c r="E86" s="13" t="s">
        <v>5900</v>
      </c>
      <c r="F86" s="13" t="s">
        <v>5900</v>
      </c>
      <c r="G86" s="13" t="s">
        <v>5900</v>
      </c>
      <c r="H86" s="13" t="b">
        <v>1</v>
      </c>
      <c r="K86" s="5">
        <v>11</v>
      </c>
      <c r="L86" s="4" t="s">
        <v>5834</v>
      </c>
      <c r="M86" s="5">
        <v>2022</v>
      </c>
      <c r="N86" s="4" t="s">
        <v>1540</v>
      </c>
    </row>
    <row r="87" spans="1:14" ht="15.6" x14ac:dyDescent="0.3">
      <c r="A87" s="4" t="s">
        <v>1781</v>
      </c>
      <c r="B87" s="17" t="s">
        <v>1782</v>
      </c>
      <c r="C87" s="4" t="s">
        <v>1784</v>
      </c>
      <c r="D87" s="4" t="s">
        <v>1785</v>
      </c>
      <c r="E87" s="13" t="s">
        <v>5900</v>
      </c>
      <c r="F87" s="13" t="s">
        <v>5900</v>
      </c>
      <c r="G87" s="13" t="s">
        <v>5900</v>
      </c>
      <c r="H87" s="13" t="b">
        <v>1</v>
      </c>
      <c r="K87" s="5">
        <v>12</v>
      </c>
      <c r="L87" s="4" t="s">
        <v>1783</v>
      </c>
      <c r="M87" s="5">
        <v>2020</v>
      </c>
      <c r="N87" s="4" t="s">
        <v>1540</v>
      </c>
    </row>
    <row r="88" spans="1:14" ht="15.6" x14ac:dyDescent="0.3">
      <c r="A88" s="4" t="s">
        <v>1218</v>
      </c>
      <c r="B88" s="4" t="s">
        <v>1219</v>
      </c>
      <c r="C88" s="4" t="s">
        <v>1223</v>
      </c>
      <c r="D88" s="4" t="s">
        <v>1224</v>
      </c>
      <c r="E88" s="13" t="s">
        <v>5900</v>
      </c>
      <c r="F88" s="13" t="s">
        <v>5900</v>
      </c>
      <c r="G88" s="13" t="s">
        <v>5900</v>
      </c>
      <c r="H88" s="13" t="b">
        <v>1</v>
      </c>
      <c r="K88" s="5">
        <v>9</v>
      </c>
      <c r="L88" s="4" t="s">
        <v>1222</v>
      </c>
      <c r="M88" s="5" t="s">
        <v>27</v>
      </c>
      <c r="N88" s="4" t="s">
        <v>1519</v>
      </c>
    </row>
    <row r="89" spans="1:14" ht="15.6" x14ac:dyDescent="0.3">
      <c r="A89" s="4" t="s">
        <v>5601</v>
      </c>
      <c r="B89" s="4" t="s">
        <v>2810</v>
      </c>
      <c r="C89" s="4" t="s">
        <v>2811</v>
      </c>
      <c r="D89" s="4" t="s">
        <v>5602</v>
      </c>
      <c r="E89" s="13" t="s">
        <v>5900</v>
      </c>
      <c r="F89" s="13" t="s">
        <v>5900</v>
      </c>
      <c r="G89" s="13" t="s">
        <v>5900</v>
      </c>
      <c r="H89" s="13" t="b">
        <v>1</v>
      </c>
      <c r="K89" s="5">
        <v>10</v>
      </c>
      <c r="L89" s="4" t="s">
        <v>2813</v>
      </c>
      <c r="M89" s="5">
        <v>2017</v>
      </c>
      <c r="N89" s="4" t="s">
        <v>1540</v>
      </c>
    </row>
    <row r="90" spans="1:14" ht="15.6" x14ac:dyDescent="0.3">
      <c r="A90" s="4" t="s">
        <v>529</v>
      </c>
      <c r="B90" s="4" t="s">
        <v>530</v>
      </c>
      <c r="C90" s="4" t="s">
        <v>534</v>
      </c>
      <c r="D90" s="4" t="s">
        <v>535</v>
      </c>
      <c r="E90" s="13" t="s">
        <v>5900</v>
      </c>
      <c r="F90" s="13" t="s">
        <v>5900</v>
      </c>
      <c r="G90" s="13" t="s">
        <v>5900</v>
      </c>
      <c r="H90" s="13" t="b">
        <v>1</v>
      </c>
      <c r="K90" s="5">
        <v>11</v>
      </c>
      <c r="L90" s="4" t="s">
        <v>533</v>
      </c>
      <c r="M90" s="5" t="s">
        <v>27</v>
      </c>
      <c r="N90" s="4" t="s">
        <v>1519</v>
      </c>
    </row>
    <row r="91" spans="1:14" ht="15.6" x14ac:dyDescent="0.3">
      <c r="A91" s="4" t="s">
        <v>5507</v>
      </c>
      <c r="B91" s="4" t="s">
        <v>2434</v>
      </c>
      <c r="C91" s="4" t="s">
        <v>2435</v>
      </c>
      <c r="D91" s="4" t="s">
        <v>5508</v>
      </c>
      <c r="E91" s="13" t="s">
        <v>5900</v>
      </c>
      <c r="F91" s="13" t="s">
        <v>5900</v>
      </c>
      <c r="G91" s="13" t="s">
        <v>5900</v>
      </c>
      <c r="H91" s="13" t="b">
        <v>1</v>
      </c>
      <c r="K91" s="5">
        <v>16</v>
      </c>
      <c r="L91" s="4" t="s">
        <v>2437</v>
      </c>
      <c r="M91" s="5">
        <v>2023</v>
      </c>
      <c r="N91" s="4" t="s">
        <v>1540</v>
      </c>
    </row>
    <row r="92" spans="1:14" ht="15.6" x14ac:dyDescent="0.3">
      <c r="A92" s="4" t="s">
        <v>5404</v>
      </c>
      <c r="B92" s="4" t="s">
        <v>2031</v>
      </c>
      <c r="C92" s="4" t="s">
        <v>2032</v>
      </c>
      <c r="D92" s="4" t="s">
        <v>5405</v>
      </c>
      <c r="E92" s="13" t="s">
        <v>5900</v>
      </c>
      <c r="F92" s="13" t="s">
        <v>5900</v>
      </c>
      <c r="G92" s="13" t="s">
        <v>5900</v>
      </c>
      <c r="H92" s="13" t="b">
        <v>1</v>
      </c>
      <c r="K92" s="5">
        <v>10</v>
      </c>
      <c r="L92" s="4" t="s">
        <v>2034</v>
      </c>
      <c r="M92" s="5">
        <v>2019</v>
      </c>
      <c r="N92" s="4" t="s">
        <v>1540</v>
      </c>
    </row>
    <row r="93" spans="1:14" ht="15.6" x14ac:dyDescent="0.3">
      <c r="A93" s="4" t="s">
        <v>5764</v>
      </c>
      <c r="B93" s="4" t="s">
        <v>3462</v>
      </c>
      <c r="C93" s="4" t="s">
        <v>3463</v>
      </c>
      <c r="D93" s="4" t="s">
        <v>5765</v>
      </c>
      <c r="E93" s="13" t="s">
        <v>5900</v>
      </c>
      <c r="F93" s="13" t="s">
        <v>5900</v>
      </c>
      <c r="G93" s="13" t="s">
        <v>5900</v>
      </c>
      <c r="H93" s="13" t="b">
        <v>1</v>
      </c>
      <c r="K93" s="5">
        <v>7</v>
      </c>
      <c r="L93" s="4" t="s">
        <v>3465</v>
      </c>
      <c r="M93" s="5">
        <v>2020</v>
      </c>
      <c r="N93" s="4" t="s">
        <v>1540</v>
      </c>
    </row>
    <row r="94" spans="1:14" ht="15.6" x14ac:dyDescent="0.3">
      <c r="A94" s="4" t="s">
        <v>4494</v>
      </c>
      <c r="B94" s="4" t="s">
        <v>4495</v>
      </c>
      <c r="C94" s="4" t="s">
        <v>4497</v>
      </c>
      <c r="D94" s="4" t="s">
        <v>5264</v>
      </c>
      <c r="E94" s="13" t="s">
        <v>5900</v>
      </c>
      <c r="F94" s="13" t="s">
        <v>5900</v>
      </c>
      <c r="G94" s="13" t="s">
        <v>5900</v>
      </c>
      <c r="H94" s="13" t="b">
        <v>1</v>
      </c>
      <c r="K94" s="5">
        <v>10</v>
      </c>
      <c r="L94" s="4" t="s">
        <v>5848</v>
      </c>
      <c r="M94" s="5">
        <v>2022</v>
      </c>
      <c r="N94" s="4" t="s">
        <v>1540</v>
      </c>
    </row>
    <row r="95" spans="1:14" ht="15.6" x14ac:dyDescent="0.3">
      <c r="A95" s="4" t="s">
        <v>1397</v>
      </c>
      <c r="B95" s="4" t="s">
        <v>1398</v>
      </c>
      <c r="C95" s="4" t="s">
        <v>1401</v>
      </c>
      <c r="D95" s="4" t="s">
        <v>1402</v>
      </c>
      <c r="E95" s="13" t="s">
        <v>5900</v>
      </c>
      <c r="F95" s="13" t="s">
        <v>5900</v>
      </c>
      <c r="G95" s="13" t="s">
        <v>5900</v>
      </c>
      <c r="H95" s="13" t="b">
        <v>1</v>
      </c>
      <c r="K95" s="5">
        <v>11</v>
      </c>
      <c r="L95" s="4" t="s">
        <v>1400</v>
      </c>
      <c r="M95" s="5" t="s">
        <v>395</v>
      </c>
      <c r="N95" s="4" t="s">
        <v>1519</v>
      </c>
    </row>
    <row r="96" spans="1:14" ht="15.6" x14ac:dyDescent="0.3">
      <c r="A96" s="4" t="s">
        <v>5567</v>
      </c>
      <c r="B96" s="4" t="s">
        <v>2675</v>
      </c>
      <c r="C96" s="4" t="s">
        <v>2676</v>
      </c>
      <c r="D96" s="4" t="s">
        <v>5568</v>
      </c>
      <c r="E96" s="13" t="s">
        <v>5900</v>
      </c>
      <c r="F96" s="13" t="s">
        <v>5900</v>
      </c>
      <c r="G96" s="13" t="s">
        <v>5900</v>
      </c>
      <c r="H96" s="13" t="b">
        <v>1</v>
      </c>
      <c r="K96" s="5">
        <v>14</v>
      </c>
      <c r="L96" s="4" t="s">
        <v>2678</v>
      </c>
      <c r="M96" s="5">
        <v>2020</v>
      </c>
      <c r="N96" s="4" t="s">
        <v>1540</v>
      </c>
    </row>
    <row r="97" spans="1:14" ht="15.6" x14ac:dyDescent="0.3">
      <c r="A97" s="4" t="s">
        <v>5513</v>
      </c>
      <c r="B97" s="4" t="s">
        <v>2459</v>
      </c>
      <c r="C97" s="4" t="s">
        <v>2460</v>
      </c>
      <c r="D97" s="4" t="s">
        <v>5514</v>
      </c>
      <c r="E97" s="13" t="s">
        <v>5900</v>
      </c>
      <c r="F97" s="13" t="s">
        <v>5900</v>
      </c>
      <c r="G97" s="13" t="s">
        <v>5900</v>
      </c>
      <c r="H97" s="13" t="b">
        <v>1</v>
      </c>
      <c r="K97" s="5">
        <v>9</v>
      </c>
      <c r="L97" s="4" t="s">
        <v>2462</v>
      </c>
      <c r="M97" s="5">
        <v>2020</v>
      </c>
      <c r="N97" s="4" t="s">
        <v>1540</v>
      </c>
    </row>
    <row r="98" spans="1:14" ht="15.6" x14ac:dyDescent="0.3">
      <c r="A98" s="4" t="s">
        <v>5521</v>
      </c>
      <c r="B98" s="4" t="s">
        <v>2491</v>
      </c>
      <c r="C98" s="4" t="s">
        <v>2492</v>
      </c>
      <c r="D98" s="4" t="s">
        <v>5522</v>
      </c>
      <c r="E98" s="13" t="s">
        <v>5900</v>
      </c>
      <c r="F98" s="13" t="s">
        <v>5900</v>
      </c>
      <c r="G98" s="13" t="s">
        <v>5900</v>
      </c>
      <c r="H98" s="13" t="b">
        <v>1</v>
      </c>
      <c r="K98" s="5">
        <v>12</v>
      </c>
      <c r="L98" s="4" t="s">
        <v>2494</v>
      </c>
      <c r="M98" s="5">
        <v>2022</v>
      </c>
      <c r="N98" s="4" t="s">
        <v>1540</v>
      </c>
    </row>
    <row r="99" spans="1:14" ht="15.6" x14ac:dyDescent="0.3">
      <c r="A99" s="4" t="s">
        <v>5480</v>
      </c>
      <c r="B99" s="4" t="s">
        <v>2330</v>
      </c>
      <c r="C99" s="4" t="s">
        <v>2331</v>
      </c>
      <c r="D99" s="4" t="s">
        <v>5481</v>
      </c>
      <c r="E99" s="13" t="s">
        <v>5900</v>
      </c>
      <c r="F99" s="13" t="s">
        <v>5900</v>
      </c>
      <c r="G99" s="13" t="s">
        <v>5900</v>
      </c>
      <c r="H99" s="13" t="b">
        <v>1</v>
      </c>
      <c r="K99" s="5">
        <v>16</v>
      </c>
      <c r="L99" s="4" t="s">
        <v>2333</v>
      </c>
      <c r="M99" s="5">
        <v>2019</v>
      </c>
      <c r="N99" s="4" t="s">
        <v>1540</v>
      </c>
    </row>
    <row r="100" spans="1:14" ht="15.6" x14ac:dyDescent="0.3">
      <c r="A100" s="4" t="s">
        <v>5724</v>
      </c>
      <c r="B100" s="4" t="s">
        <v>3303</v>
      </c>
      <c r="C100" s="4" t="s">
        <v>3304</v>
      </c>
      <c r="D100" s="4" t="s">
        <v>5725</v>
      </c>
      <c r="E100" s="13" t="s">
        <v>5900</v>
      </c>
      <c r="F100" s="13" t="s">
        <v>5900</v>
      </c>
      <c r="G100" s="13" t="s">
        <v>5900</v>
      </c>
      <c r="H100" s="13" t="b">
        <v>1</v>
      </c>
      <c r="K100" s="5">
        <v>14</v>
      </c>
      <c r="L100" s="4" t="s">
        <v>3306</v>
      </c>
      <c r="M100" s="5">
        <v>2020</v>
      </c>
      <c r="N100" s="4" t="s">
        <v>1540</v>
      </c>
    </row>
    <row r="101" spans="1:14" ht="15.6" x14ac:dyDescent="0.3">
      <c r="A101" s="4" t="s">
        <v>5370</v>
      </c>
      <c r="B101" s="4" t="s">
        <v>1900</v>
      </c>
      <c r="C101" s="4" t="s">
        <v>1901</v>
      </c>
      <c r="D101" s="4" t="s">
        <v>5371</v>
      </c>
      <c r="E101" s="13" t="s">
        <v>5900</v>
      </c>
      <c r="F101" s="13" t="s">
        <v>5900</v>
      </c>
      <c r="G101" s="13" t="s">
        <v>5900</v>
      </c>
      <c r="H101" s="13" t="b">
        <v>1</v>
      </c>
      <c r="K101" s="5">
        <v>11</v>
      </c>
      <c r="L101" s="4" t="s">
        <v>1903</v>
      </c>
      <c r="M101" s="5">
        <v>2022</v>
      </c>
      <c r="N101" s="4" t="s">
        <v>1540</v>
      </c>
    </row>
    <row r="102" spans="1:14" ht="15.6" x14ac:dyDescent="0.3">
      <c r="A102" s="4" t="s">
        <v>1188</v>
      </c>
      <c r="B102" s="4" t="s">
        <v>1189</v>
      </c>
      <c r="C102" s="4" t="s">
        <v>1192</v>
      </c>
      <c r="D102" s="4" t="s">
        <v>1193</v>
      </c>
      <c r="E102" s="13" t="s">
        <v>5900</v>
      </c>
      <c r="F102" s="13" t="s">
        <v>5900</v>
      </c>
      <c r="G102" s="13" t="s">
        <v>5900</v>
      </c>
      <c r="H102" s="13" t="b">
        <v>1</v>
      </c>
      <c r="K102" s="5">
        <v>9</v>
      </c>
      <c r="L102" s="4" t="s">
        <v>1191</v>
      </c>
      <c r="M102" s="5" t="s">
        <v>35</v>
      </c>
      <c r="N102" s="4" t="s">
        <v>1519</v>
      </c>
    </row>
    <row r="103" spans="1:14" ht="15.6" x14ac:dyDescent="0.3">
      <c r="A103" s="4" t="s">
        <v>41</v>
      </c>
      <c r="B103" s="17" t="s">
        <v>42</v>
      </c>
      <c r="C103" s="4" t="s">
        <v>46</v>
      </c>
      <c r="D103" s="4" t="s">
        <v>47</v>
      </c>
      <c r="E103" s="13" t="s">
        <v>5900</v>
      </c>
      <c r="F103" s="13" t="s">
        <v>5900</v>
      </c>
      <c r="G103" s="13" t="s">
        <v>5900</v>
      </c>
      <c r="H103" s="13" t="b">
        <v>1</v>
      </c>
      <c r="K103" s="5">
        <v>7</v>
      </c>
      <c r="L103" s="4" t="s">
        <v>45</v>
      </c>
      <c r="M103" s="5" t="s">
        <v>27</v>
      </c>
      <c r="N103" s="4" t="s">
        <v>1519</v>
      </c>
    </row>
    <row r="104" spans="1:14" ht="15.6" x14ac:dyDescent="0.3">
      <c r="A104" s="4" t="s">
        <v>5525</v>
      </c>
      <c r="B104" s="4" t="s">
        <v>2507</v>
      </c>
      <c r="C104" s="4" t="s">
        <v>2508</v>
      </c>
      <c r="D104" s="4" t="s">
        <v>5526</v>
      </c>
      <c r="E104" s="13" t="s">
        <v>5900</v>
      </c>
      <c r="F104" s="13" t="s">
        <v>5900</v>
      </c>
      <c r="G104" s="13" t="s">
        <v>5900</v>
      </c>
      <c r="H104" s="13" t="b">
        <v>1</v>
      </c>
      <c r="K104" s="5">
        <v>10</v>
      </c>
      <c r="L104" s="4" t="s">
        <v>2510</v>
      </c>
      <c r="M104" s="5">
        <v>2016</v>
      </c>
      <c r="N104" s="4" t="s">
        <v>1540</v>
      </c>
    </row>
    <row r="105" spans="1:14" ht="15.6" x14ac:dyDescent="0.3">
      <c r="A105" s="4" t="s">
        <v>33</v>
      </c>
      <c r="B105" s="4" t="s">
        <v>34</v>
      </c>
      <c r="C105" s="4" t="s">
        <v>39</v>
      </c>
      <c r="D105" s="4" t="s">
        <v>40</v>
      </c>
      <c r="E105" s="13" t="s">
        <v>5900</v>
      </c>
      <c r="F105" s="13" t="s">
        <v>5900</v>
      </c>
      <c r="G105" s="13" t="s">
        <v>5900</v>
      </c>
      <c r="H105" s="13" t="b">
        <v>1</v>
      </c>
      <c r="K105" s="5">
        <v>12</v>
      </c>
      <c r="L105" s="4" t="s">
        <v>38</v>
      </c>
      <c r="M105" s="5" t="s">
        <v>35</v>
      </c>
      <c r="N105" s="4" t="s">
        <v>1519</v>
      </c>
    </row>
    <row r="106" spans="1:14" ht="15.6" x14ac:dyDescent="0.3">
      <c r="A106" s="4" t="s">
        <v>128</v>
      </c>
      <c r="B106" s="17" t="s">
        <v>222</v>
      </c>
      <c r="C106" s="4" t="s">
        <v>225</v>
      </c>
      <c r="D106" s="4" t="s">
        <v>226</v>
      </c>
      <c r="E106" s="13" t="s">
        <v>5900</v>
      </c>
      <c r="F106" s="13" t="s">
        <v>5900</v>
      </c>
      <c r="G106" s="13" t="s">
        <v>5900</v>
      </c>
      <c r="H106" s="13" t="b">
        <v>1</v>
      </c>
      <c r="K106" s="5">
        <v>8</v>
      </c>
      <c r="L106" s="4" t="s">
        <v>224</v>
      </c>
      <c r="M106" s="5" t="s">
        <v>27</v>
      </c>
      <c r="N106" s="4" t="s">
        <v>1519</v>
      </c>
    </row>
    <row r="107" spans="1:14" ht="15.6" x14ac:dyDescent="0.3">
      <c r="A107" s="4" t="s">
        <v>789</v>
      </c>
      <c r="B107" s="4" t="s">
        <v>790</v>
      </c>
      <c r="C107" s="4" t="s">
        <v>794</v>
      </c>
      <c r="D107" s="4" t="s">
        <v>795</v>
      </c>
      <c r="E107" s="13" t="s">
        <v>5900</v>
      </c>
      <c r="F107" s="13" t="s">
        <v>5900</v>
      </c>
      <c r="G107" s="13" t="s">
        <v>5900</v>
      </c>
      <c r="H107" s="13" t="b">
        <v>1</v>
      </c>
      <c r="K107" s="5">
        <v>12</v>
      </c>
      <c r="L107" s="4" t="s">
        <v>793</v>
      </c>
      <c r="M107" s="5" t="s">
        <v>11</v>
      </c>
      <c r="N107" s="4" t="s">
        <v>1519</v>
      </c>
    </row>
    <row r="108" spans="1:14" ht="15.6" x14ac:dyDescent="0.3">
      <c r="A108" s="4" t="s">
        <v>5496</v>
      </c>
      <c r="B108" s="4" t="s">
        <v>2388</v>
      </c>
      <c r="C108" s="4" t="s">
        <v>2389</v>
      </c>
      <c r="D108" s="4" t="s">
        <v>5497</v>
      </c>
      <c r="E108" s="13" t="s">
        <v>5900</v>
      </c>
      <c r="F108" s="13" t="s">
        <v>5900</v>
      </c>
      <c r="G108" s="13" t="s">
        <v>5900</v>
      </c>
      <c r="H108" s="13" t="b">
        <v>1</v>
      </c>
      <c r="K108" s="5">
        <v>12</v>
      </c>
      <c r="L108" s="4" t="s">
        <v>2391</v>
      </c>
      <c r="M108" s="5">
        <v>2023</v>
      </c>
      <c r="N108" s="4" t="s">
        <v>1540</v>
      </c>
    </row>
    <row r="109" spans="1:14" ht="15.6" x14ac:dyDescent="0.3">
      <c r="A109" s="4" t="s">
        <v>5436</v>
      </c>
      <c r="B109" s="4" t="s">
        <v>2158</v>
      </c>
      <c r="C109" s="4" t="s">
        <v>2159</v>
      </c>
      <c r="D109" s="4" t="s">
        <v>5437</v>
      </c>
      <c r="E109" s="13" t="s">
        <v>5900</v>
      </c>
      <c r="F109" s="13" t="s">
        <v>5900</v>
      </c>
      <c r="G109" s="13" t="s">
        <v>5900</v>
      </c>
      <c r="H109" s="13" t="b">
        <v>1</v>
      </c>
      <c r="K109" s="5">
        <v>16</v>
      </c>
      <c r="L109" s="4" t="s">
        <v>2161</v>
      </c>
      <c r="M109" s="5">
        <v>2020</v>
      </c>
      <c r="N109" s="4" t="s">
        <v>1540</v>
      </c>
    </row>
    <row r="110" spans="1:14" ht="15.6" x14ac:dyDescent="0.3">
      <c r="A110" s="4" t="s">
        <v>3892</v>
      </c>
      <c r="B110" s="4" t="s">
        <v>1750</v>
      </c>
      <c r="C110" s="4" t="s">
        <v>3896</v>
      </c>
      <c r="D110" s="4" t="s">
        <v>5158</v>
      </c>
      <c r="E110" s="13" t="s">
        <v>5900</v>
      </c>
      <c r="F110" s="13" t="s">
        <v>5900</v>
      </c>
      <c r="G110" s="13" t="s">
        <v>5900</v>
      </c>
      <c r="H110" s="13" t="b">
        <v>1</v>
      </c>
      <c r="K110" s="5">
        <v>44</v>
      </c>
      <c r="L110" s="4" t="s">
        <v>5803</v>
      </c>
      <c r="M110" s="5">
        <v>2020</v>
      </c>
      <c r="N110" s="4" t="s">
        <v>1540</v>
      </c>
    </row>
    <row r="111" spans="1:14" ht="15.6" x14ac:dyDescent="0.3">
      <c r="A111" s="4" t="s">
        <v>5668</v>
      </c>
      <c r="B111" s="4" t="s">
        <v>3079</v>
      </c>
      <c r="C111" s="4" t="s">
        <v>3080</v>
      </c>
      <c r="D111" s="4" t="s">
        <v>5669</v>
      </c>
      <c r="E111" s="13" t="s">
        <v>5900</v>
      </c>
      <c r="F111" s="13" t="s">
        <v>5900</v>
      </c>
      <c r="G111" s="13" t="s">
        <v>5900</v>
      </c>
      <c r="H111" s="13" t="b">
        <v>1</v>
      </c>
      <c r="K111" s="5">
        <v>11</v>
      </c>
      <c r="L111" s="4" t="s">
        <v>3082</v>
      </c>
      <c r="M111" s="5">
        <v>2018</v>
      </c>
      <c r="N111" s="4" t="s">
        <v>1540</v>
      </c>
    </row>
    <row r="112" spans="1:14" ht="15.6" x14ac:dyDescent="0.3">
      <c r="A112" s="4" t="s">
        <v>4923</v>
      </c>
      <c r="B112" s="4" t="s">
        <v>4924</v>
      </c>
      <c r="C112" s="4" t="s">
        <v>4927</v>
      </c>
      <c r="D112" s="4" t="s">
        <v>5339</v>
      </c>
      <c r="E112" s="13" t="s">
        <v>5900</v>
      </c>
      <c r="F112" s="13" t="s">
        <v>5900</v>
      </c>
      <c r="G112" s="13" t="s">
        <v>5900</v>
      </c>
      <c r="H112" s="13" t="b">
        <v>1</v>
      </c>
      <c r="K112" s="5">
        <v>9</v>
      </c>
      <c r="L112" s="4" t="s">
        <v>5883</v>
      </c>
      <c r="M112" s="5">
        <v>2017</v>
      </c>
      <c r="N112" s="4" t="s">
        <v>1540</v>
      </c>
    </row>
    <row r="113" spans="1:14" ht="15.6" x14ac:dyDescent="0.3">
      <c r="A113" s="4" t="s">
        <v>5468</v>
      </c>
      <c r="B113" s="17" t="s">
        <v>2284</v>
      </c>
      <c r="C113" s="4" t="s">
        <v>2285</v>
      </c>
      <c r="D113" s="4" t="s">
        <v>5469</v>
      </c>
      <c r="E113" s="13" t="s">
        <v>5900</v>
      </c>
      <c r="F113" s="13" t="s">
        <v>5900</v>
      </c>
      <c r="G113" s="13" t="s">
        <v>5900</v>
      </c>
      <c r="H113" s="13" t="b">
        <v>1</v>
      </c>
      <c r="K113" s="5">
        <v>12</v>
      </c>
      <c r="L113" s="4" t="s">
        <v>2287</v>
      </c>
      <c r="M113" s="5">
        <v>2022</v>
      </c>
      <c r="N113" s="4" t="s">
        <v>1540</v>
      </c>
    </row>
    <row r="114" spans="1:14" ht="15.6" x14ac:dyDescent="0.3">
      <c r="A114" s="4" t="s">
        <v>1129</v>
      </c>
      <c r="B114" s="4" t="s">
        <v>1130</v>
      </c>
      <c r="C114" s="4" t="s">
        <v>1133</v>
      </c>
      <c r="D114" s="4" t="s">
        <v>1136</v>
      </c>
      <c r="E114" s="13" t="s">
        <v>5900</v>
      </c>
      <c r="F114" s="13" t="s">
        <v>5900</v>
      </c>
      <c r="G114" s="13" t="s">
        <v>5900</v>
      </c>
      <c r="H114" s="13" t="b">
        <v>1</v>
      </c>
      <c r="K114" s="5">
        <v>14</v>
      </c>
      <c r="L114" s="4" t="s">
        <v>1135</v>
      </c>
      <c r="M114" s="5" t="s">
        <v>395</v>
      </c>
      <c r="N114" s="4" t="s">
        <v>1519</v>
      </c>
    </row>
    <row r="115" spans="1:14" ht="15.6" x14ac:dyDescent="0.3">
      <c r="A115" s="4" t="s">
        <v>5620</v>
      </c>
      <c r="B115" s="4" t="s">
        <v>2892</v>
      </c>
      <c r="C115" s="4" t="s">
        <v>2893</v>
      </c>
      <c r="D115" s="4" t="s">
        <v>5621</v>
      </c>
      <c r="E115" s="13" t="s">
        <v>5900</v>
      </c>
      <c r="F115" s="13" t="s">
        <v>5900</v>
      </c>
      <c r="G115" s="13" t="s">
        <v>5900</v>
      </c>
      <c r="H115" s="13" t="b">
        <v>1</v>
      </c>
      <c r="K115" s="5">
        <v>11</v>
      </c>
      <c r="L115" s="4" t="s">
        <v>2895</v>
      </c>
      <c r="M115" s="5">
        <v>2020</v>
      </c>
      <c r="N115" s="4" t="s">
        <v>1540</v>
      </c>
    </row>
    <row r="116" spans="1:14" ht="15.6" x14ac:dyDescent="0.3">
      <c r="A116" s="4" t="s">
        <v>5678</v>
      </c>
      <c r="B116" s="4" t="s">
        <v>3119</v>
      </c>
      <c r="C116" s="4" t="s">
        <v>3120</v>
      </c>
      <c r="D116" s="4" t="s">
        <v>5679</v>
      </c>
      <c r="E116" s="13" t="s">
        <v>5900</v>
      </c>
      <c r="F116" s="13" t="s">
        <v>5900</v>
      </c>
      <c r="G116" s="13" t="s">
        <v>5900</v>
      </c>
      <c r="H116" s="13" t="b">
        <v>1</v>
      </c>
      <c r="K116" s="5">
        <v>16</v>
      </c>
      <c r="L116" s="4" t="s">
        <v>3122</v>
      </c>
      <c r="M116" s="5">
        <v>2021</v>
      </c>
      <c r="N116" s="4" t="s">
        <v>1540</v>
      </c>
    </row>
    <row r="117" spans="1:14" ht="15.6" x14ac:dyDescent="0.3">
      <c r="A117" s="4" t="s">
        <v>5543</v>
      </c>
      <c r="B117" s="4" t="s">
        <v>2578</v>
      </c>
      <c r="C117" s="4" t="s">
        <v>2579</v>
      </c>
      <c r="D117" s="4" t="s">
        <v>5544</v>
      </c>
      <c r="E117" s="13" t="s">
        <v>5900</v>
      </c>
      <c r="F117" s="13" t="s">
        <v>5900</v>
      </c>
      <c r="G117" s="13" t="s">
        <v>5900</v>
      </c>
      <c r="H117" s="13" t="b">
        <v>1</v>
      </c>
      <c r="K117" s="5">
        <v>9</v>
      </c>
      <c r="L117" s="4" t="s">
        <v>2581</v>
      </c>
      <c r="M117" s="5">
        <v>2022</v>
      </c>
      <c r="N117" s="4" t="s">
        <v>1540</v>
      </c>
    </row>
    <row r="118" spans="1:14" ht="15.6" x14ac:dyDescent="0.3">
      <c r="A118" s="4" t="s">
        <v>5632</v>
      </c>
      <c r="B118" s="4" t="s">
        <v>2938</v>
      </c>
      <c r="C118" s="4" t="s">
        <v>2939</v>
      </c>
      <c r="D118" s="4" t="s">
        <v>5633</v>
      </c>
      <c r="E118" s="13" t="s">
        <v>5900</v>
      </c>
      <c r="F118" s="13" t="s">
        <v>5900</v>
      </c>
      <c r="G118" s="13" t="s">
        <v>5900</v>
      </c>
      <c r="H118" s="13" t="b">
        <v>1</v>
      </c>
      <c r="K118" s="5">
        <v>10</v>
      </c>
      <c r="L118" s="4" t="s">
        <v>2941</v>
      </c>
      <c r="M118" s="5">
        <v>2022</v>
      </c>
      <c r="N118" s="4" t="s">
        <v>1540</v>
      </c>
    </row>
    <row r="119" spans="1:14" ht="15.6" x14ac:dyDescent="0.3">
      <c r="A119" s="4" t="s">
        <v>4087</v>
      </c>
      <c r="B119" s="4" t="s">
        <v>4088</v>
      </c>
      <c r="C119" s="4" t="s">
        <v>4091</v>
      </c>
      <c r="D119" s="4" t="s">
        <v>5191</v>
      </c>
      <c r="E119" s="13" t="s">
        <v>5900</v>
      </c>
      <c r="F119" s="13" t="s">
        <v>5900</v>
      </c>
      <c r="G119" s="13" t="s">
        <v>5900</v>
      </c>
      <c r="H119" s="13" t="b">
        <v>1</v>
      </c>
      <c r="K119" s="5">
        <v>13</v>
      </c>
      <c r="L119" s="4" t="s">
        <v>5814</v>
      </c>
      <c r="M119" s="5">
        <v>2021</v>
      </c>
      <c r="N119" s="4" t="s">
        <v>1540</v>
      </c>
    </row>
    <row r="120" spans="1:14" ht="15.6" x14ac:dyDescent="0.3">
      <c r="A120" s="4" t="s">
        <v>4975</v>
      </c>
      <c r="B120" s="4" t="s">
        <v>4976</v>
      </c>
      <c r="C120" s="4" t="s">
        <v>4980</v>
      </c>
      <c r="D120" s="4" t="s">
        <v>5348</v>
      </c>
      <c r="E120" s="13" t="s">
        <v>5900</v>
      </c>
      <c r="F120" s="13" t="s">
        <v>5900</v>
      </c>
      <c r="G120" s="13" t="s">
        <v>5900</v>
      </c>
      <c r="H120" s="13" t="b">
        <v>1</v>
      </c>
      <c r="K120" s="5">
        <v>20</v>
      </c>
      <c r="L120" s="4" t="s">
        <v>5889</v>
      </c>
      <c r="M120" s="5">
        <v>2017</v>
      </c>
      <c r="N120" s="4" t="s">
        <v>1540</v>
      </c>
    </row>
    <row r="121" spans="1:14" ht="15.6" x14ac:dyDescent="0.3">
      <c r="A121" s="4" t="s">
        <v>5614</v>
      </c>
      <c r="B121" s="4" t="s">
        <v>2868</v>
      </c>
      <c r="C121" s="4" t="s">
        <v>2869</v>
      </c>
      <c r="D121" s="4" t="s">
        <v>5615</v>
      </c>
      <c r="E121" s="13" t="s">
        <v>5900</v>
      </c>
      <c r="F121" s="13" t="s">
        <v>5900</v>
      </c>
      <c r="G121" s="13" t="s">
        <v>5900</v>
      </c>
      <c r="H121" s="13" t="b">
        <v>1</v>
      </c>
      <c r="K121" s="5">
        <v>8</v>
      </c>
      <c r="L121" s="4" t="s">
        <v>2871</v>
      </c>
      <c r="M121" s="5">
        <v>2018</v>
      </c>
      <c r="N121" s="4" t="s">
        <v>1540</v>
      </c>
    </row>
    <row r="122" spans="1:14" ht="15.6" x14ac:dyDescent="0.3">
      <c r="A122" s="4" t="s">
        <v>3582</v>
      </c>
      <c r="B122" s="17" t="s">
        <v>3583</v>
      </c>
      <c r="C122" s="4" t="s">
        <v>3586</v>
      </c>
      <c r="D122" s="4" t="s">
        <v>5101</v>
      </c>
      <c r="E122" s="13" t="s">
        <v>5900</v>
      </c>
      <c r="F122" s="13" t="s">
        <v>5900</v>
      </c>
      <c r="G122" s="13" t="s">
        <v>5900</v>
      </c>
      <c r="H122" s="13" t="b">
        <v>1</v>
      </c>
      <c r="K122" s="5">
        <v>12</v>
      </c>
      <c r="L122" s="4" t="s">
        <v>5785</v>
      </c>
      <c r="M122" s="5">
        <v>2021</v>
      </c>
      <c r="N122" s="4" t="s">
        <v>1540</v>
      </c>
    </row>
    <row r="123" spans="1:14" ht="15.6" x14ac:dyDescent="0.3">
      <c r="A123" s="4" t="s">
        <v>5498</v>
      </c>
      <c r="B123" s="4" t="s">
        <v>2394</v>
      </c>
      <c r="C123" s="4" t="s">
        <v>2395</v>
      </c>
      <c r="D123" s="4" t="s">
        <v>5499</v>
      </c>
      <c r="E123" s="13" t="s">
        <v>5900</v>
      </c>
      <c r="F123" s="13" t="s">
        <v>5900</v>
      </c>
      <c r="G123" s="13" t="s">
        <v>5900</v>
      </c>
      <c r="H123" s="13" t="b">
        <v>1</v>
      </c>
      <c r="K123" s="5">
        <v>11</v>
      </c>
      <c r="L123" s="4" t="s">
        <v>2397</v>
      </c>
      <c r="M123" s="5">
        <v>2023</v>
      </c>
      <c r="N123" s="4" t="s">
        <v>1540</v>
      </c>
    </row>
    <row r="124" spans="1:14" ht="15.6" x14ac:dyDescent="0.3">
      <c r="A124" s="4" t="s">
        <v>5746</v>
      </c>
      <c r="B124" s="4" t="s">
        <v>3392</v>
      </c>
      <c r="C124" s="4" t="s">
        <v>3393</v>
      </c>
      <c r="D124" s="4" t="s">
        <v>5747</v>
      </c>
      <c r="E124" s="13" t="s">
        <v>5900</v>
      </c>
      <c r="F124" s="13" t="s">
        <v>5900</v>
      </c>
      <c r="G124" s="13" t="s">
        <v>5900</v>
      </c>
      <c r="H124" s="13" t="b">
        <v>1</v>
      </c>
      <c r="K124" s="5">
        <v>9</v>
      </c>
      <c r="L124" s="4" t="s">
        <v>3395</v>
      </c>
      <c r="M124" s="5">
        <v>2020</v>
      </c>
      <c r="N124" s="4" t="s">
        <v>1540</v>
      </c>
    </row>
    <row r="125" spans="1:14" ht="15.6" x14ac:dyDescent="0.3">
      <c r="A125" s="4" t="s">
        <v>5529</v>
      </c>
      <c r="B125" s="4" t="s">
        <v>2522</v>
      </c>
      <c r="C125" s="4" t="s">
        <v>2523</v>
      </c>
      <c r="D125" s="4" t="s">
        <v>5530</v>
      </c>
      <c r="E125" s="13" t="s">
        <v>5900</v>
      </c>
      <c r="F125" s="13" t="s">
        <v>5900</v>
      </c>
      <c r="G125" s="13" t="s">
        <v>5900</v>
      </c>
      <c r="H125" s="13" t="b">
        <v>1</v>
      </c>
      <c r="K125" s="5">
        <v>14</v>
      </c>
      <c r="L125" s="4" t="s">
        <v>2525</v>
      </c>
      <c r="M125" s="5">
        <v>2023</v>
      </c>
      <c r="N125" s="4" t="s">
        <v>1540</v>
      </c>
    </row>
    <row r="126" spans="1:14" ht="15.6" x14ac:dyDescent="0.3">
      <c r="A126" s="4" t="s">
        <v>5722</v>
      </c>
      <c r="B126" s="17" t="s">
        <v>3295</v>
      </c>
      <c r="C126" s="4" t="s">
        <v>3296</v>
      </c>
      <c r="D126" s="4" t="s">
        <v>5723</v>
      </c>
      <c r="E126" s="13" t="s">
        <v>5900</v>
      </c>
      <c r="F126" s="13" t="s">
        <v>5900</v>
      </c>
      <c r="G126" s="13" t="s">
        <v>5900</v>
      </c>
      <c r="H126" s="13" t="b">
        <v>1</v>
      </c>
      <c r="K126" s="5">
        <v>18</v>
      </c>
      <c r="L126" s="4" t="s">
        <v>3298</v>
      </c>
      <c r="M126" s="5">
        <v>2020</v>
      </c>
      <c r="N126" s="4" t="s">
        <v>1540</v>
      </c>
    </row>
    <row r="127" spans="1:14" ht="15.6" x14ac:dyDescent="0.3">
      <c r="A127" s="4" t="s">
        <v>5440</v>
      </c>
      <c r="B127" s="4" t="s">
        <v>2174</v>
      </c>
      <c r="C127" s="4" t="s">
        <v>2175</v>
      </c>
      <c r="D127" s="4" t="s">
        <v>5441</v>
      </c>
      <c r="E127" s="13" t="s">
        <v>5900</v>
      </c>
      <c r="F127" s="13" t="s">
        <v>5900</v>
      </c>
      <c r="G127" s="13" t="s">
        <v>5900</v>
      </c>
      <c r="H127" s="13" t="b">
        <v>1</v>
      </c>
      <c r="K127" s="5">
        <v>15</v>
      </c>
      <c r="L127" s="4" t="s">
        <v>2177</v>
      </c>
      <c r="M127" s="5">
        <v>2021</v>
      </c>
      <c r="N127" s="4" t="s">
        <v>1540</v>
      </c>
    </row>
    <row r="128" spans="1:14" ht="15.6" x14ac:dyDescent="0.3">
      <c r="A128" s="4" t="s">
        <v>4847</v>
      </c>
      <c r="B128" s="4" t="s">
        <v>4848</v>
      </c>
      <c r="C128" s="4" t="s">
        <v>4852</v>
      </c>
      <c r="D128" s="4" t="s">
        <v>5324</v>
      </c>
      <c r="E128" s="13" t="s">
        <v>5900</v>
      </c>
      <c r="F128" s="13" t="s">
        <v>5900</v>
      </c>
      <c r="G128" s="13" t="s">
        <v>5900</v>
      </c>
      <c r="H128" s="13" t="b">
        <v>1</v>
      </c>
      <c r="K128" s="5">
        <v>16</v>
      </c>
      <c r="L128" s="4" t="s">
        <v>5876</v>
      </c>
      <c r="M128" s="5">
        <v>2015</v>
      </c>
      <c r="N128" s="4" t="s">
        <v>1540</v>
      </c>
    </row>
    <row r="129" spans="1:14" ht="15.6" x14ac:dyDescent="0.3">
      <c r="A129" s="4" t="s">
        <v>4726</v>
      </c>
      <c r="B129" s="4" t="s">
        <v>4727</v>
      </c>
      <c r="C129" s="4" t="s">
        <v>4730</v>
      </c>
      <c r="D129" s="4" t="s">
        <v>5302</v>
      </c>
      <c r="E129" s="13" t="s">
        <v>5900</v>
      </c>
      <c r="F129" s="13" t="s">
        <v>5900</v>
      </c>
      <c r="G129" s="13" t="s">
        <v>5900</v>
      </c>
      <c r="H129" s="13" t="b">
        <v>1</v>
      </c>
      <c r="K129" s="5">
        <v>13</v>
      </c>
      <c r="L129" s="4" t="s">
        <v>5866</v>
      </c>
      <c r="M129" s="5">
        <v>2019</v>
      </c>
      <c r="N129" s="4" t="s">
        <v>1540</v>
      </c>
    </row>
    <row r="130" spans="1:14" ht="15.6" x14ac:dyDescent="0.3">
      <c r="A130" s="4" t="s">
        <v>4854</v>
      </c>
      <c r="B130" s="4" t="s">
        <v>4855</v>
      </c>
      <c r="C130" s="4" t="s">
        <v>4858</v>
      </c>
      <c r="D130" s="4" t="s">
        <v>5325</v>
      </c>
      <c r="E130" s="13" t="s">
        <v>5900</v>
      </c>
      <c r="F130" s="13" t="s">
        <v>5900</v>
      </c>
      <c r="G130" s="13" t="s">
        <v>5900</v>
      </c>
      <c r="H130" s="13" t="b">
        <v>1</v>
      </c>
      <c r="K130" s="5">
        <v>12</v>
      </c>
      <c r="L130" s="4" t="s">
        <v>5877</v>
      </c>
      <c r="M130" s="5">
        <v>2017</v>
      </c>
      <c r="N130" s="4" t="s">
        <v>1540</v>
      </c>
    </row>
    <row r="131" spans="1:14" ht="15.6" x14ac:dyDescent="0.3">
      <c r="A131" s="4" t="s">
        <v>5531</v>
      </c>
      <c r="B131" s="4" t="s">
        <v>2528</v>
      </c>
      <c r="C131" s="4" t="s">
        <v>2529</v>
      </c>
      <c r="D131" s="4" t="s">
        <v>5532</v>
      </c>
      <c r="E131" s="13" t="s">
        <v>5900</v>
      </c>
      <c r="F131" s="13" t="s">
        <v>5900</v>
      </c>
      <c r="G131" s="13" t="s">
        <v>5900</v>
      </c>
      <c r="H131" s="13" t="b">
        <v>1</v>
      </c>
      <c r="K131" s="5">
        <v>13</v>
      </c>
      <c r="L131" s="4" t="s">
        <v>2531</v>
      </c>
      <c r="M131" s="5">
        <v>2015</v>
      </c>
      <c r="N131" s="4" t="s">
        <v>1540</v>
      </c>
    </row>
    <row r="132" spans="1:14" ht="15.6" x14ac:dyDescent="0.3">
      <c r="A132" s="4" t="s">
        <v>227</v>
      </c>
      <c r="B132" s="4" t="s">
        <v>228</v>
      </c>
      <c r="C132" s="4" t="s">
        <v>232</v>
      </c>
      <c r="D132" s="4" t="s">
        <v>233</v>
      </c>
      <c r="E132" s="13" t="s">
        <v>5900</v>
      </c>
      <c r="F132" s="13" t="s">
        <v>5900</v>
      </c>
      <c r="G132" s="13" t="s">
        <v>5900</v>
      </c>
      <c r="H132" s="13" t="b">
        <v>1</v>
      </c>
      <c r="K132" s="5">
        <v>13</v>
      </c>
      <c r="L132" s="4" t="s">
        <v>231</v>
      </c>
      <c r="M132" s="5" t="s">
        <v>35</v>
      </c>
      <c r="N132" s="4" t="s">
        <v>1519</v>
      </c>
    </row>
    <row r="133" spans="1:14" ht="15.6" x14ac:dyDescent="0.3">
      <c r="A133" s="4" t="s">
        <v>4995</v>
      </c>
      <c r="B133" s="4" t="s">
        <v>4996</v>
      </c>
      <c r="C133" s="4" t="s">
        <v>4999</v>
      </c>
      <c r="D133" s="4" t="s">
        <v>5351</v>
      </c>
      <c r="E133" s="13" t="s">
        <v>5900</v>
      </c>
      <c r="F133" s="13" t="s">
        <v>5900</v>
      </c>
      <c r="G133" s="13" t="s">
        <v>5900</v>
      </c>
      <c r="H133" s="13" t="b">
        <v>1</v>
      </c>
      <c r="K133" s="5">
        <v>10</v>
      </c>
      <c r="L133" s="4" t="s">
        <v>5890</v>
      </c>
      <c r="M133" s="5">
        <v>2016</v>
      </c>
      <c r="N133" s="4" t="s">
        <v>1540</v>
      </c>
    </row>
    <row r="134" spans="1:14" ht="15.6" x14ac:dyDescent="0.3">
      <c r="A134" s="4" t="s">
        <v>17</v>
      </c>
      <c r="B134" s="17" t="s">
        <v>18</v>
      </c>
      <c r="C134" s="4" t="s">
        <v>23</v>
      </c>
      <c r="D134" s="4" t="s">
        <v>24</v>
      </c>
      <c r="E134" s="13" t="s">
        <v>5900</v>
      </c>
      <c r="F134" s="13" t="s">
        <v>5900</v>
      </c>
      <c r="G134" s="13" t="s">
        <v>5900</v>
      </c>
      <c r="H134" s="13" t="b">
        <v>1</v>
      </c>
      <c r="K134" s="5">
        <v>10</v>
      </c>
      <c r="L134" s="4" t="s">
        <v>22</v>
      </c>
      <c r="M134" s="5" t="s">
        <v>19</v>
      </c>
      <c r="N134" s="4" t="s">
        <v>1519</v>
      </c>
    </row>
    <row r="135" spans="1:14" ht="15.6" x14ac:dyDescent="0.3">
      <c r="A135" s="4" t="s">
        <v>4697</v>
      </c>
      <c r="B135" s="4" t="s">
        <v>4698</v>
      </c>
      <c r="C135" s="4" t="s">
        <v>4701</v>
      </c>
      <c r="D135" s="4" t="s">
        <v>5297</v>
      </c>
      <c r="E135" s="13" t="s">
        <v>5900</v>
      </c>
      <c r="F135" s="13" t="s">
        <v>5900</v>
      </c>
      <c r="G135" s="13" t="s">
        <v>5900</v>
      </c>
      <c r="H135" s="13" t="b">
        <v>1</v>
      </c>
      <c r="K135" s="5">
        <v>9</v>
      </c>
      <c r="L135" s="4" t="s">
        <v>5864</v>
      </c>
      <c r="M135" s="5">
        <v>2016</v>
      </c>
      <c r="N135" s="4" t="s">
        <v>1540</v>
      </c>
    </row>
    <row r="136" spans="1:14" ht="15.6" x14ac:dyDescent="0.3">
      <c r="A136" s="4" t="s">
        <v>5638</v>
      </c>
      <c r="B136" s="4" t="s">
        <v>2962</v>
      </c>
      <c r="C136" s="4" t="s">
        <v>2963</v>
      </c>
      <c r="D136" s="4" t="s">
        <v>5639</v>
      </c>
      <c r="E136" s="13" t="s">
        <v>5900</v>
      </c>
      <c r="F136" s="13" t="s">
        <v>5900</v>
      </c>
      <c r="G136" s="13" t="s">
        <v>5900</v>
      </c>
      <c r="H136" s="13" t="b">
        <v>1</v>
      </c>
      <c r="K136" s="5">
        <v>14</v>
      </c>
      <c r="L136" s="4" t="s">
        <v>2965</v>
      </c>
      <c r="M136" s="5">
        <v>2020</v>
      </c>
      <c r="N136" s="4" t="s">
        <v>1540</v>
      </c>
    </row>
    <row r="137" spans="1:14" ht="15.6" x14ac:dyDescent="0.3">
      <c r="A137" s="4" t="s">
        <v>747</v>
      </c>
      <c r="B137" s="4" t="s">
        <v>748</v>
      </c>
      <c r="C137" s="4" t="s">
        <v>752</v>
      </c>
      <c r="D137" s="4" t="s">
        <v>753</v>
      </c>
      <c r="E137" s="13" t="s">
        <v>5900</v>
      </c>
      <c r="F137" s="13" t="s">
        <v>5900</v>
      </c>
      <c r="G137" s="13" t="s">
        <v>5900</v>
      </c>
      <c r="H137" s="13" t="b">
        <v>1</v>
      </c>
      <c r="K137" s="5">
        <v>9</v>
      </c>
      <c r="L137" s="4" t="s">
        <v>751</v>
      </c>
      <c r="M137" s="5" t="s">
        <v>395</v>
      </c>
      <c r="N137" s="4" t="s">
        <v>1519</v>
      </c>
    </row>
    <row r="138" spans="1:14" ht="15.6" x14ac:dyDescent="0.3">
      <c r="A138" s="4" t="s">
        <v>4620</v>
      </c>
      <c r="B138" s="4" t="s">
        <v>4621</v>
      </c>
      <c r="C138" s="4" t="s">
        <v>4624</v>
      </c>
      <c r="D138" s="4" t="s">
        <v>5285</v>
      </c>
      <c r="E138" s="13" t="s">
        <v>5900</v>
      </c>
      <c r="F138" s="13" t="s">
        <v>5900</v>
      </c>
      <c r="G138" s="13" t="s">
        <v>5900</v>
      </c>
      <c r="H138" s="13" t="b">
        <v>1</v>
      </c>
      <c r="K138" s="5">
        <v>8</v>
      </c>
      <c r="L138" s="4" t="s">
        <v>5857</v>
      </c>
      <c r="M138" s="5">
        <v>2015</v>
      </c>
      <c r="N138" s="4" t="s">
        <v>1540</v>
      </c>
    </row>
    <row r="139" spans="1:14" ht="15.6" x14ac:dyDescent="0.3">
      <c r="A139" s="4" t="s">
        <v>5609</v>
      </c>
      <c r="B139" s="4" t="s">
        <v>2842</v>
      </c>
      <c r="C139" s="4" t="s">
        <v>2843</v>
      </c>
      <c r="D139" s="4" t="s">
        <v>5610</v>
      </c>
      <c r="E139" s="13" t="s">
        <v>5900</v>
      </c>
      <c r="F139" s="13" t="s">
        <v>5900</v>
      </c>
      <c r="G139" s="13" t="s">
        <v>5900</v>
      </c>
      <c r="H139" s="13" t="b">
        <v>1</v>
      </c>
      <c r="K139" s="5">
        <v>9</v>
      </c>
      <c r="L139" s="4" t="s">
        <v>2845</v>
      </c>
      <c r="M139" s="5">
        <v>2019</v>
      </c>
      <c r="N139" s="4" t="s">
        <v>1540</v>
      </c>
    </row>
    <row r="140" spans="1:14" ht="15.6" x14ac:dyDescent="0.3">
      <c r="A140" s="4" t="s">
        <v>322</v>
      </c>
      <c r="B140" s="4" t="s">
        <v>323</v>
      </c>
      <c r="C140" s="4" t="s">
        <v>327</v>
      </c>
      <c r="D140" s="4" t="s">
        <v>328</v>
      </c>
      <c r="E140" s="13" t="s">
        <v>5900</v>
      </c>
      <c r="F140" s="13" t="s">
        <v>5900</v>
      </c>
      <c r="G140" s="13" t="s">
        <v>5900</v>
      </c>
      <c r="H140" s="13" t="b">
        <v>1</v>
      </c>
      <c r="K140" s="5">
        <v>16</v>
      </c>
      <c r="L140" s="4" t="s">
        <v>326</v>
      </c>
      <c r="M140" s="5" t="s">
        <v>27</v>
      </c>
      <c r="N140" s="4" t="s">
        <v>1519</v>
      </c>
    </row>
    <row r="141" spans="1:14" ht="15.6" x14ac:dyDescent="0.3">
      <c r="A141" s="4" t="s">
        <v>1534</v>
      </c>
      <c r="B141" s="17" t="s">
        <v>1535</v>
      </c>
      <c r="C141" s="4" t="s">
        <v>1538</v>
      </c>
      <c r="D141" s="4" t="s">
        <v>1539</v>
      </c>
      <c r="E141" s="13" t="s">
        <v>5900</v>
      </c>
      <c r="F141" s="13" t="s">
        <v>5900</v>
      </c>
      <c r="G141" s="13" t="s">
        <v>5900</v>
      </c>
      <c r="H141" s="13" t="b">
        <v>1</v>
      </c>
      <c r="K141" s="5">
        <v>30</v>
      </c>
      <c r="L141" s="4" t="s">
        <v>1537</v>
      </c>
      <c r="M141" s="5">
        <v>2023</v>
      </c>
      <c r="N141" s="4" t="s">
        <v>1540</v>
      </c>
    </row>
    <row r="142" spans="1:14" ht="15.6" x14ac:dyDescent="0.3">
      <c r="A142" s="4" t="s">
        <v>5575</v>
      </c>
      <c r="B142" s="4" t="s">
        <v>2707</v>
      </c>
      <c r="C142" s="4" t="s">
        <v>2708</v>
      </c>
      <c r="D142" s="4" t="s">
        <v>5576</v>
      </c>
      <c r="E142" s="13" t="s">
        <v>5900</v>
      </c>
      <c r="F142" s="13" t="s">
        <v>5900</v>
      </c>
      <c r="G142" s="13" t="s">
        <v>5900</v>
      </c>
      <c r="H142" s="13" t="b">
        <v>1</v>
      </c>
      <c r="K142" s="5">
        <v>9</v>
      </c>
      <c r="L142" s="4" t="s">
        <v>2710</v>
      </c>
      <c r="M142" s="5">
        <v>2023</v>
      </c>
      <c r="N142" s="4" t="s">
        <v>1540</v>
      </c>
    </row>
    <row r="143" spans="1:14" ht="15.6" x14ac:dyDescent="0.3">
      <c r="A143" s="4" t="s">
        <v>4318</v>
      </c>
      <c r="B143" s="4" t="s">
        <v>4319</v>
      </c>
      <c r="C143" s="4" t="s">
        <v>4323</v>
      </c>
      <c r="D143" s="4" t="s">
        <v>5232</v>
      </c>
      <c r="E143" s="13" t="s">
        <v>5900</v>
      </c>
      <c r="F143" s="13" t="s">
        <v>5900</v>
      </c>
      <c r="G143" s="13" t="s">
        <v>5900</v>
      </c>
      <c r="H143" s="13" t="b">
        <v>1</v>
      </c>
      <c r="K143" s="5">
        <v>21</v>
      </c>
      <c r="L143" s="4" t="s">
        <v>5835</v>
      </c>
      <c r="M143" s="5">
        <v>2021</v>
      </c>
      <c r="N143" s="4" t="s">
        <v>1540</v>
      </c>
    </row>
    <row r="144" spans="1:14" ht="15.6" x14ac:dyDescent="0.3">
      <c r="A144" s="4" t="s">
        <v>719</v>
      </c>
      <c r="B144" s="4" t="s">
        <v>1100</v>
      </c>
      <c r="C144" s="4" t="s">
        <v>1104</v>
      </c>
      <c r="D144" s="4" t="s">
        <v>1105</v>
      </c>
      <c r="E144" s="13" t="s">
        <v>5900</v>
      </c>
      <c r="F144" s="13" t="s">
        <v>5900</v>
      </c>
      <c r="G144" s="13" t="s">
        <v>5900</v>
      </c>
      <c r="H144" s="13" t="b">
        <v>1</v>
      </c>
      <c r="K144" s="5">
        <v>7</v>
      </c>
      <c r="L144" s="4" t="s">
        <v>1103</v>
      </c>
      <c r="M144" s="5" t="s">
        <v>35</v>
      </c>
      <c r="N144" s="4" t="s">
        <v>1519</v>
      </c>
    </row>
    <row r="145" spans="1:14" ht="15.6" x14ac:dyDescent="0.3">
      <c r="A145" s="4" t="s">
        <v>4425</v>
      </c>
      <c r="B145" s="4" t="s">
        <v>4426</v>
      </c>
      <c r="C145" s="4" t="s">
        <v>4429</v>
      </c>
      <c r="D145" s="4" t="s">
        <v>5251</v>
      </c>
      <c r="E145" s="13" t="s">
        <v>5900</v>
      </c>
      <c r="F145" s="13" t="s">
        <v>5900</v>
      </c>
      <c r="G145" s="13" t="s">
        <v>5900</v>
      </c>
      <c r="H145" s="13" t="b">
        <v>1</v>
      </c>
      <c r="K145" s="5">
        <v>10</v>
      </c>
      <c r="L145" s="4" t="s">
        <v>5843</v>
      </c>
      <c r="M145" s="5">
        <v>2022</v>
      </c>
      <c r="N145" s="4" t="s">
        <v>1540</v>
      </c>
    </row>
    <row r="146" spans="1:14" ht="15.6" x14ac:dyDescent="0.3">
      <c r="A146" s="4" t="s">
        <v>4212</v>
      </c>
      <c r="B146" s="4" t="s">
        <v>4213</v>
      </c>
      <c r="C146" s="4" t="s">
        <v>4216</v>
      </c>
      <c r="D146" s="4" t="s">
        <v>5213</v>
      </c>
      <c r="E146" s="13" t="s">
        <v>5900</v>
      </c>
      <c r="F146" s="13" t="s">
        <v>5900</v>
      </c>
      <c r="G146" s="13" t="s">
        <v>5900</v>
      </c>
      <c r="H146" s="13" t="b">
        <v>1</v>
      </c>
      <c r="K146" s="5">
        <v>18</v>
      </c>
      <c r="L146" s="4" t="s">
        <v>5825</v>
      </c>
      <c r="M146" s="5">
        <v>2018</v>
      </c>
      <c r="N146" s="4" t="s">
        <v>1540</v>
      </c>
    </row>
    <row r="147" spans="1:14" ht="15.6" x14ac:dyDescent="0.3">
      <c r="A147" s="4" t="s">
        <v>5432</v>
      </c>
      <c r="B147" s="4" t="s">
        <v>2142</v>
      </c>
      <c r="C147" s="4" t="s">
        <v>2143</v>
      </c>
      <c r="D147" s="4" t="s">
        <v>5433</v>
      </c>
      <c r="E147" s="13" t="s">
        <v>5900</v>
      </c>
      <c r="F147" s="13" t="s">
        <v>5900</v>
      </c>
      <c r="G147" s="13" t="s">
        <v>5900</v>
      </c>
      <c r="H147" s="13" t="b">
        <v>1</v>
      </c>
      <c r="K147" s="5">
        <v>11</v>
      </c>
      <c r="L147" s="4" t="s">
        <v>2145</v>
      </c>
      <c r="M147" s="5">
        <v>2020</v>
      </c>
      <c r="N147" s="4" t="s">
        <v>1540</v>
      </c>
    </row>
    <row r="148" spans="1:14" ht="15.6" x14ac:dyDescent="0.3">
      <c r="A148" s="4" t="s">
        <v>3908</v>
      </c>
      <c r="B148" s="4" t="s">
        <v>3909</v>
      </c>
      <c r="C148" s="4" t="s">
        <v>3913</v>
      </c>
      <c r="D148" s="4" t="s">
        <v>5160</v>
      </c>
      <c r="E148" s="13" t="s">
        <v>5900</v>
      </c>
      <c r="F148" s="13" t="s">
        <v>5900</v>
      </c>
      <c r="G148" s="13" t="s">
        <v>5900</v>
      </c>
      <c r="H148" s="13" t="b">
        <v>1</v>
      </c>
      <c r="K148" s="5">
        <v>15</v>
      </c>
      <c r="L148" s="4" t="s">
        <v>5805</v>
      </c>
      <c r="M148" s="5">
        <v>2019</v>
      </c>
      <c r="N148" s="4" t="s">
        <v>1540</v>
      </c>
    </row>
    <row r="149" spans="1:14" ht="15.6" x14ac:dyDescent="0.3">
      <c r="A149" s="4" t="s">
        <v>5434</v>
      </c>
      <c r="B149" s="4" t="s">
        <v>2150</v>
      </c>
      <c r="C149" s="4" t="s">
        <v>2151</v>
      </c>
      <c r="D149" s="4" t="s">
        <v>5435</v>
      </c>
      <c r="E149" s="13" t="s">
        <v>5900</v>
      </c>
      <c r="F149" s="13" t="s">
        <v>5900</v>
      </c>
      <c r="G149" s="13" t="s">
        <v>5900</v>
      </c>
      <c r="H149" s="13" t="b">
        <v>1</v>
      </c>
      <c r="K149" s="5">
        <v>14</v>
      </c>
      <c r="L149" s="4" t="s">
        <v>2153</v>
      </c>
      <c r="M149" s="5">
        <v>2020</v>
      </c>
      <c r="N149" s="4" t="s">
        <v>1540</v>
      </c>
    </row>
    <row r="150" spans="1:14" ht="15.6" x14ac:dyDescent="0.3">
      <c r="A150" s="4" t="s">
        <v>169</v>
      </c>
      <c r="B150" s="17" t="s">
        <v>170</v>
      </c>
      <c r="C150" s="4" t="s">
        <v>174</v>
      </c>
      <c r="D150" s="4" t="s">
        <v>175</v>
      </c>
      <c r="E150" s="13" t="s">
        <v>5900</v>
      </c>
      <c r="F150" s="13" t="s">
        <v>5900</v>
      </c>
      <c r="G150" s="13" t="s">
        <v>5900</v>
      </c>
      <c r="H150" s="13" t="b">
        <v>1</v>
      </c>
      <c r="K150" s="5">
        <v>11</v>
      </c>
      <c r="L150" s="4" t="s">
        <v>173</v>
      </c>
      <c r="M150" s="5" t="s">
        <v>35</v>
      </c>
      <c r="N150" s="4" t="s">
        <v>1519</v>
      </c>
    </row>
    <row r="151" spans="1:14" ht="15.6" x14ac:dyDescent="0.3">
      <c r="A151" s="4" t="s">
        <v>477</v>
      </c>
      <c r="B151" s="4" t="s">
        <v>478</v>
      </c>
      <c r="C151" s="4" t="s">
        <v>482</v>
      </c>
      <c r="D151" s="4" t="s">
        <v>483</v>
      </c>
      <c r="E151" s="13" t="s">
        <v>5900</v>
      </c>
      <c r="F151" s="13" t="s">
        <v>5900</v>
      </c>
      <c r="G151" s="13" t="s">
        <v>5900</v>
      </c>
      <c r="H151" s="13" t="b">
        <v>1</v>
      </c>
      <c r="K151" s="5">
        <v>8</v>
      </c>
      <c r="L151" s="4" t="s">
        <v>481</v>
      </c>
      <c r="M151" s="5" t="s">
        <v>27</v>
      </c>
      <c r="N151" s="4" t="s">
        <v>1519</v>
      </c>
    </row>
    <row r="152" spans="1:14" ht="15.6" x14ac:dyDescent="0.3">
      <c r="A152" s="4" t="s">
        <v>3973</v>
      </c>
      <c r="B152" s="4" t="s">
        <v>3974</v>
      </c>
      <c r="C152" s="4" t="s">
        <v>3978</v>
      </c>
      <c r="D152" s="4" t="s">
        <v>5171</v>
      </c>
      <c r="E152" s="13" t="s">
        <v>5900</v>
      </c>
      <c r="F152" s="13" t="s">
        <v>5900</v>
      </c>
      <c r="G152" s="13" t="s">
        <v>5900</v>
      </c>
      <c r="H152" s="13" t="b">
        <v>1</v>
      </c>
      <c r="K152" s="5">
        <v>34</v>
      </c>
      <c r="L152" s="4" t="s">
        <v>5808</v>
      </c>
      <c r="M152" s="5">
        <v>2021</v>
      </c>
      <c r="N152" s="4" t="s">
        <v>1540</v>
      </c>
    </row>
    <row r="153" spans="1:14" ht="15.6" x14ac:dyDescent="0.3">
      <c r="A153" s="4" t="s">
        <v>4648</v>
      </c>
      <c r="B153" s="4" t="s">
        <v>4649</v>
      </c>
      <c r="C153" s="4" t="s">
        <v>4653</v>
      </c>
      <c r="D153" s="4" t="s">
        <v>5290</v>
      </c>
      <c r="E153" s="13" t="s">
        <v>5900</v>
      </c>
      <c r="F153" s="13" t="s">
        <v>5900</v>
      </c>
      <c r="G153" s="13" t="s">
        <v>5900</v>
      </c>
      <c r="H153" s="13" t="b">
        <v>1</v>
      </c>
      <c r="K153" s="5">
        <v>10</v>
      </c>
      <c r="L153" s="4" t="s">
        <v>5860</v>
      </c>
      <c r="M153" s="5">
        <v>2019</v>
      </c>
      <c r="N153" s="4" t="s">
        <v>1540</v>
      </c>
    </row>
    <row r="154" spans="1:14" ht="15.6" x14ac:dyDescent="0.3">
      <c r="A154" s="4" t="s">
        <v>5571</v>
      </c>
      <c r="B154" s="4" t="s">
        <v>2691</v>
      </c>
      <c r="C154" s="4" t="s">
        <v>2692</v>
      </c>
      <c r="D154" s="4" t="s">
        <v>5572</v>
      </c>
      <c r="E154" s="13" t="s">
        <v>5900</v>
      </c>
      <c r="F154" s="13" t="s">
        <v>5900</v>
      </c>
      <c r="G154" s="13" t="s">
        <v>5900</v>
      </c>
      <c r="H154" s="13" t="b">
        <v>1</v>
      </c>
      <c r="K154" s="5">
        <v>11</v>
      </c>
      <c r="L154" s="4" t="s">
        <v>2694</v>
      </c>
      <c r="M154" s="5">
        <v>2020</v>
      </c>
      <c r="N154" s="4" t="s">
        <v>1540</v>
      </c>
    </row>
    <row r="155" spans="1:14" ht="15.6" x14ac:dyDescent="0.3">
      <c r="A155" s="4" t="s">
        <v>5380</v>
      </c>
      <c r="B155" s="4" t="s">
        <v>1937</v>
      </c>
      <c r="C155" s="4" t="s">
        <v>1938</v>
      </c>
      <c r="D155" s="4" t="s">
        <v>5381</v>
      </c>
      <c r="E155" s="13" t="s">
        <v>5900</v>
      </c>
      <c r="F155" s="13" t="s">
        <v>5900</v>
      </c>
      <c r="G155" s="13" t="s">
        <v>5900</v>
      </c>
      <c r="H155" s="13" t="b">
        <v>1</v>
      </c>
      <c r="K155" s="5">
        <v>28</v>
      </c>
      <c r="L155" s="4" t="s">
        <v>1940</v>
      </c>
      <c r="M155" s="5">
        <v>2023</v>
      </c>
      <c r="N155" s="4" t="s">
        <v>1540</v>
      </c>
    </row>
    <row r="156" spans="1:14" ht="15.6" x14ac:dyDescent="0.3">
      <c r="A156" s="4" t="s">
        <v>5478</v>
      </c>
      <c r="B156" s="4" t="s">
        <v>2322</v>
      </c>
      <c r="C156" s="4" t="s">
        <v>2323</v>
      </c>
      <c r="D156" s="4" t="s">
        <v>5479</v>
      </c>
      <c r="E156" s="13" t="s">
        <v>5900</v>
      </c>
      <c r="F156" s="13" t="s">
        <v>5900</v>
      </c>
      <c r="G156" s="13" t="s">
        <v>5900</v>
      </c>
      <c r="H156" s="13" t="b">
        <v>1</v>
      </c>
      <c r="K156" s="5">
        <v>9</v>
      </c>
      <c r="L156" s="4" t="s">
        <v>2325</v>
      </c>
      <c r="M156" s="5">
        <v>2021</v>
      </c>
      <c r="N156" s="4" t="s">
        <v>1540</v>
      </c>
    </row>
    <row r="157" spans="1:14" ht="15.6" x14ac:dyDescent="0.3">
      <c r="A157" s="4" t="s">
        <v>3597</v>
      </c>
      <c r="B157" s="4" t="s">
        <v>3598</v>
      </c>
      <c r="C157" s="4" t="s">
        <v>3602</v>
      </c>
      <c r="D157" s="4" t="s">
        <v>5104</v>
      </c>
      <c r="E157" s="13" t="s">
        <v>5900</v>
      </c>
      <c r="F157" s="13" t="s">
        <v>5900</v>
      </c>
      <c r="G157" s="13" t="s">
        <v>5900</v>
      </c>
      <c r="H157" s="13" t="b">
        <v>1</v>
      </c>
      <c r="K157" s="5">
        <v>9</v>
      </c>
      <c r="L157" s="4" t="s">
        <v>5787</v>
      </c>
      <c r="M157" s="5">
        <v>2021</v>
      </c>
      <c r="N157" s="4" t="s">
        <v>1540</v>
      </c>
    </row>
    <row r="158" spans="1:14" ht="15.6" x14ac:dyDescent="0.3">
      <c r="A158" s="4" t="s">
        <v>1282</v>
      </c>
      <c r="B158" s="4" t="s">
        <v>1283</v>
      </c>
      <c r="C158" s="4" t="s">
        <v>1287</v>
      </c>
      <c r="D158" s="4" t="s">
        <v>1288</v>
      </c>
      <c r="E158" s="13" t="s">
        <v>5900</v>
      </c>
      <c r="F158" s="13" t="s">
        <v>5900</v>
      </c>
      <c r="G158" s="13" t="s">
        <v>5900</v>
      </c>
      <c r="H158" s="13" t="b">
        <v>1</v>
      </c>
      <c r="K158" s="5">
        <v>16</v>
      </c>
      <c r="L158" s="4" t="s">
        <v>1286</v>
      </c>
      <c r="M158" s="5" t="s">
        <v>35</v>
      </c>
      <c r="N158" s="4" t="s">
        <v>1519</v>
      </c>
    </row>
    <row r="159" spans="1:14" ht="15.6" x14ac:dyDescent="0.3">
      <c r="A159" s="4" t="s">
        <v>1453</v>
      </c>
      <c r="B159" s="4" t="s">
        <v>1454</v>
      </c>
      <c r="C159" s="4" t="s">
        <v>1458</v>
      </c>
      <c r="D159" s="4" t="s">
        <v>1459</v>
      </c>
      <c r="E159" s="13" t="s">
        <v>5900</v>
      </c>
      <c r="F159" s="13" t="s">
        <v>5900</v>
      </c>
      <c r="G159" s="13" t="s">
        <v>5900</v>
      </c>
      <c r="H159" s="13" t="b">
        <v>1</v>
      </c>
      <c r="K159" s="5">
        <v>9</v>
      </c>
      <c r="L159" s="4" t="s">
        <v>1457</v>
      </c>
      <c r="M159" s="5" t="s">
        <v>395</v>
      </c>
      <c r="N159" s="4" t="s">
        <v>1519</v>
      </c>
    </row>
    <row r="160" spans="1:14" ht="15.6" x14ac:dyDescent="0.3">
      <c r="A160" s="4" t="s">
        <v>5466</v>
      </c>
      <c r="B160" s="4" t="s">
        <v>2276</v>
      </c>
      <c r="C160" s="4" t="s">
        <v>2277</v>
      </c>
      <c r="D160" s="4" t="s">
        <v>5467</v>
      </c>
      <c r="E160" s="13" t="s">
        <v>5900</v>
      </c>
      <c r="F160" s="13" t="s">
        <v>5900</v>
      </c>
      <c r="G160" s="13" t="s">
        <v>5900</v>
      </c>
      <c r="H160" s="13" t="b">
        <v>1</v>
      </c>
      <c r="K160" s="5">
        <v>8</v>
      </c>
      <c r="L160" s="4" t="s">
        <v>2279</v>
      </c>
      <c r="M160" s="5">
        <v>2019</v>
      </c>
      <c r="N160" s="4" t="s">
        <v>1540</v>
      </c>
    </row>
    <row r="161" spans="1:14" ht="15.6" x14ac:dyDescent="0.3">
      <c r="A161" s="4" t="s">
        <v>5756</v>
      </c>
      <c r="B161" s="4" t="s">
        <v>3432</v>
      </c>
      <c r="C161" s="4" t="s">
        <v>3433</v>
      </c>
      <c r="D161" s="4" t="s">
        <v>5757</v>
      </c>
      <c r="E161" s="13" t="s">
        <v>5900</v>
      </c>
      <c r="F161" s="13" t="s">
        <v>5900</v>
      </c>
      <c r="G161" s="13" t="s">
        <v>5900</v>
      </c>
      <c r="H161" s="13" t="b">
        <v>1</v>
      </c>
      <c r="K161" s="5">
        <v>20</v>
      </c>
      <c r="L161" s="4" t="s">
        <v>3435</v>
      </c>
      <c r="M161" s="5">
        <v>2021</v>
      </c>
      <c r="N161" s="4" t="s">
        <v>1540</v>
      </c>
    </row>
    <row r="162" spans="1:14" ht="15.6" x14ac:dyDescent="0.3">
      <c r="A162" s="4" t="s">
        <v>48</v>
      </c>
      <c r="B162" s="4" t="s">
        <v>49</v>
      </c>
      <c r="C162" s="4" t="s">
        <v>54</v>
      </c>
      <c r="D162" s="4" t="s">
        <v>55</v>
      </c>
      <c r="E162" s="13" t="s">
        <v>5900</v>
      </c>
      <c r="F162" s="13" t="s">
        <v>5900</v>
      </c>
      <c r="G162" s="13" t="s">
        <v>5900</v>
      </c>
      <c r="H162" s="13" t="b">
        <v>1</v>
      </c>
      <c r="K162" s="5">
        <v>10</v>
      </c>
      <c r="L162" s="4" t="s">
        <v>53</v>
      </c>
      <c r="M162" s="5" t="s">
        <v>50</v>
      </c>
      <c r="N162" s="4" t="s">
        <v>1519</v>
      </c>
    </row>
    <row r="163" spans="1:14" ht="15.6" x14ac:dyDescent="0.3">
      <c r="A163" s="4" t="s">
        <v>4792</v>
      </c>
      <c r="B163" s="4" t="s">
        <v>4793</v>
      </c>
      <c r="C163" s="4" t="s">
        <v>4797</v>
      </c>
      <c r="D163" s="4" t="s">
        <v>5314</v>
      </c>
      <c r="E163" s="13" t="s">
        <v>5900</v>
      </c>
      <c r="F163" s="13" t="s">
        <v>5900</v>
      </c>
      <c r="G163" s="13" t="s">
        <v>5900</v>
      </c>
      <c r="H163" s="13" t="b">
        <v>1</v>
      </c>
      <c r="K163" s="5">
        <v>11</v>
      </c>
      <c r="L163" s="4" t="s">
        <v>5870</v>
      </c>
      <c r="M163" s="5">
        <v>2017</v>
      </c>
      <c r="N163" s="4" t="s">
        <v>1540</v>
      </c>
    </row>
    <row r="164" spans="1:14" ht="15.6" x14ac:dyDescent="0.3">
      <c r="A164" s="4" t="s">
        <v>5382</v>
      </c>
      <c r="B164" s="4" t="s">
        <v>1943</v>
      </c>
      <c r="C164" s="4" t="s">
        <v>1944</v>
      </c>
      <c r="D164" s="4" t="s">
        <v>5383</v>
      </c>
      <c r="E164" s="13" t="s">
        <v>5900</v>
      </c>
      <c r="F164" s="13" t="s">
        <v>5900</v>
      </c>
      <c r="G164" s="13" t="s">
        <v>5900</v>
      </c>
      <c r="H164" s="13" t="b">
        <v>1</v>
      </c>
      <c r="K164" s="5">
        <v>15</v>
      </c>
      <c r="L164" s="4" t="s">
        <v>1946</v>
      </c>
      <c r="M164" s="5">
        <v>2020</v>
      </c>
      <c r="N164" s="4" t="s">
        <v>1540</v>
      </c>
    </row>
    <row r="165" spans="1:14" ht="15.6" x14ac:dyDescent="0.3">
      <c r="A165" s="4" t="s">
        <v>5402</v>
      </c>
      <c r="B165" s="4" t="s">
        <v>2023</v>
      </c>
      <c r="C165" s="4" t="s">
        <v>2024</v>
      </c>
      <c r="D165" s="4" t="s">
        <v>5403</v>
      </c>
      <c r="E165" s="13" t="s">
        <v>5900</v>
      </c>
      <c r="F165" s="13" t="s">
        <v>5900</v>
      </c>
      <c r="G165" s="13" t="s">
        <v>5900</v>
      </c>
      <c r="H165" s="13" t="b">
        <v>1</v>
      </c>
      <c r="K165" s="5">
        <v>7</v>
      </c>
      <c r="L165" s="4" t="s">
        <v>2026</v>
      </c>
      <c r="M165" s="5">
        <v>2020</v>
      </c>
      <c r="N165" s="4" t="s">
        <v>1540</v>
      </c>
    </row>
    <row r="166" spans="1:14" ht="15.6" x14ac:dyDescent="0.3">
      <c r="A166" s="4" t="s">
        <v>5396</v>
      </c>
      <c r="B166" s="4" t="s">
        <v>2002</v>
      </c>
      <c r="C166" s="4" t="s">
        <v>2003</v>
      </c>
      <c r="D166" s="4" t="s">
        <v>5397</v>
      </c>
      <c r="E166" s="13" t="s">
        <v>5900</v>
      </c>
      <c r="F166" s="13" t="s">
        <v>5900</v>
      </c>
      <c r="G166" s="13" t="s">
        <v>5900</v>
      </c>
      <c r="H166" s="13" t="b">
        <v>1</v>
      </c>
      <c r="K166" s="5">
        <v>11</v>
      </c>
      <c r="L166" s="4" t="s">
        <v>2005</v>
      </c>
      <c r="M166" s="5">
        <v>2022</v>
      </c>
      <c r="N166" s="4" t="s">
        <v>1540</v>
      </c>
    </row>
    <row r="167" spans="1:14" ht="15.6" x14ac:dyDescent="0.3">
      <c r="A167" s="4" t="s">
        <v>4828</v>
      </c>
      <c r="B167" s="4" t="s">
        <v>4829</v>
      </c>
      <c r="C167" s="4" t="s">
        <v>4833</v>
      </c>
      <c r="D167" s="4" t="s">
        <v>5321</v>
      </c>
      <c r="E167" s="13" t="s">
        <v>5900</v>
      </c>
      <c r="F167" s="13" t="s">
        <v>5900</v>
      </c>
      <c r="G167" s="13" t="s">
        <v>5900</v>
      </c>
      <c r="H167" s="13" t="b">
        <v>1</v>
      </c>
      <c r="K167" s="5">
        <v>23</v>
      </c>
      <c r="L167" s="4" t="s">
        <v>5873</v>
      </c>
      <c r="M167" s="5">
        <v>2016</v>
      </c>
      <c r="N167" s="4" t="s">
        <v>1540</v>
      </c>
    </row>
    <row r="168" spans="1:14" ht="15.6" x14ac:dyDescent="0.3">
      <c r="A168" s="4" t="s">
        <v>5517</v>
      </c>
      <c r="B168" s="4" t="s">
        <v>2475</v>
      </c>
      <c r="C168" s="4" t="s">
        <v>2476</v>
      </c>
      <c r="D168" s="4" t="s">
        <v>5518</v>
      </c>
      <c r="E168" s="13" t="s">
        <v>5900</v>
      </c>
      <c r="F168" s="13" t="s">
        <v>5900</v>
      </c>
      <c r="G168" s="13" t="s">
        <v>5900</v>
      </c>
      <c r="H168" s="13" t="b">
        <v>1</v>
      </c>
      <c r="K168" s="5">
        <v>12</v>
      </c>
      <c r="L168" s="4" t="s">
        <v>2478</v>
      </c>
      <c r="M168" s="5">
        <v>2020</v>
      </c>
      <c r="N168" s="4" t="s">
        <v>1540</v>
      </c>
    </row>
    <row r="169" spans="1:14" ht="15.6" x14ac:dyDescent="0.3">
      <c r="A169" s="4" t="s">
        <v>5742</v>
      </c>
      <c r="B169" s="4" t="s">
        <v>3376</v>
      </c>
      <c r="C169" s="4" t="s">
        <v>3377</v>
      </c>
      <c r="D169" s="4" t="s">
        <v>5743</v>
      </c>
      <c r="E169" s="13" t="s">
        <v>5900</v>
      </c>
      <c r="F169" s="13" t="s">
        <v>5900</v>
      </c>
      <c r="G169" s="13" t="s">
        <v>5900</v>
      </c>
      <c r="H169" s="13" t="b">
        <v>1</v>
      </c>
      <c r="K169" s="5">
        <v>14</v>
      </c>
      <c r="L169" s="4" t="s">
        <v>3379</v>
      </c>
      <c r="M169" s="5">
        <v>2020</v>
      </c>
      <c r="N169" s="4" t="s">
        <v>1540</v>
      </c>
    </row>
    <row r="170" spans="1:14" ht="15.6" x14ac:dyDescent="0.3">
      <c r="A170" s="4" t="s">
        <v>1316</v>
      </c>
      <c r="B170" s="4" t="s">
        <v>1317</v>
      </c>
      <c r="C170" s="4" t="s">
        <v>1321</v>
      </c>
      <c r="D170" s="4" t="s">
        <v>1322</v>
      </c>
      <c r="E170" s="13" t="s">
        <v>5900</v>
      </c>
      <c r="F170" s="13" t="s">
        <v>5900</v>
      </c>
      <c r="G170" s="13" t="s">
        <v>5900</v>
      </c>
      <c r="H170" s="13" t="b">
        <v>1</v>
      </c>
      <c r="K170" s="5">
        <v>9</v>
      </c>
      <c r="L170" s="4" t="s">
        <v>1320</v>
      </c>
      <c r="M170" s="5" t="s">
        <v>395</v>
      </c>
      <c r="N170" s="4" t="s">
        <v>1519</v>
      </c>
    </row>
    <row r="171" spans="1:14" ht="15.6" x14ac:dyDescent="0.3">
      <c r="A171" s="4" t="s">
        <v>315</v>
      </c>
      <c r="B171" s="4" t="s">
        <v>316</v>
      </c>
      <c r="C171" s="4" t="s">
        <v>320</v>
      </c>
      <c r="D171" s="4" t="s">
        <v>321</v>
      </c>
      <c r="E171" s="13" t="s">
        <v>5900</v>
      </c>
      <c r="F171" s="13" t="s">
        <v>5900</v>
      </c>
      <c r="G171" s="13" t="s">
        <v>5900</v>
      </c>
      <c r="H171" s="13" t="b">
        <v>1</v>
      </c>
      <c r="K171" s="5">
        <v>8</v>
      </c>
      <c r="L171" s="4" t="s">
        <v>319</v>
      </c>
      <c r="M171" s="5" t="s">
        <v>35</v>
      </c>
      <c r="N171" s="4" t="s">
        <v>1519</v>
      </c>
    </row>
    <row r="172" spans="1:14" ht="15.6" x14ac:dyDescent="0.3">
      <c r="A172" s="4" t="s">
        <v>5420</v>
      </c>
      <c r="B172" s="4" t="s">
        <v>2096</v>
      </c>
      <c r="C172" s="4" t="s">
        <v>2097</v>
      </c>
      <c r="D172" s="4" t="s">
        <v>5421</v>
      </c>
      <c r="E172" s="13" t="s">
        <v>5900</v>
      </c>
      <c r="F172" s="13" t="s">
        <v>5900</v>
      </c>
      <c r="G172" s="13" t="s">
        <v>5900</v>
      </c>
      <c r="H172" s="13" t="b">
        <v>1</v>
      </c>
      <c r="K172" s="5">
        <v>9</v>
      </c>
      <c r="L172" s="4" t="s">
        <v>2099</v>
      </c>
      <c r="M172" s="5">
        <v>2023</v>
      </c>
      <c r="N172" s="4" t="s">
        <v>1540</v>
      </c>
    </row>
    <row r="173" spans="1:14" ht="15.6" x14ac:dyDescent="0.3">
      <c r="A173" s="4" t="s">
        <v>308</v>
      </c>
      <c r="B173" s="4" t="s">
        <v>309</v>
      </c>
      <c r="C173" s="4" t="s">
        <v>313</v>
      </c>
      <c r="D173" s="4" t="s">
        <v>314</v>
      </c>
      <c r="E173" s="13" t="s">
        <v>5900</v>
      </c>
      <c r="F173" s="13" t="s">
        <v>5900</v>
      </c>
      <c r="G173" s="13" t="s">
        <v>5900</v>
      </c>
      <c r="H173" s="13" t="b">
        <v>1</v>
      </c>
      <c r="K173" s="5">
        <v>8</v>
      </c>
      <c r="L173" s="4" t="s">
        <v>312</v>
      </c>
      <c r="M173" s="5" t="s">
        <v>11</v>
      </c>
      <c r="N173" s="4" t="s">
        <v>1519</v>
      </c>
    </row>
    <row r="174" spans="1:14" ht="15.6" x14ac:dyDescent="0.3">
      <c r="A174" s="4" t="s">
        <v>4881</v>
      </c>
      <c r="B174" s="4" t="s">
        <v>4882</v>
      </c>
      <c r="C174" s="4" t="s">
        <v>4885</v>
      </c>
      <c r="D174" s="4" t="s">
        <v>5331</v>
      </c>
      <c r="E174" s="13" t="s">
        <v>5900</v>
      </c>
      <c r="F174" s="13" t="s">
        <v>5900</v>
      </c>
      <c r="G174" s="13" t="s">
        <v>5900</v>
      </c>
      <c r="H174" s="13" t="b">
        <v>1</v>
      </c>
      <c r="K174" s="5">
        <v>22</v>
      </c>
      <c r="L174" s="4" t="s">
        <v>5878</v>
      </c>
      <c r="M174" s="5">
        <v>2018</v>
      </c>
      <c r="N174" s="4" t="s">
        <v>1540</v>
      </c>
    </row>
    <row r="175" spans="1:14" ht="15.6" x14ac:dyDescent="0.3">
      <c r="A175" s="4" t="s">
        <v>5605</v>
      </c>
      <c r="B175" s="4" t="s">
        <v>2826</v>
      </c>
      <c r="C175" s="4" t="s">
        <v>2827</v>
      </c>
      <c r="D175" s="4" t="s">
        <v>5606</v>
      </c>
      <c r="E175" s="13" t="s">
        <v>5900</v>
      </c>
      <c r="F175" s="13" t="s">
        <v>5900</v>
      </c>
      <c r="G175" s="13" t="s">
        <v>5900</v>
      </c>
      <c r="H175" s="13" t="b">
        <v>1</v>
      </c>
      <c r="K175" s="5">
        <v>7</v>
      </c>
      <c r="L175" s="4" t="s">
        <v>2829</v>
      </c>
      <c r="M175" s="5">
        <v>2020</v>
      </c>
      <c r="N175" s="4" t="s">
        <v>1540</v>
      </c>
    </row>
    <row r="176" spans="1:14" ht="15.6" x14ac:dyDescent="0.3">
      <c r="A176" s="4" t="s">
        <v>3575</v>
      </c>
      <c r="B176" s="4" t="s">
        <v>3576</v>
      </c>
      <c r="C176" s="4" t="s">
        <v>3580</v>
      </c>
      <c r="D176" s="4" t="s">
        <v>5100</v>
      </c>
      <c r="E176" s="13" t="s">
        <v>5900</v>
      </c>
      <c r="F176" s="13" t="s">
        <v>5900</v>
      </c>
      <c r="G176" s="13" t="s">
        <v>5900</v>
      </c>
      <c r="H176" s="13" t="b">
        <v>1</v>
      </c>
      <c r="K176" s="5">
        <v>7</v>
      </c>
      <c r="L176" s="4" t="s">
        <v>5784</v>
      </c>
      <c r="M176" s="5">
        <v>2015</v>
      </c>
      <c r="N176" s="4" t="s">
        <v>1540</v>
      </c>
    </row>
    <row r="177" spans="1:14" ht="15.6" x14ac:dyDescent="0.3">
      <c r="A177" s="4" t="s">
        <v>5501</v>
      </c>
      <c r="B177" s="4" t="s">
        <v>2408</v>
      </c>
      <c r="C177" s="4" t="s">
        <v>2409</v>
      </c>
      <c r="D177" s="4" t="s">
        <v>5502</v>
      </c>
      <c r="E177" s="13" t="s">
        <v>5900</v>
      </c>
      <c r="F177" s="13" t="s">
        <v>5900</v>
      </c>
      <c r="G177" s="13" t="s">
        <v>5900</v>
      </c>
      <c r="H177" s="13" t="b">
        <v>1</v>
      </c>
      <c r="K177" s="5">
        <v>11</v>
      </c>
      <c r="L177" s="4" t="s">
        <v>2411</v>
      </c>
      <c r="M177" s="5">
        <v>2021</v>
      </c>
      <c r="N177" s="4" t="s">
        <v>1540</v>
      </c>
    </row>
    <row r="178" spans="1:14" ht="15.6" x14ac:dyDescent="0.3">
      <c r="A178" s="4" t="s">
        <v>3819</v>
      </c>
      <c r="B178" s="4" t="s">
        <v>3820</v>
      </c>
      <c r="C178" s="4" t="s">
        <v>3823</v>
      </c>
      <c r="D178" s="4" t="s">
        <v>5144</v>
      </c>
      <c r="E178" s="13" t="s">
        <v>5900</v>
      </c>
      <c r="F178" s="13" t="s">
        <v>5900</v>
      </c>
      <c r="G178" s="13" t="s">
        <v>5900</v>
      </c>
      <c r="H178" s="13" t="b">
        <v>1</v>
      </c>
      <c r="K178" s="5">
        <v>7</v>
      </c>
      <c r="L178" s="4" t="s">
        <v>5801</v>
      </c>
      <c r="M178" s="5">
        <v>2022</v>
      </c>
      <c r="N178" s="4" t="s">
        <v>1540</v>
      </c>
    </row>
    <row r="179" spans="1:14" ht="15.6" x14ac:dyDescent="0.3">
      <c r="A179" s="4" t="s">
        <v>5488</v>
      </c>
      <c r="B179" s="17" t="s">
        <v>2400</v>
      </c>
      <c r="C179" s="4" t="s">
        <v>2401</v>
      </c>
      <c r="D179" s="4" t="s">
        <v>5500</v>
      </c>
      <c r="E179" s="13" t="s">
        <v>5900</v>
      </c>
      <c r="F179" s="13" t="s">
        <v>5900</v>
      </c>
      <c r="G179" s="13" t="s">
        <v>5900</v>
      </c>
      <c r="H179" s="13" t="b">
        <v>1</v>
      </c>
      <c r="K179" s="5">
        <v>9</v>
      </c>
      <c r="L179" s="4" t="s">
        <v>2403</v>
      </c>
      <c r="M179" s="5">
        <v>2022</v>
      </c>
      <c r="N179" s="4" t="s">
        <v>1540</v>
      </c>
    </row>
    <row r="180" spans="1:14" ht="15.6" x14ac:dyDescent="0.3">
      <c r="A180" s="4" t="s">
        <v>215</v>
      </c>
      <c r="B180" s="17" t="s">
        <v>216</v>
      </c>
      <c r="C180" s="4" t="s">
        <v>220</v>
      </c>
      <c r="D180" s="4" t="s">
        <v>221</v>
      </c>
      <c r="E180" s="13" t="s">
        <v>5900</v>
      </c>
      <c r="F180" s="13" t="s">
        <v>5900</v>
      </c>
      <c r="G180" s="13" t="s">
        <v>5900</v>
      </c>
      <c r="H180" s="13" t="b">
        <v>1</v>
      </c>
      <c r="K180" s="5">
        <v>9</v>
      </c>
      <c r="L180" s="4" t="s">
        <v>219</v>
      </c>
      <c r="M180" s="5" t="s">
        <v>19</v>
      </c>
      <c r="N180" s="4" t="s">
        <v>1519</v>
      </c>
    </row>
    <row r="181" spans="1:14" ht="15.6" x14ac:dyDescent="0.3">
      <c r="A181" s="4" t="s">
        <v>3882</v>
      </c>
      <c r="B181" s="4" t="s">
        <v>3883</v>
      </c>
      <c r="C181" s="4" t="s">
        <v>3886</v>
      </c>
      <c r="D181" s="4" t="s">
        <v>5156</v>
      </c>
      <c r="E181" s="13" t="s">
        <v>5900</v>
      </c>
      <c r="F181" s="13" t="s">
        <v>5900</v>
      </c>
      <c r="G181" s="13" t="s">
        <v>5900</v>
      </c>
      <c r="H181" s="13" t="b">
        <v>1</v>
      </c>
      <c r="K181" s="5">
        <v>14</v>
      </c>
      <c r="L181" s="4" t="s">
        <v>5802</v>
      </c>
      <c r="M181" s="5">
        <v>2015</v>
      </c>
      <c r="N181" s="4" t="s">
        <v>1540</v>
      </c>
    </row>
    <row r="182" spans="1:14" ht="15.6" x14ac:dyDescent="0.3">
      <c r="A182" s="4" t="s">
        <v>3898</v>
      </c>
      <c r="B182" s="4" t="s">
        <v>3899</v>
      </c>
      <c r="C182" s="4" t="s">
        <v>3901</v>
      </c>
      <c r="D182" s="4" t="s">
        <v>5159</v>
      </c>
      <c r="E182" s="13" t="s">
        <v>5900</v>
      </c>
      <c r="F182" s="13" t="s">
        <v>5900</v>
      </c>
      <c r="G182" s="13" t="s">
        <v>5900</v>
      </c>
      <c r="H182" s="13" t="b">
        <v>1</v>
      </c>
      <c r="K182" s="5">
        <v>10</v>
      </c>
      <c r="L182" s="4" t="s">
        <v>5804</v>
      </c>
      <c r="M182" s="5">
        <v>2022</v>
      </c>
      <c r="N182" s="4" t="s">
        <v>1540</v>
      </c>
    </row>
    <row r="183" spans="1:14" ht="15.6" x14ac:dyDescent="0.3">
      <c r="A183" s="4" t="s">
        <v>802</v>
      </c>
      <c r="B183" s="4" t="s">
        <v>803</v>
      </c>
      <c r="C183" s="4" t="s">
        <v>807</v>
      </c>
      <c r="D183" s="4" t="s">
        <v>808</v>
      </c>
      <c r="E183" s="13" t="s">
        <v>5900</v>
      </c>
      <c r="F183" s="13" t="s">
        <v>5900</v>
      </c>
      <c r="G183" s="13" t="s">
        <v>5900</v>
      </c>
      <c r="H183" s="13" t="b">
        <v>1</v>
      </c>
      <c r="K183" s="5">
        <v>11</v>
      </c>
      <c r="L183" s="4" t="s">
        <v>806</v>
      </c>
      <c r="M183" s="5" t="s">
        <v>19</v>
      </c>
      <c r="N183" s="4" t="s">
        <v>1519</v>
      </c>
    </row>
    <row r="184" spans="1:14" ht="15.6" x14ac:dyDescent="0.3">
      <c r="A184" s="4" t="s">
        <v>5484</v>
      </c>
      <c r="B184" s="4" t="s">
        <v>2344</v>
      </c>
      <c r="C184" s="4" t="s">
        <v>2345</v>
      </c>
      <c r="D184" s="4" t="s">
        <v>5485</v>
      </c>
      <c r="E184" s="13" t="s">
        <v>5900</v>
      </c>
      <c r="F184" s="13" t="s">
        <v>5900</v>
      </c>
      <c r="G184" s="13" t="s">
        <v>5900</v>
      </c>
      <c r="H184" s="13" t="b">
        <v>1</v>
      </c>
      <c r="K184" s="5">
        <v>12</v>
      </c>
      <c r="L184" s="4" t="s">
        <v>2347</v>
      </c>
      <c r="M184" s="5">
        <v>2022</v>
      </c>
      <c r="N184" s="4" t="s">
        <v>1540</v>
      </c>
    </row>
    <row r="185" spans="1:14" ht="15.6" x14ac:dyDescent="0.3">
      <c r="A185" s="4" t="s">
        <v>5474</v>
      </c>
      <c r="B185" s="4" t="s">
        <v>2308</v>
      </c>
      <c r="C185" s="4" t="s">
        <v>2309</v>
      </c>
      <c r="D185" s="4" t="s">
        <v>5475</v>
      </c>
      <c r="E185" s="13" t="s">
        <v>5900</v>
      </c>
      <c r="F185" s="13" t="s">
        <v>5900</v>
      </c>
      <c r="G185" s="13" t="s">
        <v>5900</v>
      </c>
      <c r="H185" s="13" t="b">
        <v>1</v>
      </c>
      <c r="K185" s="5">
        <v>7</v>
      </c>
      <c r="L185" s="4" t="s">
        <v>2311</v>
      </c>
      <c r="M185" s="5">
        <v>2021</v>
      </c>
      <c r="N185" s="4" t="s">
        <v>1540</v>
      </c>
    </row>
    <row r="186" spans="1:14" ht="15.6" x14ac:dyDescent="0.3">
      <c r="A186" s="4" t="s">
        <v>5492</v>
      </c>
      <c r="B186" s="4" t="s">
        <v>2374</v>
      </c>
      <c r="C186" s="4" t="s">
        <v>2375</v>
      </c>
      <c r="D186" s="4" t="s">
        <v>5493</v>
      </c>
      <c r="E186" s="13" t="s">
        <v>5900</v>
      </c>
      <c r="F186" s="13" t="s">
        <v>5900</v>
      </c>
      <c r="G186" s="13" t="s">
        <v>5900</v>
      </c>
      <c r="H186" s="13" t="b">
        <v>1</v>
      </c>
      <c r="K186" s="5">
        <v>14</v>
      </c>
      <c r="L186" s="4" t="s">
        <v>2377</v>
      </c>
      <c r="M186" s="5">
        <v>2023</v>
      </c>
      <c r="N186" s="4" t="s">
        <v>1540</v>
      </c>
    </row>
    <row r="187" spans="1:14" ht="15.6" x14ac:dyDescent="0.3">
      <c r="A187" s="4" t="s">
        <v>347</v>
      </c>
      <c r="B187" s="4" t="s">
        <v>348</v>
      </c>
      <c r="C187" s="4" t="s">
        <v>351</v>
      </c>
      <c r="D187" s="4" t="s">
        <v>352</v>
      </c>
      <c r="E187" s="13" t="s">
        <v>5900</v>
      </c>
      <c r="F187" s="13" t="s">
        <v>5900</v>
      </c>
      <c r="G187" s="13" t="s">
        <v>5900</v>
      </c>
      <c r="H187" s="13" t="b">
        <v>1</v>
      </c>
      <c r="K187" s="5">
        <v>9</v>
      </c>
      <c r="L187" s="4" t="s">
        <v>350</v>
      </c>
      <c r="M187" s="5" t="s">
        <v>11</v>
      </c>
      <c r="N187" s="4" t="s">
        <v>1519</v>
      </c>
    </row>
    <row r="188" spans="1:14" ht="15.6" x14ac:dyDescent="0.3">
      <c r="A188" s="4" t="s">
        <v>5545</v>
      </c>
      <c r="B188" s="4" t="s">
        <v>2587</v>
      </c>
      <c r="C188" s="4" t="s">
        <v>2588</v>
      </c>
      <c r="D188" s="4" t="s">
        <v>5546</v>
      </c>
      <c r="E188" s="13" t="s">
        <v>5900</v>
      </c>
      <c r="F188" s="13" t="s">
        <v>5900</v>
      </c>
      <c r="G188" s="13" t="s">
        <v>5900</v>
      </c>
      <c r="H188" s="13" t="b">
        <v>1</v>
      </c>
      <c r="K188" s="5">
        <v>10</v>
      </c>
      <c r="L188" s="4" t="s">
        <v>2590</v>
      </c>
      <c r="M188" s="5">
        <v>2021</v>
      </c>
      <c r="N188" s="4" t="s">
        <v>1540</v>
      </c>
    </row>
    <row r="189" spans="1:14" ht="15.6" x14ac:dyDescent="0.3">
      <c r="A189" s="4" t="s">
        <v>5410</v>
      </c>
      <c r="B189" s="17" t="s">
        <v>2055</v>
      </c>
      <c r="C189" s="4" t="s">
        <v>2056</v>
      </c>
      <c r="D189" s="4" t="s">
        <v>5411</v>
      </c>
      <c r="E189" s="13" t="s">
        <v>5900</v>
      </c>
      <c r="F189" s="13" t="s">
        <v>5900</v>
      </c>
      <c r="G189" s="13" t="s">
        <v>5900</v>
      </c>
      <c r="H189" s="13" t="b">
        <v>1</v>
      </c>
      <c r="K189" s="5">
        <v>8</v>
      </c>
      <c r="L189" s="4" t="s">
        <v>2058</v>
      </c>
      <c r="M189" s="5">
        <v>2021</v>
      </c>
      <c r="N189" s="4" t="s">
        <v>1540</v>
      </c>
    </row>
    <row r="190" spans="1:14" ht="15.6" x14ac:dyDescent="0.3">
      <c r="A190" s="4" t="s">
        <v>546</v>
      </c>
      <c r="B190" s="4" t="s">
        <v>547</v>
      </c>
      <c r="C190" s="4" t="s">
        <v>551</v>
      </c>
      <c r="D190" s="4" t="s">
        <v>552</v>
      </c>
      <c r="E190" s="13" t="s">
        <v>5900</v>
      </c>
      <c r="F190" s="13" t="s">
        <v>5900</v>
      </c>
      <c r="G190" s="13" t="s">
        <v>5900</v>
      </c>
      <c r="H190" s="13" t="b">
        <v>1</v>
      </c>
      <c r="K190" s="5">
        <v>7</v>
      </c>
      <c r="L190" s="4" t="s">
        <v>550</v>
      </c>
      <c r="M190" s="5" t="s">
        <v>11</v>
      </c>
      <c r="N190" s="4" t="s">
        <v>1519</v>
      </c>
    </row>
    <row r="191" spans="1:14" ht="15.6" x14ac:dyDescent="0.3">
      <c r="A191" s="4" t="s">
        <v>3630</v>
      </c>
      <c r="B191" s="17" t="s">
        <v>3631</v>
      </c>
      <c r="C191" s="4" t="s">
        <v>3635</v>
      </c>
      <c r="D191" s="4" t="s">
        <v>5111</v>
      </c>
      <c r="E191" s="13" t="s">
        <v>5900</v>
      </c>
      <c r="F191" s="13" t="s">
        <v>5900</v>
      </c>
      <c r="G191" s="13" t="s">
        <v>5900</v>
      </c>
      <c r="H191" s="13" t="b">
        <v>1</v>
      </c>
      <c r="K191" s="5">
        <v>51</v>
      </c>
      <c r="L191" s="4" t="s">
        <v>5788</v>
      </c>
      <c r="M191" s="5">
        <v>2015</v>
      </c>
      <c r="N191" s="4" t="s">
        <v>1540</v>
      </c>
    </row>
    <row r="192" spans="1:14" ht="15.6" x14ac:dyDescent="0.3">
      <c r="A192" s="4" t="s">
        <v>4112</v>
      </c>
      <c r="B192" s="4" t="s">
        <v>4113</v>
      </c>
      <c r="C192" s="4" t="s">
        <v>4117</v>
      </c>
      <c r="D192" s="4" t="s">
        <v>5196</v>
      </c>
      <c r="E192" s="13" t="s">
        <v>5900</v>
      </c>
      <c r="F192" s="13" t="s">
        <v>5900</v>
      </c>
      <c r="G192" s="13" t="s">
        <v>5900</v>
      </c>
      <c r="H192" s="13" t="b">
        <v>1</v>
      </c>
      <c r="K192" s="5">
        <v>8</v>
      </c>
      <c r="L192" s="4" t="s">
        <v>5818</v>
      </c>
      <c r="M192" s="5">
        <v>2020</v>
      </c>
      <c r="N192" s="4" t="s">
        <v>1540</v>
      </c>
    </row>
    <row r="193" spans="1:14" ht="15.6" x14ac:dyDescent="0.3">
      <c r="A193" s="4" t="s">
        <v>655</v>
      </c>
      <c r="B193" s="4" t="s">
        <v>656</v>
      </c>
      <c r="C193" s="4" t="s">
        <v>660</v>
      </c>
      <c r="D193" s="4" t="s">
        <v>661</v>
      </c>
      <c r="E193" s="13" t="s">
        <v>5900</v>
      </c>
      <c r="F193" s="13" t="s">
        <v>5900</v>
      </c>
      <c r="G193" s="13" t="s">
        <v>5900</v>
      </c>
      <c r="H193" s="13" t="b">
        <v>1</v>
      </c>
      <c r="K193" s="5">
        <v>7</v>
      </c>
      <c r="L193" s="4" t="s">
        <v>659</v>
      </c>
      <c r="M193" s="5" t="s">
        <v>35</v>
      </c>
      <c r="N193" s="4" t="s">
        <v>1519</v>
      </c>
    </row>
    <row r="194" spans="1:14" ht="15.6" x14ac:dyDescent="0.3">
      <c r="A194" s="4" t="s">
        <v>5406</v>
      </c>
      <c r="B194" s="4" t="s">
        <v>2039</v>
      </c>
      <c r="C194" s="4" t="s">
        <v>2040</v>
      </c>
      <c r="D194" s="4" t="s">
        <v>5407</v>
      </c>
      <c r="E194" s="13" t="s">
        <v>5900</v>
      </c>
      <c r="F194" s="13" t="s">
        <v>5900</v>
      </c>
      <c r="G194" s="13" t="s">
        <v>5900</v>
      </c>
      <c r="H194" s="13" t="b">
        <v>1</v>
      </c>
      <c r="K194" s="5">
        <v>10</v>
      </c>
      <c r="L194" s="4" t="s">
        <v>2042</v>
      </c>
      <c r="M194" s="5">
        <v>2022</v>
      </c>
      <c r="N194" s="4" t="s">
        <v>1540</v>
      </c>
    </row>
    <row r="195" spans="1:14" ht="15.6" x14ac:dyDescent="0.3">
      <c r="A195" s="4" t="s">
        <v>4297</v>
      </c>
      <c r="B195" s="4" t="s">
        <v>4298</v>
      </c>
      <c r="C195" s="4" t="s">
        <v>4302</v>
      </c>
      <c r="D195" s="4" t="s">
        <v>5229</v>
      </c>
      <c r="E195" s="13" t="s">
        <v>5900</v>
      </c>
      <c r="F195" s="13" t="s">
        <v>5900</v>
      </c>
      <c r="G195" s="13" t="s">
        <v>5900</v>
      </c>
      <c r="H195" s="13" t="b">
        <v>1</v>
      </c>
      <c r="K195" s="5">
        <v>11</v>
      </c>
      <c r="L195" s="4" t="s">
        <v>5833</v>
      </c>
      <c r="M195" s="5">
        <v>2020</v>
      </c>
      <c r="N195" s="4" t="s">
        <v>1540</v>
      </c>
    </row>
    <row r="196" spans="1:14" ht="15.6" x14ac:dyDescent="0.3">
      <c r="A196" s="4" t="s">
        <v>5549</v>
      </c>
      <c r="B196" s="4" t="s">
        <v>2603</v>
      </c>
      <c r="C196" s="4" t="s">
        <v>2604</v>
      </c>
      <c r="D196" s="4" t="s">
        <v>5550</v>
      </c>
      <c r="E196" s="13" t="s">
        <v>5900</v>
      </c>
      <c r="F196" s="13" t="s">
        <v>5900</v>
      </c>
      <c r="G196" s="13" t="s">
        <v>5900</v>
      </c>
      <c r="H196" s="13" t="b">
        <v>1</v>
      </c>
      <c r="K196" s="5">
        <v>15</v>
      </c>
      <c r="L196" s="4" t="s">
        <v>2606</v>
      </c>
      <c r="M196" s="5">
        <v>2022</v>
      </c>
      <c r="N196" s="4" t="s">
        <v>1540</v>
      </c>
    </row>
    <row r="197" spans="1:14" ht="15.6" x14ac:dyDescent="0.3">
      <c r="A197" s="4" t="s">
        <v>5710</v>
      </c>
      <c r="B197" s="4" t="s">
        <v>3247</v>
      </c>
      <c r="C197" s="4" t="s">
        <v>3248</v>
      </c>
      <c r="D197" s="4" t="s">
        <v>5711</v>
      </c>
      <c r="E197" s="13" t="s">
        <v>5900</v>
      </c>
      <c r="F197" s="13" t="s">
        <v>5900</v>
      </c>
      <c r="G197" s="13" t="s">
        <v>5900</v>
      </c>
      <c r="H197" s="13" t="b">
        <v>1</v>
      </c>
      <c r="K197" s="5">
        <v>9</v>
      </c>
      <c r="L197" s="4" t="s">
        <v>3250</v>
      </c>
      <c r="M197" s="5">
        <v>2020</v>
      </c>
      <c r="N197" s="4" t="s">
        <v>1540</v>
      </c>
    </row>
    <row r="198" spans="1:14" ht="15.6" x14ac:dyDescent="0.3">
      <c r="A198" s="4" t="s">
        <v>5452</v>
      </c>
      <c r="B198" s="4" t="s">
        <v>2222</v>
      </c>
      <c r="C198" s="4" t="s">
        <v>2223</v>
      </c>
      <c r="D198" s="4" t="s">
        <v>5453</v>
      </c>
      <c r="E198" s="13" t="s">
        <v>5900</v>
      </c>
      <c r="F198" s="13" t="s">
        <v>5900</v>
      </c>
      <c r="G198" s="13" t="s">
        <v>5900</v>
      </c>
      <c r="H198" s="13" t="b">
        <v>1</v>
      </c>
      <c r="K198" s="5">
        <v>13</v>
      </c>
      <c r="L198" s="4" t="s">
        <v>2225</v>
      </c>
      <c r="M198" s="5">
        <v>2020</v>
      </c>
      <c r="N198" s="4" t="s">
        <v>1540</v>
      </c>
    </row>
    <row r="199" spans="1:14" ht="15.6" x14ac:dyDescent="0.3">
      <c r="A199" s="4" t="s">
        <v>5748</v>
      </c>
      <c r="B199" s="4" t="s">
        <v>3400</v>
      </c>
      <c r="C199" s="4" t="s">
        <v>3401</v>
      </c>
      <c r="D199" s="4" t="s">
        <v>5749</v>
      </c>
      <c r="E199" s="13" t="s">
        <v>5900</v>
      </c>
      <c r="F199" s="13" t="s">
        <v>5900</v>
      </c>
      <c r="G199" s="13" t="s">
        <v>5900</v>
      </c>
      <c r="H199" s="13" t="b">
        <v>1</v>
      </c>
      <c r="K199" s="5">
        <v>8</v>
      </c>
      <c r="L199" s="4" t="s">
        <v>3403</v>
      </c>
      <c r="M199" s="5">
        <v>2018</v>
      </c>
      <c r="N199" s="4" t="s">
        <v>1540</v>
      </c>
    </row>
    <row r="200" spans="1:14" ht="15.6" x14ac:dyDescent="0.3">
      <c r="A200" s="4" t="s">
        <v>569</v>
      </c>
      <c r="B200" s="4" t="s">
        <v>570</v>
      </c>
      <c r="C200" s="4" t="s">
        <v>574</v>
      </c>
      <c r="D200" s="4" t="s">
        <v>575</v>
      </c>
      <c r="E200" s="13" t="s">
        <v>5900</v>
      </c>
      <c r="F200" s="13" t="s">
        <v>5900</v>
      </c>
      <c r="G200" s="13" t="s">
        <v>5900</v>
      </c>
      <c r="H200" s="13" t="b">
        <v>1</v>
      </c>
      <c r="K200" s="5">
        <v>9</v>
      </c>
      <c r="L200" s="4" t="s">
        <v>573</v>
      </c>
      <c r="M200" s="5" t="s">
        <v>124</v>
      </c>
      <c r="N200" s="4" t="s">
        <v>1519</v>
      </c>
    </row>
    <row r="201" spans="1:14" ht="15.6" x14ac:dyDescent="0.3">
      <c r="A201" s="4" t="s">
        <v>705</v>
      </c>
      <c r="B201" s="4" t="s">
        <v>706</v>
      </c>
      <c r="C201" s="4" t="s">
        <v>710</v>
      </c>
      <c r="D201" s="4" t="s">
        <v>711</v>
      </c>
      <c r="E201" s="13" t="s">
        <v>5900</v>
      </c>
      <c r="F201" s="13" t="s">
        <v>5900</v>
      </c>
      <c r="G201" s="13" t="s">
        <v>5900</v>
      </c>
      <c r="H201" s="13" t="b">
        <v>1</v>
      </c>
      <c r="K201" s="5">
        <v>10</v>
      </c>
      <c r="L201" s="4" t="s">
        <v>709</v>
      </c>
      <c r="M201" s="5" t="s">
        <v>11</v>
      </c>
      <c r="N201" s="4" t="s">
        <v>1519</v>
      </c>
    </row>
    <row r="202" spans="1:14" ht="15.6" x14ac:dyDescent="0.3">
      <c r="A202" s="4" t="s">
        <v>5690</v>
      </c>
      <c r="B202" s="4" t="s">
        <v>3169</v>
      </c>
      <c r="C202" s="4" t="s">
        <v>3170</v>
      </c>
      <c r="D202" s="4" t="s">
        <v>5691</v>
      </c>
      <c r="E202" s="13" t="s">
        <v>5900</v>
      </c>
      <c r="F202" s="13" t="s">
        <v>5900</v>
      </c>
      <c r="G202" s="13" t="s">
        <v>5900</v>
      </c>
      <c r="H202" s="13" t="b">
        <v>1</v>
      </c>
      <c r="K202" s="5">
        <v>13</v>
      </c>
      <c r="L202" s="4" t="s">
        <v>3172</v>
      </c>
      <c r="M202" s="5">
        <v>2020</v>
      </c>
      <c r="N202" s="4" t="s">
        <v>1540</v>
      </c>
    </row>
    <row r="203" spans="1:14" ht="15.6" x14ac:dyDescent="0.3">
      <c r="A203" s="4" t="s">
        <v>4228</v>
      </c>
      <c r="B203" s="4" t="s">
        <v>4229</v>
      </c>
      <c r="C203" s="4" t="s">
        <v>4232</v>
      </c>
      <c r="D203" s="4" t="s">
        <v>5216</v>
      </c>
      <c r="E203" s="13" t="s">
        <v>5900</v>
      </c>
      <c r="F203" s="13" t="s">
        <v>5900</v>
      </c>
      <c r="G203" s="13" t="s">
        <v>5900</v>
      </c>
      <c r="H203" s="13" t="b">
        <v>1</v>
      </c>
      <c r="K203" s="5">
        <v>10</v>
      </c>
      <c r="L203" s="4" t="s">
        <v>5827</v>
      </c>
      <c r="M203" s="5">
        <v>2021</v>
      </c>
      <c r="N203" s="4" t="s">
        <v>1540</v>
      </c>
    </row>
    <row r="204" spans="1:14" ht="15.6" x14ac:dyDescent="0.3">
      <c r="A204" s="4" t="s">
        <v>5662</v>
      </c>
      <c r="B204" s="17" t="s">
        <v>3057</v>
      </c>
      <c r="C204" s="4" t="s">
        <v>3058</v>
      </c>
      <c r="D204" s="4" t="s">
        <v>5663</v>
      </c>
      <c r="E204" s="13" t="s">
        <v>5900</v>
      </c>
      <c r="F204" s="13" t="s">
        <v>5900</v>
      </c>
      <c r="G204" s="13" t="s">
        <v>5900</v>
      </c>
      <c r="H204" s="13" t="b">
        <v>1</v>
      </c>
      <c r="K204" s="5">
        <v>12</v>
      </c>
      <c r="L204" s="4" t="s">
        <v>3060</v>
      </c>
      <c r="M204" s="5">
        <v>2023</v>
      </c>
      <c r="N204" s="4" t="s">
        <v>1540</v>
      </c>
    </row>
    <row r="205" spans="1:14" ht="15.6" x14ac:dyDescent="0.3">
      <c r="A205" s="4" t="s">
        <v>5652</v>
      </c>
      <c r="B205" s="4" t="s">
        <v>3017</v>
      </c>
      <c r="C205" s="4" t="s">
        <v>3018</v>
      </c>
      <c r="D205" s="4" t="s">
        <v>5653</v>
      </c>
      <c r="E205" s="13" t="s">
        <v>5900</v>
      </c>
      <c r="F205" s="13" t="s">
        <v>5900</v>
      </c>
      <c r="G205" s="13" t="s">
        <v>5900</v>
      </c>
      <c r="H205" s="13" t="b">
        <v>1</v>
      </c>
      <c r="K205" s="5">
        <v>13</v>
      </c>
      <c r="L205" s="4" t="s">
        <v>3020</v>
      </c>
      <c r="M205" s="5">
        <v>2020</v>
      </c>
      <c r="N205" s="4" t="s">
        <v>1540</v>
      </c>
    </row>
    <row r="206" spans="1:14" ht="15.6" x14ac:dyDescent="0.3">
      <c r="A206" s="4" t="s">
        <v>4942</v>
      </c>
      <c r="B206" s="4" t="s">
        <v>4943</v>
      </c>
      <c r="C206" s="4" t="s">
        <v>4946</v>
      </c>
      <c r="D206" s="4" t="s">
        <v>5342</v>
      </c>
      <c r="E206" s="13" t="s">
        <v>5900</v>
      </c>
      <c r="F206" s="13" t="s">
        <v>5900</v>
      </c>
      <c r="G206" s="13" t="s">
        <v>5900</v>
      </c>
      <c r="H206" s="13" t="b">
        <v>1</v>
      </c>
      <c r="K206" s="5">
        <v>30</v>
      </c>
      <c r="L206" s="4" t="s">
        <v>5886</v>
      </c>
      <c r="M206" s="5">
        <v>2019</v>
      </c>
      <c r="N206" s="4" t="s">
        <v>1540</v>
      </c>
    </row>
    <row r="207" spans="1:14" ht="15.6" x14ac:dyDescent="0.3">
      <c r="A207" s="4" t="s">
        <v>501</v>
      </c>
      <c r="B207" s="4" t="s">
        <v>502</v>
      </c>
      <c r="C207" s="4" t="s">
        <v>506</v>
      </c>
      <c r="D207" s="4" t="s">
        <v>507</v>
      </c>
      <c r="E207" s="13" t="s">
        <v>5900</v>
      </c>
      <c r="F207" s="13" t="s">
        <v>5900</v>
      </c>
      <c r="G207" s="13" t="s">
        <v>5900</v>
      </c>
      <c r="H207" s="13" t="b">
        <v>1</v>
      </c>
      <c r="K207" s="5">
        <v>9</v>
      </c>
      <c r="L207" s="4" t="s">
        <v>505</v>
      </c>
      <c r="M207" s="5" t="s">
        <v>395</v>
      </c>
      <c r="N207" s="4" t="s">
        <v>1519</v>
      </c>
    </row>
    <row r="208" spans="1:14" ht="15.6" x14ac:dyDescent="0.3">
      <c r="A208" s="4" t="s">
        <v>4804</v>
      </c>
      <c r="B208" s="4" t="s">
        <v>4805</v>
      </c>
      <c r="C208" s="4" t="s">
        <v>4808</v>
      </c>
      <c r="D208" s="4" t="s">
        <v>5316</v>
      </c>
      <c r="E208" s="13" t="s">
        <v>5900</v>
      </c>
      <c r="F208" s="13" t="s">
        <v>5900</v>
      </c>
      <c r="G208" s="13" t="s">
        <v>5900</v>
      </c>
      <c r="H208" s="13" t="b">
        <v>1</v>
      </c>
      <c r="K208" s="5">
        <v>11</v>
      </c>
      <c r="L208" s="4" t="s">
        <v>5871</v>
      </c>
      <c r="M208" s="5">
        <v>2016</v>
      </c>
      <c r="N208" s="4" t="s">
        <v>1540</v>
      </c>
    </row>
    <row r="209" spans="1:14" ht="15.6" x14ac:dyDescent="0.3">
      <c r="A209" s="4" t="s">
        <v>4150</v>
      </c>
      <c r="B209" s="4" t="s">
        <v>4151</v>
      </c>
      <c r="C209" s="4" t="s">
        <v>4155</v>
      </c>
      <c r="D209" s="4" t="s">
        <v>5202</v>
      </c>
      <c r="E209" s="13" t="s">
        <v>5900</v>
      </c>
      <c r="F209" s="13" t="s">
        <v>5900</v>
      </c>
      <c r="G209" s="13" t="s">
        <v>5900</v>
      </c>
      <c r="H209" s="13" t="b">
        <v>1</v>
      </c>
      <c r="K209" s="5">
        <v>15</v>
      </c>
      <c r="L209" s="4" t="s">
        <v>5820</v>
      </c>
      <c r="M209" s="5">
        <v>2019</v>
      </c>
      <c r="N209" s="4" t="s">
        <v>1540</v>
      </c>
    </row>
    <row r="210" spans="1:14" ht="15.6" x14ac:dyDescent="0.3">
      <c r="A210" s="4" t="s">
        <v>3637</v>
      </c>
      <c r="B210" s="4" t="s">
        <v>3638</v>
      </c>
      <c r="C210" s="4" t="s">
        <v>3642</v>
      </c>
      <c r="D210" s="4" t="s">
        <v>5112</v>
      </c>
      <c r="E210" s="13" t="s">
        <v>5900</v>
      </c>
      <c r="F210" s="13" t="s">
        <v>5900</v>
      </c>
      <c r="G210" s="13" t="s">
        <v>5900</v>
      </c>
      <c r="H210" s="13" t="b">
        <v>1</v>
      </c>
      <c r="K210" s="5">
        <v>7</v>
      </c>
      <c r="L210" s="4" t="s">
        <v>5789</v>
      </c>
      <c r="M210" s="5">
        <v>2022</v>
      </c>
      <c r="N210" s="4" t="s">
        <v>1540</v>
      </c>
    </row>
    <row r="211" spans="1:14" ht="15.6" x14ac:dyDescent="0.3">
      <c r="A211" s="4" t="s">
        <v>1151</v>
      </c>
      <c r="B211" s="4" t="s">
        <v>1152</v>
      </c>
      <c r="C211" s="4" t="s">
        <v>1155</v>
      </c>
      <c r="D211" s="4" t="s">
        <v>1156</v>
      </c>
      <c r="E211" s="13" t="s">
        <v>5900</v>
      </c>
      <c r="F211" s="13" t="s">
        <v>5900</v>
      </c>
      <c r="G211" s="13" t="s">
        <v>5900</v>
      </c>
      <c r="H211" s="13" t="b">
        <v>1</v>
      </c>
      <c r="K211" s="5">
        <v>13</v>
      </c>
      <c r="L211" s="4" t="s">
        <v>1154</v>
      </c>
      <c r="M211" s="5" t="s">
        <v>82</v>
      </c>
      <c r="N211" s="4" t="s">
        <v>1519</v>
      </c>
    </row>
    <row r="212" spans="1:14" ht="15.6" x14ac:dyDescent="0.3">
      <c r="A212" s="4" t="s">
        <v>470</v>
      </c>
      <c r="B212" s="4" t="s">
        <v>471</v>
      </c>
      <c r="C212" s="4" t="s">
        <v>475</v>
      </c>
      <c r="D212" s="4" t="s">
        <v>476</v>
      </c>
      <c r="E212" s="13" t="s">
        <v>5900</v>
      </c>
      <c r="F212" s="13" t="s">
        <v>5900</v>
      </c>
      <c r="G212" s="13" t="s">
        <v>5900</v>
      </c>
      <c r="H212" s="13" t="b">
        <v>1</v>
      </c>
      <c r="K212" s="5">
        <v>8</v>
      </c>
      <c r="L212" s="4" t="s">
        <v>474</v>
      </c>
      <c r="M212" s="5" t="s">
        <v>19</v>
      </c>
      <c r="N212" s="4" t="s">
        <v>1519</v>
      </c>
    </row>
    <row r="213" spans="1:14" ht="15.6" x14ac:dyDescent="0.3">
      <c r="A213" s="4" t="s">
        <v>601</v>
      </c>
      <c r="B213" s="4" t="s">
        <v>602</v>
      </c>
      <c r="C213" s="4" t="s">
        <v>606</v>
      </c>
      <c r="D213" s="4" t="s">
        <v>607</v>
      </c>
      <c r="E213" s="13" t="s">
        <v>5900</v>
      </c>
      <c r="F213" s="13" t="s">
        <v>5900</v>
      </c>
      <c r="G213" s="13" t="s">
        <v>5900</v>
      </c>
      <c r="H213" s="13" t="b">
        <v>1</v>
      </c>
      <c r="K213" s="5">
        <v>14</v>
      </c>
      <c r="L213" s="4" t="s">
        <v>605</v>
      </c>
      <c r="M213" s="5" t="s">
        <v>124</v>
      </c>
      <c r="N213" s="4" t="s">
        <v>1519</v>
      </c>
    </row>
    <row r="214" spans="1:14" ht="15.6" x14ac:dyDescent="0.3">
      <c r="A214" s="4" t="s">
        <v>1632</v>
      </c>
      <c r="B214" s="4" t="s">
        <v>1633</v>
      </c>
      <c r="C214" s="4" t="s">
        <v>1636</v>
      </c>
      <c r="D214" s="4" t="s">
        <v>1637</v>
      </c>
      <c r="E214" s="13" t="s">
        <v>5900</v>
      </c>
      <c r="F214" s="13" t="s">
        <v>5900</v>
      </c>
      <c r="G214" s="13" t="s">
        <v>5900</v>
      </c>
      <c r="H214" s="13" t="b">
        <v>1</v>
      </c>
      <c r="K214" s="5">
        <v>12</v>
      </c>
      <c r="L214" s="4" t="s">
        <v>1635</v>
      </c>
      <c r="M214" s="5">
        <v>2022</v>
      </c>
      <c r="N214" s="4" t="s">
        <v>1540</v>
      </c>
    </row>
    <row r="215" spans="1:14" ht="15.6" x14ac:dyDescent="0.3">
      <c r="A215" s="4" t="s">
        <v>3517</v>
      </c>
      <c r="B215" s="17" t="s">
        <v>3518</v>
      </c>
      <c r="C215" s="4" t="s">
        <v>3522</v>
      </c>
      <c r="D215" s="4" t="s">
        <v>5088</v>
      </c>
      <c r="E215" s="13" t="s">
        <v>5900</v>
      </c>
      <c r="F215" s="13" t="s">
        <v>5900</v>
      </c>
      <c r="G215" s="13" t="s">
        <v>5900</v>
      </c>
      <c r="H215" s="13" t="b">
        <v>1</v>
      </c>
      <c r="K215" s="5">
        <v>37</v>
      </c>
      <c r="L215" s="4" t="s">
        <v>5782</v>
      </c>
      <c r="M215" s="5">
        <v>2020</v>
      </c>
      <c r="N215" s="4" t="s">
        <v>1540</v>
      </c>
    </row>
    <row r="216" spans="1:14" ht="15.6" x14ac:dyDescent="0.3">
      <c r="A216" s="4" t="s">
        <v>3531</v>
      </c>
      <c r="B216" s="17" t="s">
        <v>1975</v>
      </c>
      <c r="C216" s="4" t="s">
        <v>1976</v>
      </c>
      <c r="D216" s="4" t="s">
        <v>5091</v>
      </c>
      <c r="E216" s="13" t="s">
        <v>5900</v>
      </c>
      <c r="F216" s="13" t="s">
        <v>5900</v>
      </c>
      <c r="G216" s="13" t="s">
        <v>5900</v>
      </c>
      <c r="H216" s="13" t="b">
        <v>1</v>
      </c>
      <c r="K216" s="5">
        <v>13</v>
      </c>
      <c r="L216" s="4" t="s">
        <v>5783</v>
      </c>
      <c r="M216" s="5">
        <v>2023</v>
      </c>
      <c r="N216" s="4" t="s">
        <v>1540</v>
      </c>
    </row>
    <row r="217" spans="1:14" ht="15.6" x14ac:dyDescent="0.3">
      <c r="A217" s="4" t="s">
        <v>5503</v>
      </c>
      <c r="B217" s="17" t="s">
        <v>2416</v>
      </c>
      <c r="C217" s="4" t="s">
        <v>2417</v>
      </c>
      <c r="D217" s="4" t="s">
        <v>5504</v>
      </c>
      <c r="E217" s="13" t="s">
        <v>5900</v>
      </c>
      <c r="F217" s="13" t="s">
        <v>5900</v>
      </c>
      <c r="G217" s="13" t="s">
        <v>5900</v>
      </c>
      <c r="H217" s="13" t="b">
        <v>1</v>
      </c>
      <c r="K217" s="5">
        <v>11</v>
      </c>
      <c r="L217" s="4" t="s">
        <v>2419</v>
      </c>
      <c r="M217" s="5">
        <v>2019</v>
      </c>
      <c r="N217" s="4" t="s">
        <v>1540</v>
      </c>
    </row>
    <row r="218" spans="1:14" ht="15.6" x14ac:dyDescent="0.3">
      <c r="A218" s="4" t="s">
        <v>5430</v>
      </c>
      <c r="B218" s="4" t="s">
        <v>2134</v>
      </c>
      <c r="C218" s="4" t="s">
        <v>2135</v>
      </c>
      <c r="D218" s="4" t="s">
        <v>5431</v>
      </c>
      <c r="E218" s="13" t="s">
        <v>5900</v>
      </c>
      <c r="F218" s="13" t="s">
        <v>5900</v>
      </c>
      <c r="G218" s="13" t="s">
        <v>5900</v>
      </c>
      <c r="H218" s="13" t="b">
        <v>1</v>
      </c>
      <c r="K218" s="5">
        <v>23</v>
      </c>
      <c r="L218" s="4" t="s">
        <v>2137</v>
      </c>
      <c r="M218" s="5">
        <v>2021</v>
      </c>
      <c r="N218" s="4" t="s">
        <v>1540</v>
      </c>
    </row>
    <row r="219" spans="1:14" ht="15.6" x14ac:dyDescent="0.3">
      <c r="A219" s="4" t="s">
        <v>148</v>
      </c>
      <c r="B219" s="4" t="s">
        <v>149</v>
      </c>
      <c r="C219" s="4" t="s">
        <v>153</v>
      </c>
      <c r="D219" s="4" t="s">
        <v>154</v>
      </c>
      <c r="E219" s="13" t="s">
        <v>5900</v>
      </c>
      <c r="F219" s="13" t="s">
        <v>5900</v>
      </c>
      <c r="G219" s="13" t="s">
        <v>5900</v>
      </c>
      <c r="H219" s="13" t="b">
        <v>1</v>
      </c>
      <c r="K219" s="5">
        <v>9</v>
      </c>
      <c r="L219" s="4" t="s">
        <v>152</v>
      </c>
      <c r="M219" s="5" t="s">
        <v>35</v>
      </c>
      <c r="N219" s="4" t="s">
        <v>1519</v>
      </c>
    </row>
    <row r="220" spans="1:14" ht="15.6" x14ac:dyDescent="0.3">
      <c r="A220" s="4" t="s">
        <v>4247</v>
      </c>
      <c r="B220" s="4" t="s">
        <v>4248</v>
      </c>
      <c r="C220" s="4" t="s">
        <v>4250</v>
      </c>
      <c r="D220" s="4" t="s">
        <v>5219</v>
      </c>
      <c r="E220" s="13" t="s">
        <v>5900</v>
      </c>
      <c r="F220" s="13" t="s">
        <v>5900</v>
      </c>
      <c r="G220" s="13" t="s">
        <v>5900</v>
      </c>
      <c r="H220" s="13" t="b">
        <v>1</v>
      </c>
      <c r="K220" s="5">
        <v>15</v>
      </c>
      <c r="L220" s="4" t="s">
        <v>5829</v>
      </c>
      <c r="M220" s="5">
        <v>2021</v>
      </c>
      <c r="N220" s="4" t="s">
        <v>1540</v>
      </c>
    </row>
    <row r="221" spans="1:14" ht="15.6" x14ac:dyDescent="0.3">
      <c r="A221" s="4" t="s">
        <v>5547</v>
      </c>
      <c r="B221" s="4" t="s">
        <v>2595</v>
      </c>
      <c r="C221" s="4" t="s">
        <v>2596</v>
      </c>
      <c r="D221" s="4" t="s">
        <v>5548</v>
      </c>
      <c r="E221" s="13" t="s">
        <v>5900</v>
      </c>
      <c r="F221" s="13" t="s">
        <v>5900</v>
      </c>
      <c r="G221" s="13" t="s">
        <v>5900</v>
      </c>
      <c r="H221" s="13" t="b">
        <v>1</v>
      </c>
      <c r="K221" s="5">
        <v>8</v>
      </c>
      <c r="L221" s="4" t="s">
        <v>2598</v>
      </c>
      <c r="M221" s="5">
        <v>2021</v>
      </c>
      <c r="N221" s="4" t="s">
        <v>1540</v>
      </c>
    </row>
    <row r="222" spans="1:14" ht="15.6" x14ac:dyDescent="0.3">
      <c r="A222" s="4" t="s">
        <v>4672</v>
      </c>
      <c r="B222" s="4" t="s">
        <v>4673</v>
      </c>
      <c r="C222" s="4" t="s">
        <v>4677</v>
      </c>
      <c r="D222" s="4" t="s">
        <v>5293</v>
      </c>
      <c r="E222" s="13" t="s">
        <v>5900</v>
      </c>
      <c r="F222" s="13" t="s">
        <v>5900</v>
      </c>
      <c r="G222" s="13" t="s">
        <v>5900</v>
      </c>
      <c r="H222" s="13" t="b">
        <v>1</v>
      </c>
      <c r="K222" s="5">
        <v>12</v>
      </c>
      <c r="L222" s="4" t="s">
        <v>5863</v>
      </c>
      <c r="M222" s="5">
        <v>2016</v>
      </c>
      <c r="N222" s="4" t="s">
        <v>1540</v>
      </c>
    </row>
    <row r="223" spans="1:14" ht="15.6" x14ac:dyDescent="0.3">
      <c r="A223" s="4" t="s">
        <v>870</v>
      </c>
      <c r="B223" s="4" t="s">
        <v>871</v>
      </c>
      <c r="C223" s="4" t="s">
        <v>875</v>
      </c>
      <c r="D223" s="4" t="s">
        <v>876</v>
      </c>
      <c r="E223" s="13" t="s">
        <v>5900</v>
      </c>
      <c r="F223" s="13" t="s">
        <v>5900</v>
      </c>
      <c r="G223" s="13" t="s">
        <v>5900</v>
      </c>
      <c r="H223" s="13" t="b">
        <v>1</v>
      </c>
      <c r="K223" s="5">
        <v>14</v>
      </c>
      <c r="L223" s="4" t="s">
        <v>874</v>
      </c>
      <c r="M223" s="5" t="s">
        <v>35</v>
      </c>
      <c r="N223" s="4" t="s">
        <v>1519</v>
      </c>
    </row>
    <row r="224" spans="1:14" ht="15.6" x14ac:dyDescent="0.3">
      <c r="A224" s="4" t="s">
        <v>5658</v>
      </c>
      <c r="B224" s="4" t="s">
        <v>3041</v>
      </c>
      <c r="C224" s="4" t="s">
        <v>3042</v>
      </c>
      <c r="D224" s="4" t="s">
        <v>5659</v>
      </c>
      <c r="E224" s="13" t="s">
        <v>5900</v>
      </c>
      <c r="F224" s="13" t="s">
        <v>5900</v>
      </c>
      <c r="G224" s="13" t="s">
        <v>5900</v>
      </c>
      <c r="H224" s="13" t="b">
        <v>1</v>
      </c>
      <c r="K224" s="5">
        <v>10</v>
      </c>
      <c r="L224" s="4" t="s">
        <v>3044</v>
      </c>
      <c r="M224" s="5">
        <v>2021</v>
      </c>
      <c r="N224" s="4" t="s">
        <v>1540</v>
      </c>
    </row>
    <row r="225" spans="1:14" ht="15.6" x14ac:dyDescent="0.3">
      <c r="A225" s="4" t="s">
        <v>5555</v>
      </c>
      <c r="B225" s="4" t="s">
        <v>2627</v>
      </c>
      <c r="C225" s="4" t="s">
        <v>2628</v>
      </c>
      <c r="D225" s="4" t="s">
        <v>5556</v>
      </c>
      <c r="E225" s="13" t="s">
        <v>5900</v>
      </c>
      <c r="F225" s="13" t="s">
        <v>5900</v>
      </c>
      <c r="G225" s="13" t="s">
        <v>5900</v>
      </c>
      <c r="H225" s="13" t="b">
        <v>1</v>
      </c>
      <c r="K225" s="5">
        <v>12</v>
      </c>
      <c r="L225" s="4" t="s">
        <v>2630</v>
      </c>
      <c r="M225" s="5">
        <v>2023</v>
      </c>
      <c r="N225" s="4" t="s">
        <v>1540</v>
      </c>
    </row>
    <row r="226" spans="1:14" ht="15.6" x14ac:dyDescent="0.3">
      <c r="A226" s="4" t="s">
        <v>5583</v>
      </c>
      <c r="B226" s="4" t="s">
        <v>2737</v>
      </c>
      <c r="C226" s="4" t="s">
        <v>2738</v>
      </c>
      <c r="D226" s="4" t="s">
        <v>5584</v>
      </c>
      <c r="E226" s="13" t="s">
        <v>5900</v>
      </c>
      <c r="F226" s="13" t="s">
        <v>5900</v>
      </c>
      <c r="G226" s="13" t="s">
        <v>5900</v>
      </c>
      <c r="H226" s="13" t="b">
        <v>1</v>
      </c>
      <c r="K226" s="5">
        <v>14</v>
      </c>
      <c r="L226" s="4" t="s">
        <v>2740</v>
      </c>
      <c r="M226" s="5">
        <v>2022</v>
      </c>
      <c r="N226" s="4" t="s">
        <v>1540</v>
      </c>
    </row>
    <row r="227" spans="1:14" ht="15.6" x14ac:dyDescent="0.3">
      <c r="A227" s="4" t="s">
        <v>5672</v>
      </c>
      <c r="B227" s="4" t="s">
        <v>3095</v>
      </c>
      <c r="C227" s="4" t="s">
        <v>3096</v>
      </c>
      <c r="D227" s="4" t="s">
        <v>5673</v>
      </c>
      <c r="E227" s="13" t="s">
        <v>5900</v>
      </c>
      <c r="F227" s="13" t="s">
        <v>5900</v>
      </c>
      <c r="G227" s="13" t="s">
        <v>5900</v>
      </c>
      <c r="H227" s="13" t="b">
        <v>1</v>
      </c>
      <c r="K227" s="5">
        <v>13</v>
      </c>
      <c r="L227" s="4" t="s">
        <v>3098</v>
      </c>
      <c r="M227" s="5">
        <v>2022</v>
      </c>
      <c r="N227" s="4" t="s">
        <v>1540</v>
      </c>
    </row>
    <row r="228" spans="1:14" ht="15.6" x14ac:dyDescent="0.3">
      <c r="A228" s="4" t="s">
        <v>648</v>
      </c>
      <c r="B228" s="4" t="s">
        <v>649</v>
      </c>
      <c r="C228" s="4" t="s">
        <v>653</v>
      </c>
      <c r="D228" s="4" t="s">
        <v>654</v>
      </c>
      <c r="E228" s="13" t="s">
        <v>5900</v>
      </c>
      <c r="F228" s="13" t="s">
        <v>5900</v>
      </c>
      <c r="G228" s="13" t="s">
        <v>5900</v>
      </c>
      <c r="H228" s="13" t="b">
        <v>1</v>
      </c>
      <c r="K228" s="5">
        <v>7</v>
      </c>
      <c r="L228" s="4" t="s">
        <v>652</v>
      </c>
      <c r="M228" s="5" t="s">
        <v>19</v>
      </c>
      <c r="N228" s="4" t="s">
        <v>1519</v>
      </c>
    </row>
    <row r="229" spans="1:14" ht="15.6" x14ac:dyDescent="0.3">
      <c r="A229" s="4" t="s">
        <v>5551</v>
      </c>
      <c r="B229" s="4" t="s">
        <v>2611</v>
      </c>
      <c r="C229" s="4" t="s">
        <v>2612</v>
      </c>
      <c r="D229" s="4" t="s">
        <v>5552</v>
      </c>
      <c r="E229" s="13" t="s">
        <v>5900</v>
      </c>
      <c r="F229" s="13" t="s">
        <v>5900</v>
      </c>
      <c r="G229" s="13" t="s">
        <v>5900</v>
      </c>
      <c r="H229" s="13" t="b">
        <v>1</v>
      </c>
      <c r="K229" s="5">
        <v>9</v>
      </c>
      <c r="L229" s="4" t="s">
        <v>2614</v>
      </c>
      <c r="M229" s="5">
        <v>2015</v>
      </c>
      <c r="N229" s="4" t="s">
        <v>1540</v>
      </c>
    </row>
    <row r="230" spans="1:14" ht="15.6" x14ac:dyDescent="0.3">
      <c r="A230" s="4" t="s">
        <v>1120</v>
      </c>
      <c r="B230" s="4" t="s">
        <v>1121</v>
      </c>
      <c r="C230" s="4" t="s">
        <v>1125</v>
      </c>
      <c r="D230" s="4" t="s">
        <v>1128</v>
      </c>
      <c r="E230" s="13" t="s">
        <v>5900</v>
      </c>
      <c r="F230" s="13" t="s">
        <v>5900</v>
      </c>
      <c r="G230" s="13" t="s">
        <v>5900</v>
      </c>
      <c r="H230" s="13" t="b">
        <v>1</v>
      </c>
      <c r="K230" s="5">
        <v>15</v>
      </c>
      <c r="L230" s="4" t="s">
        <v>1127</v>
      </c>
      <c r="M230" s="5" t="s">
        <v>124</v>
      </c>
      <c r="N230" s="4" t="s">
        <v>1519</v>
      </c>
    </row>
    <row r="231" spans="1:14" ht="15.6" x14ac:dyDescent="0.3">
      <c r="A231" s="4" t="s">
        <v>5688</v>
      </c>
      <c r="B231" s="4" t="s">
        <v>3161</v>
      </c>
      <c r="C231" s="4" t="s">
        <v>3162</v>
      </c>
      <c r="D231" s="4" t="s">
        <v>5689</v>
      </c>
      <c r="E231" s="13" t="s">
        <v>5900</v>
      </c>
      <c r="F231" s="13" t="s">
        <v>5900</v>
      </c>
      <c r="G231" s="13" t="s">
        <v>5900</v>
      </c>
      <c r="H231" s="13" t="b">
        <v>1</v>
      </c>
      <c r="K231" s="5">
        <v>12</v>
      </c>
      <c r="L231" s="4" t="s">
        <v>3164</v>
      </c>
      <c r="M231" s="5">
        <v>2022</v>
      </c>
      <c r="N231" s="4" t="s">
        <v>1540</v>
      </c>
    </row>
    <row r="232" spans="1:14" ht="15.6" x14ac:dyDescent="0.3">
      <c r="A232" s="4" t="s">
        <v>25</v>
      </c>
      <c r="B232" s="4" t="s">
        <v>26</v>
      </c>
      <c r="C232" s="4" t="s">
        <v>31</v>
      </c>
      <c r="D232" s="4" t="s">
        <v>32</v>
      </c>
      <c r="E232" s="13" t="s">
        <v>5900</v>
      </c>
      <c r="F232" s="13" t="s">
        <v>5900</v>
      </c>
      <c r="G232" s="13" t="s">
        <v>5900</v>
      </c>
      <c r="H232" s="13" t="b">
        <v>1</v>
      </c>
      <c r="K232" s="5">
        <v>11</v>
      </c>
      <c r="L232" s="4" t="s">
        <v>30</v>
      </c>
      <c r="M232" s="5" t="s">
        <v>27</v>
      </c>
      <c r="N232" s="4" t="s">
        <v>1519</v>
      </c>
    </row>
    <row r="233" spans="1:14" ht="15.6" x14ac:dyDescent="0.3">
      <c r="A233" s="4" t="s">
        <v>796</v>
      </c>
      <c r="B233" s="4" t="s">
        <v>797</v>
      </c>
      <c r="C233" s="4" t="s">
        <v>800</v>
      </c>
      <c r="D233" s="4" t="s">
        <v>801</v>
      </c>
      <c r="E233" s="13" t="s">
        <v>5900</v>
      </c>
      <c r="F233" s="13" t="s">
        <v>5900</v>
      </c>
      <c r="G233" s="13" t="s">
        <v>5900</v>
      </c>
      <c r="H233" s="13" t="b">
        <v>1</v>
      </c>
      <c r="K233" s="5">
        <v>9</v>
      </c>
      <c r="L233" s="4" t="s">
        <v>799</v>
      </c>
      <c r="M233" s="5" t="s">
        <v>395</v>
      </c>
      <c r="N233" s="4" t="s">
        <v>1519</v>
      </c>
    </row>
    <row r="234" spans="1:14" ht="15.6" x14ac:dyDescent="0.3">
      <c r="A234" s="4" t="s">
        <v>3588</v>
      </c>
      <c r="B234" s="4" t="s">
        <v>3589</v>
      </c>
      <c r="C234" s="4" t="s">
        <v>3592</v>
      </c>
      <c r="D234" s="4" t="s">
        <v>5102</v>
      </c>
      <c r="E234" s="13" t="s">
        <v>5900</v>
      </c>
      <c r="F234" s="13" t="s">
        <v>5900</v>
      </c>
      <c r="G234" s="13" t="s">
        <v>5900</v>
      </c>
      <c r="H234" s="13" t="b">
        <v>1</v>
      </c>
      <c r="K234" s="5">
        <v>13</v>
      </c>
      <c r="L234" s="4" t="s">
        <v>5786</v>
      </c>
      <c r="M234" s="5">
        <v>2019</v>
      </c>
      <c r="N234" s="4" t="s">
        <v>1540</v>
      </c>
    </row>
    <row r="235" spans="1:14" ht="15.6" x14ac:dyDescent="0.3">
      <c r="A235" s="4" t="s">
        <v>4105</v>
      </c>
      <c r="B235" s="4" t="s">
        <v>4106</v>
      </c>
      <c r="C235" s="4" t="s">
        <v>4110</v>
      </c>
      <c r="D235" s="4" t="s">
        <v>5195</v>
      </c>
      <c r="E235" s="13" t="s">
        <v>5900</v>
      </c>
      <c r="F235" s="13" t="s">
        <v>5900</v>
      </c>
      <c r="G235" s="13" t="s">
        <v>5900</v>
      </c>
      <c r="H235" s="13" t="b">
        <v>1</v>
      </c>
      <c r="K235" s="5">
        <v>14</v>
      </c>
      <c r="L235" s="4" t="s">
        <v>5817</v>
      </c>
      <c r="M235" s="5">
        <v>2021</v>
      </c>
      <c r="N235" s="4" t="s">
        <v>1540</v>
      </c>
    </row>
    <row r="236" spans="1:14" ht="15.6" x14ac:dyDescent="0.3">
      <c r="A236" s="4" t="s">
        <v>4183</v>
      </c>
      <c r="B236" s="4" t="s">
        <v>4184</v>
      </c>
      <c r="C236" s="4" t="s">
        <v>4187</v>
      </c>
      <c r="D236" s="4" t="s">
        <v>5207</v>
      </c>
      <c r="E236" s="13" t="s">
        <v>5900</v>
      </c>
      <c r="F236" s="13" t="s">
        <v>5900</v>
      </c>
      <c r="G236" s="13" t="s">
        <v>5900</v>
      </c>
      <c r="H236" s="13" t="b">
        <v>1</v>
      </c>
      <c r="K236" s="5">
        <v>10</v>
      </c>
      <c r="L236" s="4" t="s">
        <v>5823</v>
      </c>
      <c r="M236" s="5">
        <v>2020</v>
      </c>
      <c r="N236" s="4" t="s">
        <v>1540</v>
      </c>
    </row>
    <row r="237" spans="1:14" ht="15.6" x14ac:dyDescent="0.3">
      <c r="A237" s="4" t="s">
        <v>5509</v>
      </c>
      <c r="B237" s="4" t="s">
        <v>2442</v>
      </c>
      <c r="C237" s="4" t="s">
        <v>2443</v>
      </c>
      <c r="D237" s="4" t="s">
        <v>5510</v>
      </c>
      <c r="E237" s="13" t="s">
        <v>5900</v>
      </c>
      <c r="F237" s="13" t="s">
        <v>5900</v>
      </c>
      <c r="G237" s="13" t="s">
        <v>5900</v>
      </c>
      <c r="H237" s="13" t="b">
        <v>1</v>
      </c>
      <c r="K237" s="5">
        <v>10</v>
      </c>
      <c r="L237" s="4" t="s">
        <v>2445</v>
      </c>
      <c r="M237" s="5">
        <v>2019</v>
      </c>
      <c r="N237" s="4" t="s">
        <v>1540</v>
      </c>
    </row>
    <row r="238" spans="1:14" ht="15.6" x14ac:dyDescent="0.3">
      <c r="A238" s="4" t="s">
        <v>329</v>
      </c>
      <c r="B238" s="4" t="s">
        <v>330</v>
      </c>
      <c r="C238" s="4" t="s">
        <v>333</v>
      </c>
      <c r="D238" s="4" t="s">
        <v>334</v>
      </c>
      <c r="E238" s="13" t="s">
        <v>5900</v>
      </c>
      <c r="F238" s="13" t="s">
        <v>5900</v>
      </c>
      <c r="G238" s="13" t="s">
        <v>5900</v>
      </c>
      <c r="H238" s="13" t="b">
        <v>1</v>
      </c>
      <c r="K238" s="5">
        <v>8</v>
      </c>
      <c r="L238" s="4" t="s">
        <v>332</v>
      </c>
      <c r="M238" s="5" t="s">
        <v>35</v>
      </c>
      <c r="N238" s="4" t="s">
        <v>1519</v>
      </c>
    </row>
    <row r="239" spans="1:14" ht="15.6" x14ac:dyDescent="0.3">
      <c r="A239" s="4" t="s">
        <v>1383</v>
      </c>
      <c r="B239" s="4" t="s">
        <v>1384</v>
      </c>
      <c r="C239" s="4" t="s">
        <v>1388</v>
      </c>
      <c r="D239" s="4" t="s">
        <v>1389</v>
      </c>
      <c r="E239" s="13" t="s">
        <v>5900</v>
      </c>
      <c r="F239" s="13" t="s">
        <v>5900</v>
      </c>
      <c r="G239" s="13" t="s">
        <v>5900</v>
      </c>
      <c r="H239" s="13" t="b">
        <v>1</v>
      </c>
      <c r="K239" s="5">
        <v>12</v>
      </c>
      <c r="L239" s="4" t="s">
        <v>1387</v>
      </c>
      <c r="M239" s="5" t="s">
        <v>50</v>
      </c>
      <c r="N239" s="4" t="s">
        <v>1519</v>
      </c>
    </row>
    <row r="240" spans="1:14" ht="15.6" x14ac:dyDescent="0.3">
      <c r="A240" s="4" t="s">
        <v>5384</v>
      </c>
      <c r="B240" s="4" t="s">
        <v>1951</v>
      </c>
      <c r="C240" s="4" t="s">
        <v>1952</v>
      </c>
      <c r="D240" s="4" t="s">
        <v>5385</v>
      </c>
      <c r="E240" s="13" t="s">
        <v>5900</v>
      </c>
      <c r="F240" s="13" t="s">
        <v>5900</v>
      </c>
      <c r="G240" s="13" t="s">
        <v>5900</v>
      </c>
      <c r="H240" s="13" t="b">
        <v>1</v>
      </c>
      <c r="K240" s="5">
        <v>43</v>
      </c>
      <c r="L240" s="4" t="s">
        <v>1954</v>
      </c>
      <c r="M240" s="5">
        <v>2020</v>
      </c>
      <c r="N240" s="4" t="s">
        <v>1540</v>
      </c>
    </row>
    <row r="241" spans="1:14" ht="15.6" x14ac:dyDescent="0.3">
      <c r="A241" s="4" t="s">
        <v>5414</v>
      </c>
      <c r="B241" s="4" t="s">
        <v>2071</v>
      </c>
      <c r="C241" s="4" t="s">
        <v>2072</v>
      </c>
      <c r="D241" s="4" t="s">
        <v>5415</v>
      </c>
      <c r="E241" s="13" t="s">
        <v>5900</v>
      </c>
      <c r="F241" s="13" t="s">
        <v>5900</v>
      </c>
      <c r="G241" s="13" t="s">
        <v>5900</v>
      </c>
      <c r="H241" s="13" t="b">
        <v>1</v>
      </c>
      <c r="K241" s="5">
        <v>17</v>
      </c>
      <c r="L241" s="4" t="s">
        <v>2074</v>
      </c>
      <c r="M241" s="5">
        <v>2016</v>
      </c>
      <c r="N241" s="4" t="s">
        <v>1540</v>
      </c>
    </row>
    <row r="242" spans="1:14" ht="15.6" x14ac:dyDescent="0.3">
      <c r="A242" s="4" t="s">
        <v>5752</v>
      </c>
      <c r="B242" s="4" t="s">
        <v>3416</v>
      </c>
      <c r="C242" s="4" t="s">
        <v>3417</v>
      </c>
      <c r="D242" s="4" t="s">
        <v>5753</v>
      </c>
      <c r="E242" s="13" t="s">
        <v>5900</v>
      </c>
      <c r="F242" s="13" t="s">
        <v>5900</v>
      </c>
      <c r="G242" s="13" t="s">
        <v>5900</v>
      </c>
      <c r="H242" s="13" t="b">
        <v>1</v>
      </c>
      <c r="K242" s="5">
        <v>17</v>
      </c>
      <c r="L242" s="4" t="s">
        <v>3419</v>
      </c>
      <c r="M242" s="5">
        <v>2021</v>
      </c>
      <c r="N242" s="4" t="s">
        <v>1540</v>
      </c>
    </row>
    <row r="243" spans="1:14" ht="15.6" x14ac:dyDescent="0.3">
      <c r="A243" s="4" t="s">
        <v>3770</v>
      </c>
      <c r="B243" s="4" t="s">
        <v>3771</v>
      </c>
      <c r="C243" s="4" t="s">
        <v>3774</v>
      </c>
      <c r="D243" s="4" t="s">
        <v>5135</v>
      </c>
      <c r="E243" s="13" t="s">
        <v>5900</v>
      </c>
      <c r="F243" s="13" t="s">
        <v>5900</v>
      </c>
      <c r="G243" s="13" t="s">
        <v>5900</v>
      </c>
      <c r="H243" s="13" t="b">
        <v>1</v>
      </c>
      <c r="K243" s="5">
        <v>11</v>
      </c>
      <c r="L243" s="4" t="s">
        <v>5799</v>
      </c>
      <c r="M243" s="5">
        <v>2021</v>
      </c>
      <c r="N243" s="4" t="s">
        <v>1540</v>
      </c>
    </row>
    <row r="244" spans="1:14" ht="15.6" x14ac:dyDescent="0.3">
      <c r="A244" s="4" t="s">
        <v>196</v>
      </c>
      <c r="B244" s="17" t="s">
        <v>197</v>
      </c>
      <c r="C244" s="4" t="s">
        <v>201</v>
      </c>
      <c r="D244" s="4" t="s">
        <v>202</v>
      </c>
      <c r="E244" s="13" t="s">
        <v>5900</v>
      </c>
      <c r="F244" s="13" t="s">
        <v>5900</v>
      </c>
      <c r="G244" s="13" t="s">
        <v>5900</v>
      </c>
      <c r="H244" s="13" t="b">
        <v>1</v>
      </c>
      <c r="K244" s="5">
        <v>7</v>
      </c>
      <c r="L244" s="4" t="s">
        <v>200</v>
      </c>
      <c r="M244" s="5" t="s">
        <v>124</v>
      </c>
      <c r="N244" s="4" t="s">
        <v>1519</v>
      </c>
    </row>
    <row r="245" spans="1:14" ht="15.6" x14ac:dyDescent="0.3">
      <c r="A245" s="4" t="s">
        <v>4099</v>
      </c>
      <c r="B245" s="4" t="s">
        <v>4100</v>
      </c>
      <c r="C245" s="4" t="s">
        <v>4103</v>
      </c>
      <c r="D245" s="4" t="s">
        <v>5194</v>
      </c>
      <c r="E245" s="13" t="s">
        <v>5900</v>
      </c>
      <c r="F245" s="13" t="s">
        <v>5900</v>
      </c>
      <c r="G245" s="13" t="s">
        <v>5900</v>
      </c>
      <c r="H245" s="13" t="b">
        <v>1</v>
      </c>
      <c r="K245" s="5">
        <v>13</v>
      </c>
      <c r="L245" s="4" t="s">
        <v>5816</v>
      </c>
      <c r="M245" s="5">
        <v>2017</v>
      </c>
      <c r="N245" s="4" t="s">
        <v>1540</v>
      </c>
    </row>
    <row r="246" spans="1:14" ht="15.6" x14ac:dyDescent="0.3">
      <c r="A246" s="4" t="s">
        <v>971</v>
      </c>
      <c r="B246" s="4" t="s">
        <v>972</v>
      </c>
      <c r="C246" s="4" t="s">
        <v>976</v>
      </c>
      <c r="D246" s="4" t="s">
        <v>977</v>
      </c>
      <c r="E246" s="13" t="s">
        <v>5900</v>
      </c>
      <c r="F246" s="13" t="s">
        <v>5900</v>
      </c>
      <c r="G246" s="13" t="s">
        <v>5900</v>
      </c>
      <c r="H246" s="13" t="b">
        <v>1</v>
      </c>
      <c r="K246" s="5">
        <v>13</v>
      </c>
      <c r="L246" s="4" t="s">
        <v>975</v>
      </c>
      <c r="M246" s="5" t="s">
        <v>395</v>
      </c>
      <c r="N246" s="4" t="s">
        <v>1519</v>
      </c>
    </row>
    <row r="247" spans="1:14" ht="15.6" x14ac:dyDescent="0.3">
      <c r="A247" s="4" t="s">
        <v>5448</v>
      </c>
      <c r="B247" s="4" t="s">
        <v>2206</v>
      </c>
      <c r="C247" s="4" t="s">
        <v>2207</v>
      </c>
      <c r="D247" s="4" t="s">
        <v>5449</v>
      </c>
      <c r="E247" s="13" t="s">
        <v>5900</v>
      </c>
      <c r="F247" s="13" t="s">
        <v>5900</v>
      </c>
      <c r="G247" s="13" t="s">
        <v>5900</v>
      </c>
      <c r="H247" s="13" t="b">
        <v>1</v>
      </c>
      <c r="K247" s="5">
        <v>13</v>
      </c>
      <c r="L247" s="4" t="s">
        <v>2209</v>
      </c>
      <c r="M247" s="5">
        <v>2020</v>
      </c>
      <c r="N247" s="4" t="s">
        <v>1540</v>
      </c>
    </row>
    <row r="248" spans="1:14" ht="15.6" x14ac:dyDescent="0.3">
      <c r="A248" s="4" t="s">
        <v>5537</v>
      </c>
      <c r="B248" s="4" t="s">
        <v>2554</v>
      </c>
      <c r="C248" s="4" t="s">
        <v>2555</v>
      </c>
      <c r="D248" s="4" t="s">
        <v>5538</v>
      </c>
      <c r="E248" s="13" t="s">
        <v>5900</v>
      </c>
      <c r="F248" s="13" t="s">
        <v>5900</v>
      </c>
      <c r="G248" s="13" t="s">
        <v>5900</v>
      </c>
      <c r="H248" s="13" t="b">
        <v>1</v>
      </c>
      <c r="K248" s="5">
        <v>8</v>
      </c>
      <c r="L248" s="4" t="s">
        <v>2557</v>
      </c>
      <c r="M248" s="5">
        <v>2021</v>
      </c>
      <c r="N248" s="4" t="s">
        <v>1540</v>
      </c>
    </row>
    <row r="249" spans="1:14" ht="15.6" x14ac:dyDescent="0.3">
      <c r="A249" s="4" t="s">
        <v>4406</v>
      </c>
      <c r="B249" s="4" t="s">
        <v>4407</v>
      </c>
      <c r="C249" s="4" t="s">
        <v>4411</v>
      </c>
      <c r="D249" s="4" t="s">
        <v>5247</v>
      </c>
      <c r="E249" s="13" t="s">
        <v>5900</v>
      </c>
      <c r="F249" s="13" t="s">
        <v>5900</v>
      </c>
      <c r="G249" s="13" t="s">
        <v>5900</v>
      </c>
      <c r="H249" s="13" t="b">
        <v>1</v>
      </c>
      <c r="K249" s="5">
        <v>14</v>
      </c>
      <c r="L249" s="4" t="s">
        <v>5842</v>
      </c>
      <c r="M249" s="5">
        <v>2017</v>
      </c>
      <c r="N249" s="4" t="s">
        <v>1540</v>
      </c>
    </row>
    <row r="250" spans="1:14" ht="15.6" x14ac:dyDescent="0.3">
      <c r="A250" s="4" t="s">
        <v>5462</v>
      </c>
      <c r="B250" s="4" t="s">
        <v>2260</v>
      </c>
      <c r="C250" s="4" t="s">
        <v>2261</v>
      </c>
      <c r="D250" s="4" t="s">
        <v>5463</v>
      </c>
      <c r="E250" s="13" t="s">
        <v>5900</v>
      </c>
      <c r="F250" s="13" t="s">
        <v>5900</v>
      </c>
      <c r="G250" s="13" t="s">
        <v>5900</v>
      </c>
      <c r="H250" s="13" t="b">
        <v>1</v>
      </c>
      <c r="K250" s="5">
        <v>8</v>
      </c>
      <c r="L250" s="4" t="s">
        <v>2263</v>
      </c>
      <c r="M250" s="5">
        <v>2020</v>
      </c>
      <c r="N250" s="4" t="s">
        <v>1540</v>
      </c>
    </row>
    <row r="251" spans="1:14" ht="15.6" x14ac:dyDescent="0.3">
      <c r="A251" s="4" t="s">
        <v>5482</v>
      </c>
      <c r="B251" s="4" t="s">
        <v>2338</v>
      </c>
      <c r="C251" s="4" t="s">
        <v>2339</v>
      </c>
      <c r="D251" s="4" t="s">
        <v>5483</v>
      </c>
      <c r="E251" s="13" t="s">
        <v>5900</v>
      </c>
      <c r="F251" s="13" t="s">
        <v>5900</v>
      </c>
      <c r="G251" s="13" t="s">
        <v>5900</v>
      </c>
      <c r="H251" s="13" t="b">
        <v>1</v>
      </c>
      <c r="K251" s="5">
        <v>14</v>
      </c>
      <c r="L251" s="4" t="s">
        <v>2341</v>
      </c>
      <c r="M251" s="5">
        <v>2023</v>
      </c>
      <c r="N251" s="4" t="s">
        <v>1540</v>
      </c>
    </row>
    <row r="252" spans="1:14" ht="15.6" x14ac:dyDescent="0.3">
      <c r="A252" s="4" t="s">
        <v>5464</v>
      </c>
      <c r="B252" s="4" t="s">
        <v>2268</v>
      </c>
      <c r="C252" s="4" t="s">
        <v>2269</v>
      </c>
      <c r="D252" s="4" t="s">
        <v>5465</v>
      </c>
      <c r="E252" s="13" t="s">
        <v>5900</v>
      </c>
      <c r="F252" s="13" t="s">
        <v>5900</v>
      </c>
      <c r="G252" s="13" t="s">
        <v>5900</v>
      </c>
      <c r="H252" s="13" t="b">
        <v>1</v>
      </c>
      <c r="K252" s="5">
        <v>12</v>
      </c>
      <c r="L252" s="4" t="s">
        <v>2271</v>
      </c>
      <c r="M252" s="5">
        <v>2019</v>
      </c>
      <c r="N252" s="4" t="s">
        <v>1540</v>
      </c>
    </row>
    <row r="253" spans="1:14" ht="15.6" x14ac:dyDescent="0.3">
      <c r="A253" s="4" t="s">
        <v>406</v>
      </c>
      <c r="B253" s="4" t="s">
        <v>407</v>
      </c>
      <c r="C253" s="4" t="s">
        <v>410</v>
      </c>
      <c r="D253" s="4" t="s">
        <v>411</v>
      </c>
      <c r="E253" s="13" t="s">
        <v>5900</v>
      </c>
      <c r="F253" s="13" t="s">
        <v>5900</v>
      </c>
      <c r="G253" s="13" t="s">
        <v>5900</v>
      </c>
      <c r="H253" s="13" t="b">
        <v>1</v>
      </c>
      <c r="K253" s="5">
        <v>8</v>
      </c>
      <c r="L253" s="4" t="s">
        <v>409</v>
      </c>
      <c r="M253" s="5" t="s">
        <v>35</v>
      </c>
      <c r="N253" s="4" t="s">
        <v>1519</v>
      </c>
    </row>
    <row r="254" spans="1:14" ht="15.6" x14ac:dyDescent="0.3">
      <c r="A254" s="4" t="s">
        <v>399</v>
      </c>
      <c r="B254" s="4" t="s">
        <v>400</v>
      </c>
      <c r="C254" s="4" t="s">
        <v>404</v>
      </c>
      <c r="D254" s="4" t="s">
        <v>405</v>
      </c>
      <c r="E254" s="13" t="s">
        <v>5900</v>
      </c>
      <c r="F254" s="13" t="s">
        <v>5900</v>
      </c>
      <c r="G254" s="13" t="s">
        <v>5900</v>
      </c>
      <c r="H254" s="13" t="b">
        <v>1</v>
      </c>
      <c r="K254" s="5">
        <v>9</v>
      </c>
      <c r="L254" s="4" t="s">
        <v>403</v>
      </c>
      <c r="M254" s="5" t="s">
        <v>35</v>
      </c>
      <c r="N254" s="4" t="s">
        <v>1519</v>
      </c>
    </row>
    <row r="255" spans="1:14" ht="15.6" x14ac:dyDescent="0.3">
      <c r="A255" s="4" t="s">
        <v>5700</v>
      </c>
      <c r="B255" s="4" t="s">
        <v>3207</v>
      </c>
      <c r="C255" s="4" t="s">
        <v>3208</v>
      </c>
      <c r="D255" s="4" t="s">
        <v>5701</v>
      </c>
      <c r="E255" s="13" t="s">
        <v>5900</v>
      </c>
      <c r="F255" s="13" t="s">
        <v>5900</v>
      </c>
      <c r="G255" s="13" t="s">
        <v>5900</v>
      </c>
      <c r="H255" s="13" t="b">
        <v>1</v>
      </c>
      <c r="K255" s="5">
        <v>10</v>
      </c>
      <c r="L255" s="4" t="s">
        <v>3210</v>
      </c>
      <c r="M255" s="5">
        <v>2020</v>
      </c>
      <c r="N255" s="4" t="s">
        <v>1540</v>
      </c>
    </row>
    <row r="256" spans="1:14" ht="15.6" x14ac:dyDescent="0.3">
      <c r="A256" s="4" t="s">
        <v>1544</v>
      </c>
      <c r="B256" s="17" t="s">
        <v>1545</v>
      </c>
      <c r="C256" s="4" t="s">
        <v>1547</v>
      </c>
      <c r="D256" s="4" t="s">
        <v>1548</v>
      </c>
      <c r="E256" s="13" t="s">
        <v>5900</v>
      </c>
      <c r="F256" s="13" t="s">
        <v>5900</v>
      </c>
      <c r="G256" s="13" t="s">
        <v>5900</v>
      </c>
      <c r="H256" s="13" t="b">
        <v>1</v>
      </c>
      <c r="K256" s="5">
        <v>16</v>
      </c>
      <c r="L256" s="4" t="s">
        <v>1546</v>
      </c>
      <c r="M256" s="5">
        <v>2023</v>
      </c>
      <c r="N256" s="4" t="s">
        <v>1540</v>
      </c>
    </row>
  </sheetData>
  <conditionalFormatting sqref="B2:B256">
    <cfRule type="duplicateValues" dxfId="4" priority="117"/>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7FA4-5197-43E8-A6D8-08B89E5DACAC}">
  <dimension ref="E9:W31"/>
  <sheetViews>
    <sheetView zoomScale="63" workbookViewId="0">
      <selection activeCell="AB23" sqref="AB23"/>
    </sheetView>
  </sheetViews>
  <sheetFormatPr defaultRowHeight="14.4" x14ac:dyDescent="0.3"/>
  <cols>
    <col min="12" max="12" width="19.21875" customWidth="1"/>
  </cols>
  <sheetData>
    <row r="9" spans="5:19" x14ac:dyDescent="0.3">
      <c r="E9" s="37" t="s">
        <v>5903</v>
      </c>
      <c r="F9" s="37"/>
      <c r="G9" s="28"/>
      <c r="H9" s="28"/>
      <c r="I9" s="28"/>
      <c r="J9" s="28"/>
      <c r="K9" s="28"/>
      <c r="L9" s="28"/>
      <c r="M9" s="28"/>
      <c r="N9" s="28"/>
      <c r="O9" s="28"/>
      <c r="P9" s="28"/>
      <c r="Q9" s="28"/>
      <c r="R9" s="28"/>
      <c r="S9" s="28"/>
    </row>
    <row r="10" spans="5:19" x14ac:dyDescent="0.3">
      <c r="E10" s="39"/>
      <c r="F10" s="39"/>
      <c r="G10" s="28"/>
      <c r="H10" s="28"/>
      <c r="I10" s="28"/>
      <c r="J10" s="28"/>
      <c r="K10" s="28"/>
      <c r="L10" s="28"/>
      <c r="M10" s="28"/>
      <c r="N10" s="28"/>
      <c r="O10" s="28"/>
      <c r="P10" s="28"/>
      <c r="Q10" s="28"/>
      <c r="R10" s="28"/>
      <c r="S10" s="28"/>
    </row>
    <row r="11" spans="5:19" x14ac:dyDescent="0.3">
      <c r="E11" s="28"/>
      <c r="F11" s="28"/>
      <c r="G11" s="28"/>
      <c r="H11" s="28"/>
      <c r="I11" s="28"/>
      <c r="J11" s="28"/>
      <c r="K11" s="28"/>
      <c r="L11" s="28"/>
      <c r="M11" s="28"/>
      <c r="N11" s="28"/>
      <c r="O11" s="28"/>
      <c r="P11" s="28"/>
      <c r="Q11" s="28"/>
      <c r="R11" s="28"/>
      <c r="S11" s="28"/>
    </row>
    <row r="12" spans="5:19" x14ac:dyDescent="0.3">
      <c r="E12" s="28"/>
      <c r="F12" s="28"/>
      <c r="G12" s="28"/>
      <c r="H12" s="28"/>
      <c r="I12" s="28"/>
      <c r="J12" s="28"/>
      <c r="K12" s="37" t="s">
        <v>5911</v>
      </c>
      <c r="L12" s="37"/>
      <c r="M12" s="28"/>
      <c r="N12" s="28"/>
      <c r="O12" s="28"/>
      <c r="P12" s="28"/>
      <c r="Q12" s="28"/>
      <c r="R12" s="28"/>
      <c r="S12" s="28"/>
    </row>
    <row r="13" spans="5:19" x14ac:dyDescent="0.3">
      <c r="E13" s="37" t="s">
        <v>5904</v>
      </c>
      <c r="F13" s="37"/>
      <c r="G13" s="28"/>
      <c r="H13" s="28"/>
      <c r="I13" s="28"/>
      <c r="J13" s="28"/>
      <c r="K13" s="37"/>
      <c r="L13" s="37"/>
      <c r="M13" s="28"/>
      <c r="N13" s="28"/>
      <c r="O13" s="28"/>
      <c r="P13" s="28"/>
      <c r="Q13" s="28"/>
      <c r="R13" s="28"/>
      <c r="S13" s="28"/>
    </row>
    <row r="14" spans="5:19" x14ac:dyDescent="0.3">
      <c r="E14" s="37"/>
      <c r="F14" s="37"/>
      <c r="G14" s="28"/>
      <c r="H14" s="28"/>
      <c r="I14" s="28"/>
      <c r="J14" s="28"/>
      <c r="K14" s="28"/>
      <c r="L14" s="28"/>
      <c r="M14" s="28"/>
      <c r="N14" s="28"/>
      <c r="O14" s="28"/>
      <c r="P14" s="28"/>
      <c r="Q14" s="28"/>
      <c r="R14" s="28"/>
      <c r="S14" s="28"/>
    </row>
    <row r="15" spans="5:19" x14ac:dyDescent="0.3">
      <c r="E15" s="28"/>
      <c r="F15" s="28"/>
      <c r="G15" s="28"/>
      <c r="H15" s="28"/>
      <c r="I15" s="28"/>
      <c r="J15" s="28"/>
      <c r="K15" s="28"/>
      <c r="L15" s="28"/>
      <c r="M15" s="28"/>
      <c r="N15" s="28"/>
      <c r="O15" s="28"/>
      <c r="P15" s="28"/>
      <c r="Q15" s="28"/>
      <c r="R15" s="28"/>
      <c r="S15" s="28"/>
    </row>
    <row r="16" spans="5:19" x14ac:dyDescent="0.3">
      <c r="E16" s="28"/>
      <c r="F16" s="28"/>
      <c r="G16" s="28"/>
      <c r="H16" s="28"/>
      <c r="I16" s="28"/>
      <c r="J16" s="28"/>
      <c r="K16" s="28"/>
      <c r="L16" s="28"/>
      <c r="M16" s="28"/>
      <c r="N16" s="28"/>
      <c r="O16" s="28"/>
      <c r="P16" s="28"/>
      <c r="Q16" s="28"/>
      <c r="R16" s="28"/>
      <c r="S16" s="28"/>
    </row>
    <row r="17" spans="5:23" x14ac:dyDescent="0.3">
      <c r="E17" s="28"/>
      <c r="F17" s="28"/>
      <c r="G17" s="28"/>
      <c r="H17" s="28"/>
      <c r="I17" s="28"/>
      <c r="J17" s="28"/>
      <c r="K17" s="28"/>
      <c r="L17" s="28"/>
      <c r="M17" s="28"/>
      <c r="N17" s="28"/>
      <c r="O17" s="28"/>
      <c r="P17" s="28"/>
      <c r="Q17" s="28"/>
      <c r="R17" s="28"/>
      <c r="S17" s="28"/>
    </row>
    <row r="18" spans="5:23" x14ac:dyDescent="0.3">
      <c r="E18" s="37" t="s">
        <v>5905</v>
      </c>
      <c r="F18" s="37"/>
      <c r="G18" s="28"/>
      <c r="H18" s="28"/>
      <c r="I18" s="37" t="s">
        <v>5910</v>
      </c>
      <c r="J18" s="37"/>
      <c r="K18" s="28"/>
      <c r="L18" s="28"/>
      <c r="M18" s="28"/>
      <c r="N18" s="37" t="s">
        <v>5909</v>
      </c>
      <c r="O18" s="37"/>
      <c r="P18" s="28"/>
      <c r="Q18" s="28"/>
      <c r="R18" s="37" t="s">
        <v>5908</v>
      </c>
      <c r="S18" s="37"/>
      <c r="V18" s="38"/>
      <c r="W18" s="38"/>
    </row>
    <row r="19" spans="5:23" x14ac:dyDescent="0.3">
      <c r="E19" s="37"/>
      <c r="F19" s="37"/>
      <c r="G19" s="28"/>
      <c r="H19" s="28"/>
      <c r="I19" s="37"/>
      <c r="J19" s="37"/>
      <c r="K19" s="28"/>
      <c r="L19" s="28"/>
      <c r="M19" s="28"/>
      <c r="N19" s="37"/>
      <c r="O19" s="37"/>
      <c r="P19" s="28"/>
      <c r="Q19" s="28"/>
      <c r="R19" s="37"/>
      <c r="S19" s="37"/>
      <c r="V19" s="38"/>
      <c r="W19" s="38"/>
    </row>
    <row r="20" spans="5:23" x14ac:dyDescent="0.3">
      <c r="E20" s="28"/>
      <c r="F20" s="28"/>
      <c r="G20" s="28"/>
      <c r="H20" s="28"/>
      <c r="I20" s="28"/>
      <c r="J20" s="28"/>
      <c r="K20" s="28"/>
      <c r="L20" s="28"/>
      <c r="M20" s="28"/>
      <c r="N20" s="28"/>
      <c r="O20" s="28"/>
      <c r="P20" s="28"/>
      <c r="Q20" s="28"/>
      <c r="R20" s="28"/>
      <c r="S20" s="28"/>
    </row>
    <row r="21" spans="5:23" x14ac:dyDescent="0.3">
      <c r="E21" s="28"/>
      <c r="F21" s="28"/>
      <c r="G21" s="28"/>
      <c r="H21" s="28"/>
      <c r="I21" s="28"/>
      <c r="J21" s="28"/>
      <c r="K21" s="28"/>
      <c r="L21" s="28"/>
      <c r="M21" s="28"/>
      <c r="N21" s="28"/>
      <c r="O21" s="28"/>
      <c r="P21" s="28"/>
      <c r="Q21" s="28"/>
      <c r="R21" s="28"/>
      <c r="S21" s="28"/>
    </row>
    <row r="22" spans="5:23" x14ac:dyDescent="0.3">
      <c r="E22" s="37" t="s">
        <v>5906</v>
      </c>
      <c r="F22" s="37"/>
      <c r="G22" s="28"/>
      <c r="H22" s="28"/>
      <c r="I22" s="28"/>
      <c r="J22" s="28"/>
      <c r="K22" s="28"/>
      <c r="L22" s="28"/>
      <c r="M22" s="28"/>
      <c r="N22" s="28"/>
      <c r="O22" s="28"/>
      <c r="P22" s="28"/>
      <c r="Q22" s="28"/>
      <c r="R22" s="28"/>
      <c r="S22" s="28"/>
    </row>
    <row r="23" spans="5:23" x14ac:dyDescent="0.3">
      <c r="E23" s="37"/>
      <c r="F23" s="37"/>
      <c r="G23" s="28"/>
      <c r="H23" s="28"/>
      <c r="I23" s="28"/>
      <c r="J23" s="28"/>
      <c r="K23" s="28"/>
      <c r="L23" s="28"/>
      <c r="M23" s="28"/>
      <c r="N23" s="28"/>
      <c r="O23" s="28"/>
      <c r="P23" s="28"/>
      <c r="Q23" s="28"/>
      <c r="R23" s="28"/>
      <c r="S23" s="28"/>
    </row>
    <row r="24" spans="5:23" x14ac:dyDescent="0.3">
      <c r="E24" s="28"/>
      <c r="F24" s="28"/>
      <c r="G24" s="28"/>
      <c r="H24" s="28"/>
      <c r="I24" s="28"/>
      <c r="J24" s="28"/>
      <c r="K24" s="28"/>
      <c r="L24" s="28"/>
      <c r="M24" s="28"/>
      <c r="N24" s="28"/>
      <c r="O24" s="28"/>
      <c r="P24" s="28"/>
      <c r="Q24" s="28"/>
      <c r="R24" s="28"/>
      <c r="S24" s="28"/>
    </row>
    <row r="25" spans="5:23" x14ac:dyDescent="0.3">
      <c r="E25" s="28"/>
      <c r="F25" s="28"/>
      <c r="G25" s="28"/>
      <c r="H25" s="28"/>
      <c r="I25" s="28"/>
      <c r="J25" s="28"/>
      <c r="K25" s="28"/>
      <c r="L25" s="28"/>
      <c r="M25" s="28"/>
      <c r="N25" s="28"/>
      <c r="O25" s="28"/>
      <c r="P25" s="28"/>
      <c r="Q25" s="28"/>
      <c r="R25" s="28"/>
      <c r="S25" s="28"/>
    </row>
    <row r="26" spans="5:23" x14ac:dyDescent="0.3">
      <c r="E26" s="37" t="s">
        <v>5907</v>
      </c>
      <c r="F26" s="37"/>
      <c r="G26" s="28"/>
      <c r="H26" s="28"/>
      <c r="I26" s="28"/>
      <c r="J26" s="28"/>
      <c r="K26" s="28"/>
      <c r="L26" s="28"/>
      <c r="M26" s="28"/>
      <c r="N26" s="28"/>
      <c r="O26" s="28"/>
      <c r="P26" s="28"/>
      <c r="Q26" s="28"/>
      <c r="R26" s="28"/>
      <c r="S26" s="28"/>
    </row>
    <row r="27" spans="5:23" x14ac:dyDescent="0.3">
      <c r="E27" s="37"/>
      <c r="F27" s="37"/>
      <c r="G27" s="28"/>
      <c r="H27" s="28"/>
      <c r="I27" s="28"/>
      <c r="J27" s="28"/>
      <c r="K27" s="28"/>
      <c r="L27" s="28"/>
      <c r="M27" s="28"/>
      <c r="N27" s="28"/>
      <c r="O27" s="28"/>
      <c r="P27" s="37" t="s">
        <v>5912</v>
      </c>
      <c r="Q27" s="37"/>
      <c r="R27" s="28"/>
      <c r="S27" s="28"/>
    </row>
    <row r="28" spans="5:23" x14ac:dyDescent="0.3">
      <c r="E28" s="28"/>
      <c r="F28" s="28"/>
      <c r="G28" s="28"/>
      <c r="H28" s="28"/>
      <c r="I28" s="28"/>
      <c r="J28" s="28"/>
      <c r="K28" s="28"/>
      <c r="L28" s="28"/>
      <c r="M28" s="28"/>
      <c r="N28" s="28"/>
      <c r="O28" s="28"/>
      <c r="P28" s="37"/>
      <c r="Q28" s="37"/>
      <c r="R28" s="28"/>
      <c r="S28" s="28"/>
    </row>
    <row r="29" spans="5:23" x14ac:dyDescent="0.3">
      <c r="E29" s="28"/>
      <c r="F29" s="28"/>
      <c r="G29" s="28"/>
      <c r="H29" s="28"/>
      <c r="I29" s="28"/>
      <c r="J29" s="28"/>
      <c r="K29" s="28"/>
      <c r="L29" s="28"/>
      <c r="M29" s="28"/>
      <c r="N29" s="28"/>
      <c r="O29" s="28"/>
      <c r="P29" s="28"/>
      <c r="Q29" s="28"/>
      <c r="R29" s="28"/>
      <c r="S29" s="28"/>
    </row>
    <row r="30" spans="5:23" x14ac:dyDescent="0.3">
      <c r="E30" s="28"/>
      <c r="F30" s="28"/>
      <c r="G30" s="28"/>
      <c r="H30" s="28"/>
      <c r="I30" s="28"/>
      <c r="J30" s="28"/>
      <c r="K30" s="28"/>
      <c r="L30" s="28"/>
      <c r="M30" s="28"/>
      <c r="N30" s="28"/>
      <c r="O30" s="28"/>
      <c r="P30" s="28"/>
      <c r="Q30" s="28"/>
      <c r="R30" s="28"/>
      <c r="S30" s="28"/>
    </row>
    <row r="31" spans="5:23" x14ac:dyDescent="0.3">
      <c r="E31" s="28"/>
      <c r="F31" s="28"/>
      <c r="G31" s="28"/>
      <c r="H31" s="28"/>
      <c r="I31" s="28"/>
      <c r="J31" s="28"/>
      <c r="K31" s="28"/>
      <c r="L31" s="28"/>
      <c r="M31" s="28"/>
      <c r="N31" s="28"/>
      <c r="O31" s="28"/>
      <c r="P31" s="28"/>
      <c r="Q31" s="28"/>
      <c r="R31" s="28"/>
      <c r="S31" s="28"/>
    </row>
  </sheetData>
  <mergeCells count="11">
    <mergeCell ref="R18:S19"/>
    <mergeCell ref="V18:W19"/>
    <mergeCell ref="K12:L13"/>
    <mergeCell ref="P27:Q28"/>
    <mergeCell ref="E9:F10"/>
    <mergeCell ref="E13:F14"/>
    <mergeCell ref="E18:F19"/>
    <mergeCell ref="E22:F23"/>
    <mergeCell ref="E26:F27"/>
    <mergeCell ref="I18:J19"/>
    <mergeCell ref="N18:O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Database Extraction</vt:lpstr>
      <vt:lpstr>ACM Data Extract</vt:lpstr>
      <vt:lpstr>Scopus Data Extract</vt:lpstr>
      <vt:lpstr>IEEE Explore Data Extract</vt:lpstr>
      <vt:lpstr>WOS Data Extract</vt:lpstr>
      <vt:lpstr>Data Joining </vt:lpstr>
      <vt:lpstr>Inclusion-Exclusion</vt:lpstr>
      <vt:lpstr>Good Title</vt:lpstr>
      <vt:lpstr>Sheet1</vt:lpstr>
      <vt:lpstr>Quality Assessment Question</vt:lpstr>
      <vt:lpstr>Sheet2</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umair</dc:creator>
  <cp:lastModifiedBy>muhammad umair</cp:lastModifiedBy>
  <dcterms:created xsi:type="dcterms:W3CDTF">2023-03-16T17:17:43Z</dcterms:created>
  <dcterms:modified xsi:type="dcterms:W3CDTF">2023-07-14T23:41:49Z</dcterms:modified>
</cp:coreProperties>
</file>