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OneDrive\Desktop\EXCLR\assignment final\"/>
    </mc:Choice>
  </mc:AlternateContent>
  <xr:revisionPtr revIDLastSave="0" documentId="13_ncr:1_{B51A4253-D2CE-426B-B5B1-B776012D1783}" xr6:coauthVersionLast="47" xr6:coauthVersionMax="47" xr10:uidLastSave="{00000000-0000-0000-0000-000000000000}"/>
  <bookViews>
    <workbookView xWindow="-120" yWindow="-120" windowWidth="29040" windowHeight="15720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D18" i="2"/>
  <c r="D19" i="2"/>
  <c r="D20" i="2"/>
  <c r="D21" i="2"/>
  <c r="D22" i="2"/>
  <c r="D16" i="2"/>
  <c r="F5" i="1" a="1"/>
  <c r="F5" i="1" s="1"/>
  <c r="E11" i="4"/>
  <c r="E10" i="4"/>
  <c r="D11" i="4"/>
  <c r="D10" i="4"/>
  <c r="H7" i="4"/>
  <c r="H8" i="4"/>
  <c r="H9" i="4"/>
  <c r="H10" i="4"/>
  <c r="H11" i="4"/>
  <c r="G7" i="4" a="1"/>
  <c r="G7" i="4" s="1"/>
  <c r="E7" i="4"/>
  <c r="D7" i="4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O14" i="4" a="1"/>
  <c r="O14" i="4" s="1"/>
  <c r="O8" i="4" a="1"/>
  <c r="O8" i="4" s="1"/>
  <c r="C30" i="2" a="1"/>
  <c r="C30" i="2" s="1"/>
  <c r="C31" i="2" a="1"/>
  <c r="C31" i="2" s="1"/>
  <c r="C29" i="2" a="1"/>
  <c r="C29" i="2" s="1"/>
  <c r="C28" i="2" a="1"/>
  <c r="C28" i="2" s="1"/>
  <c r="B29" i="2"/>
  <c r="B28" i="2"/>
  <c r="C32" i="2" a="1"/>
  <c r="C32" i="2" s="1"/>
  <c r="C9" i="2"/>
  <c r="C7" i="2"/>
  <c r="C8" i="2"/>
  <c r="C10" i="2"/>
  <c r="C6" i="2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<sst xmlns="http://schemas.openxmlformats.org/spreadsheetml/2006/main" count="206" uniqueCount="102">
  <si>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</si>
  <si>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</si>
  <si>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</si>
  <si>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</si>
  <si>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</si>
  <si>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</si>
  <si>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</si>
  <si>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</si>
  <si>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</si>
  <si>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</si>
  <si>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</si>
  <si>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</si>
  <si>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</si>
  <si>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</si>
  <si>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</si>
  <si>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</si>
  <si>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</si>
  <si>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</si>
  <si>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</si>
  <si>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</si>
  <si>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</si>
  <si>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</si>
  <si>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</si>
  <si>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</si>
  <si>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</si>
  <si>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</si>
  <si>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</si>
  <si>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</si>
  <si>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</si>
  <si>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</si>
  <si>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</si>
  <si>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</si>
  <si>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</si>
  <si>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</si>
  <si>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</si>
  <si>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</si>
  <si>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</si>
  <si>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</si>
  <si>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</si>
  <si>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</si>
  <si>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</si>
  <si>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</si>
  <si>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</si>
  <si>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</si>
  <si>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</si>
  <si>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</si>
  <si>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</si>
  <si>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</si>
  <si>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</si>
  <si>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</si>
  <si>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</si>
  <si>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</si>
  <si>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</si>
  <si>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</si>
  <si>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</si>
  <si>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</si>
  <si>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</si>
  <si>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</si>
  <si>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</si>
  <si>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</si>
  <si>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</si>
  <si>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</si>
  <si>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</si>
  <si>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</si>
  <si>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</si>
  <si>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</si>
  <si>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</si>
  <si>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</si>
  <si>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</si>
  <si>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</si>
  <si>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</si>
  <si>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</si>
  <si>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</si>
  <si>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</si>
  <si>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</si>
  <si>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</si>
  <si>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</si>
  <si>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</si>
  <si>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</si>
  <si>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</si>
  <si>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</si>
  <si>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</si>
  <si>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</si>
  <si>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</si>
  <si>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</si>
  <si>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</si>
  <si>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</si>
  <si>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</si>
  <si>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</si>
  <si>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</si>
  <si>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</si>
  <si>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</si>
  <si>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</si>
  <si>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</si>
  <si>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</si>
  <si>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</si>
  <si>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</si>
  <si>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</si>
  <si>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</si>
  <si>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</si>
  <si>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not present in list 2</t>
  </si>
  <si>
    <t>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</si>
</sst>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2" borderId="2" xfId="0" applyFont="1" applyFill="1" applyBorder="1"/>
    <xf numFmtId="9" fontId="0" fillId="4" borderId="1" xfId="1" applyFont="1" applyFill="1" applyBorder="1"/>
    <xf numFmtId="0" fontId="7" fillId="0" borderId="0" xfId="0" applyFont="1"/>
    <xf numFmtId="43" fontId="0" fillId="4" borderId="1" xfId="2" applyFont="1" applyFill="1" applyBorder="1"/>
    <xf numFmtId="0" fontId="8" fillId="0" borderId="0" xfId="0" applyFont="1"/>
    <xf numFmtId="164" fontId="0" fillId="4" borderId="1" xfId="2" applyNumberFormat="1" applyFont="1" applyFill="1" applyBorder="1"/>
    <xf numFmtId="164" fontId="0" fillId="0" borderId="1" xfId="2" applyNumberFormat="1" applyFont="1" applyBorder="1"/>
    <xf numFmtId="0" fontId="1" fillId="5" borderId="1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A753F521-79AF-4F00-8CE9-BE82A2B69D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F36"/>
  <sheetViews>
    <sheetView tabSelected="1" zoomScale="90" zoomScaleNormal="90" workbookViewId="0">
      <selection activeCell="G25" sqref="G25"/>
    </sheetView>
  </sheetViews>
  <sheetFormatPr defaultRowHeight="15" x14ac:dyDescent="0.25"/>
  <cols>
    <col min="2" max="2" width="21.140625" bestFit="1" customWidth="1"/>
    <col min="3" max="3" width="21.140625" customWidth="1"/>
    <col min="4" max="4" width="37.140625" customWidth="1"/>
    <col min="6" max="6" width="28.5703125" customWidth="1"/>
  </cols>
  <sheetData>
    <row r="1" spans="2:6" x14ac:dyDescent="0.25">
      <c r="B1" s="3" t="s">
        <v>39</v>
      </c>
    </row>
    <row r="3" spans="2:6" x14ac:dyDescent="0.25">
      <c r="B3" s="2" t="s">
        <v>38</v>
      </c>
      <c r="D3" s="2" t="s">
        <v>37</v>
      </c>
      <c r="F3" s="14" t="s">
        <v>100</v>
      </c>
    </row>
    <row r="4" spans="2:6" x14ac:dyDescent="0.25">
      <c r="F4" s="1"/>
    </row>
    <row r="5" spans="2:6" x14ac:dyDescent="0.25">
      <c r="B5" s="2" t="s">
        <v>36</v>
      </c>
      <c r="D5" s="2" t="s">
        <v>35</v>
      </c>
      <c r="F5" s="1" t="str" cm="1">
        <f t="array" ref="F5:F20">_xlfn._xlws.FILTER(B6:B36,ISERROR(MATCH(B6:B36,D6:D24,0)))</f>
        <v>Catnip</v>
      </c>
    </row>
    <row r="6" spans="2:6" x14ac:dyDescent="0.25">
      <c r="B6" s="1" t="s">
        <v>34</v>
      </c>
      <c r="D6" s="1" t="s">
        <v>34</v>
      </c>
      <c r="F6" s="1" t="str">
        <v>Chamomile</v>
      </c>
    </row>
    <row r="7" spans="2:6" x14ac:dyDescent="0.25">
      <c r="B7" s="1" t="s">
        <v>33</v>
      </c>
      <c r="D7" s="1" t="s">
        <v>33</v>
      </c>
      <c r="F7" s="1" t="str">
        <v>Che dang</v>
      </c>
    </row>
    <row r="8" spans="2:6" x14ac:dyDescent="0.25">
      <c r="B8" s="1" t="s">
        <v>32</v>
      </c>
      <c r="D8" s="1" t="s">
        <v>32</v>
      </c>
      <c r="F8" s="1" t="str">
        <v>Chinese knotweed tea</v>
      </c>
    </row>
    <row r="9" spans="2:6" x14ac:dyDescent="0.25">
      <c r="B9" s="1" t="s">
        <v>31</v>
      </c>
      <c r="D9" s="1" t="s">
        <v>31</v>
      </c>
      <c r="F9" s="1" t="str">
        <v>Chrysanthemum tea</v>
      </c>
    </row>
    <row r="10" spans="2:6" x14ac:dyDescent="0.25">
      <c r="B10" s="1" t="s">
        <v>30</v>
      </c>
      <c r="D10" s="1" t="s">
        <v>30</v>
      </c>
      <c r="F10" s="1" t="str">
        <v>Scorched rice</v>
      </c>
    </row>
    <row r="11" spans="2:6" x14ac:dyDescent="0.25">
      <c r="B11" s="1" t="s">
        <v>29</v>
      </c>
      <c r="D11" s="1" t="s">
        <v>29</v>
      </c>
      <c r="F11" s="1" t="str">
        <v>Serendib (tea)</v>
      </c>
    </row>
    <row r="12" spans="2:6" x14ac:dyDescent="0.25">
      <c r="B12" s="1" t="s">
        <v>28</v>
      </c>
      <c r="D12" s="1" t="s">
        <v>28</v>
      </c>
      <c r="F12" s="1" t="str">
        <v>Skullcap</v>
      </c>
    </row>
    <row r="13" spans="2:6" x14ac:dyDescent="0.25">
      <c r="B13" s="1" t="s">
        <v>27</v>
      </c>
      <c r="D13" s="1" t="s">
        <v>27</v>
      </c>
      <c r="F13" s="1" t="str">
        <v>Sobacha</v>
      </c>
    </row>
    <row r="14" spans="2:6" x14ac:dyDescent="0.25">
      <c r="B14" s="1" t="s">
        <v>26</v>
      </c>
      <c r="D14" s="1" t="s">
        <v>26</v>
      </c>
      <c r="F14" s="1" t="str">
        <v>Spearmint</v>
      </c>
    </row>
    <row r="15" spans="2:6" x14ac:dyDescent="0.25">
      <c r="B15" s="1" t="s">
        <v>25</v>
      </c>
      <c r="D15" s="1" t="s">
        <v>9</v>
      </c>
      <c r="F15" s="1" t="str">
        <v>Spicebush </v>
      </c>
    </row>
    <row r="16" spans="2:6" x14ac:dyDescent="0.25">
      <c r="B16" s="1" t="s">
        <v>24</v>
      </c>
      <c r="D16" s="1" t="s">
        <v>8</v>
      </c>
      <c r="F16" s="1" t="str">
        <v>Spruce tea</v>
      </c>
    </row>
    <row r="17" spans="2:6" x14ac:dyDescent="0.25">
      <c r="B17" s="1" t="s">
        <v>23</v>
      </c>
      <c r="D17" s="1" t="s">
        <v>7</v>
      </c>
      <c r="F17" s="1" t="str">
        <v>Valerian</v>
      </c>
    </row>
    <row r="18" spans="2:6" x14ac:dyDescent="0.25">
      <c r="B18" s="1" t="s">
        <v>22</v>
      </c>
      <c r="D18" s="1" t="s">
        <v>21</v>
      </c>
      <c r="F18" s="1" t="str">
        <v>Wax gourd </v>
      </c>
    </row>
    <row r="19" spans="2:6" x14ac:dyDescent="0.25">
      <c r="B19" s="1" t="s">
        <v>20</v>
      </c>
      <c r="D19" s="1" t="s">
        <v>19</v>
      </c>
      <c r="F19" s="1" t="str">
        <v>Wong Lo Kat</v>
      </c>
    </row>
    <row r="20" spans="2:6" x14ac:dyDescent="0.25">
      <c r="B20" s="1" t="s">
        <v>18</v>
      </c>
      <c r="D20" s="1" t="s">
        <v>6</v>
      </c>
      <c r="F20" s="1" t="str">
        <v>Woodruff</v>
      </c>
    </row>
    <row r="21" spans="2:6" x14ac:dyDescent="0.25">
      <c r="B21" s="1" t="s">
        <v>17</v>
      </c>
      <c r="D21" s="1" t="s">
        <v>5</v>
      </c>
    </row>
    <row r="22" spans="2:6" x14ac:dyDescent="0.25">
      <c r="B22" s="1" t="s">
        <v>16</v>
      </c>
      <c r="D22" s="1" t="s">
        <v>15</v>
      </c>
    </row>
    <row r="23" spans="2:6" x14ac:dyDescent="0.25">
      <c r="B23" s="1" t="s">
        <v>14</v>
      </c>
      <c r="D23" s="1" t="s">
        <v>3</v>
      </c>
    </row>
    <row r="24" spans="2:6" x14ac:dyDescent="0.25">
      <c r="B24" s="1" t="s">
        <v>13</v>
      </c>
      <c r="D24" s="1" t="s">
        <v>12</v>
      </c>
    </row>
    <row r="25" spans="2:6" x14ac:dyDescent="0.25">
      <c r="B25" s="1" t="s">
        <v>11</v>
      </c>
    </row>
    <row r="26" spans="2:6" x14ac:dyDescent="0.25">
      <c r="B26" s="1" t="s">
        <v>10</v>
      </c>
    </row>
    <row r="27" spans="2:6" x14ac:dyDescent="0.25">
      <c r="B27" s="1" t="s">
        <v>9</v>
      </c>
    </row>
    <row r="28" spans="2:6" x14ac:dyDescent="0.25">
      <c r="B28" s="1" t="s">
        <v>8</v>
      </c>
    </row>
    <row r="29" spans="2:6" x14ac:dyDescent="0.25">
      <c r="B29" s="1" t="s">
        <v>7</v>
      </c>
    </row>
    <row r="30" spans="2:6" x14ac:dyDescent="0.25">
      <c r="B30" s="1" t="s">
        <v>6</v>
      </c>
    </row>
    <row r="31" spans="2:6" x14ac:dyDescent="0.25">
      <c r="B31" s="1" t="s">
        <v>5</v>
      </c>
    </row>
    <row r="32" spans="2:6" x14ac:dyDescent="0.25">
      <c r="B32" s="1" t="s">
        <v>4</v>
      </c>
    </row>
    <row r="33" spans="2:2" x14ac:dyDescent="0.25">
      <c r="B33" s="1" t="s">
        <v>3</v>
      </c>
    </row>
    <row r="34" spans="2:2" x14ac:dyDescent="0.25">
      <c r="B34" s="1" t="s">
        <v>2</v>
      </c>
    </row>
    <row r="35" spans="2:2" x14ac:dyDescent="0.25">
      <c r="B35" s="1" t="s">
        <v>1</v>
      </c>
    </row>
    <row r="36" spans="2:2" x14ac:dyDescent="0.25">
      <c r="B36" s="1" t="s">
        <v>0</v>
      </c>
    </row>
  </sheetData>
  <phoneticPr fontId="6" type="noConversion"/>
  <conditionalFormatting sqref="B1:B1048576 D1:D1048576">
    <cfRule type="duplicateValues" priority="2"/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S27"/>
  <sheetViews>
    <sheetView topLeftCell="A3" workbookViewId="0">
      <selection activeCell="L15" sqref="L15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2.7109375" customWidth="1"/>
    <col min="5" max="5" width="19.28515625" bestFit="1" customWidth="1"/>
    <col min="6" max="6" width="17.7109375" bestFit="1" customWidth="1"/>
    <col min="7" max="7" width="8.85546875" bestFit="1" customWidth="1"/>
    <col min="8" max="9" width="12.28515625" bestFit="1" customWidth="1"/>
  </cols>
  <sheetData>
    <row r="2" spans="2:19" ht="15.75" x14ac:dyDescent="0.25">
      <c r="B2" s="11" t="s">
        <v>58</v>
      </c>
    </row>
    <row r="3" spans="2:19" ht="18.75" x14ac:dyDescent="0.3">
      <c r="B3" s="11" t="s">
        <v>59</v>
      </c>
      <c r="G3" s="12"/>
    </row>
    <row r="4" spans="2:19" ht="18.75" x14ac:dyDescent="0.3">
      <c r="B4" s="11" t="s">
        <v>60</v>
      </c>
      <c r="G4" s="12"/>
    </row>
    <row r="5" spans="2:19" ht="18.75" x14ac:dyDescent="0.3">
      <c r="G5" s="12"/>
      <c r="N5" s="18"/>
      <c r="O5" s="18"/>
      <c r="P5" s="18"/>
      <c r="Q5" s="18"/>
      <c r="R5" s="16"/>
      <c r="S5" s="16"/>
    </row>
    <row r="6" spans="2:19" x14ac:dyDescent="0.25">
      <c r="B6" s="13" t="s">
        <v>61</v>
      </c>
      <c r="C6" s="13" t="s">
        <v>62</v>
      </c>
      <c r="D6" s="13" t="s">
        <v>63</v>
      </c>
      <c r="E6" s="13" t="s">
        <v>64</v>
      </c>
      <c r="G6" s="21" t="s">
        <v>41</v>
      </c>
      <c r="H6" s="21" t="s">
        <v>101</v>
      </c>
      <c r="I6" s="21"/>
      <c r="N6" s="18"/>
      <c r="O6" s="18"/>
      <c r="P6" s="18"/>
      <c r="Q6" s="18"/>
      <c r="R6" s="16"/>
      <c r="S6" s="16"/>
    </row>
    <row r="7" spans="2:19" x14ac:dyDescent="0.25">
      <c r="B7" s="1" t="s">
        <v>73</v>
      </c>
      <c r="C7" s="1" t="s">
        <v>75</v>
      </c>
      <c r="D7" s="17">
        <f>IF(SUMIFS($H$14:$H$27,$B$14:$B$27,B7,$C$14:$C$27,C7),SUMIFS($H$14:$H$27,$B$14:$B$27,B7,$C$14:$C$27,C7),"NA")</f>
        <v>1810800</v>
      </c>
      <c r="E7" s="7">
        <f>IF(COUNTIFS($B$14:$B$27,B7,$C$14:$C$27,C7),COUNTIFS($B$14:$B$27,B7,$C$14:$C$27,C7),"NA")</f>
        <v>2</v>
      </c>
      <c r="G7" s="1" t="str" cm="1">
        <f t="array" ref="G7:G11">_xlfn.UNIQUE(D14:D27)</f>
        <v>Paseo</v>
      </c>
      <c r="H7" s="22">
        <f>VLOOKUP($G7,$D$14:$I$27,3,0)</f>
        <v>10</v>
      </c>
      <c r="I7" s="23"/>
      <c r="N7" s="18"/>
      <c r="O7" s="18"/>
      <c r="P7" s="18"/>
      <c r="Q7" s="18"/>
      <c r="R7" s="16"/>
      <c r="S7" s="16"/>
    </row>
    <row r="8" spans="2:19" x14ac:dyDescent="0.25">
      <c r="G8" s="1" t="str">
        <v>Velo</v>
      </c>
      <c r="H8" s="22">
        <f>VLOOKUP($G8,$D$14:$I$27,3,0)</f>
        <v>120</v>
      </c>
      <c r="I8" s="23"/>
      <c r="N8" s="18"/>
      <c r="O8" s="18" t="str" cm="1">
        <f t="array" ref="O8:O12">_xlfn.UNIQUE(B14:B27)</f>
        <v>Government</v>
      </c>
      <c r="P8" s="18"/>
      <c r="Q8" s="18"/>
      <c r="R8" s="16"/>
      <c r="S8" s="16"/>
    </row>
    <row r="9" spans="2:19" x14ac:dyDescent="0.25">
      <c r="C9" s="1"/>
      <c r="D9" s="1"/>
      <c r="E9" s="13" t="s">
        <v>65</v>
      </c>
      <c r="G9" s="1" t="str">
        <v>Amarilla</v>
      </c>
      <c r="H9" s="22">
        <f>VLOOKUP($G9,$D$14:$I$27,3,0)</f>
        <v>260</v>
      </c>
      <c r="I9" s="23"/>
      <c r="N9" s="18"/>
      <c r="O9" s="18" t="str">
        <v>Midmarket</v>
      </c>
      <c r="P9" s="18"/>
      <c r="Q9" s="18"/>
      <c r="R9" s="16"/>
      <c r="S9" s="16"/>
    </row>
    <row r="10" spans="2:19" x14ac:dyDescent="0.25">
      <c r="C10" s="13" t="s">
        <v>66</v>
      </c>
      <c r="D10" s="19">
        <f>MAX(H7:I11)</f>
        <v>260</v>
      </c>
      <c r="E10" s="7" t="str">
        <f>VLOOKUP(D10,CHOOSE({1,2},$H$7:$I$11,$G$7:$G$11),2,0)</f>
        <v>Amarilla</v>
      </c>
      <c r="G10" s="1" t="str">
        <v>Montana</v>
      </c>
      <c r="H10" s="22">
        <f>VLOOKUP($G10,$D$14:$I$27,3,0)</f>
        <v>5</v>
      </c>
      <c r="I10" s="23"/>
      <c r="N10" s="18"/>
      <c r="O10" s="18" t="str">
        <v>Channel Partners</v>
      </c>
      <c r="P10" s="18"/>
      <c r="Q10" s="18"/>
      <c r="R10" s="16"/>
      <c r="S10" s="16"/>
    </row>
    <row r="11" spans="2:19" x14ac:dyDescent="0.25">
      <c r="C11" s="13" t="s">
        <v>67</v>
      </c>
      <c r="D11" s="19">
        <f>MIN(H7:I11)</f>
        <v>5</v>
      </c>
      <c r="E11" s="7" t="str">
        <f>VLOOKUP(D11,CHOOSE({1,2},$H$7:$I$11,$G$7:$G$11),2,0)</f>
        <v>Montana</v>
      </c>
      <c r="G11" s="1" t="str">
        <v>VTT</v>
      </c>
      <c r="H11" s="22">
        <f>VLOOKUP($G11,$D$14:$I$27,3,0)</f>
        <v>250</v>
      </c>
      <c r="I11" s="23"/>
      <c r="N11" s="18"/>
      <c r="O11" s="18" t="str">
        <v>Enterprise</v>
      </c>
      <c r="P11" s="18"/>
      <c r="Q11" s="18"/>
      <c r="R11" s="16"/>
      <c r="S11" s="16"/>
    </row>
    <row r="12" spans="2:19" x14ac:dyDescent="0.25">
      <c r="J12" s="16"/>
      <c r="K12" s="16"/>
      <c r="L12" s="16"/>
      <c r="M12" s="16"/>
      <c r="N12" s="18"/>
      <c r="O12" s="18" t="str">
        <v>Small Business</v>
      </c>
      <c r="P12" s="18"/>
      <c r="Q12" s="18"/>
      <c r="R12" s="16"/>
      <c r="S12" s="16"/>
    </row>
    <row r="13" spans="2:19" x14ac:dyDescent="0.25">
      <c r="B13" s="1" t="s">
        <v>61</v>
      </c>
      <c r="C13" s="1" t="s">
        <v>68</v>
      </c>
      <c r="D13" s="1" t="s">
        <v>41</v>
      </c>
      <c r="E13" s="1" t="s">
        <v>42</v>
      </c>
      <c r="F13" s="7" t="s">
        <v>69</v>
      </c>
      <c r="G13" s="1" t="s">
        <v>70</v>
      </c>
      <c r="H13" s="7" t="s">
        <v>71</v>
      </c>
      <c r="I13" s="7" t="s">
        <v>72</v>
      </c>
      <c r="J13" s="16"/>
      <c r="K13" s="16"/>
      <c r="L13" s="16"/>
      <c r="M13" s="16"/>
      <c r="N13" s="18"/>
      <c r="O13" s="18"/>
      <c r="P13" s="18"/>
      <c r="Q13" s="18"/>
      <c r="R13" s="16"/>
      <c r="S13" s="16"/>
    </row>
    <row r="14" spans="2:19" x14ac:dyDescent="0.25">
      <c r="B14" s="1" t="s">
        <v>73</v>
      </c>
      <c r="C14" s="1" t="s">
        <v>74</v>
      </c>
      <c r="D14" s="1" t="s">
        <v>48</v>
      </c>
      <c r="E14" s="20">
        <v>2851</v>
      </c>
      <c r="F14" s="19">
        <f>IF(D14="PASEO",10,IF(D14="VELO",120,IF(D14="AMARILLA",260,IF(D14="MONTANA",5,IF(D14="VTT",250,0)))))</f>
        <v>10</v>
      </c>
      <c r="G14" s="20">
        <v>350</v>
      </c>
      <c r="H14" s="19">
        <f>E14*G14</f>
        <v>997850</v>
      </c>
      <c r="I14" s="19">
        <f>E14*(G14-F14)</f>
        <v>969340</v>
      </c>
      <c r="J14" s="16"/>
      <c r="K14" s="16"/>
      <c r="L14" s="16"/>
      <c r="M14" s="16"/>
      <c r="N14" s="18"/>
      <c r="O14" s="18" t="str" cm="1">
        <f t="array" ref="O14:O18">_xlfn.UNIQUE(C14:C27)</f>
        <v>Mexico</v>
      </c>
      <c r="P14" s="18"/>
      <c r="Q14" s="18"/>
      <c r="R14" s="16"/>
      <c r="S14" s="16"/>
    </row>
    <row r="15" spans="2:19" x14ac:dyDescent="0.25">
      <c r="B15" s="1" t="s">
        <v>73</v>
      </c>
      <c r="C15" s="1" t="s">
        <v>75</v>
      </c>
      <c r="D15" s="1" t="s">
        <v>48</v>
      </c>
      <c r="E15" s="20">
        <v>3495</v>
      </c>
      <c r="F15" s="19">
        <f t="shared" ref="F15:F27" si="0">IF(D15="PASEO",10,IF(D15="VELO",120,IF(D15="AMARILLA",260,IF(D15="MONTANA",5,IF(D15="VTT",250,0)))))</f>
        <v>10</v>
      </c>
      <c r="G15" s="20">
        <v>300</v>
      </c>
      <c r="H15" s="19">
        <f t="shared" ref="H15:H27" si="1">E15*G15</f>
        <v>1048500</v>
      </c>
      <c r="I15" s="19">
        <f t="shared" ref="I15:I27" si="2">E15*(G15-F15)</f>
        <v>1013550</v>
      </c>
      <c r="J15" s="16"/>
      <c r="K15" s="16"/>
      <c r="L15" s="16"/>
      <c r="M15" s="16"/>
      <c r="N15" s="18"/>
      <c r="O15" s="18" t="str">
        <v>United States of America</v>
      </c>
      <c r="P15" s="18"/>
      <c r="Q15" s="18"/>
      <c r="R15" s="16"/>
      <c r="S15" s="16"/>
    </row>
    <row r="16" spans="2:19" x14ac:dyDescent="0.25">
      <c r="B16" s="1" t="s">
        <v>76</v>
      </c>
      <c r="C16" s="1" t="s">
        <v>77</v>
      </c>
      <c r="D16" s="1" t="s">
        <v>48</v>
      </c>
      <c r="E16" s="20">
        <v>2632</v>
      </c>
      <c r="F16" s="19">
        <f t="shared" si="0"/>
        <v>10</v>
      </c>
      <c r="G16" s="20">
        <v>350</v>
      </c>
      <c r="H16" s="19">
        <f t="shared" si="1"/>
        <v>921200</v>
      </c>
      <c r="I16" s="19">
        <f t="shared" si="2"/>
        <v>894880</v>
      </c>
      <c r="J16" s="16"/>
      <c r="K16" s="16"/>
      <c r="L16" s="16"/>
      <c r="M16" s="16"/>
      <c r="N16" s="18"/>
      <c r="O16" s="18" t="str">
        <v>Canada</v>
      </c>
      <c r="P16" s="18"/>
      <c r="Q16" s="18"/>
      <c r="R16" s="16"/>
      <c r="S16" s="16"/>
    </row>
    <row r="17" spans="2:19" x14ac:dyDescent="0.25">
      <c r="B17" s="1" t="s">
        <v>76</v>
      </c>
      <c r="C17" s="1" t="s">
        <v>77</v>
      </c>
      <c r="D17" s="1" t="s">
        <v>50</v>
      </c>
      <c r="E17" s="20">
        <v>2632</v>
      </c>
      <c r="F17" s="19">
        <f t="shared" si="0"/>
        <v>120</v>
      </c>
      <c r="G17" s="20">
        <v>350</v>
      </c>
      <c r="H17" s="19">
        <f t="shared" si="1"/>
        <v>921200</v>
      </c>
      <c r="I17" s="19">
        <f t="shared" si="2"/>
        <v>605360</v>
      </c>
      <c r="J17" s="16"/>
      <c r="K17" s="16"/>
      <c r="L17" s="16"/>
      <c r="M17" s="16"/>
      <c r="N17" s="18"/>
      <c r="O17" s="18" t="str">
        <v>France</v>
      </c>
      <c r="P17" s="18"/>
      <c r="Q17" s="18"/>
      <c r="R17" s="16"/>
      <c r="S17" s="16"/>
    </row>
    <row r="18" spans="2:19" x14ac:dyDescent="0.25">
      <c r="B18" s="1" t="s">
        <v>76</v>
      </c>
      <c r="C18" s="1" t="s">
        <v>75</v>
      </c>
      <c r="D18" s="1" t="s">
        <v>50</v>
      </c>
      <c r="E18" s="20">
        <v>2574</v>
      </c>
      <c r="F18" s="19">
        <f t="shared" si="0"/>
        <v>120</v>
      </c>
      <c r="G18" s="20">
        <v>300</v>
      </c>
      <c r="H18" s="19">
        <f t="shared" si="1"/>
        <v>772200</v>
      </c>
      <c r="I18" s="19">
        <f t="shared" si="2"/>
        <v>463320</v>
      </c>
      <c r="J18" s="16"/>
      <c r="K18" s="16"/>
      <c r="L18" s="16"/>
      <c r="M18" s="16"/>
      <c r="N18" s="18"/>
      <c r="O18" s="18" t="str">
        <v>Germany</v>
      </c>
      <c r="P18" s="18"/>
      <c r="Q18" s="18"/>
      <c r="R18" s="16"/>
      <c r="S18" s="16"/>
    </row>
    <row r="19" spans="2:19" x14ac:dyDescent="0.25">
      <c r="B19" s="1" t="s">
        <v>73</v>
      </c>
      <c r="C19" s="1" t="s">
        <v>74</v>
      </c>
      <c r="D19" s="1" t="s">
        <v>48</v>
      </c>
      <c r="E19" s="20">
        <v>2151</v>
      </c>
      <c r="F19" s="19">
        <f t="shared" si="0"/>
        <v>10</v>
      </c>
      <c r="G19" s="20">
        <v>350</v>
      </c>
      <c r="H19" s="19">
        <f t="shared" si="1"/>
        <v>752850</v>
      </c>
      <c r="I19" s="19">
        <f t="shared" si="2"/>
        <v>731340</v>
      </c>
      <c r="J19" s="16"/>
      <c r="K19" s="16"/>
      <c r="L19" s="16"/>
      <c r="M19" s="16"/>
      <c r="N19" s="18"/>
      <c r="O19" s="18"/>
      <c r="P19" s="18"/>
      <c r="Q19" s="18"/>
      <c r="R19" s="16"/>
      <c r="S19" s="16"/>
    </row>
    <row r="20" spans="2:19" x14ac:dyDescent="0.25">
      <c r="B20" s="1" t="s">
        <v>76</v>
      </c>
      <c r="C20" s="1" t="s">
        <v>78</v>
      </c>
      <c r="D20" s="1" t="s">
        <v>44</v>
      </c>
      <c r="E20" s="20">
        <v>2475</v>
      </c>
      <c r="F20" s="19">
        <f t="shared" si="0"/>
        <v>260</v>
      </c>
      <c r="G20" s="20">
        <v>300</v>
      </c>
      <c r="H20" s="19">
        <f t="shared" si="1"/>
        <v>742500</v>
      </c>
      <c r="I20" s="19">
        <f t="shared" si="2"/>
        <v>99000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19" x14ac:dyDescent="0.25">
      <c r="B21" s="1" t="s">
        <v>79</v>
      </c>
      <c r="C21" s="1" t="s">
        <v>77</v>
      </c>
      <c r="D21" s="1" t="s">
        <v>55</v>
      </c>
      <c r="E21" s="20">
        <v>2227.5</v>
      </c>
      <c r="F21" s="19">
        <f t="shared" si="0"/>
        <v>5</v>
      </c>
      <c r="G21" s="20">
        <v>350</v>
      </c>
      <c r="H21" s="19">
        <f t="shared" si="1"/>
        <v>779625</v>
      </c>
      <c r="I21" s="19">
        <f t="shared" si="2"/>
        <v>768487.5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2:19" x14ac:dyDescent="0.25">
      <c r="B22" s="1" t="s">
        <v>73</v>
      </c>
      <c r="C22" s="1" t="s">
        <v>75</v>
      </c>
      <c r="D22" s="1" t="s">
        <v>80</v>
      </c>
      <c r="E22" s="20">
        <v>2541</v>
      </c>
      <c r="F22" s="19">
        <f t="shared" si="0"/>
        <v>250</v>
      </c>
      <c r="G22" s="20">
        <v>300</v>
      </c>
      <c r="H22" s="19">
        <f t="shared" si="1"/>
        <v>762300</v>
      </c>
      <c r="I22" s="19">
        <f t="shared" si="2"/>
        <v>127050</v>
      </c>
      <c r="N22" s="16"/>
      <c r="O22" s="16"/>
      <c r="P22" s="16"/>
      <c r="Q22" s="16"/>
      <c r="R22" s="16"/>
      <c r="S22" s="16"/>
    </row>
    <row r="23" spans="2:19" x14ac:dyDescent="0.25">
      <c r="B23" s="1" t="s">
        <v>79</v>
      </c>
      <c r="C23" s="1" t="s">
        <v>81</v>
      </c>
      <c r="D23" s="1" t="s">
        <v>50</v>
      </c>
      <c r="E23" s="20">
        <v>2536</v>
      </c>
      <c r="F23" s="19">
        <f t="shared" si="0"/>
        <v>120</v>
      </c>
      <c r="G23" s="20">
        <v>300</v>
      </c>
      <c r="H23" s="19">
        <f t="shared" si="1"/>
        <v>760800</v>
      </c>
      <c r="I23" s="19">
        <f t="shared" si="2"/>
        <v>456480</v>
      </c>
      <c r="N23" s="16"/>
      <c r="O23" s="16"/>
      <c r="P23" s="16"/>
      <c r="Q23" s="16"/>
      <c r="R23" s="16"/>
      <c r="S23" s="16"/>
    </row>
    <row r="24" spans="2:19" x14ac:dyDescent="0.25">
      <c r="B24" s="1" t="s">
        <v>76</v>
      </c>
      <c r="C24" s="1" t="s">
        <v>75</v>
      </c>
      <c r="D24" s="1" t="s">
        <v>48</v>
      </c>
      <c r="E24" s="20">
        <v>2007</v>
      </c>
      <c r="F24" s="19">
        <f t="shared" si="0"/>
        <v>10</v>
      </c>
      <c r="G24" s="20">
        <v>350</v>
      </c>
      <c r="H24" s="19">
        <f t="shared" si="1"/>
        <v>702450</v>
      </c>
      <c r="I24" s="19">
        <f t="shared" si="2"/>
        <v>682380</v>
      </c>
      <c r="N24" s="16"/>
      <c r="O24" s="16"/>
      <c r="P24" s="16"/>
      <c r="Q24" s="16"/>
      <c r="R24" s="16"/>
      <c r="S24" s="16"/>
    </row>
    <row r="25" spans="2:19" x14ac:dyDescent="0.25">
      <c r="B25" s="1" t="s">
        <v>82</v>
      </c>
      <c r="C25" s="1" t="s">
        <v>75</v>
      </c>
      <c r="D25" s="1" t="s">
        <v>50</v>
      </c>
      <c r="E25" s="20">
        <v>2460</v>
      </c>
      <c r="F25" s="19">
        <f t="shared" si="0"/>
        <v>120</v>
      </c>
      <c r="G25" s="20">
        <v>300</v>
      </c>
      <c r="H25" s="19">
        <f t="shared" si="1"/>
        <v>738000</v>
      </c>
      <c r="I25" s="19">
        <f t="shared" si="2"/>
        <v>442800</v>
      </c>
      <c r="N25" s="16"/>
      <c r="O25" s="16"/>
      <c r="P25" s="16"/>
    </row>
    <row r="26" spans="2:19" x14ac:dyDescent="0.25">
      <c r="B26" s="1" t="s">
        <v>83</v>
      </c>
      <c r="C26" s="1" t="s">
        <v>77</v>
      </c>
      <c r="D26" s="1" t="s">
        <v>55</v>
      </c>
      <c r="E26" s="20">
        <v>3802.5</v>
      </c>
      <c r="F26" s="19">
        <f t="shared" si="0"/>
        <v>5</v>
      </c>
      <c r="G26" s="20">
        <v>300</v>
      </c>
      <c r="H26" s="19">
        <f t="shared" si="1"/>
        <v>1140750</v>
      </c>
      <c r="I26" s="19">
        <f t="shared" si="2"/>
        <v>1121737.5</v>
      </c>
      <c r="N26" s="16"/>
      <c r="O26" s="16"/>
      <c r="P26" s="16"/>
    </row>
    <row r="27" spans="2:19" x14ac:dyDescent="0.25">
      <c r="B27" s="1" t="s">
        <v>73</v>
      </c>
      <c r="C27" s="1" t="s">
        <v>77</v>
      </c>
      <c r="D27" s="1" t="s">
        <v>50</v>
      </c>
      <c r="E27" s="20">
        <v>3793.5</v>
      </c>
      <c r="F27" s="19">
        <f t="shared" si="0"/>
        <v>120</v>
      </c>
      <c r="G27" s="20">
        <v>300</v>
      </c>
      <c r="H27" s="19">
        <f t="shared" si="1"/>
        <v>1138050</v>
      </c>
      <c r="I27" s="19">
        <f t="shared" si="2"/>
        <v>682830</v>
      </c>
    </row>
  </sheetData>
  <mergeCells count="5">
    <mergeCell ref="H7:I7"/>
    <mergeCell ref="H8:I8"/>
    <mergeCell ref="H9:I9"/>
    <mergeCell ref="H10:I10"/>
    <mergeCell ref="H11:I11"/>
  </mergeCells>
  <dataValidations count="2">
    <dataValidation type="list" allowBlank="1" showInputMessage="1" showErrorMessage="1" sqref="B7" xr:uid="{5B681B32-0373-405E-9375-4F95487234D2}">
      <formula1>$O$8:$O$12</formula1>
    </dataValidation>
    <dataValidation type="list" allowBlank="1" showInputMessage="1" showErrorMessage="1" sqref="C7" xr:uid="{738F05BE-BB25-4BBC-BD00-AD15FE270F66}">
      <formula1>$O$14:$O$18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E17" sqref="E17"/>
    </sheetView>
  </sheetViews>
  <sheetFormatPr defaultRowHeight="15" x14ac:dyDescent="0.25"/>
  <cols>
    <col min="2" max="2" width="33.28515625" bestFit="1" customWidth="1"/>
    <col min="3" max="3" width="12.140625" customWidth="1"/>
    <col min="6" max="6" width="9.7109375" bestFit="1" customWidth="1"/>
    <col min="7" max="7" width="9.42578125" bestFit="1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VLOOKUP(CLEAN(TRIM(LEFT(B6,SEARCH(" ",B6,1)))),$F$6:$G$10,2,0)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 t="shared" ref="C7:C10" si="0">VLOOKUP(CLEAN(TRIM(LEFT(B7,SEARCH(" ",B7,1)))),$F$6:$G$10,2,0)</f>
        <v>2151</v>
      </c>
      <c r="F7" s="1" t="s">
        <v>55</v>
      </c>
      <c r="G7" s="1">
        <v>2227.5</v>
      </c>
    </row>
    <row r="8" spans="2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25">
      <c r="B9" s="1" t="s">
        <v>49</v>
      </c>
      <c r="C9" s="1">
        <f>VLOOKUP(CLEAN(TRIM(LEFT(B9,SEARCH(" ",B9,1)))),$F$6:$G$10,2,0)</f>
        <v>2227.5</v>
      </c>
      <c r="F9" s="1" t="s">
        <v>50</v>
      </c>
      <c r="G9" s="1">
        <v>2574</v>
      </c>
    </row>
    <row r="10" spans="2:13" x14ac:dyDescent="0.25">
      <c r="B10" s="1" t="s">
        <v>51</v>
      </c>
      <c r="C10" s="1">
        <f t="shared" si="0"/>
        <v>2541</v>
      </c>
      <c r="F10" s="1" t="s">
        <v>80</v>
      </c>
      <c r="G10" s="1">
        <v>2541</v>
      </c>
    </row>
    <row r="12" spans="2:13" s="6" customFormat="1" x14ac:dyDescent="0.25"/>
    <row r="13" spans="2:13" x14ac:dyDescent="0.25">
      <c r="B13" s="4" t="s">
        <v>52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53</v>
      </c>
      <c r="D15" s="5" t="s">
        <v>54</v>
      </c>
      <c r="F15" s="5" t="s">
        <v>53</v>
      </c>
      <c r="G15" s="5" t="s">
        <v>54</v>
      </c>
      <c r="I15" s="5" t="s">
        <v>53</v>
      </c>
      <c r="J15" s="5" t="s">
        <v>54</v>
      </c>
      <c r="L15" s="5" t="s">
        <v>53</v>
      </c>
      <c r="M15" s="5" t="s">
        <v>54</v>
      </c>
    </row>
    <row r="16" spans="2:13" x14ac:dyDescent="0.25">
      <c r="B16" s="1" t="s">
        <v>48</v>
      </c>
      <c r="C16" s="1">
        <v>1655.08</v>
      </c>
      <c r="D16" s="15">
        <f>IF(B16=$F$14,VLOOKUP(C16,$F$16:$G$20,2,1),IF(B16=$I$14,VLOOKUP(C16,$I$16:$J$20,2,1),VLOOKUP(C16,$L$16:$M$20,2,1)))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15">
        <f t="shared" ref="D17:D22" si="1">IF(B17=$F$14,VLOOKUP(C17,$F$16:$G$20,2,1),IF(B17=$I$14,VLOOKUP(C17,$I$16:$J$20,2,1),VLOOKUP(C17,$L$16:$M$20,2,1)))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15">
        <f t="shared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46</v>
      </c>
      <c r="C19" s="1">
        <v>1685.6</v>
      </c>
      <c r="D19" s="15">
        <f t="shared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15">
        <f t="shared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55</v>
      </c>
      <c r="C21" s="1">
        <v>1763.8600000000001</v>
      </c>
      <c r="D21" s="15">
        <f t="shared" si="1"/>
        <v>7.0000000000000007E-2</v>
      </c>
    </row>
    <row r="22" spans="2:13" x14ac:dyDescent="0.25">
      <c r="B22" s="1" t="s">
        <v>48</v>
      </c>
      <c r="C22" s="1">
        <v>2293.1999999999998</v>
      </c>
      <c r="D22" s="15">
        <f t="shared" si="1"/>
        <v>0.15</v>
      </c>
    </row>
    <row r="24" spans="2:13" s="6" customFormat="1" x14ac:dyDescent="0.25"/>
    <row r="25" spans="2:13" x14ac:dyDescent="0.25">
      <c r="B25" s="4" t="s">
        <v>56</v>
      </c>
    </row>
    <row r="27" spans="2:13" x14ac:dyDescent="0.25">
      <c r="B27" s="5" t="s">
        <v>41</v>
      </c>
      <c r="C27" s="5" t="s">
        <v>42</v>
      </c>
      <c r="F27" s="5" t="s">
        <v>41</v>
      </c>
      <c r="G27" s="5" t="s">
        <v>57</v>
      </c>
      <c r="H27" s="5" t="s">
        <v>42</v>
      </c>
    </row>
    <row r="28" spans="2:13" x14ac:dyDescent="0.25">
      <c r="B28" s="1" t="str">
        <f>TRIM("Velo - 235")</f>
        <v>Velo - 235</v>
      </c>
      <c r="C28" s="1" cm="1">
        <f t="array" ref="C28">VLOOKUP(B28,CHOOSE({1,2},CONCATENATE($F$28:$F$37," - ",$G$28:$G$37),$H$28:$H$37),2,0)</f>
        <v>2574</v>
      </c>
      <c r="F28" s="1" t="s">
        <v>48</v>
      </c>
      <c r="G28" s="10">
        <v>895</v>
      </c>
      <c r="H28" s="1">
        <v>2151</v>
      </c>
    </row>
    <row r="29" spans="2:13" x14ac:dyDescent="0.25">
      <c r="B29" s="1" t="str">
        <f>TRIM("Paseo - 895")</f>
        <v>Paseo - 895</v>
      </c>
      <c r="C29" s="1" cm="1">
        <f t="array" ref="C29">VLOOKUP(B29,CHOOSE({1,2},CONCATENATE(TRIM($F$28:$F$37)," - ",TRIM($G$28:$G$37)),$H$28:$H$37),2,0)</f>
        <v>2151</v>
      </c>
      <c r="F29" s="1" t="s">
        <v>55</v>
      </c>
      <c r="G29" s="10">
        <v>125</v>
      </c>
      <c r="H29" s="1">
        <v>2227.5</v>
      </c>
    </row>
    <row r="30" spans="2:13" x14ac:dyDescent="0.25">
      <c r="B30" s="1" t="s">
        <v>47</v>
      </c>
      <c r="C30" s="1" cm="1">
        <f t="array" ref="C30">VLOOKUP(B30,CHOOSE({1,2},CONCATENATE(TRIM($F$28:$F$37)," - ",TRIM($G$28:$G$37)),$H$28:$H$37),2,0)</f>
        <v>2475</v>
      </c>
      <c r="F30" s="1" t="s">
        <v>44</v>
      </c>
      <c r="G30" s="10">
        <v>145</v>
      </c>
      <c r="H30" s="1">
        <v>2475</v>
      </c>
    </row>
    <row r="31" spans="2:13" x14ac:dyDescent="0.25">
      <c r="B31" s="1" t="s">
        <v>49</v>
      </c>
      <c r="C31" s="1" cm="1">
        <f t="array" ref="C31">VLOOKUP(B31,CHOOSE({1,2},CONCATENATE(TRIM($F$28:$F$37)," - ",TRIM($G$28:$G$37)),$H$28:$H$37),2,0)</f>
        <v>2227.5</v>
      </c>
      <c r="F31" s="1" t="s">
        <v>55</v>
      </c>
      <c r="G31" s="10">
        <v>848</v>
      </c>
      <c r="H31" s="10">
        <v>2537.25</v>
      </c>
    </row>
    <row r="32" spans="2:13" x14ac:dyDescent="0.25">
      <c r="B32" s="1" t="s">
        <v>51</v>
      </c>
      <c r="C32" s="1" cm="1">
        <f t="array" ref="C32">VLOOKUP(B32,CHOOSE({1,2},CONCATENATE(F32:$F$37," - ",$G$28:$G$37),$H$28:$H$37),2,0)</f>
        <v>2541</v>
      </c>
      <c r="F32" s="1" t="s">
        <v>80</v>
      </c>
      <c r="G32" s="10">
        <v>777</v>
      </c>
      <c r="H32" s="1">
        <v>2541</v>
      </c>
    </row>
    <row r="33" spans="6:8" x14ac:dyDescent="0.25">
      <c r="F33" s="1" t="s">
        <v>50</v>
      </c>
      <c r="G33" s="10">
        <v>235</v>
      </c>
      <c r="H33" s="1">
        <v>2574</v>
      </c>
    </row>
    <row r="34" spans="6:8" x14ac:dyDescent="0.25">
      <c r="F34" s="1" t="s">
        <v>48</v>
      </c>
      <c r="G34" s="10">
        <v>985</v>
      </c>
      <c r="H34" s="10">
        <v>2585.1</v>
      </c>
    </row>
    <row r="35" spans="6:8" x14ac:dyDescent="0.25">
      <c r="F35" s="1" t="s">
        <v>50</v>
      </c>
      <c r="G35" s="10">
        <v>1122</v>
      </c>
      <c r="H35" s="10">
        <v>2632.95</v>
      </c>
    </row>
    <row r="36" spans="6:8" x14ac:dyDescent="0.25">
      <c r="F36" s="1" t="s">
        <v>80</v>
      </c>
      <c r="G36" s="10">
        <v>1260</v>
      </c>
      <c r="H36" s="10">
        <v>2680.8</v>
      </c>
    </row>
    <row r="37" spans="6:8" x14ac:dyDescent="0.25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86</v>
      </c>
      <c r="I2" t="s">
        <v>87</v>
      </c>
    </row>
    <row r="4" spans="2:11" x14ac:dyDescent="0.25">
      <c r="B4" s="13" t="s">
        <v>41</v>
      </c>
      <c r="C4" s="13" t="s">
        <v>84</v>
      </c>
      <c r="D4" s="13" t="s">
        <v>85</v>
      </c>
    </row>
    <row r="5" spans="2:11" x14ac:dyDescent="0.25">
      <c r="B5" s="1" t="s">
        <v>14</v>
      </c>
      <c r="C5" s="1">
        <v>2007</v>
      </c>
      <c r="D5" s="1">
        <f>RANK(C5,$C$5:$C$18,1)</f>
        <v>1</v>
      </c>
    </row>
    <row r="6" spans="2:11" x14ac:dyDescent="0.25">
      <c r="B6" s="1" t="s">
        <v>18</v>
      </c>
      <c r="C6" s="1">
        <v>2151</v>
      </c>
      <c r="D6" s="1">
        <f t="shared" ref="D6:D18" si="0">RANK(C6,$C$5:$C$18,1)</f>
        <v>2</v>
      </c>
      <c r="I6" s="13" t="s">
        <v>98</v>
      </c>
      <c r="J6" s="13" t="s">
        <v>99</v>
      </c>
      <c r="K6" s="13" t="s">
        <v>85</v>
      </c>
    </row>
    <row r="7" spans="2:11" x14ac:dyDescent="0.25">
      <c r="B7" s="1" t="s">
        <v>55</v>
      </c>
      <c r="C7" s="1">
        <v>2227.5</v>
      </c>
      <c r="D7" s="1">
        <f t="shared" si="0"/>
        <v>3</v>
      </c>
      <c r="I7" s="1" t="s">
        <v>88</v>
      </c>
      <c r="J7" s="1">
        <v>1538</v>
      </c>
      <c r="K7" s="1">
        <f>RANK(J7,$J$7:$J$16,1)</f>
        <v>1</v>
      </c>
    </row>
    <row r="8" spans="2:11" x14ac:dyDescent="0.25">
      <c r="B8" s="1" t="s">
        <v>21</v>
      </c>
      <c r="C8" s="1">
        <v>2460</v>
      </c>
      <c r="D8" s="1">
        <f t="shared" si="0"/>
        <v>4</v>
      </c>
      <c r="I8" s="1" t="s">
        <v>96</v>
      </c>
      <c r="J8" s="1">
        <v>1711</v>
      </c>
      <c r="K8" s="1">
        <f t="shared" ref="K8:K16" si="1">RANK(J8,$J$7:$J$16,1)</f>
        <v>2</v>
      </c>
    </row>
    <row r="9" spans="2:11" x14ac:dyDescent="0.25">
      <c r="B9" s="1" t="s">
        <v>44</v>
      </c>
      <c r="C9" s="1">
        <v>2475</v>
      </c>
      <c r="D9" s="1">
        <f t="shared" si="0"/>
        <v>5</v>
      </c>
      <c r="I9" s="1" t="s">
        <v>97</v>
      </c>
      <c r="J9" s="1">
        <v>1711</v>
      </c>
      <c r="K9" s="1">
        <f t="shared" si="1"/>
        <v>2</v>
      </c>
    </row>
    <row r="10" spans="2:11" x14ac:dyDescent="0.25">
      <c r="B10" s="1" t="s">
        <v>16</v>
      </c>
      <c r="C10" s="1">
        <v>2536</v>
      </c>
      <c r="D10" s="1">
        <f t="shared" si="0"/>
        <v>6</v>
      </c>
      <c r="I10" s="1" t="s">
        <v>94</v>
      </c>
      <c r="J10" s="1">
        <v>3412</v>
      </c>
      <c r="K10" s="1">
        <f t="shared" si="1"/>
        <v>4</v>
      </c>
    </row>
    <row r="11" spans="2:11" x14ac:dyDescent="0.25">
      <c r="B11" s="1" t="s">
        <v>80</v>
      </c>
      <c r="C11" s="1">
        <v>2541</v>
      </c>
      <c r="D11" s="1">
        <f t="shared" si="0"/>
        <v>7</v>
      </c>
      <c r="I11" s="1" t="s">
        <v>90</v>
      </c>
      <c r="J11" s="1">
        <v>4831</v>
      </c>
      <c r="K11" s="1">
        <f t="shared" si="1"/>
        <v>5</v>
      </c>
    </row>
    <row r="12" spans="2:11" x14ac:dyDescent="0.25">
      <c r="B12" s="1" t="s">
        <v>20</v>
      </c>
      <c r="C12" s="1">
        <v>2574</v>
      </c>
      <c r="D12" s="1">
        <f t="shared" si="0"/>
        <v>8</v>
      </c>
      <c r="I12" s="1" t="s">
        <v>92</v>
      </c>
      <c r="J12" s="1">
        <v>5444</v>
      </c>
      <c r="K12" s="1">
        <f t="shared" si="1"/>
        <v>6</v>
      </c>
    </row>
    <row r="13" spans="2:11" x14ac:dyDescent="0.25">
      <c r="B13" s="1" t="s">
        <v>48</v>
      </c>
      <c r="C13" s="1">
        <v>2632</v>
      </c>
      <c r="D13" s="1">
        <f t="shared" si="0"/>
        <v>9</v>
      </c>
      <c r="I13" s="1" t="s">
        <v>93</v>
      </c>
      <c r="J13" s="1">
        <v>5444</v>
      </c>
      <c r="K13" s="1">
        <f t="shared" si="1"/>
        <v>6</v>
      </c>
    </row>
    <row r="14" spans="2:11" x14ac:dyDescent="0.25">
      <c r="B14" s="1" t="s">
        <v>50</v>
      </c>
      <c r="C14" s="1">
        <v>2633</v>
      </c>
      <c r="D14" s="1">
        <f t="shared" si="0"/>
        <v>10</v>
      </c>
      <c r="I14" s="1" t="s">
        <v>95</v>
      </c>
      <c r="J14" s="1">
        <v>5809</v>
      </c>
      <c r="K14" s="1">
        <f t="shared" si="1"/>
        <v>8</v>
      </c>
    </row>
    <row r="15" spans="2:11" x14ac:dyDescent="0.25">
      <c r="B15" s="1" t="s">
        <v>34</v>
      </c>
      <c r="C15" s="1">
        <v>2851</v>
      </c>
      <c r="D15" s="1">
        <f t="shared" si="0"/>
        <v>11</v>
      </c>
      <c r="I15" s="1" t="s">
        <v>91</v>
      </c>
      <c r="J15" s="1">
        <v>5985</v>
      </c>
      <c r="K15" s="1">
        <f t="shared" si="1"/>
        <v>9</v>
      </c>
    </row>
    <row r="16" spans="2:11" x14ac:dyDescent="0.25">
      <c r="B16" s="1" t="s">
        <v>33</v>
      </c>
      <c r="C16" s="1">
        <v>3495</v>
      </c>
      <c r="D16" s="1">
        <f t="shared" si="0"/>
        <v>12</v>
      </c>
      <c r="I16" s="1" t="s">
        <v>89</v>
      </c>
      <c r="J16" s="1">
        <v>6602</v>
      </c>
      <c r="K16" s="1">
        <f t="shared" si="1"/>
        <v>10</v>
      </c>
    </row>
    <row r="17" spans="2:4" x14ac:dyDescent="0.25">
      <c r="B17" s="1" t="s">
        <v>6</v>
      </c>
      <c r="C17" s="1">
        <v>3793.5</v>
      </c>
      <c r="D17" s="1">
        <f t="shared" si="0"/>
        <v>13</v>
      </c>
    </row>
    <row r="18" spans="2:4" x14ac:dyDescent="0.25">
      <c r="B18" s="1" t="s">
        <v>19</v>
      </c>
      <c r="C18" s="1">
        <v>3802.5</v>
      </c>
      <c r="D18" s="1">
        <f t="shared" si="0"/>
        <v>14</v>
      </c>
    </row>
  </sheetData>
  <sortState xmlns:xlrd2="http://schemas.microsoft.com/office/spreadsheetml/2017/richdata2" ref="I7:K16">
    <sortCondition ref="J7:J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umang</cp:lastModifiedBy>
  <dcterms:created xsi:type="dcterms:W3CDTF">2022-07-27T07:17:57Z</dcterms:created>
  <dcterms:modified xsi:type="dcterms:W3CDTF">2023-04-12T20:36:44Z</dcterms:modified>
</cp:coreProperties>
</file>