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3.xml" ContentType="application/vnd.openxmlformats-officedocument.drawing+xml"/>
  <Override PartName="/xl/drawings/drawing1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1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tables/table3.xml" ContentType="application/vnd.openxmlformats-officedocument.spreadsheetml.table+xml"/>
  <Override PartName="/xl/drawings/drawing27.xml" ContentType="application/vnd.openxmlformats-officedocument.drawing+xml"/>
  <Override PartName="/xl/tables/table4.xml" ContentType="application/vnd.openxmlformats-officedocument.spreadsheetml.table+xml"/>
  <Override PartName="/xl/drawings/drawing28.xml" ContentType="application/vnd.openxmlformats-officedocument.drawing+xml"/>
  <Override PartName="/xl/tables/table5.xml" ContentType="application/vnd.openxmlformats-officedocument.spreadsheetml.table+xml"/>
  <Override PartName="/xl/drawings/drawing29.xml" ContentType="application/vnd.openxmlformats-officedocument.drawing+xml"/>
  <Override PartName="/xl/tables/table6.xml" ContentType="application/vnd.openxmlformats-officedocument.spreadsheetml.table+xml"/>
  <Override PartName="/xl/drawings/drawing30.xml" ContentType="application/vnd.openxmlformats-officedocument.drawing+xml"/>
  <Override PartName="/xl/drawings/drawing3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tables/table7.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4.xml" ContentType="application/vnd.openxmlformats-officedocument.drawing+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Analyst Summer Bootcamp\Project\"/>
    </mc:Choice>
  </mc:AlternateContent>
  <bookViews>
    <workbookView xWindow="0" yWindow="0" windowWidth="10240" windowHeight="4740" firstSheet="31" activeTab="37"/>
  </bookViews>
  <sheets>
    <sheet name="Lectrue 2" sheetId="1" r:id="rId1"/>
    <sheet name="Lecture 3" sheetId="2" r:id="rId2"/>
    <sheet name="Lecture 4" sheetId="3" r:id="rId3"/>
    <sheet name="Lecture 5" sheetId="4" r:id="rId4"/>
    <sheet name="Lecture 6" sheetId="5" r:id="rId5"/>
    <sheet name="Lecture 7" sheetId="6" r:id="rId6"/>
    <sheet name="Lecture 8" sheetId="7" r:id="rId7"/>
    <sheet name="Lecture 9" sheetId="8" r:id="rId8"/>
    <sheet name="Lecture 10" sheetId="9" r:id="rId9"/>
    <sheet name="Lecture 11" sheetId="10" r:id="rId10"/>
    <sheet name="Lecture 12" sheetId="11" r:id="rId11"/>
    <sheet name="Lecture 13" sheetId="12" r:id="rId12"/>
    <sheet name="Lecture 14" sheetId="13" r:id="rId13"/>
    <sheet name="Lecture 15" sheetId="14" r:id="rId14"/>
    <sheet name="Lecture 16" sheetId="15" r:id="rId15"/>
    <sheet name="Lecture 17" sheetId="16" r:id="rId16"/>
    <sheet name="Lecture 18" sheetId="17" r:id="rId17"/>
    <sheet name="Lecture 19" sheetId="18" r:id="rId18"/>
    <sheet name="Lecture 20" sheetId="19" r:id="rId19"/>
    <sheet name="Lecture 21" sheetId="20" r:id="rId20"/>
    <sheet name="Lecture 22" sheetId="21" r:id="rId21"/>
    <sheet name="Lecture 23" sheetId="22" r:id="rId22"/>
    <sheet name="Lecture 24" sheetId="23" r:id="rId23"/>
    <sheet name="Lecture 25" sheetId="24" r:id="rId24"/>
    <sheet name="Lecture 26" sheetId="25" r:id="rId25"/>
    <sheet name="Lecture 27" sheetId="26" r:id="rId26"/>
    <sheet name="Lecture 28" sheetId="29" r:id="rId27"/>
    <sheet name="Lecture 29" sheetId="30" r:id="rId28"/>
    <sheet name="Lecture 32" sheetId="33" r:id="rId29"/>
    <sheet name="Lecture 31" sheetId="32" r:id="rId30"/>
    <sheet name="Lecture 30" sheetId="31" r:id="rId31"/>
    <sheet name="sheet 5" sheetId="28" r:id="rId32"/>
    <sheet name="Lecture 33" sheetId="34" r:id="rId33"/>
    <sheet name="Lecture 34" sheetId="35" r:id="rId34"/>
    <sheet name="Lecture 35" sheetId="36" r:id="rId35"/>
    <sheet name="Lecture 36" sheetId="37" r:id="rId36"/>
    <sheet name="Lecture 37" sheetId="38" r:id="rId37"/>
    <sheet name="Lecture 38" sheetId="39" r:id="rId38"/>
  </sheets>
  <externalReferences>
    <externalReference r:id="rId39"/>
  </externalReferences>
  <definedNames>
    <definedName name="_04_super_store_Sales_Analysis_Umar_Mehmood" localSheetId="16" hidden="1">'Lecture 18'!$A$1:$A$3</definedName>
    <definedName name="Slicer_Beverage_Brand">#N/A</definedName>
    <definedName name="Slicer_Region">#N/A</definedName>
    <definedName name="Slicer_Retailer">#N/A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0"/>
        <x14:slicerCache r:id="rId41"/>
        <x14:slicerCache r:id="rId4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bb66ca69-279c-4baa-9172-8ef8c4f0bcdb" name="Sheet1" connection="Excel Coca-Cola Data"/>
          <x15:modelTable id="Sheet1_xlnm#_FilterDatabase_09c8d679-18e7-434a-9fba-cb1f4152eb48" name="Sheet1_xlnm#_FilterDatabase" connection="Excel Coca-Cola Data"/>
        </x15:modelTables>
      </x15:dataModel>
    </ext>
  </extLst>
</workbook>
</file>

<file path=xl/calcChain.xml><?xml version="1.0" encoding="utf-8"?>
<calcChain xmlns="http://schemas.openxmlformats.org/spreadsheetml/2006/main">
  <c r="AO3" i="39" l="1"/>
  <c r="AK8" i="39"/>
  <c r="AK9" i="39"/>
  <c r="AK10" i="39"/>
  <c r="AK11" i="39"/>
  <c r="AK12" i="39"/>
  <c r="AK7" i="39"/>
  <c r="AD2" i="39" l="1"/>
  <c r="AE2" i="39"/>
  <c r="AF2" i="39"/>
  <c r="AC2" i="39"/>
  <c r="Q3" i="39"/>
  <c r="S7" i="39"/>
  <c r="S8" i="39"/>
  <c r="S9" i="39"/>
  <c r="S10" i="39"/>
  <c r="S11" i="39"/>
  <c r="S12" i="39"/>
  <c r="S13" i="39"/>
  <c r="S14" i="39"/>
  <c r="P3" i="39"/>
  <c r="J3" i="39"/>
  <c r="F3" i="39"/>
  <c r="E3" i="39"/>
  <c r="D11" i="38" l="1"/>
  <c r="D10" i="38"/>
  <c r="D9" i="38"/>
  <c r="D8" i="38"/>
  <c r="D7" i="38"/>
  <c r="D6" i="38"/>
  <c r="D5" i="38"/>
  <c r="D4" i="38"/>
  <c r="D3" i="38"/>
  <c r="D2" i="38"/>
  <c r="I3" i="37"/>
  <c r="I4" i="37"/>
  <c r="I5" i="37"/>
  <c r="I6" i="37"/>
  <c r="I7" i="37"/>
  <c r="I8" i="37"/>
  <c r="I9" i="37"/>
  <c r="I10" i="37"/>
  <c r="I11" i="37"/>
  <c r="I12" i="37"/>
  <c r="I13" i="37"/>
  <c r="I14" i="37"/>
  <c r="I15" i="37"/>
  <c r="I16" i="37"/>
  <c r="I2" i="37"/>
  <c r="L4" i="33" l="1"/>
  <c r="L5" i="33"/>
  <c r="L6" i="33"/>
  <c r="L7" i="33"/>
  <c r="L3" i="33"/>
  <c r="I3" i="25" l="1"/>
  <c r="I4" i="25"/>
  <c r="I5" i="25"/>
  <c r="I6" i="25"/>
  <c r="I7" i="25"/>
  <c r="I8" i="25"/>
  <c r="I9" i="25"/>
  <c r="I10" i="25"/>
  <c r="I11" i="25"/>
  <c r="I12" i="25"/>
  <c r="I13" i="25"/>
  <c r="I2" i="25"/>
  <c r="E3" i="23" l="1"/>
  <c r="E4" i="23"/>
  <c r="E5" i="23"/>
  <c r="E6" i="23"/>
  <c r="E7" i="23"/>
  <c r="E8" i="23"/>
  <c r="E9" i="23"/>
  <c r="E10" i="23"/>
  <c r="E11" i="23"/>
  <c r="D3" i="23"/>
  <c r="D4" i="23"/>
  <c r="D5" i="23"/>
  <c r="D6" i="23"/>
  <c r="D7" i="23"/>
  <c r="D8" i="23"/>
  <c r="D9" i="23"/>
  <c r="D10" i="23"/>
  <c r="D11" i="23"/>
  <c r="C13" i="23"/>
  <c r="C12" i="23"/>
  <c r="E4" i="22"/>
  <c r="E5" i="22"/>
  <c r="E6" i="22"/>
  <c r="E7" i="22"/>
  <c r="E3" i="22"/>
  <c r="B3" i="19"/>
  <c r="B4" i="19"/>
  <c r="B5" i="19"/>
  <c r="B6" i="19"/>
  <c r="B7" i="19"/>
  <c r="B8" i="19"/>
  <c r="B9" i="19"/>
  <c r="B10" i="19"/>
  <c r="B11" i="19"/>
  <c r="B2" i="19"/>
  <c r="C14" i="23"/>
  <c r="D2" i="23" l="1"/>
  <c r="H3" i="17"/>
  <c r="H4" i="17"/>
  <c r="H5" i="17"/>
  <c r="H6" i="17"/>
  <c r="H7" i="17"/>
  <c r="H8" i="17"/>
  <c r="H2" i="17"/>
  <c r="D14" i="23"/>
  <c r="E2" i="23" l="1"/>
  <c r="D12" i="23"/>
  <c r="D13" i="23"/>
  <c r="C6" i="12"/>
  <c r="C7" i="12"/>
  <c r="C8" i="12"/>
  <c r="C9" i="12"/>
  <c r="C5" i="12"/>
  <c r="G3" i="11"/>
  <c r="G4" i="11"/>
  <c r="G5" i="11"/>
  <c r="G6" i="11"/>
  <c r="G7" i="11"/>
  <c r="G8" i="11"/>
  <c r="G9" i="11"/>
  <c r="G10" i="11"/>
  <c r="G2" i="11"/>
  <c r="F3" i="11"/>
  <c r="F4" i="11"/>
  <c r="F5" i="11"/>
  <c r="F6" i="11"/>
  <c r="F7" i="11"/>
  <c r="F8" i="11"/>
  <c r="F9" i="11"/>
  <c r="F10" i="11"/>
  <c r="F2" i="11"/>
  <c r="E3" i="11"/>
  <c r="E4" i="11"/>
  <c r="E5" i="11"/>
  <c r="E6" i="11"/>
  <c r="E7" i="11"/>
  <c r="E8" i="11"/>
  <c r="E9" i="11"/>
  <c r="E10" i="11"/>
  <c r="E2" i="11"/>
  <c r="D3" i="11"/>
  <c r="D4" i="11"/>
  <c r="D5" i="11"/>
  <c r="D6" i="11"/>
  <c r="D7" i="11"/>
  <c r="D8" i="11"/>
  <c r="D9" i="11"/>
  <c r="D10" i="11"/>
  <c r="D2" i="11"/>
  <c r="C5" i="10"/>
  <c r="C4" i="10"/>
  <c r="C3" i="10"/>
  <c r="C2" i="10"/>
  <c r="E14" i="23"/>
  <c r="E13" i="23" l="1"/>
  <c r="E12" i="23"/>
  <c r="E15" i="23" s="1"/>
  <c r="E16" i="23" s="1"/>
  <c r="N6" i="9"/>
  <c r="N5" i="9"/>
  <c r="H10" i="9"/>
  <c r="H6" i="9"/>
  <c r="H7" i="9"/>
  <c r="H3" i="9"/>
  <c r="H2" i="9"/>
  <c r="C7" i="9"/>
  <c r="C6" i="9"/>
  <c r="C5" i="9"/>
  <c r="C4" i="9"/>
  <c r="C3" i="9"/>
  <c r="C2" i="9"/>
  <c r="D3" i="8"/>
  <c r="D4" i="8"/>
  <c r="D5" i="8"/>
  <c r="D6" i="8"/>
  <c r="D7" i="8"/>
  <c r="D8" i="8"/>
  <c r="D9" i="8"/>
  <c r="D10" i="8"/>
  <c r="D11" i="8"/>
  <c r="D2" i="8"/>
  <c r="U3" i="6"/>
  <c r="U4" i="6"/>
  <c r="U5" i="6"/>
  <c r="U6" i="6"/>
  <c r="U7" i="6"/>
  <c r="U8" i="6"/>
  <c r="U9" i="6"/>
  <c r="U10" i="6"/>
  <c r="U11" i="6"/>
  <c r="U12" i="6"/>
  <c r="U13" i="6"/>
  <c r="U14" i="6"/>
  <c r="U15" i="6"/>
  <c r="U16" i="6"/>
  <c r="U17" i="6"/>
  <c r="U18" i="6"/>
  <c r="U19" i="6"/>
  <c r="U20" i="6"/>
  <c r="U21" i="6"/>
  <c r="U2" i="6"/>
  <c r="C11" i="3"/>
  <c r="D11" i="3" s="1"/>
  <c r="C10" i="3"/>
  <c r="D10" i="3" s="1"/>
  <c r="C9" i="3"/>
  <c r="D9" i="3" s="1"/>
  <c r="C8" i="3"/>
  <c r="D8" i="3" s="1"/>
  <c r="C7" i="3"/>
  <c r="D7" i="3" s="1"/>
  <c r="C6" i="3"/>
  <c r="D6" i="3" s="1"/>
  <c r="C5" i="3"/>
  <c r="D5" i="3" s="1"/>
  <c r="C3" i="3"/>
  <c r="D3" i="3" s="1"/>
  <c r="C4" i="2"/>
  <c r="C5" i="2"/>
  <c r="C6" i="2"/>
  <c r="C7" i="2"/>
  <c r="C8" i="2"/>
  <c r="C9" i="2"/>
  <c r="C10" i="2"/>
  <c r="C3" i="2"/>
  <c r="B4" i="2"/>
  <c r="B5" i="2"/>
  <c r="B6" i="2"/>
  <c r="B7" i="2"/>
  <c r="B8" i="2"/>
  <c r="B9" i="2"/>
  <c r="B10" i="2"/>
  <c r="B3" i="2"/>
</calcChain>
</file>

<file path=xl/connections.xml><?xml version="1.0" encoding="utf-8"?>
<connections xmlns="http://schemas.openxmlformats.org/spreadsheetml/2006/main">
  <connection id="1" sourceFile="D:\Data Analyst Summer Bootcamp\04_super_store_Sales_Analysis_Umar_Mehmood.xlsx" keepAlive="1" name="04_super_store_Sales_Analysis_Umar_Mehmood" type="5" refreshedVersion="5" background="1" saveData="1">
    <dbPr connection="Provider=Microsoft.ACE.OLEDB.12.0;User ID=Admin;Data Source=D:\Data Analyst Summer Bootcamp\04_super_store_Sales_Analysis_Umar_Mehmood.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Assignment$" commandType="3"/>
  </connection>
  <connection id="2" name="Excel Coca-Cola Data" type="100" refreshedVersion="0">
    <extLst>
      <ext xmlns:x15="http://schemas.microsoft.com/office/spreadsheetml/2010/11/main" uri="{DE250136-89BD-433C-8126-D09CA5730AF9}">
        <x15:connection id="1812408d-06a4-4605-83a2-f4c2bfbf0e11"/>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<sst xmlns="http://schemas.openxmlformats.org/spreadsheetml/2006/main" count="1172" uniqueCount="275">
  <si>
    <t>Employee Data</t>
  </si>
  <si>
    <t>Name</t>
  </si>
  <si>
    <t>Emp#</t>
  </si>
  <si>
    <t>Contact#</t>
  </si>
  <si>
    <t>Blood Group</t>
  </si>
  <si>
    <t>Muhammad Munir</t>
  </si>
  <si>
    <t>shahid</t>
  </si>
  <si>
    <t>talha</t>
  </si>
  <si>
    <t>muzahir</t>
  </si>
  <si>
    <t>munawar</t>
  </si>
  <si>
    <t>asad</t>
  </si>
  <si>
    <t>zia</t>
  </si>
  <si>
    <t>noor ul haq</t>
  </si>
  <si>
    <t xml:space="preserve">Designation </t>
  </si>
  <si>
    <t>Salary</t>
  </si>
  <si>
    <t>C.E.O</t>
  </si>
  <si>
    <t>DGM</t>
  </si>
  <si>
    <t>GM</t>
  </si>
  <si>
    <t>AM</t>
  </si>
  <si>
    <t>Assistant Officer</t>
  </si>
  <si>
    <t>Officer</t>
  </si>
  <si>
    <t>Supervisor</t>
  </si>
  <si>
    <t>JR Supervisor</t>
  </si>
  <si>
    <t>B+</t>
  </si>
  <si>
    <t>AB+</t>
  </si>
  <si>
    <t>O+</t>
  </si>
  <si>
    <t>AB-</t>
  </si>
  <si>
    <t>O-</t>
  </si>
  <si>
    <t xml:space="preserve">How to Convert Data into Upper Case and lower Case </t>
  </si>
  <si>
    <t>Upper Case</t>
  </si>
  <si>
    <t>Lower Case</t>
  </si>
  <si>
    <t>Noor ul haq</t>
  </si>
  <si>
    <t>Zia</t>
  </si>
  <si>
    <t xml:space="preserve">Insert Rows And Columns </t>
  </si>
  <si>
    <t>Retailer</t>
  </si>
  <si>
    <t>Retailer ID</t>
  </si>
  <si>
    <t>Invoice Date</t>
  </si>
  <si>
    <t>Region</t>
  </si>
  <si>
    <t>State</t>
  </si>
  <si>
    <t>Sodapop</t>
  </si>
  <si>
    <t>Northeast</t>
  </si>
  <si>
    <t>New York</t>
  </si>
  <si>
    <t>Count</t>
  </si>
  <si>
    <t>Amount</t>
  </si>
  <si>
    <t>Amount in Words</t>
  </si>
  <si>
    <t>Umar</t>
  </si>
  <si>
    <t>Hassan</t>
  </si>
  <si>
    <t>Mohsin</t>
  </si>
  <si>
    <t>Awais</t>
  </si>
  <si>
    <t>Raheel</t>
  </si>
  <si>
    <t>Shakeel</t>
  </si>
  <si>
    <t>Usman</t>
  </si>
  <si>
    <t>Asim</t>
  </si>
  <si>
    <t>Ali</t>
  </si>
  <si>
    <t>Adeel</t>
  </si>
  <si>
    <t>First Name</t>
  </si>
  <si>
    <t>Last Name</t>
  </si>
  <si>
    <t xml:space="preserve">Email </t>
  </si>
  <si>
    <t>Mehmood</t>
  </si>
  <si>
    <t>Sarwar</t>
  </si>
  <si>
    <t>Qamar</t>
  </si>
  <si>
    <t>Ahmed</t>
  </si>
  <si>
    <t>Maqsood</t>
  </si>
  <si>
    <t>Manzoor</t>
  </si>
  <si>
    <t>Ibrar</t>
  </si>
  <si>
    <t>umarmehmood885@gmail.com</t>
  </si>
  <si>
    <t>First Name, Last Name, Email</t>
  </si>
  <si>
    <t>Function</t>
  </si>
  <si>
    <t>Today</t>
  </si>
  <si>
    <t>Now</t>
  </si>
  <si>
    <t>Day</t>
  </si>
  <si>
    <t>Month</t>
  </si>
  <si>
    <t>Year</t>
  </si>
  <si>
    <t>Date</t>
  </si>
  <si>
    <t>Formula</t>
  </si>
  <si>
    <t>Add/Subtract Days in Excel</t>
  </si>
  <si>
    <t>Add 5 Days</t>
  </si>
  <si>
    <t>Subtract 5 Days</t>
  </si>
  <si>
    <t>Add/Subtract Month in Excel</t>
  </si>
  <si>
    <t>Add 10 Month</t>
  </si>
  <si>
    <t>Subract 10 Month</t>
  </si>
  <si>
    <t>Add/Subtract Year in Excel</t>
  </si>
  <si>
    <t>Add 10 year</t>
  </si>
  <si>
    <t>Subtract 10 year</t>
  </si>
  <si>
    <t>Start Date</t>
  </si>
  <si>
    <t>End Date</t>
  </si>
  <si>
    <t>Labour Day</t>
  </si>
  <si>
    <t>Independence Day</t>
  </si>
  <si>
    <t>14-08-22</t>
  </si>
  <si>
    <t>Network Day</t>
  </si>
  <si>
    <t>Network Day.intl</t>
  </si>
  <si>
    <t>Age</t>
  </si>
  <si>
    <t>Age Type</t>
  </si>
  <si>
    <t>Days</t>
  </si>
  <si>
    <t>Col A</t>
  </si>
  <si>
    <t>Col B</t>
  </si>
  <si>
    <t>FORT INDIA</t>
  </si>
  <si>
    <t>TESLA</t>
  </si>
  <si>
    <t>TATA</t>
  </si>
  <si>
    <t>FERRARI</t>
  </si>
  <si>
    <t>LAMBORGHINI</t>
  </si>
  <si>
    <t>PORSCHE</t>
  </si>
  <si>
    <t>SUZUKI</t>
  </si>
  <si>
    <t>HYUNDAI</t>
  </si>
  <si>
    <t>HONDA</t>
  </si>
  <si>
    <t>TOYOTA</t>
  </si>
  <si>
    <t>CHANGUAN</t>
  </si>
  <si>
    <t>Results 1</t>
  </si>
  <si>
    <t>Results 2</t>
  </si>
  <si>
    <t>Result 3</t>
  </si>
  <si>
    <t>Result 4</t>
  </si>
  <si>
    <t>Current Time</t>
  </si>
  <si>
    <t>In</t>
  </si>
  <si>
    <t>Out</t>
  </si>
  <si>
    <t>Total Hours</t>
  </si>
  <si>
    <t>Sr No</t>
  </si>
  <si>
    <t>EMP no</t>
  </si>
  <si>
    <t>Phone Number</t>
  </si>
  <si>
    <t>Phone</t>
  </si>
  <si>
    <t>Musadiq</t>
  </si>
  <si>
    <t>Naeem</t>
  </si>
  <si>
    <t>Mubashar</t>
  </si>
  <si>
    <t>Waseem</t>
  </si>
  <si>
    <t>Rizwan</t>
  </si>
  <si>
    <t>Wasi</t>
  </si>
  <si>
    <t>Zeeshan</t>
  </si>
  <si>
    <t>Brand</t>
  </si>
  <si>
    <t>Logo</t>
  </si>
  <si>
    <t>Coc Cola</t>
  </si>
  <si>
    <t xml:space="preserve">Data </t>
  </si>
  <si>
    <t>ppt/pdf link</t>
  </si>
  <si>
    <t>Excel Basics</t>
  </si>
  <si>
    <t>Column1</t>
  </si>
  <si>
    <t xml:space="preserve">Task Status </t>
  </si>
  <si>
    <t>Method 1</t>
  </si>
  <si>
    <t>3r23523</t>
  </si>
  <si>
    <t>Done</t>
  </si>
  <si>
    <t>Not Done</t>
  </si>
  <si>
    <t>Numbers</t>
  </si>
  <si>
    <t>Barcode</t>
  </si>
  <si>
    <t>umarmehmood@gmail.com</t>
  </si>
  <si>
    <t>hassansarwar@gmail.com</t>
  </si>
  <si>
    <t>alihassan@gmail.com</t>
  </si>
  <si>
    <t>akbarali@gmail.com</t>
  </si>
  <si>
    <t>saleemakhtar@gmail.com</t>
  </si>
  <si>
    <t>Email</t>
  </si>
  <si>
    <t>Domain Name</t>
  </si>
  <si>
    <t>umar</t>
  </si>
  <si>
    <t>hass</t>
  </si>
  <si>
    <t>alih</t>
  </si>
  <si>
    <t>akba</t>
  </si>
  <si>
    <t>sale</t>
  </si>
  <si>
    <t>mehmood</t>
  </si>
  <si>
    <t>ansarwar</t>
  </si>
  <si>
    <t>assan</t>
  </si>
  <si>
    <t>rali</t>
  </si>
  <si>
    <t>emakhtar</t>
  </si>
  <si>
    <t>gmail</t>
  </si>
  <si>
    <t>Linedin</t>
  </si>
  <si>
    <t>Kaggle</t>
  </si>
  <si>
    <t>Github</t>
  </si>
  <si>
    <t>Percentage</t>
  </si>
  <si>
    <t xml:space="preserve">Round of </t>
  </si>
  <si>
    <t>Index</t>
  </si>
  <si>
    <t>Scores</t>
  </si>
  <si>
    <t>Deviation</t>
  </si>
  <si>
    <t>Deviation^2</t>
  </si>
  <si>
    <t>Sum</t>
  </si>
  <si>
    <t>Mean</t>
  </si>
  <si>
    <t>Variance</t>
  </si>
  <si>
    <t>Standard Deviation</t>
  </si>
  <si>
    <t>City</t>
  </si>
  <si>
    <t>Beverage Brand</t>
  </si>
  <si>
    <t>Price per Unit</t>
  </si>
  <si>
    <t>Coca-Cola</t>
  </si>
  <si>
    <t>Diet Coke</t>
  </si>
  <si>
    <t>Sprite</t>
  </si>
  <si>
    <t>Fanta</t>
  </si>
  <si>
    <t>Powerade</t>
  </si>
  <si>
    <t>Dasani Water</t>
  </si>
  <si>
    <t>Hindi</t>
  </si>
  <si>
    <t>English</t>
  </si>
  <si>
    <t>Science</t>
  </si>
  <si>
    <t>Maths</t>
  </si>
  <si>
    <t>History</t>
  </si>
  <si>
    <t>Geograpgy</t>
  </si>
  <si>
    <t>Total</t>
  </si>
  <si>
    <t>Results</t>
  </si>
  <si>
    <t>Div</t>
  </si>
  <si>
    <t>Week</t>
  </si>
  <si>
    <t>Calender</t>
  </si>
  <si>
    <t xml:space="preserve">Month </t>
  </si>
  <si>
    <t>January</t>
  </si>
  <si>
    <t>February</t>
  </si>
  <si>
    <t>March</t>
  </si>
  <si>
    <t>April</t>
  </si>
  <si>
    <t>May</t>
  </si>
  <si>
    <t>June</t>
  </si>
  <si>
    <t>July</t>
  </si>
  <si>
    <t>August</t>
  </si>
  <si>
    <t>September</t>
  </si>
  <si>
    <t>October</t>
  </si>
  <si>
    <t>November</t>
  </si>
  <si>
    <t>December</t>
  </si>
  <si>
    <t>Sunday</t>
  </si>
  <si>
    <t>Monday</t>
  </si>
  <si>
    <t>Tuesday</t>
  </si>
  <si>
    <t>Wednesday</t>
  </si>
  <si>
    <t>Thursday</t>
  </si>
  <si>
    <t>Friday</t>
  </si>
  <si>
    <t>Saturday</t>
  </si>
  <si>
    <t>Employee ID</t>
  </si>
  <si>
    <t>Employee Name</t>
  </si>
  <si>
    <t xml:space="preserve">Employee Department </t>
  </si>
  <si>
    <t>Employee Salary</t>
  </si>
  <si>
    <t xml:space="preserve">IN Time </t>
  </si>
  <si>
    <t>Out Time</t>
  </si>
  <si>
    <r>
      <t>"</t>
    </r>
    <r>
      <rPr>
        <b/>
        <sz val="11"/>
        <color rgb="FFFF0000"/>
        <rFont val="Calibri"/>
        <family val="2"/>
        <scheme val="minor"/>
      </rPr>
      <t>Data Validation</t>
    </r>
    <r>
      <rPr>
        <sz val="11"/>
        <color theme="1"/>
        <rFont val="Calibri"/>
        <family val="2"/>
        <scheme val="minor"/>
      </rPr>
      <t>"</t>
    </r>
  </si>
  <si>
    <t>Umar Mehmood</t>
  </si>
  <si>
    <t>Asgar Ali</t>
  </si>
  <si>
    <t>Ali Hassan</t>
  </si>
  <si>
    <t>Mateen khan</t>
  </si>
  <si>
    <t>Zaman Khan</t>
  </si>
  <si>
    <t>Shabaz Ali</t>
  </si>
  <si>
    <t>Nasir Ali</t>
  </si>
  <si>
    <t>Bilal Umar</t>
  </si>
  <si>
    <t>Hassan Ali</t>
  </si>
  <si>
    <t xml:space="preserve">HR </t>
  </si>
  <si>
    <t>IT</t>
  </si>
  <si>
    <t>Admin</t>
  </si>
  <si>
    <t>Management</t>
  </si>
  <si>
    <t>Maintenance</t>
  </si>
  <si>
    <t>Industrial Engineering</t>
  </si>
  <si>
    <t>Janitorial</t>
  </si>
  <si>
    <t xml:space="preserve"> </t>
  </si>
  <si>
    <t>Coco Cola</t>
  </si>
  <si>
    <t>Sun</t>
  </si>
  <si>
    <t>Mon</t>
  </si>
  <si>
    <t>Tue</t>
  </si>
  <si>
    <t>Wed</t>
  </si>
  <si>
    <t>Thu</t>
  </si>
  <si>
    <t>Fri</t>
  </si>
  <si>
    <t>Sat</t>
  </si>
  <si>
    <t>QTR</t>
  </si>
  <si>
    <t>QTR 1</t>
  </si>
  <si>
    <t>QTR 2</t>
  </si>
  <si>
    <t>QTR 3</t>
  </si>
  <si>
    <t>QTR 4</t>
  </si>
  <si>
    <t>Sales</t>
  </si>
  <si>
    <t>Student</t>
  </si>
  <si>
    <t>Attendence</t>
  </si>
  <si>
    <t>Asad</t>
  </si>
  <si>
    <t>Ali Raza</t>
  </si>
  <si>
    <t>Saqib</t>
  </si>
  <si>
    <t>Shehraz</t>
  </si>
  <si>
    <t>Shah Nawaz</t>
  </si>
  <si>
    <t>Total Unit</t>
  </si>
  <si>
    <t>Total Price</t>
  </si>
  <si>
    <t>Item ID</t>
  </si>
  <si>
    <t>Item Name</t>
  </si>
  <si>
    <t>Mouse</t>
  </si>
  <si>
    <t>Keyboard</t>
  </si>
  <si>
    <t>Scanner</t>
  </si>
  <si>
    <t>Hard Disk</t>
  </si>
  <si>
    <t>Qty</t>
  </si>
  <si>
    <t>Price</t>
  </si>
  <si>
    <t>Cust_Name</t>
  </si>
  <si>
    <t>Name 1</t>
  </si>
  <si>
    <t>Name 2</t>
  </si>
  <si>
    <t>Name 3</t>
  </si>
  <si>
    <t>Name 4</t>
  </si>
  <si>
    <t>Name 5</t>
  </si>
  <si>
    <t>Name 6</t>
  </si>
  <si>
    <t xml:space="preserve">Helper </t>
  </si>
  <si>
    <t>Helper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</si>
</sst>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PKR]\ #,##0"/>
    <numFmt numFmtId="165" formatCode="\+\9\2\ \30000000000"/>
    <numFmt numFmtId="166" formatCode="&quot;$&quot;#,##0.00"/>
    <numFmt numFmtId="167" formatCode="&quot;$&quot;#,##0"/>
  </numFmts>
  <fonts count="12" x14ac:knownFonts="1">
    <font>
      <sz val="11"/>
      <color theme="1"/>
      <name val="Calibri"/>
      <family val="2"/>
      <scheme val="minor"/>
    </font>
    <font>
      <sz val="11"/>
      <color theme="5"/>
      <name val="Calibri"/>
      <family val="2"/>
      <scheme val="minor"/>
    </font>
    <font>
      <sz val="11"/>
      <color theme="0"/>
      <name val="Calibri"/>
      <family val="2"/>
    </font>
    <font>
      <sz val="11"/>
      <color theme="1"/>
      <name val="Calibri"/>
      <family val="2"/>
    </font>
    <font>
      <u/>
      <sz val="11"/>
      <color theme="10"/>
      <name val="Calibri"/>
      <family val="2"/>
      <scheme val="minor"/>
    </font>
    <font>
      <sz val="8"/>
      <color rgb="FF000000"/>
      <name val="Segoe UI"/>
      <family val="2"/>
    </font>
    <font>
      <sz val="11"/>
      <color theme="1"/>
      <name val="3 of 9 Barcode"/>
      <family val="5"/>
    </font>
    <font>
      <u/>
      <sz val="20"/>
      <color theme="10"/>
      <name val="Calibri"/>
      <family val="2"/>
      <scheme val="minor"/>
    </font>
    <font>
      <u/>
      <sz val="22"/>
      <color theme="10"/>
      <name val="Calibri"/>
      <family val="2"/>
      <scheme val="minor"/>
    </font>
    <font>
      <b/>
      <sz val="11"/>
      <color rgb="FFFF0000"/>
      <name val="Calibri"/>
      <family val="2"/>
      <scheme val="minor"/>
    </font>
    <font>
      <b/>
      <sz val="11"/>
      <color theme="0"/>
      <name val="Calibri"/>
      <family val="2"/>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2A3E68"/>
        <bgColor rgb="FF2A3E68"/>
      </patternFill>
    </fill>
    <fill>
      <patternFill patternType="solid">
        <fgColor theme="9"/>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71">
    <xf numFmtId="0" fontId="0" fillId="0" borderId="0" xfId="0"/>
    <xf numFmtId="165" fontId="0" fillId="0" borderId="0" xfId="0" applyNumberFormat="1"/>
    <xf numFmtId="0" fontId="1" fillId="2" borderId="1" xfId="0" applyFont="1" applyFill="1" applyBorder="1"/>
    <xf numFmtId="165" fontId="1" fillId="2" borderId="1" xfId="0" applyNumberFormat="1" applyFont="1" applyFill="1" applyBorder="1"/>
    <xf numFmtId="0" fontId="0" fillId="0" borderId="1" xfId="0" applyBorder="1"/>
    <xf numFmtId="164" fontId="0" fillId="0" borderId="1" xfId="0" applyNumberFormat="1" applyBorder="1"/>
    <xf numFmtId="165" fontId="0" fillId="0" borderId="1" xfId="0" applyNumberFormat="1" applyBorder="1"/>
    <xf numFmtId="0" fontId="0" fillId="3" borderId="0" xfId="0" applyFill="1" applyAlignment="1">
      <alignment horizontal="center"/>
    </xf>
    <xf numFmtId="0" fontId="0" fillId="0" borderId="0" xfId="0" applyFont="1" applyAlignment="1">
      <alignment vertical="center"/>
    </xf>
    <xf numFmtId="0" fontId="0" fillId="0" borderId="0" xfId="0" applyBorder="1"/>
    <xf numFmtId="0" fontId="2" fillId="4" borderId="0" xfId="0" applyFont="1" applyFill="1" applyBorder="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0" fillId="3" borderId="0" xfId="0" applyFill="1"/>
    <xf numFmtId="164" fontId="0" fillId="0" borderId="0" xfId="0" applyNumberFormat="1"/>
    <xf numFmtId="0" fontId="4" fillId="0" borderId="0" xfId="1"/>
    <xf numFmtId="14" fontId="0" fillId="0" borderId="0" xfId="0" applyNumberFormat="1"/>
    <xf numFmtId="22" fontId="0" fillId="0" borderId="0" xfId="0" applyNumberFormat="1"/>
    <xf numFmtId="14" fontId="0" fillId="3" borderId="0" xfId="0" applyNumberFormat="1" applyFill="1"/>
    <xf numFmtId="0" fontId="0" fillId="5" borderId="0" xfId="0" applyFill="1"/>
    <xf numFmtId="0" fontId="0" fillId="5" borderId="0" xfId="0" applyFill="1" applyAlignment="1">
      <alignment horizontal="center"/>
    </xf>
    <xf numFmtId="15" fontId="0" fillId="0" borderId="0" xfId="0" applyNumberFormat="1" applyAlignment="1">
      <alignment horizontal="center"/>
    </xf>
    <xf numFmtId="0" fontId="0" fillId="0" borderId="0" xfId="0" applyAlignment="1">
      <alignment horizontal="center"/>
    </xf>
    <xf numFmtId="18" fontId="0" fillId="0" borderId="0" xfId="0" applyNumberFormat="1"/>
    <xf numFmtId="18" fontId="0" fillId="0" borderId="0" xfId="0" applyNumberFormat="1" applyAlignment="1">
      <alignment horizontal="center"/>
    </xf>
    <xf numFmtId="0" fontId="0" fillId="0" borderId="0" xfId="0" applyAlignment="1">
      <alignment horizontal="center" vertical="center"/>
    </xf>
    <xf numFmtId="0" fontId="6" fillId="0" borderId="0" xfId="0" applyFont="1" applyAlignment="1">
      <alignment horizontal="center"/>
    </xf>
    <xf numFmtId="0" fontId="7" fillId="6" borderId="0" xfId="1" applyFont="1" applyFill="1"/>
    <xf numFmtId="0" fontId="8" fillId="6" borderId="0" xfId="1" applyFont="1" applyFill="1"/>
    <xf numFmtId="0" fontId="0" fillId="0" borderId="1" xfId="0" applyBorder="1" applyAlignment="1">
      <alignment horizontal="center"/>
    </xf>
    <xf numFmtId="0" fontId="0" fillId="5" borderId="1" xfId="0" applyFill="1" applyBorder="1" applyAlignment="1">
      <alignment horizontal="center"/>
    </xf>
    <xf numFmtId="0" fontId="0" fillId="7" borderId="1" xfId="0" applyFill="1" applyBorder="1" applyAlignment="1">
      <alignment horizontal="center"/>
    </xf>
    <xf numFmtId="0" fontId="0" fillId="7" borderId="1" xfId="0" applyFill="1" applyBorder="1"/>
    <xf numFmtId="8" fontId="3" fillId="0" borderId="0" xfId="0" applyNumberFormat="1" applyFont="1" applyAlignment="1">
      <alignment horizontal="center"/>
    </xf>
    <xf numFmtId="2" fontId="0" fillId="0" borderId="0" xfId="0" applyNumberFormat="1"/>
    <xf numFmtId="2" fontId="0" fillId="8" borderId="0" xfId="0" applyNumberFormat="1" applyFill="1"/>
    <xf numFmtId="0" fontId="0" fillId="5" borderId="1" xfId="0" applyFill="1" applyBorder="1"/>
    <xf numFmtId="20" fontId="0" fillId="0" borderId="1" xfId="0" applyNumberFormat="1" applyBorder="1"/>
    <xf numFmtId="0" fontId="2" fillId="4" borderId="0" xfId="0" applyFont="1" applyFill="1" applyBorder="1" applyAlignment="1" applyProtection="1">
      <alignment horizontal="center"/>
      <protection locked="0"/>
    </xf>
    <xf numFmtId="8" fontId="3" fillId="0" borderId="0" xfId="0" applyNumberFormat="1" applyFont="1" applyAlignment="1" applyProtection="1">
      <alignment horizontal="center"/>
      <protection locked="0"/>
    </xf>
    <xf numFmtId="0" fontId="0" fillId="0" borderId="0" xfId="0" applyProtection="1">
      <protection locked="0"/>
    </xf>
    <xf numFmtId="0" fontId="3" fillId="0" borderId="0" xfId="0" applyFont="1" applyAlignment="1" applyProtection="1">
      <alignment horizontal="center"/>
      <protection locked="0"/>
    </xf>
    <xf numFmtId="0" fontId="0" fillId="2" borderId="0" xfId="0" applyFill="1" applyAlignment="1">
      <alignment horizontal="center"/>
    </xf>
    <xf numFmtId="0" fontId="0" fillId="0" borderId="0" xfId="0" applyAlignment="1">
      <alignment horizontal="center"/>
    </xf>
    <xf numFmtId="166" fontId="0" fillId="0" borderId="0" xfId="0" applyNumberFormat="1"/>
    <xf numFmtId="0" fontId="10" fillId="4" borderId="2" xfId="0" applyFont="1" applyFill="1" applyBorder="1" applyAlignment="1">
      <alignment horizontal="center"/>
    </xf>
    <xf numFmtId="0" fontId="10" fillId="4" borderId="3" xfId="0" applyFont="1" applyFill="1" applyBorder="1" applyAlignment="1">
      <alignment horizontal="center"/>
    </xf>
    <xf numFmtId="0" fontId="3" fillId="9" borderId="2" xfId="0" applyFont="1" applyFill="1" applyBorder="1" applyAlignment="1">
      <alignment horizontal="center"/>
    </xf>
    <xf numFmtId="14" fontId="3" fillId="9" borderId="2" xfId="0" applyNumberFormat="1" applyFont="1" applyFill="1" applyBorder="1" applyAlignment="1">
      <alignment horizontal="center"/>
    </xf>
    <xf numFmtId="8" fontId="3" fillId="9" borderId="3" xfId="0" applyNumberFormat="1" applyFont="1" applyFill="1" applyBorder="1" applyAlignment="1">
      <alignment horizontal="center"/>
    </xf>
    <xf numFmtId="0" fontId="3" fillId="0" borderId="2" xfId="0" applyFont="1" applyBorder="1" applyAlignment="1">
      <alignment horizontal="center"/>
    </xf>
    <xf numFmtId="14" fontId="3" fillId="0" borderId="2" xfId="0" applyNumberFormat="1" applyFont="1" applyBorder="1" applyAlignment="1">
      <alignment horizontal="center"/>
    </xf>
    <xf numFmtId="8" fontId="3" fillId="0" borderId="3" xfId="0" applyNumberFormat="1" applyFont="1" applyBorder="1" applyAlignment="1">
      <alignment horizontal="center"/>
    </xf>
    <xf numFmtId="167" fontId="0" fillId="0" borderId="0" xfId="0" applyNumberFormat="1" applyAlignment="1">
      <alignment horizontal="center"/>
    </xf>
    <xf numFmtId="9" fontId="0" fillId="0" borderId="0" xfId="0" applyNumberFormat="1"/>
    <xf numFmtId="0" fontId="10" fillId="4" borderId="0" xfId="0" applyFont="1" applyFill="1" applyBorder="1" applyAlignment="1">
      <alignment horizontal="center"/>
    </xf>
    <xf numFmtId="8" fontId="0" fillId="0" borderId="0" xfId="0" applyNumberFormat="1"/>
    <xf numFmtId="0" fontId="0" fillId="2" borderId="1" xfId="0" applyFill="1" applyBorder="1" applyAlignment="1">
      <alignment horizontal="center"/>
    </xf>
    <xf numFmtId="0" fontId="0" fillId="2" borderId="1" xfId="0" applyFill="1" applyBorder="1"/>
    <xf numFmtId="0" fontId="0" fillId="0" borderId="4"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1" fillId="2" borderId="1" xfId="0" applyFont="1" applyFill="1" applyBorder="1" applyAlignment="1">
      <alignment horizontal="center"/>
    </xf>
    <xf numFmtId="0" fontId="1" fillId="2" borderId="1"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0" fillId="2" borderId="0" xfId="0" applyFill="1"/>
  </cellXfs>
  <cellStyles count="2">
    <cellStyle name="Hyperlink" xfId="1" builtinId="8"/>
    <cellStyle name="Normal" xfId="0" builtinId="0"/>
  </cellStyles>
  <dxfs count="7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2" formatCode="&quot;$&quot;#,##0.00_);[Red]\(&quot;$&quot;#,##0.00\)"/>
    </dxf>
    <dxf>
      <font>
        <b val="0"/>
        <i val="0"/>
        <strike val="0"/>
        <condense val="0"/>
        <extend val="0"/>
        <outline val="0"/>
        <shadow val="0"/>
        <u val="none"/>
        <vertAlign val="baseline"/>
        <sz val="11"/>
        <color theme="1"/>
        <name val="Calibri"/>
        <scheme val="none"/>
      </font>
      <numFmt numFmtId="12" formatCode="&quot;$&quot;#,##0.00_);[Red]\(&quot;$&quot;#,##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none"/>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color rgb="FF9C0006"/>
      </font>
      <fill>
        <patternFill>
          <bgColor rgb="FFFFC7CE"/>
        </patternFill>
      </fill>
    </dxf>
    <dxf>
      <font>
        <color rgb="FF9C6500"/>
      </font>
      <fill>
        <patternFill>
          <bgColor rgb="FFFFEB9C"/>
        </patternFill>
      </fill>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07/relationships/slicerCache" Target="slicerCaches/slicerCache3.xml"/><Relationship Id="rId47" Type="http://schemas.openxmlformats.org/officeDocument/2006/relationships/powerPivotData" Target="model/item.data"/><Relationship Id="rId50" Type="http://schemas.openxmlformats.org/officeDocument/2006/relationships/customXml" Target="../customXml/item2.xml"/><Relationship Id="rId55" Type="http://schemas.openxmlformats.org/officeDocument/2006/relationships/customXml" Target="../customXml/item7.xml"/><Relationship Id="rId63"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microsoft.com/office/2007/relationships/slicerCache" Target="slicerCaches/slicerCache1.xml"/><Relationship Id="rId45" Type="http://schemas.openxmlformats.org/officeDocument/2006/relationships/styles" Target="styles.xml"/><Relationship Id="rId53" Type="http://schemas.openxmlformats.org/officeDocument/2006/relationships/customXml" Target="../customXml/item5.xml"/><Relationship Id="rId58" Type="http://schemas.openxmlformats.org/officeDocument/2006/relationships/customXml" Target="../customXml/item10.xml"/><Relationship Id="rId5" Type="http://schemas.openxmlformats.org/officeDocument/2006/relationships/worksheet" Target="worksheets/sheet5.xml"/><Relationship Id="rId61" Type="http://schemas.openxmlformats.org/officeDocument/2006/relationships/customXml" Target="../customXml/item1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alcChain" Target="calcChain.xml"/><Relationship Id="rId56" Type="http://schemas.openxmlformats.org/officeDocument/2006/relationships/customXml" Target="../customXml/item8.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59" Type="http://schemas.openxmlformats.org/officeDocument/2006/relationships/customXml" Target="../customXml/item11.xml"/><Relationship Id="rId20" Type="http://schemas.openxmlformats.org/officeDocument/2006/relationships/worksheet" Target="worksheets/sheet20.xml"/><Relationship Id="rId41" Type="http://schemas.microsoft.com/office/2007/relationships/slicerCache" Target="slicerCaches/slicerCache2.xml"/><Relationship Id="rId54" Type="http://schemas.openxmlformats.org/officeDocument/2006/relationships/customXml" Target="../customXml/item6.xml"/><Relationship Id="rId62"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connections" Target="connections.xml"/><Relationship Id="rId52" Type="http://schemas.openxmlformats.org/officeDocument/2006/relationships/customXml" Target="../customXml/item4.xml"/><Relationship Id="rId60"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15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'Lecture 34'!$B$1</c:f>
              <c:strCache>
                <c:ptCount val="1"/>
                <c:pt idx="0">
                  <c:v>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'Lecture 34'!$A$2:$A$5</c:f>
              <c:strCache>
                <c:ptCount val="4"/>
                <c:pt idx="0">
                  <c:v>QTR 1</c:v>
                </c:pt>
                <c:pt idx="1">
                  <c:v>QTR 2</c:v>
                </c:pt>
                <c:pt idx="2">
                  <c:v>QTR 3</c:v>
                </c:pt>
                <c:pt idx="3">
                  <c:v>QTR 4</c:v>
                </c:pt>
              </c:strCache>
            </c:strRef>
          </c:cat>
          <c:val>
            <c:numRef>
              <c:f>'Lecture 34'!$B$2:$B$5</c:f>
              <c:numCache>
                <c:formatCode>"$"#,##0</c:formatCode>
                <c:ptCount val="4"/>
                <c:pt idx="0">
                  <c:v>25000</c:v>
                </c:pt>
                <c:pt idx="1">
                  <c:v>32000</c:v>
                </c:pt>
                <c:pt idx="2">
                  <c:v>19000</c:v>
                </c:pt>
                <c:pt idx="3">
                  <c:v>40000</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'Lecture 34'!$B$1</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'Lecture 34'!$A$2:$A$5</c:f>
              <c:strCache>
                <c:ptCount val="4"/>
                <c:pt idx="0">
                  <c:v>QTR 1</c:v>
                </c:pt>
                <c:pt idx="1">
                  <c:v>QTR 2</c:v>
                </c:pt>
                <c:pt idx="2">
                  <c:v>QTR 3</c:v>
                </c:pt>
                <c:pt idx="3">
                  <c:v>QTR 4</c:v>
                </c:pt>
              </c:strCache>
            </c:strRef>
          </c:cat>
          <c:val>
            <c:numRef>
              <c:f>'Lecture 34'!$B$2:$B$5</c:f>
              <c:numCache>
                <c:formatCode>"$"#,##0</c:formatCode>
                <c:ptCount val="4"/>
                <c:pt idx="0">
                  <c:v>25000</c:v>
                </c:pt>
                <c:pt idx="1">
                  <c:v>32000</c:v>
                </c:pt>
                <c:pt idx="2">
                  <c:v>19000</c:v>
                </c:pt>
                <c:pt idx="3">
                  <c:v>40000</c:v>
                </c:pt>
              </c:numCache>
            </c:numRef>
          </c:val>
          <c:smooth val="0"/>
        </c:ser>
        <c:dLbls>
          <c:showLegendKey val="0"/>
          <c:showVal val="0"/>
          <c:showCatName val="0"/>
          <c:showSerName val="0"/>
          <c:showPercent val="0"/>
          <c:showBubbleSize val="0"/>
        </c:dLbls>
        <c:marker val="1"/>
        <c:smooth val="0"/>
        <c:axId val="-1420978720"/>
        <c:axId val="-1420980896"/>
      </c:lineChart>
      <c:catAx>
        <c:axId val="-14209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80896"/>
        <c:crosses val="autoZero"/>
        <c:auto val="1"/>
        <c:lblAlgn val="ctr"/>
        <c:lblOffset val="100"/>
        <c:noMultiLvlLbl val="0"/>
      </c:catAx>
      <c:valAx>
        <c:axId val="-1420980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7872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83406384546759"/>
          <c:y val="3.7037037037037035E-2"/>
          <c:w val="0.81199381021997652"/>
          <c:h val="0.8416746864975212"/>
        </c:manualLayout>
      </c:layout>
      <c:barChart>
        <c:barDir val="bar"/>
        <c:grouping val="stacked"/>
        <c:varyColors val="0"/>
        <c:ser>
          <c:idx val="0"/>
          <c:order val="0"/>
          <c:tx>
            <c:strRef>
              <c:f>'Lecture 36'!$I$1</c:f>
              <c:strCache>
                <c:ptCount val="1"/>
                <c:pt idx="0">
                  <c:v>Total Price</c:v>
                </c:pt>
              </c:strCache>
            </c:strRef>
          </c:tx>
          <c:spPr>
            <a:solidFill>
              <a:schemeClr val="accent1"/>
            </a:solidFill>
            <a:ln>
              <a:noFill/>
            </a:ln>
            <a:effectLst/>
          </c:spPr>
          <c:invertIfNegative val="0"/>
          <c:cat>
            <c:strRef>
              <c:f>'Lecture 36'!$F$2:$F$16</c:f>
              <c:strCache>
                <c:ptCount val="15"/>
                <c:pt idx="0">
                  <c:v>Coca-Cola</c:v>
                </c:pt>
                <c:pt idx="1">
                  <c:v>Diet Coke</c:v>
                </c:pt>
                <c:pt idx="2">
                  <c:v>Sprite</c:v>
                </c:pt>
                <c:pt idx="3">
                  <c:v>Fanta</c:v>
                </c:pt>
                <c:pt idx="4">
                  <c:v>Powerade</c:v>
                </c:pt>
                <c:pt idx="5">
                  <c:v>Dasani Water</c:v>
                </c:pt>
                <c:pt idx="6">
                  <c:v>Coca-Cola</c:v>
                </c:pt>
                <c:pt idx="7">
                  <c:v>Diet Coke</c:v>
                </c:pt>
                <c:pt idx="8">
                  <c:v>Sprite</c:v>
                </c:pt>
                <c:pt idx="9">
                  <c:v>Fanta</c:v>
                </c:pt>
                <c:pt idx="10">
                  <c:v>Powerade</c:v>
                </c:pt>
                <c:pt idx="11">
                  <c:v>Dasani Water</c:v>
                </c:pt>
                <c:pt idx="12">
                  <c:v>Coca-Cola</c:v>
                </c:pt>
                <c:pt idx="13">
                  <c:v>Diet Coke</c:v>
                </c:pt>
                <c:pt idx="14">
                  <c:v>Sprite</c:v>
                </c:pt>
              </c:strCache>
            </c:strRef>
          </c:cat>
          <c:val>
            <c:numRef>
              <c:f>'Lecture 36'!$I$2:$I$16</c:f>
              <c:numCache>
                <c:formatCode>"$"#,##0.00_);[Red]\("$"#,##0.00\)</c:formatCode>
                <c:ptCount val="15"/>
                <c:pt idx="0">
                  <c:v>0.5</c:v>
                </c:pt>
                <c:pt idx="1">
                  <c:v>1</c:v>
                </c:pt>
                <c:pt idx="2">
                  <c:v>1.2000000000000002</c:v>
                </c:pt>
                <c:pt idx="3">
                  <c:v>1.8</c:v>
                </c:pt>
                <c:pt idx="4">
                  <c:v>3</c:v>
                </c:pt>
                <c:pt idx="5">
                  <c:v>3</c:v>
                </c:pt>
                <c:pt idx="6">
                  <c:v>3.5</c:v>
                </c:pt>
                <c:pt idx="7">
                  <c:v>4</c:v>
                </c:pt>
                <c:pt idx="8">
                  <c:v>3.6</c:v>
                </c:pt>
                <c:pt idx="9">
                  <c:v>4.5</c:v>
                </c:pt>
                <c:pt idx="10">
                  <c:v>6.6</c:v>
                </c:pt>
                <c:pt idx="11">
                  <c:v>6</c:v>
                </c:pt>
                <c:pt idx="12">
                  <c:v>6.5</c:v>
                </c:pt>
                <c:pt idx="13">
                  <c:v>7</c:v>
                </c:pt>
                <c:pt idx="14">
                  <c:v>6</c:v>
                </c:pt>
              </c:numCache>
            </c:numRef>
          </c:val>
        </c:ser>
        <c:ser>
          <c:idx val="1"/>
          <c:order val="1"/>
          <c:tx>
            <c:strRef>
              <c:f>'Lecture 36'!$G$1</c:f>
              <c:strCache>
                <c:ptCount val="1"/>
                <c:pt idx="0">
                  <c:v>Price per Unit</c:v>
                </c:pt>
              </c:strCache>
            </c:strRef>
          </c:tx>
          <c:spPr>
            <a:solidFill>
              <a:schemeClr val="accent2"/>
            </a:solidFill>
            <a:ln>
              <a:noFill/>
            </a:ln>
            <a:effectLst/>
          </c:spPr>
          <c:invertIfNegative val="0"/>
          <c:val>
            <c:numRef>
              <c:f>'Lecture 36'!$G$2:$G$16</c:f>
              <c:numCache>
                <c:formatCode>"$"#,##0.00_);[Red]\("$"#,##0.00\)</c:formatCode>
                <c:ptCount val="15"/>
                <c:pt idx="0">
                  <c:v>0.5</c:v>
                </c:pt>
                <c:pt idx="1">
                  <c:v>0.5</c:v>
                </c:pt>
                <c:pt idx="2">
                  <c:v>0.4</c:v>
                </c:pt>
                <c:pt idx="3">
                  <c:v>0.45</c:v>
                </c:pt>
                <c:pt idx="4">
                  <c:v>0.6</c:v>
                </c:pt>
                <c:pt idx="5">
                  <c:v>0.5</c:v>
                </c:pt>
                <c:pt idx="6">
                  <c:v>0.5</c:v>
                </c:pt>
                <c:pt idx="7">
                  <c:v>0.5</c:v>
                </c:pt>
                <c:pt idx="8">
                  <c:v>0.4</c:v>
                </c:pt>
                <c:pt idx="9">
                  <c:v>0.45</c:v>
                </c:pt>
                <c:pt idx="10">
                  <c:v>0.6</c:v>
                </c:pt>
                <c:pt idx="11">
                  <c:v>0.5</c:v>
                </c:pt>
                <c:pt idx="12">
                  <c:v>0.5</c:v>
                </c:pt>
                <c:pt idx="13">
                  <c:v>0.5</c:v>
                </c:pt>
                <c:pt idx="14">
                  <c:v>0.4</c:v>
                </c:pt>
              </c:numCache>
            </c:numRef>
          </c:val>
        </c:ser>
        <c:dLbls>
          <c:showLegendKey val="0"/>
          <c:showVal val="0"/>
          <c:showCatName val="0"/>
          <c:showSerName val="0"/>
          <c:showPercent val="0"/>
          <c:showBubbleSize val="0"/>
        </c:dLbls>
        <c:gapWidth val="182"/>
        <c:overlap val="100"/>
        <c:axId val="-1349860544"/>
        <c:axId val="-1349852384"/>
      </c:barChart>
      <c:catAx>
        <c:axId val="-134986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52384"/>
        <c:crosses val="autoZero"/>
        <c:auto val="1"/>
        <c:lblAlgn val="ctr"/>
        <c:lblOffset val="100"/>
        <c:noMultiLvlLbl val="0"/>
      </c:catAx>
      <c:valAx>
        <c:axId val="-1349852384"/>
        <c:scaling>
          <c:orientation val="minMax"/>
        </c:scaling>
        <c:delete val="0"/>
        <c:axPos val="b"/>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6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F$2" lockText="1" noThreeD="1"/>
</file>

<file path=xl/ctrlProps/ctrlProp2.xml><?xml version="1.0" encoding="utf-8"?>
<formControlPr xmlns="http://schemas.microsoft.com/office/spreadsheetml/2009/9/main" objectType="CheckBox" checked="Checked" fmlaLink="$F$3" lockText="1" noThreeD="1"/>
</file>

<file path=xl/ctrlProps/ctrlProp3.xml><?xml version="1.0" encoding="utf-8"?>
<formControlPr xmlns="http://schemas.microsoft.com/office/spreadsheetml/2009/9/main" objectType="CheckBox" checked="Checked" fmlaLink="$F$4" lockText="1" noThreeD="1"/>
</file>

<file path=xl/ctrlProps/ctrlProp4.xml><?xml version="1.0" encoding="utf-8"?>
<formControlPr xmlns="http://schemas.microsoft.com/office/spreadsheetml/2009/9/main" objectType="CheckBox" checked="Checked" fmlaLink="$F$5" lockText="1" noThreeD="1"/>
</file>

<file path=xl/ctrlProps/ctrlProp5.xml><?xml version="1.0" encoding="utf-8"?>
<formControlPr xmlns="http://schemas.microsoft.com/office/spreadsheetml/2009/9/main" objectType="CheckBox" fmlaLink="$F$6" lockText="1" noThreeD="1"/>
</file>

<file path=xl/ctrlProps/ctrlProp6.xml><?xml version="1.0" encoding="utf-8"?>
<formControlPr xmlns="http://schemas.microsoft.com/office/spreadsheetml/2009/9/main" objectType="CheckBox" checked="Checked" fmlaLink="$F$7" lockText="1" noThreeD="1"/>
</file>

<file path=xl/ctrlProps/ctrlProp7.xml><?xml version="1.0" encoding="utf-8"?>
<formControlPr xmlns="http://schemas.microsoft.com/office/spreadsheetml/2009/9/main" objectType="CheckBox" fmlaLink="$F$8" lockText="1" noThreeD="1"/>
</file>

<file path=xl/ctrlProps/ctrlProp8.xml><?xml version="1.0" encoding="utf-8"?>
<formControlPr xmlns="http://schemas.microsoft.com/office/spreadsheetml/2009/9/main" objectType="CheckBox" fmlaLink="$F$9" lockText="1" noThreeD="1"/>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shopping_sales_project.pdf"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0</xdr:col>
      <xdr:colOff>95250</xdr:colOff>
      <xdr:row>11</xdr:row>
      <xdr:rowOff>82550</xdr:rowOff>
    </xdr:from>
    <xdr:ext cx="2533650" cy="843693"/>
    <xdr:sp macro="" textlink="">
      <xdr:nvSpPr>
        <xdr:cNvPr id="2" name="TextBox 1"/>
        <xdr:cNvSpPr txBox="1"/>
      </xdr:nvSpPr>
      <xdr:spPr>
        <a:xfrm>
          <a:off x="95250" y="2108200"/>
          <a:ext cx="2533650" cy="843693"/>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t>Formaula</a:t>
          </a:r>
        </a:p>
        <a:p>
          <a:r>
            <a:rPr lang="en-US" sz="1600"/>
            <a:t>Upper</a:t>
          </a:r>
          <a:r>
            <a:rPr lang="en-US" sz="1600" baseline="0"/>
            <a:t> Case   =Upper(Range)</a:t>
          </a:r>
        </a:p>
        <a:p>
          <a:r>
            <a:rPr lang="en-US" sz="1600" baseline="0"/>
            <a:t>Lower Case   =Lower(Range)</a:t>
          </a:r>
          <a:endParaRPr lang="en-US" sz="16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0</xdr:colOff>
      <xdr:row>9</xdr:row>
      <xdr:rowOff>25400</xdr:rowOff>
    </xdr:from>
    <xdr:to>
      <xdr:col>2</xdr:col>
      <xdr:colOff>704850</xdr:colOff>
      <xdr:row>11</xdr:row>
      <xdr:rowOff>171450</xdr:rowOff>
    </xdr:to>
    <xdr:sp macro="" textlink="">
      <xdr:nvSpPr>
        <xdr:cNvPr id="2" name="TextBox 1"/>
        <xdr:cNvSpPr txBox="1"/>
      </xdr:nvSpPr>
      <xdr:spPr>
        <a:xfrm>
          <a:off x="0" y="1682750"/>
          <a:ext cx="241300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Calculate the Time</a:t>
          </a:r>
          <a:r>
            <a:rPr lang="en-US" sz="2000" baseline="0"/>
            <a:t> </a:t>
          </a:r>
          <a:endParaRPr lang="en-US" sz="2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285750</xdr:colOff>
      <xdr:row>2</xdr:row>
      <xdr:rowOff>44450</xdr:rowOff>
    </xdr:from>
    <xdr:to>
      <xdr:col>18</xdr:col>
      <xdr:colOff>571500</xdr:colOff>
      <xdr:row>80</xdr:row>
      <xdr:rowOff>165100</xdr:rowOff>
    </xdr:to>
    <xdr:sp macro="" textlink="">
      <xdr:nvSpPr>
        <xdr:cNvPr id="2" name="TextBox 1"/>
        <xdr:cNvSpPr txBox="1"/>
      </xdr:nvSpPr>
      <xdr:spPr>
        <a:xfrm>
          <a:off x="285750" y="412750"/>
          <a:ext cx="11258550" cy="1448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DAX (Data Analysis Expressions)</a:t>
          </a:r>
          <a:r>
            <a:rPr lang="en-US" sz="1600"/>
            <a:t> is a formula language used in tools like Microsoft Power BI, Excel, and Analysis Services to create custom calculations and aggregations on data models. It is designed to work with relational data and provides powerful capabilities for data analysis and reporting.</a:t>
          </a:r>
        </a:p>
        <a:p>
          <a:r>
            <a:rPr lang="en-US" sz="1600" b="1"/>
            <a:t>Key Features of DAX:</a:t>
          </a:r>
        </a:p>
        <a:p>
          <a:r>
            <a:rPr lang="en-US" sz="1600"/>
            <a:t>Enables the creation of calculated columns, measures, and tables.</a:t>
          </a:r>
        </a:p>
        <a:p>
          <a:r>
            <a:rPr lang="en-US" sz="1600"/>
            <a:t>Performs advanced calculations like time intelligence, filtering, and ranking.</a:t>
          </a:r>
        </a:p>
        <a:p>
          <a:r>
            <a:rPr lang="en-US" sz="1600"/>
            <a:t>Works efficiently on large datasets.</a:t>
          </a:r>
        </a:p>
        <a:p>
          <a:r>
            <a:rPr lang="en-US" sz="1600"/>
            <a:t>DAX Functions:</a:t>
          </a:r>
        </a:p>
        <a:p>
          <a:r>
            <a:rPr lang="en-US" sz="1600"/>
            <a:t>SUM  </a:t>
          </a:r>
        </a:p>
        <a:p>
          <a:r>
            <a:rPr lang="en-US" sz="1600"/>
            <a:t>AVERAGE  </a:t>
          </a:r>
        </a:p>
        <a:p>
          <a:r>
            <a:rPr lang="en-US" sz="1600"/>
            <a:t>COUNT  </a:t>
          </a:r>
        </a:p>
        <a:p>
          <a:r>
            <a:rPr lang="en-US" sz="1600"/>
            <a:t>DISTINCTCOUNT  </a:t>
          </a:r>
        </a:p>
        <a:p>
          <a:r>
            <a:rPr lang="en-US" sz="1600"/>
            <a:t>MIN  </a:t>
          </a:r>
        </a:p>
        <a:p>
          <a:r>
            <a:rPr lang="en-US" sz="1600"/>
            <a:t>MAX  </a:t>
          </a:r>
        </a:p>
        <a:p>
          <a:r>
            <a:rPr lang="en-US" sz="1600"/>
            <a:t>CALCULATE  </a:t>
          </a:r>
        </a:p>
        <a:p>
          <a:r>
            <a:rPr lang="en-US" sz="1600"/>
            <a:t>FILTER  </a:t>
          </a:r>
        </a:p>
        <a:p>
          <a:r>
            <a:rPr lang="en-US" sz="1600"/>
            <a:t>ALL  </a:t>
          </a:r>
        </a:p>
        <a:p>
          <a:r>
            <a:rPr lang="en-US" sz="1600"/>
            <a:t>ALLEXCEPT  </a:t>
          </a:r>
        </a:p>
        <a:p>
          <a:r>
            <a:rPr lang="en-US" sz="1600"/>
            <a:t>VALUES  </a:t>
          </a:r>
        </a:p>
        <a:p>
          <a:r>
            <a:rPr lang="en-US" sz="1600"/>
            <a:t>RELATED  </a:t>
          </a:r>
        </a:p>
        <a:p>
          <a:r>
            <a:rPr lang="en-US" sz="1600"/>
            <a:t>RELATEDTABLE  </a:t>
          </a:r>
        </a:p>
        <a:p>
          <a:r>
            <a:rPr lang="en-US" sz="1600"/>
            <a:t>LOOKUPVALUE  </a:t>
          </a:r>
        </a:p>
        <a:p>
          <a:r>
            <a:rPr lang="en-US" sz="1600"/>
            <a:t>ADDCOLUMNS  </a:t>
          </a:r>
        </a:p>
        <a:p>
          <a:r>
            <a:rPr lang="en-US" sz="1600"/>
            <a:t>SUMX  </a:t>
          </a:r>
        </a:p>
        <a:p>
          <a:r>
            <a:rPr lang="en-US" sz="1600"/>
            <a:t>AVERAGEX  </a:t>
          </a:r>
        </a:p>
        <a:p>
          <a:r>
            <a:rPr lang="en-US" sz="1600"/>
            <a:t>COUNTX  </a:t>
          </a:r>
        </a:p>
        <a:p>
          <a:r>
            <a:rPr lang="en-US" sz="1600"/>
            <a:t>RANKX  </a:t>
          </a:r>
        </a:p>
        <a:p>
          <a:r>
            <a:rPr lang="en-US" sz="1600"/>
            <a:t>DIVIDE  </a:t>
          </a:r>
        </a:p>
        <a:p>
          <a:r>
            <a:rPr lang="en-US" sz="1600"/>
            <a:t>CONCATENATE  </a:t>
          </a:r>
        </a:p>
        <a:p>
          <a:r>
            <a:rPr lang="en-US" sz="1600"/>
            <a:t>CONCATENATEX  </a:t>
          </a:r>
        </a:p>
        <a:p>
          <a:r>
            <a:rPr lang="en-US" sz="1600"/>
            <a:t>IF  </a:t>
          </a:r>
        </a:p>
        <a:p>
          <a:r>
            <a:rPr lang="en-US" sz="1600"/>
            <a:t>SWITCH  </a:t>
          </a:r>
        </a:p>
        <a:p>
          <a:r>
            <a:rPr lang="en-US" sz="1600"/>
            <a:t>AND  </a:t>
          </a:r>
        </a:p>
        <a:p>
          <a:r>
            <a:rPr lang="en-US" sz="1600"/>
            <a:t>OR  </a:t>
          </a:r>
        </a:p>
        <a:p>
          <a:r>
            <a:rPr lang="en-US" sz="1600"/>
            <a:t>NOT  </a:t>
          </a:r>
        </a:p>
        <a:p>
          <a:r>
            <a:rPr lang="en-US" sz="1600"/>
            <a:t>ISBLANK  </a:t>
          </a:r>
        </a:p>
        <a:p>
          <a:r>
            <a:rPr lang="en-US" sz="1600"/>
            <a:t>ISNUMBER  </a:t>
          </a:r>
        </a:p>
        <a:p>
          <a:r>
            <a:rPr lang="en-US" sz="1600"/>
            <a:t>ISERROR  </a:t>
          </a:r>
        </a:p>
        <a:p>
          <a:r>
            <a:rPr lang="en-US" sz="1600"/>
            <a:t>USERELATIONSHIP  </a:t>
          </a:r>
        </a:p>
        <a:p>
          <a:r>
            <a:rPr lang="en-US" sz="1600"/>
            <a:t>CROSSFILTER  </a:t>
          </a:r>
        </a:p>
        <a:p>
          <a:r>
            <a:rPr lang="en-US" sz="1600"/>
            <a:t>PATH  </a:t>
          </a:r>
        </a:p>
        <a:p>
          <a:r>
            <a:rPr lang="en-US" sz="1600"/>
            <a:t>PATHITEM  </a:t>
          </a:r>
        </a:p>
        <a:p>
          <a:r>
            <a:rPr lang="en-US" sz="1600"/>
            <a:t>EARLIER  </a:t>
          </a:r>
        </a:p>
        <a:p>
          <a:r>
            <a:rPr lang="en-US" sz="1600"/>
            <a:t>HASONEVALUE  </a:t>
          </a:r>
        </a:p>
        <a:p>
          <a:r>
            <a:rPr lang="en-US" sz="1600"/>
            <a:t>SELECTEDVALUE  </a:t>
          </a:r>
        </a:p>
        <a:p>
          <a:r>
            <a:rPr lang="en-US" sz="1600"/>
            <a:t>BLANK  </a:t>
          </a:r>
        </a:p>
        <a:p>
          <a:r>
            <a:rPr lang="en-US" sz="1600"/>
            <a:t>FORMAT  </a:t>
          </a:r>
        </a:p>
        <a:p>
          <a:r>
            <a:rPr lang="en-US" sz="1600"/>
            <a:t>SUBSTITUTE  </a:t>
          </a:r>
        </a:p>
        <a:p>
          <a:r>
            <a:rPr lang="en-US" sz="1600"/>
            <a:t>MID  </a:t>
          </a:r>
        </a:p>
        <a:p>
          <a:r>
            <a:rPr lang="en-US" sz="1600"/>
            <a:t>LEFT  </a:t>
          </a:r>
        </a:p>
        <a:p>
          <a:r>
            <a:rPr lang="en-US" sz="1600"/>
            <a:t>RIGHT  </a:t>
          </a:r>
        </a:p>
        <a:p>
          <a:r>
            <a:rPr lang="en-US" sz="1600"/>
            <a:t>TRIM  </a:t>
          </a:r>
        </a:p>
        <a:p>
          <a:r>
            <a:rPr lang="en-US" sz="1600"/>
            <a:t>UNICHAR  </a:t>
          </a:r>
        </a:p>
        <a:p>
          <a:r>
            <a:rPr lang="en-US" sz="1600"/>
            <a:t>TOTALYTD  </a:t>
          </a:r>
        </a:p>
        <a:p>
          <a:r>
            <a:rPr lang="en-US" sz="1600"/>
            <a:t>TOTALQTD  </a:t>
          </a:r>
        </a:p>
        <a:p>
          <a:r>
            <a:rPr lang="en-US" sz="1600"/>
            <a:t>DATESYTD  </a:t>
          </a:r>
        </a:p>
        <a:p>
          <a:r>
            <a:rPr lang="en-US" sz="1600"/>
            <a:t>SAMEPERIODLASTYEAR  </a:t>
          </a:r>
        </a:p>
        <a:p>
          <a:r>
            <a:rPr lang="en-US" sz="1600"/>
            <a:t>PARALLELPERIOD  </a:t>
          </a:r>
        </a:p>
        <a:p>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38100</xdr:colOff>
      <xdr:row>0</xdr:row>
      <xdr:rowOff>25400</xdr:rowOff>
    </xdr:from>
    <xdr:to>
      <xdr:col>10</xdr:col>
      <xdr:colOff>558800</xdr:colOff>
      <xdr:row>2</xdr:row>
      <xdr:rowOff>114300</xdr:rowOff>
    </xdr:to>
    <xdr:sp macro="" textlink="">
      <xdr:nvSpPr>
        <xdr:cNvPr id="2" name="TextBox 1"/>
        <xdr:cNvSpPr txBox="1"/>
      </xdr:nvSpPr>
      <xdr:spPr>
        <a:xfrm>
          <a:off x="5022850" y="25400"/>
          <a:ext cx="2959100" cy="571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Add the Checkbox</a:t>
          </a:r>
          <a:r>
            <a:rPr lang="en-US" sz="2800" baseline="0"/>
            <a:t> </a:t>
          </a:r>
          <a:endParaRPr lang="en-US" sz="2800"/>
        </a:p>
      </xdr:txBody>
    </xdr:sp>
    <xdr:clientData/>
  </xdr:twoCellAnchor>
  <mc:AlternateContent xmlns:mc="http://schemas.openxmlformats.org/markup-compatibility/2006">
    <mc:Choice xmlns:a14="http://schemas.microsoft.com/office/drawing/2010/main" Requires="a14">
      <xdr:twoCellAnchor editAs="oneCell">
        <xdr:from>
          <xdr:col>4</xdr:col>
          <xdr:colOff>234950</xdr:colOff>
          <xdr:row>1</xdr:row>
          <xdr:rowOff>50800</xdr:rowOff>
        </xdr:from>
        <xdr:to>
          <xdr:col>4</xdr:col>
          <xdr:colOff>660400</xdr:colOff>
          <xdr:row>1</xdr:row>
          <xdr:rowOff>247650</xdr:rowOff>
        </xdr:to>
        <xdr:sp macro="" textlink="">
          <xdr:nvSpPr>
            <xdr:cNvPr id="14354" name="Check Box 18" hidden="1">
              <a:extLst>
                <a:ext uri="{63B3BB69-23CF-44E3-9099-C40C66FF867C}">
                  <a14:compatExt spid="_x0000_s1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2</xdr:row>
          <xdr:rowOff>50800</xdr:rowOff>
        </xdr:from>
        <xdr:to>
          <xdr:col>4</xdr:col>
          <xdr:colOff>660400</xdr:colOff>
          <xdr:row>2</xdr:row>
          <xdr:rowOff>247650</xdr:rowOff>
        </xdr:to>
        <xdr:sp macro="" textlink="">
          <xdr:nvSpPr>
            <xdr:cNvPr id="14355" name="Check Box 19" hidden="1">
              <a:extLst>
                <a:ext uri="{63B3BB69-23CF-44E3-9099-C40C66FF867C}">
                  <a14:compatExt spid="_x0000_s1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3</xdr:row>
          <xdr:rowOff>50800</xdr:rowOff>
        </xdr:from>
        <xdr:to>
          <xdr:col>4</xdr:col>
          <xdr:colOff>660400</xdr:colOff>
          <xdr:row>3</xdr:row>
          <xdr:rowOff>247650</xdr:rowOff>
        </xdr:to>
        <xdr:sp macro="" textlink="">
          <xdr:nvSpPr>
            <xdr:cNvPr id="14356" name="Check Box 20" hidden="1">
              <a:extLst>
                <a:ext uri="{63B3BB69-23CF-44E3-9099-C40C66FF867C}">
                  <a14:compatExt spid="_x0000_s1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4</xdr:row>
          <xdr:rowOff>50800</xdr:rowOff>
        </xdr:from>
        <xdr:to>
          <xdr:col>4</xdr:col>
          <xdr:colOff>660400</xdr:colOff>
          <xdr:row>4</xdr:row>
          <xdr:rowOff>247650</xdr:rowOff>
        </xdr:to>
        <xdr:sp macro="" textlink="">
          <xdr:nvSpPr>
            <xdr:cNvPr id="14357" name="Check Box 21" hidden="1">
              <a:extLst>
                <a:ext uri="{63B3BB69-23CF-44E3-9099-C40C66FF867C}">
                  <a14:compatExt spid="_x0000_s1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5</xdr:row>
          <xdr:rowOff>50800</xdr:rowOff>
        </xdr:from>
        <xdr:to>
          <xdr:col>4</xdr:col>
          <xdr:colOff>660400</xdr:colOff>
          <xdr:row>5</xdr:row>
          <xdr:rowOff>247650</xdr:rowOff>
        </xdr:to>
        <xdr:sp macro="" textlink="">
          <xdr:nvSpPr>
            <xdr:cNvPr id="14358" name="Check Box 22" hidden="1">
              <a:extLst>
                <a:ext uri="{63B3BB69-23CF-44E3-9099-C40C66FF867C}">
                  <a14:compatExt spid="_x0000_s1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6</xdr:row>
          <xdr:rowOff>50800</xdr:rowOff>
        </xdr:from>
        <xdr:to>
          <xdr:col>4</xdr:col>
          <xdr:colOff>660400</xdr:colOff>
          <xdr:row>6</xdr:row>
          <xdr:rowOff>247650</xdr:rowOff>
        </xdr:to>
        <xdr:sp macro="" textlink="">
          <xdr:nvSpPr>
            <xdr:cNvPr id="14359" name="Check Box 23" hidden="1">
              <a:extLst>
                <a:ext uri="{63B3BB69-23CF-44E3-9099-C40C66FF867C}">
                  <a14:compatExt spid="_x0000_s1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7</xdr:row>
          <xdr:rowOff>50800</xdr:rowOff>
        </xdr:from>
        <xdr:to>
          <xdr:col>4</xdr:col>
          <xdr:colOff>660400</xdr:colOff>
          <xdr:row>7</xdr:row>
          <xdr:rowOff>247650</xdr:rowOff>
        </xdr:to>
        <xdr:sp macro="" textlink="">
          <xdr:nvSpPr>
            <xdr:cNvPr id="14360" name="Check Box 24" hidden="1">
              <a:extLst>
                <a:ext uri="{63B3BB69-23CF-44E3-9099-C40C66FF867C}">
                  <a14:compatExt spid="_x0000_s1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234950</xdr:colOff>
          <xdr:row>8</xdr:row>
          <xdr:rowOff>50800</xdr:rowOff>
        </xdr:from>
        <xdr:to>
          <xdr:col>4</xdr:col>
          <xdr:colOff>660400</xdr:colOff>
          <xdr:row>8</xdr:row>
          <xdr:rowOff>247650</xdr:rowOff>
        </xdr:to>
        <xdr:sp macro="" textlink="">
          <xdr:nvSpPr>
            <xdr:cNvPr id="14361" name="Check Box 25" hidden="1">
              <a:extLst>
                <a:ext uri="{63B3BB69-23CF-44E3-9099-C40C66FF867C}">
                  <a14:compatExt spid="_x0000_s1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Done</a:t>
              </a:r>
            </a:p>
          </xdr:txBody>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12700</xdr:colOff>
      <xdr:row>1</xdr:row>
      <xdr:rowOff>1104900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4150"/>
          <a:ext cx="2438400" cy="1104900"/>
        </a:xfrm>
        <a:prstGeom prst="rect">
          <a:avLst/>
        </a:prstGeom>
        <a:ln>
          <a:noFill/>
        </a:ln>
        <a:effectLst>
          <a:softEdge rad="112500"/>
        </a:effectLst>
      </xdr:spPr>
    </xdr:pic>
    <xdr:clientData/>
  </xdr:twoCellAnchor>
  <xdr:twoCellAnchor>
    <xdr:from>
      <xdr:col>0</xdr:col>
      <xdr:colOff>25400</xdr:colOff>
      <xdr:row>2</xdr:row>
      <xdr:rowOff>12700</xdr:rowOff>
    </xdr:from>
    <xdr:to>
      <xdr:col>2</xdr:col>
      <xdr:colOff>19050</xdr:colOff>
      <xdr:row>5</xdr:row>
      <xdr:rowOff>25400</xdr:rowOff>
    </xdr:to>
    <xdr:sp macro="" textlink="">
      <xdr:nvSpPr>
        <xdr:cNvPr id="3" name="TextBox 2"/>
        <xdr:cNvSpPr txBox="1"/>
      </xdr:nvSpPr>
      <xdr:spPr>
        <a:xfrm>
          <a:off x="25400" y="1308100"/>
          <a:ext cx="3028950" cy="5651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Insert Image in Excel</a:t>
          </a:r>
        </a:p>
      </xdr:txBody>
    </xdr:sp>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1949450</xdr:colOff>
          <xdr:row>2</xdr:row>
          <xdr:rowOff>6350</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xdr:row>
          <xdr:rowOff>25400</xdr:rowOff>
        </xdr:from>
        <xdr:to>
          <xdr:col>2</xdr:col>
          <xdr:colOff>6350</xdr:colOff>
          <xdr:row>3</xdr:row>
          <xdr:rowOff>6350</xdr:rowOff>
        </xdr:to>
        <xdr:sp macro="" textlink="">
          <xdr:nvSpPr>
            <xdr:cNvPr id="18435" name="Object 3" hidden="1">
              <a:extLst>
                <a:ext uri="{63B3BB69-23CF-44E3-9099-C40C66FF867C}">
                  <a14:compatExt spid="_x0000_s1843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3</xdr:row>
      <xdr:rowOff>28575</xdr:rowOff>
    </xdr:from>
    <xdr:to>
      <xdr:col>2</xdr:col>
      <xdr:colOff>6350</xdr:colOff>
      <xdr:row>3</xdr:row>
      <xdr:rowOff>596900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1700" y="1457325"/>
          <a:ext cx="1968500" cy="568325"/>
        </a:xfrm>
        <a:prstGeom prst="rect">
          <a:avLst/>
        </a:prstGeom>
      </xdr:spPr>
    </xdr:pic>
    <xdr:clientData/>
  </xdr:twoCellAnchor>
  <xdr:twoCellAnchor>
    <xdr:from>
      <xdr:col>0</xdr:col>
      <xdr:colOff>38100</xdr:colOff>
      <xdr:row>4</xdr:row>
      <xdr:rowOff>19050</xdr:rowOff>
    </xdr:from>
    <xdr:to>
      <xdr:col>1</xdr:col>
      <xdr:colOff>1924050</xdr:colOff>
      <xdr:row>8</xdr:row>
      <xdr:rowOff>76200</xdr:rowOff>
    </xdr:to>
    <xdr:sp macro="" textlink="">
      <xdr:nvSpPr>
        <xdr:cNvPr id="3" name="TextBox 2"/>
        <xdr:cNvSpPr txBox="1"/>
      </xdr:nvSpPr>
      <xdr:spPr>
        <a:xfrm>
          <a:off x="38100" y="2051050"/>
          <a:ext cx="2787650" cy="793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Insert PPT/PDF file in Excel</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12700</xdr:colOff>
      <xdr:row>8</xdr:row>
      <xdr:rowOff>0</xdr:rowOff>
    </xdr:from>
    <xdr:to>
      <xdr:col>7</xdr:col>
      <xdr:colOff>615950</xdr:colOff>
      <xdr:row>11</xdr:row>
      <xdr:rowOff>146050</xdr:rowOff>
    </xdr:to>
    <xdr:sp macro="" textlink="">
      <xdr:nvSpPr>
        <xdr:cNvPr id="2" name="TextBox 1"/>
        <xdr:cNvSpPr txBox="1"/>
      </xdr:nvSpPr>
      <xdr:spPr>
        <a:xfrm>
          <a:off x="3594100" y="1473200"/>
          <a:ext cx="2540000" cy="698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Insert Tickmarks in MS Excel</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31750</xdr:colOff>
      <xdr:row>7</xdr:row>
      <xdr:rowOff>158750</xdr:rowOff>
    </xdr:from>
    <xdr:to>
      <xdr:col>2</xdr:col>
      <xdr:colOff>704850</xdr:colOff>
      <xdr:row>10</xdr:row>
      <xdr:rowOff>57150</xdr:rowOff>
    </xdr:to>
    <xdr:sp macro="" textlink="">
      <xdr:nvSpPr>
        <xdr:cNvPr id="2" name="TextBox 1"/>
        <xdr:cNvSpPr txBox="1"/>
      </xdr:nvSpPr>
      <xdr:spPr>
        <a:xfrm>
          <a:off x="31750" y="1447800"/>
          <a:ext cx="1873250" cy="4508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Set Cell Size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88900</xdr:colOff>
      <xdr:row>10</xdr:row>
      <xdr:rowOff>171450</xdr:rowOff>
    </xdr:from>
    <xdr:to>
      <xdr:col>2</xdr:col>
      <xdr:colOff>19050</xdr:colOff>
      <xdr:row>18</xdr:row>
      <xdr:rowOff>25400</xdr:rowOff>
    </xdr:to>
    <xdr:sp macro="" textlink="">
      <xdr:nvSpPr>
        <xdr:cNvPr id="2" name="TextBox 1"/>
        <xdr:cNvSpPr txBox="1"/>
      </xdr:nvSpPr>
      <xdr:spPr>
        <a:xfrm>
          <a:off x="88900" y="2127250"/>
          <a:ext cx="2101850" cy="13398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Create a Bar Code in</a:t>
          </a:r>
          <a:r>
            <a:rPr lang="en-US" sz="2400" baseline="0"/>
            <a:t> MS Excel</a:t>
          </a:r>
          <a:endParaRPr lang="en-US" sz="24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6</xdr:row>
      <xdr:rowOff>165100</xdr:rowOff>
    </xdr:from>
    <xdr:to>
      <xdr:col>2</xdr:col>
      <xdr:colOff>82550</xdr:colOff>
      <xdr:row>12</xdr:row>
      <xdr:rowOff>165100</xdr:rowOff>
    </xdr:to>
    <xdr:sp macro="" textlink="">
      <xdr:nvSpPr>
        <xdr:cNvPr id="2" name="TextBox 1"/>
        <xdr:cNvSpPr txBox="1"/>
      </xdr:nvSpPr>
      <xdr:spPr>
        <a:xfrm>
          <a:off x="0" y="1270000"/>
          <a:ext cx="4705350" cy="1104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t>Excel</a:t>
          </a:r>
          <a:r>
            <a:rPr lang="en-US" sz="3200" baseline="0"/>
            <a:t> Flash Fill</a:t>
          </a:r>
        </a:p>
        <a:p>
          <a:pPr algn="ctr"/>
          <a:r>
            <a:rPr lang="en-US" sz="3200" baseline="0"/>
            <a:t>shortcut key = ctrl+E</a:t>
          </a:r>
          <a:endParaRPr lang="en-US" sz="32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57150</xdr:colOff>
      <xdr:row>3</xdr:row>
      <xdr:rowOff>19050</xdr:rowOff>
    </xdr:from>
    <xdr:to>
      <xdr:col>4</xdr:col>
      <xdr:colOff>19050</xdr:colOff>
      <xdr:row>10</xdr:row>
      <xdr:rowOff>165100</xdr:rowOff>
    </xdr:to>
    <xdr:sp macro="" textlink="">
      <xdr:nvSpPr>
        <xdr:cNvPr id="2" name="TextBox 1"/>
        <xdr:cNvSpPr txBox="1"/>
      </xdr:nvSpPr>
      <xdr:spPr>
        <a:xfrm>
          <a:off x="666750" y="749300"/>
          <a:ext cx="2419350" cy="1435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Add Hyperlink</a:t>
          </a:r>
        </a:p>
        <a:p>
          <a:pPr algn="ctr"/>
          <a:r>
            <a:rPr lang="en-US" sz="2800"/>
            <a:t>Shortcut Key = ctrl+K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11</xdr:row>
      <xdr:rowOff>171450</xdr:rowOff>
    </xdr:from>
    <xdr:to>
      <xdr:col>3</xdr:col>
      <xdr:colOff>857250</xdr:colOff>
      <xdr:row>19</xdr:row>
      <xdr:rowOff>50800</xdr:rowOff>
    </xdr:to>
    <xdr:sp macro="" textlink="">
      <xdr:nvSpPr>
        <xdr:cNvPr id="2" name="TextBox 1"/>
        <xdr:cNvSpPr txBox="1"/>
      </xdr:nvSpPr>
      <xdr:spPr>
        <a:xfrm>
          <a:off x="95250" y="2197100"/>
          <a:ext cx="4406900" cy="13525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Insert</a:t>
          </a:r>
          <a:r>
            <a:rPr lang="en-US" sz="1400" baseline="0"/>
            <a:t> Rows and Columns Tips</a:t>
          </a:r>
        </a:p>
        <a:p>
          <a:endParaRPr lang="en-US" sz="1400" baseline="0"/>
        </a:p>
        <a:p>
          <a:r>
            <a:rPr lang="en-US" sz="1400" baseline="0"/>
            <a:t>Insert Rows  =  Select Rows +Right Click + Click Insert</a:t>
          </a:r>
        </a:p>
        <a:p>
          <a:r>
            <a:rPr lang="en-US" sz="1400" baseline="0"/>
            <a:t>Insert Column = Select Column  + Right Click + Click Insert</a:t>
          </a:r>
          <a:endParaRPr lang="en-US" sz="14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12700</xdr:colOff>
      <xdr:row>7</xdr:row>
      <xdr:rowOff>107950</xdr:rowOff>
    </xdr:from>
    <xdr:to>
      <xdr:col>5</xdr:col>
      <xdr:colOff>95250</xdr:colOff>
      <xdr:row>14</xdr:row>
      <xdr:rowOff>6350</xdr:rowOff>
    </xdr:to>
    <xdr:sp macro="" textlink="">
      <xdr:nvSpPr>
        <xdr:cNvPr id="2" name="TextBox 1"/>
        <xdr:cNvSpPr txBox="1"/>
      </xdr:nvSpPr>
      <xdr:spPr>
        <a:xfrm>
          <a:off x="1841500" y="1397000"/>
          <a:ext cx="1517650" cy="11874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Roundd of Percentage Value</a:t>
          </a:r>
        </a:p>
        <a:p>
          <a:endParaRPr lang="en-US" sz="1100"/>
        </a:p>
        <a:p>
          <a:r>
            <a:rPr lang="en-US" sz="1100"/>
            <a:t>formula</a:t>
          </a:r>
          <a:r>
            <a:rPr lang="en-US" sz="1100" baseline="0"/>
            <a:t> =roundup(Cell Adress, 2)</a:t>
          </a:r>
          <a:endParaRPr 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25400</xdr:colOff>
      <xdr:row>16</xdr:row>
      <xdr:rowOff>31750</xdr:rowOff>
    </xdr:from>
    <xdr:to>
      <xdr:col>4</xdr:col>
      <xdr:colOff>406400</xdr:colOff>
      <xdr:row>18</xdr:row>
      <xdr:rowOff>133350</xdr:rowOff>
    </xdr:to>
    <xdr:sp macro="" textlink="">
      <xdr:nvSpPr>
        <xdr:cNvPr id="2" name="TextBox 1"/>
        <xdr:cNvSpPr txBox="1"/>
      </xdr:nvSpPr>
      <xdr:spPr>
        <a:xfrm>
          <a:off x="25400" y="2978150"/>
          <a:ext cx="3765550" cy="469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Calculate Standard Deviation </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8</xdr:col>
      <xdr:colOff>44450</xdr:colOff>
      <xdr:row>0</xdr:row>
      <xdr:rowOff>38101</xdr:rowOff>
    </xdr:from>
    <xdr:to>
      <xdr:col>11</xdr:col>
      <xdr:colOff>44450</xdr:colOff>
      <xdr:row>5</xdr:row>
      <xdr:rowOff>31751</xdr:rowOff>
    </xdr:to>
    <mc:AlternateContent xmlns:mc="http://schemas.openxmlformats.org/markup-compatibility/2006" xmlns:sle15="http://schemas.microsoft.com/office/drawing/2012/slicer">
      <mc:Choice Requires="sle15">
        <xdr:graphicFrame macro="">
          <xdr:nvGraphicFramePr>
            <xdr:cNvPr id="2"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692900" y="381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82550</xdr:colOff>
      <xdr:row>0</xdr:row>
      <xdr:rowOff>38101</xdr:rowOff>
    </xdr:from>
    <xdr:to>
      <xdr:col>14</xdr:col>
      <xdr:colOff>82550</xdr:colOff>
      <xdr:row>5</xdr:row>
      <xdr:rowOff>38101</xdr:rowOff>
    </xdr:to>
    <mc:AlternateContent xmlns:mc="http://schemas.openxmlformats.org/markup-compatibility/2006" xmlns:sle15="http://schemas.microsoft.com/office/drawing/2012/slicer">
      <mc:Choice Requires="sle15">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59800" y="3810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31750</xdr:colOff>
      <xdr:row>5</xdr:row>
      <xdr:rowOff>44451</xdr:rowOff>
    </xdr:from>
    <xdr:to>
      <xdr:col>11</xdr:col>
      <xdr:colOff>31750</xdr:colOff>
      <xdr:row>16</xdr:row>
      <xdr:rowOff>6351</xdr:rowOff>
    </xdr:to>
    <mc:AlternateContent xmlns:mc="http://schemas.openxmlformats.org/markup-compatibility/2006" xmlns:sle15="http://schemas.microsoft.com/office/drawing/2012/slicer">
      <mc:Choice Requires="sle15">
        <xdr:graphicFrame macro="">
          <xdr:nvGraphicFramePr>
            <xdr:cNvPr id="4"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6680200" y="965201"/>
              <a:ext cx="1828800" cy="19875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0</xdr:col>
      <xdr:colOff>38100</xdr:colOff>
      <xdr:row>15</xdr:row>
      <xdr:rowOff>171450</xdr:rowOff>
    </xdr:from>
    <xdr:to>
      <xdr:col>4</xdr:col>
      <xdr:colOff>539750</xdr:colOff>
      <xdr:row>18</xdr:row>
      <xdr:rowOff>133350</xdr:rowOff>
    </xdr:to>
    <xdr:sp macro="" textlink="">
      <xdr:nvSpPr>
        <xdr:cNvPr id="5" name="TextBox 4"/>
        <xdr:cNvSpPr txBox="1"/>
      </xdr:nvSpPr>
      <xdr:spPr>
        <a:xfrm>
          <a:off x="38100" y="2933700"/>
          <a:ext cx="364490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Add the Slicer and filter</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317500</xdr:colOff>
      <xdr:row>13</xdr:row>
      <xdr:rowOff>19050</xdr:rowOff>
    </xdr:from>
    <xdr:to>
      <xdr:col>3</xdr:col>
      <xdr:colOff>590550</xdr:colOff>
      <xdr:row>16</xdr:row>
      <xdr:rowOff>158750</xdr:rowOff>
    </xdr:to>
    <xdr:sp macro="" textlink="">
      <xdr:nvSpPr>
        <xdr:cNvPr id="2" name="TextBox 1"/>
        <xdr:cNvSpPr txBox="1"/>
      </xdr:nvSpPr>
      <xdr:spPr>
        <a:xfrm>
          <a:off x="317500" y="2413000"/>
          <a:ext cx="2101850" cy="6921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t>Goal Seek</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82550</xdr:colOff>
      <xdr:row>13</xdr:row>
      <xdr:rowOff>127000</xdr:rowOff>
    </xdr:from>
    <xdr:to>
      <xdr:col>4</xdr:col>
      <xdr:colOff>177800</xdr:colOff>
      <xdr:row>16</xdr:row>
      <xdr:rowOff>127000</xdr:rowOff>
    </xdr:to>
    <xdr:sp macro="" textlink="">
      <xdr:nvSpPr>
        <xdr:cNvPr id="2" name="TextBox 1"/>
        <xdr:cNvSpPr txBox="1"/>
      </xdr:nvSpPr>
      <xdr:spPr>
        <a:xfrm>
          <a:off x="82550" y="2520950"/>
          <a:ext cx="2533650" cy="5524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Add</a:t>
          </a:r>
          <a:r>
            <a:rPr lang="en-US" sz="2000" baseline="0"/>
            <a:t> drop down list </a:t>
          </a:r>
          <a:endParaRPr lang="en-US" sz="20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38100</xdr:colOff>
      <xdr:row>11</xdr:row>
      <xdr:rowOff>12700</xdr:rowOff>
    </xdr:from>
    <xdr:to>
      <xdr:col>2</xdr:col>
      <xdr:colOff>1314450</xdr:colOff>
      <xdr:row>14</xdr:row>
      <xdr:rowOff>25400</xdr:rowOff>
    </xdr:to>
    <xdr:sp macro="" textlink="">
      <xdr:nvSpPr>
        <xdr:cNvPr id="2" name="TextBox 1"/>
        <xdr:cNvSpPr txBox="1"/>
      </xdr:nvSpPr>
      <xdr:spPr>
        <a:xfrm>
          <a:off x="38100" y="2038350"/>
          <a:ext cx="3073400" cy="5651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Data Validation</a:t>
          </a:r>
          <a:r>
            <a:rPr lang="en-US" sz="2800" baseline="0"/>
            <a:t> </a:t>
          </a:r>
          <a:endParaRPr lang="en-US" sz="28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8</xdr:col>
      <xdr:colOff>349250</xdr:colOff>
      <xdr:row>0</xdr:row>
      <xdr:rowOff>76200</xdr:rowOff>
    </xdr:from>
    <xdr:to>
      <xdr:col>12</xdr:col>
      <xdr:colOff>381000</xdr:colOff>
      <xdr:row>4</xdr:row>
      <xdr:rowOff>25400</xdr:rowOff>
    </xdr:to>
    <xdr:sp macro="" textlink="">
      <xdr:nvSpPr>
        <xdr:cNvPr id="2" name="TextBox 1"/>
        <xdr:cNvSpPr txBox="1"/>
      </xdr:nvSpPr>
      <xdr:spPr>
        <a:xfrm>
          <a:off x="5784850" y="76200"/>
          <a:ext cx="2470150" cy="685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Lock(Protect</a:t>
          </a:r>
          <a:r>
            <a:rPr lang="en-US" sz="2000" baseline="0"/>
            <a:t>) The Cell</a:t>
          </a:r>
          <a:endParaRPr lang="en-US" sz="20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9</xdr:col>
      <xdr:colOff>69850</xdr:colOff>
      <xdr:row>7</xdr:row>
      <xdr:rowOff>63500</xdr:rowOff>
    </xdr:from>
    <xdr:to>
      <xdr:col>12</xdr:col>
      <xdr:colOff>234950</xdr:colOff>
      <xdr:row>12</xdr:row>
      <xdr:rowOff>19050</xdr:rowOff>
    </xdr:to>
    <xdr:sp macro="" textlink="">
      <xdr:nvSpPr>
        <xdr:cNvPr id="2" name="TextBox 1"/>
        <xdr:cNvSpPr txBox="1"/>
      </xdr:nvSpPr>
      <xdr:spPr>
        <a:xfrm>
          <a:off x="8108950" y="1352550"/>
          <a:ext cx="2025650" cy="8763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Use the</a:t>
          </a:r>
          <a:r>
            <a:rPr lang="en-US" sz="2000" baseline="0"/>
            <a:t> SUMIFS Formula</a:t>
          </a:r>
        </a:p>
        <a:p>
          <a:endParaRPr lang="en-US"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196850</xdr:colOff>
      <xdr:row>7</xdr:row>
      <xdr:rowOff>158750</xdr:rowOff>
    </xdr:from>
    <xdr:to>
      <xdr:col>3</xdr:col>
      <xdr:colOff>457200</xdr:colOff>
      <xdr:row>10</xdr:row>
      <xdr:rowOff>38100</xdr:rowOff>
    </xdr:to>
    <xdr:sp macro="" textlink="">
      <xdr:nvSpPr>
        <xdr:cNvPr id="2" name="TextBox 1"/>
        <xdr:cNvSpPr txBox="1"/>
      </xdr:nvSpPr>
      <xdr:spPr>
        <a:xfrm>
          <a:off x="196850" y="1447800"/>
          <a:ext cx="2578100" cy="431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Remove Duplicates</a:t>
          </a:r>
          <a:r>
            <a:rPr lang="en-US" sz="1800" baseline="0"/>
            <a:t> </a:t>
          </a:r>
          <a:endParaRPr lang="en-US" sz="18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8</xdr:col>
      <xdr:colOff>50800</xdr:colOff>
      <xdr:row>0</xdr:row>
      <xdr:rowOff>31750</xdr:rowOff>
    </xdr:from>
    <xdr:to>
      <xdr:col>12</xdr:col>
      <xdr:colOff>406400</xdr:colOff>
      <xdr:row>3</xdr:row>
      <xdr:rowOff>76200</xdr:rowOff>
    </xdr:to>
    <xdr:sp macro="" textlink="">
      <xdr:nvSpPr>
        <xdr:cNvPr id="2" name="TextBox 1"/>
        <xdr:cNvSpPr txBox="1"/>
      </xdr:nvSpPr>
      <xdr:spPr>
        <a:xfrm>
          <a:off x="5975350" y="31750"/>
          <a:ext cx="2794000" cy="596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Conditional Formatting</a:t>
          </a:r>
          <a:r>
            <a:rPr lang="en-US" sz="2000" baseline="0"/>
            <a:t> </a:t>
          </a:r>
          <a:endParaRPr lang="en-US"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323850</xdr:colOff>
      <xdr:row>1</xdr:row>
      <xdr:rowOff>165100</xdr:rowOff>
    </xdr:from>
    <xdr:to>
      <xdr:col>14</xdr:col>
      <xdr:colOff>565150</xdr:colOff>
      <xdr:row>8</xdr:row>
      <xdr:rowOff>31750</xdr:rowOff>
    </xdr:to>
    <xdr:sp macro="" textlink="">
      <xdr:nvSpPr>
        <xdr:cNvPr id="2" name="TextBox 1"/>
        <xdr:cNvSpPr txBox="1"/>
      </xdr:nvSpPr>
      <xdr:spPr>
        <a:xfrm>
          <a:off x="4146550" y="349250"/>
          <a:ext cx="5118100" cy="11557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Select Entire</a:t>
          </a:r>
          <a:r>
            <a:rPr lang="en-US" sz="1400" baseline="0"/>
            <a:t> Column and Rows </a:t>
          </a:r>
        </a:p>
        <a:p>
          <a:pPr algn="ctr"/>
          <a:endParaRPr lang="en-US" sz="1400" baseline="0"/>
        </a:p>
        <a:p>
          <a:pPr algn="ctr"/>
          <a:r>
            <a:rPr lang="en-US" sz="1400" baseline="0"/>
            <a:t>For Selection of Rows Having Data =  Shift+Ctrl+Left Arrow Key</a:t>
          </a:r>
        </a:p>
        <a:p>
          <a:pPr algn="ctr"/>
          <a:r>
            <a:rPr lang="en-US" sz="1400" baseline="0"/>
            <a:t>For Selection of Column Having Data = Shift+Ctrl+Down Arrow Key</a:t>
          </a:r>
          <a:endParaRPr lang="en-US" sz="140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50800</xdr:colOff>
      <xdr:row>11</xdr:row>
      <xdr:rowOff>165100</xdr:rowOff>
    </xdr:from>
    <xdr:to>
      <xdr:col>9</xdr:col>
      <xdr:colOff>171450</xdr:colOff>
      <xdr:row>14</xdr:row>
      <xdr:rowOff>82550</xdr:rowOff>
    </xdr:to>
    <xdr:sp macro="" textlink="">
      <xdr:nvSpPr>
        <xdr:cNvPr id="2" name="TextBox 1"/>
        <xdr:cNvSpPr txBox="1"/>
      </xdr:nvSpPr>
      <xdr:spPr>
        <a:xfrm>
          <a:off x="2489200" y="2190750"/>
          <a:ext cx="3384550" cy="469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Autofill</a:t>
          </a:r>
          <a:r>
            <a:rPr lang="en-US" sz="1800" baseline="0"/>
            <a:t> Data in Excel Sheet</a:t>
          </a:r>
          <a:endParaRPr lang="en-US" sz="18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2</xdr:col>
      <xdr:colOff>41275</xdr:colOff>
      <xdr:row>0</xdr:row>
      <xdr:rowOff>0</xdr:rowOff>
    </xdr:from>
    <xdr:to>
      <xdr:col>8</xdr:col>
      <xdr:colOff>158750</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0</xdr:row>
      <xdr:rowOff>0</xdr:rowOff>
    </xdr:from>
    <xdr:to>
      <xdr:col>14</xdr:col>
      <xdr:colOff>304800</xdr:colOff>
      <xdr:row>12</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3</xdr:col>
      <xdr:colOff>44450</xdr:colOff>
      <xdr:row>0</xdr:row>
      <xdr:rowOff>6350</xdr:rowOff>
    </xdr:from>
    <xdr:to>
      <xdr:col>7</xdr:col>
      <xdr:colOff>12700</xdr:colOff>
      <xdr:row>3</xdr:row>
      <xdr:rowOff>82550</xdr:rowOff>
    </xdr:to>
    <xdr:sp macro="" textlink="">
      <xdr:nvSpPr>
        <xdr:cNvPr id="2" name="TextBox 1"/>
        <xdr:cNvSpPr txBox="1"/>
      </xdr:nvSpPr>
      <xdr:spPr>
        <a:xfrm>
          <a:off x="3752850" y="6350"/>
          <a:ext cx="2406650" cy="6286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Progress</a:t>
          </a:r>
          <a:r>
            <a:rPr lang="en-US" sz="2400" baseline="0"/>
            <a:t> Tracker</a:t>
          </a:r>
          <a:endParaRPr lang="en-US" sz="24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533400</xdr:colOff>
      <xdr:row>16</xdr:row>
      <xdr:rowOff>88900</xdr:rowOff>
    </xdr:from>
    <xdr:to>
      <xdr:col>8</xdr:col>
      <xdr:colOff>38100</xdr:colOff>
      <xdr:row>31</xdr:row>
      <xdr:rowOff>69850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9769</xdr:colOff>
      <xdr:row>0</xdr:row>
      <xdr:rowOff>175846</xdr:rowOff>
    </xdr:from>
    <xdr:to>
      <xdr:col>2</xdr:col>
      <xdr:colOff>600808</xdr:colOff>
      <xdr:row>3</xdr:row>
      <xdr:rowOff>78154</xdr:rowOff>
    </xdr:to>
    <xdr:sp macro="" textlink="">
      <xdr:nvSpPr>
        <xdr:cNvPr id="2" name="TextBox 1"/>
        <xdr:cNvSpPr txBox="1"/>
      </xdr:nvSpPr>
      <xdr:spPr>
        <a:xfrm>
          <a:off x="9769" y="175846"/>
          <a:ext cx="1812193" cy="45915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Simple VLookup</a:t>
          </a:r>
        </a:p>
      </xdr:txBody>
    </xdr:sp>
    <xdr:clientData/>
  </xdr:twoCellAnchor>
  <xdr:twoCellAnchor>
    <xdr:from>
      <xdr:col>11</xdr:col>
      <xdr:colOff>4885</xdr:colOff>
      <xdr:row>0</xdr:row>
      <xdr:rowOff>4885</xdr:rowOff>
    </xdr:from>
    <xdr:to>
      <xdr:col>14</xdr:col>
      <xdr:colOff>4885</xdr:colOff>
      <xdr:row>2</xdr:row>
      <xdr:rowOff>122115</xdr:rowOff>
    </xdr:to>
    <xdr:sp macro="" textlink="">
      <xdr:nvSpPr>
        <xdr:cNvPr id="3" name="TextBox 2"/>
        <xdr:cNvSpPr txBox="1"/>
      </xdr:nvSpPr>
      <xdr:spPr>
        <a:xfrm>
          <a:off x="6897077" y="4885"/>
          <a:ext cx="1831731" cy="48846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Dynamic Vlookup</a:t>
          </a:r>
        </a:p>
      </xdr:txBody>
    </xdr:sp>
    <xdr:clientData/>
  </xdr:twoCellAnchor>
  <xdr:twoCellAnchor>
    <xdr:from>
      <xdr:col>22</xdr:col>
      <xdr:colOff>14654</xdr:colOff>
      <xdr:row>0</xdr:row>
      <xdr:rowOff>4885</xdr:rowOff>
    </xdr:from>
    <xdr:to>
      <xdr:col>26</xdr:col>
      <xdr:colOff>307731</xdr:colOff>
      <xdr:row>4</xdr:row>
      <xdr:rowOff>29307</xdr:rowOff>
    </xdr:to>
    <xdr:sp macro="" textlink="">
      <xdr:nvSpPr>
        <xdr:cNvPr id="4" name="TextBox 3"/>
        <xdr:cNvSpPr txBox="1"/>
      </xdr:nvSpPr>
      <xdr:spPr>
        <a:xfrm>
          <a:off x="13852769" y="4885"/>
          <a:ext cx="2735385" cy="76688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Automatic Column Index In</a:t>
          </a:r>
          <a:r>
            <a:rPr lang="en-US" sz="1800" baseline="0"/>
            <a:t> Vlookup</a:t>
          </a:r>
          <a:endParaRPr lang="en-US" sz="1800"/>
        </a:p>
      </xdr:txBody>
    </xdr:sp>
    <xdr:clientData/>
  </xdr:twoCellAnchor>
  <xdr:oneCellAnchor>
    <xdr:from>
      <xdr:col>34</xdr:col>
      <xdr:colOff>189616</xdr:colOff>
      <xdr:row>1</xdr:row>
      <xdr:rowOff>113136</xdr:rowOff>
    </xdr:from>
    <xdr:ext cx="2091499" cy="468133"/>
    <xdr:sp macro="" textlink="">
      <xdr:nvSpPr>
        <xdr:cNvPr id="5" name="TextBox 4"/>
        <xdr:cNvSpPr txBox="1"/>
      </xdr:nvSpPr>
      <xdr:spPr>
        <a:xfrm flipH="1" flipV="1">
          <a:off x="21501193" y="298751"/>
          <a:ext cx="2091499" cy="468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34</xdr:col>
      <xdr:colOff>0</xdr:colOff>
      <xdr:row>0</xdr:row>
      <xdr:rowOff>175846</xdr:rowOff>
    </xdr:from>
    <xdr:to>
      <xdr:col>37</xdr:col>
      <xdr:colOff>34192</xdr:colOff>
      <xdr:row>3</xdr:row>
      <xdr:rowOff>166077</xdr:rowOff>
    </xdr:to>
    <xdr:sp macro="" textlink="">
      <xdr:nvSpPr>
        <xdr:cNvPr id="6" name="TextBox 5"/>
        <xdr:cNvSpPr txBox="1"/>
      </xdr:nvSpPr>
      <xdr:spPr>
        <a:xfrm>
          <a:off x="21311577" y="175846"/>
          <a:ext cx="1865923" cy="547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Vlookup</a:t>
          </a:r>
          <a:r>
            <a:rPr lang="en-US" sz="1400" baseline="0"/>
            <a:t> with Multiple Lookup Values </a:t>
          </a:r>
          <a:endParaRPr lang="en-US" sz="1400"/>
        </a:p>
      </xdr:txBody>
    </xdr:sp>
    <xdr:clientData/>
  </xdr:twoCellAnchor>
  <xdr:twoCellAnchor>
    <xdr:from>
      <xdr:col>48</xdr:col>
      <xdr:colOff>48846</xdr:colOff>
      <xdr:row>0</xdr:row>
      <xdr:rowOff>39076</xdr:rowOff>
    </xdr:from>
    <xdr:to>
      <xdr:col>50</xdr:col>
      <xdr:colOff>571500</xdr:colOff>
      <xdr:row>3</xdr:row>
      <xdr:rowOff>29307</xdr:rowOff>
    </xdr:to>
    <xdr:sp macro="" textlink="">
      <xdr:nvSpPr>
        <xdr:cNvPr id="7" name="TextBox 6"/>
        <xdr:cNvSpPr txBox="1"/>
      </xdr:nvSpPr>
      <xdr:spPr>
        <a:xfrm>
          <a:off x="30323692" y="39076"/>
          <a:ext cx="1743808" cy="547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Lookup All Data of Same Lookup Value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438150</xdr:colOff>
      <xdr:row>0</xdr:row>
      <xdr:rowOff>88900</xdr:rowOff>
    </xdr:from>
    <xdr:to>
      <xdr:col>10</xdr:col>
      <xdr:colOff>400050</xdr:colOff>
      <xdr:row>4</xdr:row>
      <xdr:rowOff>69850</xdr:rowOff>
    </xdr:to>
    <xdr:sp macro="" textlink="">
      <xdr:nvSpPr>
        <xdr:cNvPr id="2" name="TextBox 1"/>
        <xdr:cNvSpPr txBox="1"/>
      </xdr:nvSpPr>
      <xdr:spPr>
        <a:xfrm>
          <a:off x="3651250" y="88900"/>
          <a:ext cx="3009900" cy="7366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Group Data Hide and</a:t>
          </a:r>
          <a:r>
            <a:rPr lang="en-US" sz="1800" baseline="0"/>
            <a:t> Unhide </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546100</xdr:colOff>
      <xdr:row>0</xdr:row>
      <xdr:rowOff>31750</xdr:rowOff>
    </xdr:from>
    <xdr:to>
      <xdr:col>10</xdr:col>
      <xdr:colOff>469900</xdr:colOff>
      <xdr:row>3</xdr:row>
      <xdr:rowOff>158750</xdr:rowOff>
    </xdr:to>
    <xdr:sp macro="" textlink="">
      <xdr:nvSpPr>
        <xdr:cNvPr id="2" name="TextBox 1"/>
        <xdr:cNvSpPr txBox="1"/>
      </xdr:nvSpPr>
      <xdr:spPr>
        <a:xfrm>
          <a:off x="3759200" y="31750"/>
          <a:ext cx="2971800" cy="67945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Delete</a:t>
          </a:r>
          <a:r>
            <a:rPr lang="en-US" sz="1800" baseline="0"/>
            <a:t> Blank Rows </a:t>
          </a:r>
          <a:endParaRPr lang="en-US"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120650</xdr:colOff>
      <xdr:row>11</xdr:row>
      <xdr:rowOff>133350</xdr:rowOff>
    </xdr:from>
    <xdr:to>
      <xdr:col>3</xdr:col>
      <xdr:colOff>2349500</xdr:colOff>
      <xdr:row>16</xdr:row>
      <xdr:rowOff>50800</xdr:rowOff>
    </xdr:to>
    <xdr:sp macro="" textlink="">
      <xdr:nvSpPr>
        <xdr:cNvPr id="2" name="TextBox 1"/>
        <xdr:cNvSpPr txBox="1"/>
      </xdr:nvSpPr>
      <xdr:spPr>
        <a:xfrm>
          <a:off x="120650" y="2159000"/>
          <a:ext cx="5619750" cy="8382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Combine the</a:t>
          </a:r>
          <a:r>
            <a:rPr lang="en-US" sz="1600" baseline="0"/>
            <a:t> Data in one Column</a:t>
          </a:r>
        </a:p>
        <a:p>
          <a:endParaRPr lang="en-US" sz="1100" baseline="0"/>
        </a:p>
        <a:p>
          <a:pPr algn="ctr"/>
          <a:r>
            <a:rPr lang="en-US" sz="1800" baseline="0"/>
            <a:t>Formula   =Cell Adress&amp;","&amp;Cell Adress&amp;","&amp;Cell Adress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44450</xdr:colOff>
      <xdr:row>7</xdr:row>
      <xdr:rowOff>12700</xdr:rowOff>
    </xdr:from>
    <xdr:to>
      <xdr:col>2</xdr:col>
      <xdr:colOff>1009650</xdr:colOff>
      <xdr:row>9</xdr:row>
      <xdr:rowOff>101600</xdr:rowOff>
    </xdr:to>
    <xdr:sp macro="" textlink="">
      <xdr:nvSpPr>
        <xdr:cNvPr id="2" name="TextBox 1"/>
        <xdr:cNvSpPr txBox="1"/>
      </xdr:nvSpPr>
      <xdr:spPr>
        <a:xfrm>
          <a:off x="44450" y="1301750"/>
          <a:ext cx="2305050" cy="4572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Add the Date in Excel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5</xdr:row>
      <xdr:rowOff>25400</xdr:rowOff>
    </xdr:from>
    <xdr:to>
      <xdr:col>3</xdr:col>
      <xdr:colOff>552450</xdr:colOff>
      <xdr:row>8</xdr:row>
      <xdr:rowOff>44450</xdr:rowOff>
    </xdr:to>
    <xdr:sp macro="" textlink="">
      <xdr:nvSpPr>
        <xdr:cNvPr id="2" name="TextBox 1"/>
        <xdr:cNvSpPr txBox="1"/>
      </xdr:nvSpPr>
      <xdr:spPr>
        <a:xfrm>
          <a:off x="0" y="946150"/>
          <a:ext cx="2863850" cy="571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Calculate the Age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69850</xdr:colOff>
      <xdr:row>10</xdr:row>
      <xdr:rowOff>12700</xdr:rowOff>
    </xdr:from>
    <xdr:to>
      <xdr:col>3</xdr:col>
      <xdr:colOff>234950</xdr:colOff>
      <xdr:row>13</xdr:row>
      <xdr:rowOff>101600</xdr:rowOff>
    </xdr:to>
    <xdr:sp macro="" textlink="">
      <xdr:nvSpPr>
        <xdr:cNvPr id="2" name="TextBox 1"/>
        <xdr:cNvSpPr txBox="1"/>
      </xdr:nvSpPr>
      <xdr:spPr>
        <a:xfrm>
          <a:off x="69850" y="1854200"/>
          <a:ext cx="2603500" cy="641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t>Compare</a:t>
          </a:r>
          <a:r>
            <a:rPr lang="en-US" sz="2400" baseline="0"/>
            <a:t> The Data</a:t>
          </a:r>
          <a:endParaRPr lang="en-US" sz="2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Analyst%20Summer%20Bootcamp/XRealStat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Wilcoxon Table"/>
      <sheetName val="Mann Table"/>
      <sheetName val="Runs Table"/>
      <sheetName val="KS Table"/>
      <sheetName val="KS2 Table"/>
      <sheetName val="Lil Table"/>
      <sheetName val="AD Table"/>
      <sheetName val="AD2 Table"/>
      <sheetName val="SW Table"/>
      <sheetName val="Stud. Q Table"/>
      <sheetName val="Stud. Q Table 2"/>
      <sheetName val="Sp Rho Table"/>
      <sheetName val="Ken Tau Table"/>
      <sheetName val="Durbin Table"/>
      <sheetName val="Dunnett Table"/>
      <sheetName val="Dunnett 1"/>
      <sheetName val="Kendall Tc"/>
      <sheetName val="Kendall u"/>
      <sheetName val="Page Table"/>
      <sheetName val="Prime"/>
      <sheetName val="MSSD"/>
      <sheetName val="Dict"/>
      <sheetName val="ADict"/>
      <sheetName val="L4 2"/>
      <sheetName val="L8 2"/>
      <sheetName val="L8 42"/>
      <sheetName val="L9 3"/>
      <sheetName val="L12 2"/>
      <sheetName val="L16 2"/>
      <sheetName val="L16 4"/>
      <sheetName val="L16 42a"/>
      <sheetName val="L18 23"/>
      <sheetName val="L18 63"/>
      <sheetName val="L25 5"/>
      <sheetName val="L27 3"/>
      <sheetName val="L32 2"/>
      <sheetName val="L32 24"/>
      <sheetName val="L36 23a"/>
      <sheetName val="L36 23b"/>
      <sheetName val="L50 25"/>
      <sheetName val="L54 23"/>
      <sheetName val="L64 4"/>
      <sheetName val="T2"/>
      <sheetName val="T3"/>
      <sheetName val="T4"/>
    </sheetNames>
    <definedNames>
      <definedName name="MEAN"/>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queryTables/queryTable1.xml><?xml version="1.0" encoding="utf-8"?>
<queryTable xmlns="http://schemas.openxmlformats.org/spreadsheetml/2006/main" name="04_super_store_Sales_Analysis_Umar_Mehmood" connectionId="1" autoFormatId="16" applyNumberFormats="0" applyBorderFormats="0" applyFontFormats="0" applyPatternFormats="0" applyAlignmentFormats="0" applyWidthHeightFormats="0">
  <queryTableRefresh nextId="2">
    <queryTableFields count="1">
      <queryTableField id="1" name="High Furniture Sales in a specific City?"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tailer" sourceName="Retailer">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tailer" cache="Slicer_Retailer" caption="Retailer" rowHeight="241300"/>
  <slicer name="Region" cache="Slicer_Region" caption="Region" rowHeight="241300"/>
  <slicer name="Beverage Brand" cache="Slicer_Beverage_Brand" caption="Beverage Bran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_04_super_store_Sales_Analysis_Umar_Mehmood" displayName="Table__04_super_store_Sales_Analysis_Umar_Mehmood" ref="A1:A3" tableType="queryTable" totalsRowShown="0">
  <autoFilter ref="A1:A3"/>
  <tableColumns count="1">
    <tableColumn id="1" uniqueName="1" name="Column1" queryTableField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16" totalsRowShown="0" headerRowDxfId="69" dataDxfId="68">
  <autoFilter ref="A1:H16"/>
  <tableColumns count="8">
    <tableColumn id="1" name="Retailer" dataDxfId="67"/>
    <tableColumn id="2" name="Retailer ID" dataDxfId="66"/>
    <tableColumn id="3" name="Invoice Date" dataDxfId="65"/>
    <tableColumn id="4" name="Region" dataDxfId="64"/>
    <tableColumn id="5" name="State" dataDxfId="63"/>
    <tableColumn id="6" name="City" dataDxfId="62"/>
    <tableColumn id="7" name="Beverage Brand" dataDxfId="61"/>
    <tableColumn id="8" name="Price per Unit" dataDxfId="60"/>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1:H16" totalsRowShown="0" headerRowDxfId="59" dataDxfId="58">
  <autoFilter ref="A1:H16"/>
  <tableColumns count="8">
    <tableColumn id="1" name="Retailer" dataDxfId="57"/>
    <tableColumn id="2" name="Retailer ID" dataDxfId="56"/>
    <tableColumn id="3" name="Invoice Date" dataDxfId="55"/>
    <tableColumn id="4" name="Region" dataDxfId="54"/>
    <tableColumn id="5" name="State" dataDxfId="53"/>
    <tableColumn id="6" name="City" dataDxfId="52"/>
    <tableColumn id="7" name="Beverage Brand" dataDxfId="51"/>
    <tableColumn id="8" name="Price per Unit" dataDxfId="50"/>
  </tableColumns>
  <tableStyleInfo name="TableStyleMedium2" showFirstColumn="0" showLastColumn="0" showRowStripes="1" showColumnStripes="0"/>
</table>
</file>

<file path=xl/tables/table4.xml><?xml version="1.0" encoding="utf-8"?>
<table xmlns="http://schemas.openxmlformats.org/spreadsheetml/2006/main" id="6" name="Table247" displayName="Table247" ref="A1:H16" totalsRowShown="0" headerRowDxfId="49" dataDxfId="48">
  <autoFilter ref="A1:H16"/>
  <tableColumns count="8">
    <tableColumn id="1" name="Retailer" dataDxfId="47"/>
    <tableColumn id="2" name="Retailer ID" dataDxfId="46"/>
    <tableColumn id="3" name="Invoice Date" dataDxfId="45"/>
    <tableColumn id="4" name="Region" dataDxfId="44"/>
    <tableColumn id="5" name="State" dataDxfId="43"/>
    <tableColumn id="6" name="City" dataDxfId="42"/>
    <tableColumn id="7" name="Beverage Brand" dataDxfId="41"/>
    <tableColumn id="8" name="Price per Unit" dataDxfId="40"/>
  </tableColumns>
  <tableStyleInfo name="TableStyleMedium2" showFirstColumn="0" showLastColumn="0" showRowStripes="1" showColumnStripes="0"/>
</table>
</file>

<file path=xl/tables/table5.xml><?xml version="1.0" encoding="utf-8"?>
<table xmlns="http://schemas.openxmlformats.org/spreadsheetml/2006/main" id="5" name="Table246" displayName="Table246" ref="A1:H7" totalsRowShown="0" headerRowDxfId="39" dataDxfId="38">
  <autoFilter ref="A1:H7"/>
  <tableColumns count="8">
    <tableColumn id="1" name="Retailer" dataDxfId="37"/>
    <tableColumn id="2" name="Retailer ID" dataDxfId="36"/>
    <tableColumn id="3" name="Invoice Date" dataDxfId="35"/>
    <tableColumn id="4" name="Region" dataDxfId="34"/>
    <tableColumn id="5" name="State" dataDxfId="33"/>
    <tableColumn id="6" name="City" dataDxfId="32"/>
    <tableColumn id="7" name="Beverage Brand" dataDxfId="31"/>
    <tableColumn id="8" name="Price per Unit" dataDxfId="30"/>
  </tableColumns>
  <tableStyleInfo name="TableStyleMedium2" showFirstColumn="0" showLastColumn="0" showRowStripes="1" showColumnStripes="0"/>
</table>
</file>

<file path=xl/tables/table6.xml><?xml version="1.0" encoding="utf-8"?>
<table xmlns="http://schemas.openxmlformats.org/spreadsheetml/2006/main" id="4" name="Table245" displayName="Table245" ref="A1:H16" totalsRowShown="0" headerRowDxfId="27" dataDxfId="26">
  <autoFilter ref="A1:H16"/>
  <tableColumns count="8">
    <tableColumn id="1" name="Retailer" dataDxfId="25"/>
    <tableColumn id="2" name="Retailer ID" dataDxfId="24"/>
    <tableColumn id="3" name="Invoice Date" dataDxfId="23"/>
    <tableColumn id="4" name="Region" dataDxfId="22"/>
    <tableColumn id="5" name="State" dataDxfId="21"/>
    <tableColumn id="6" name="City" dataDxfId="20"/>
    <tableColumn id="7" name="Beverage Brand" dataDxfId="19"/>
    <tableColumn id="8" name="Price per Unit" dataDxfId="18"/>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B1:I16" totalsRowShown="0" headerRowDxfId="17">
  <autoFilter ref="B1:I16"/>
  <tableColumns count="8">
    <tableColumn id="1" name="Invoice Date" dataDxfId="16"/>
    <tableColumn id="2" name="Region" dataDxfId="15"/>
    <tableColumn id="3" name="State" dataDxfId="14"/>
    <tableColumn id="4" name="City" dataDxfId="13"/>
    <tableColumn id="5" name="Beverage Brand" dataDxfId="12"/>
    <tableColumn id="6" name="Price per Unit" dataDxfId="11"/>
    <tableColumn id="7" name="Total Unit"/>
    <tableColumn id="8" name="Total Price" dataDxfId="10">
      <calculatedColumnFormula>H2*G2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9" name="Table9" displayName="Table9" ref="O6:S14" totalsRowShown="0" headerRowDxfId="9" dataDxfId="7" headerRowBorderDxfId="8" tableBorderDxfId="6" totalsRowBorderDxfId="5">
  <autoFilter ref="O6:S14"/>
  <tableColumns count="5">
    <tableColumn id="1" name="Item ID" dataDxfId="4"/>
    <tableColumn id="2" name="Item Name" dataDxfId="3"/>
    <tableColumn id="3" name="Qty" dataDxfId="2"/>
    <tableColumn id="4" name="Price" dataDxfId="1"/>
    <tableColumn id="5" name="Amount" dataDxfId="0">
      <calculatedColumnFormula>Table9[[#This Row],[Price]]*Table9[[#This Row],[Qty]]</calculatedColumnFormula>
    </tableColumn>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3.emf"/><Relationship Id="rId2" Type="http://schemas.openxmlformats.org/officeDocument/2006/relationships/drawing" Target="../drawings/drawing14.xml"/><Relationship Id="rId1" Type="http://schemas.openxmlformats.org/officeDocument/2006/relationships/printerSettings" Target="../printerSettings/printerSettings5.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alihassan@gmail.com" TargetMode="External"/><Relationship Id="rId2" Type="http://schemas.openxmlformats.org/officeDocument/2006/relationships/hyperlink" Target="mailto:hassansarwar@gmail.com" TargetMode="External"/><Relationship Id="rId1" Type="http://schemas.openxmlformats.org/officeDocument/2006/relationships/hyperlink" Target="mailto:umarmehmood@gmail.com" TargetMode="External"/><Relationship Id="rId6" Type="http://schemas.openxmlformats.org/officeDocument/2006/relationships/drawing" Target="../drawings/drawing18.xml"/><Relationship Id="rId5" Type="http://schemas.openxmlformats.org/officeDocument/2006/relationships/hyperlink" Target="mailto:saleemakhtar@gmail.com" TargetMode="External"/><Relationship Id="rId4" Type="http://schemas.openxmlformats.org/officeDocument/2006/relationships/hyperlink" Target="mailto:akbarali@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Umar885" TargetMode="External"/><Relationship Id="rId2" Type="http://schemas.openxmlformats.org/officeDocument/2006/relationships/hyperlink" Target="https://www.kaggle.com/umarmehmood" TargetMode="External"/><Relationship Id="rId1" Type="http://schemas.openxmlformats.org/officeDocument/2006/relationships/hyperlink" Target="https://www.linkedin.com/in/umar-mehmood-147224294/" TargetMode="External"/><Relationship Id="rId4"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2" Type="http://schemas.openxmlformats.org/officeDocument/2006/relationships/hyperlink" Target="mailto:umarmehmood885@gmail.com" TargetMode="External"/><Relationship Id="rId1" Type="http://schemas.openxmlformats.org/officeDocument/2006/relationships/hyperlink" Target="mailto:umarmehmood885@gmail.com" TargetMode="External"/></Relationships>
</file>

<file path=xl/worksheets/_rels/sheet3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mailto:umarmehmood885@gmail.com" TargetMode="External"/><Relationship Id="rId1" Type="http://schemas.openxmlformats.org/officeDocument/2006/relationships/hyperlink" Target="mailto:umarmehmood885@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3" sqref="A3:A10"/>
    </sheetView>
  </sheetViews>
  <sheetFormatPr defaultRowHeight="14.5" x14ac:dyDescent="0.35"/>
  <cols>
    <col min="1" max="1" width="16.7265625" bestFit="1" customWidth="1"/>
    <col min="2" max="2" width="5.54296875" bestFit="1" customWidth="1"/>
    <col min="3" max="3" width="14.453125" bestFit="1" customWidth="1"/>
    <col min="4" max="4" width="10.81640625" bestFit="1" customWidth="1"/>
    <col min="5" max="5" width="17.453125" style="1" bestFit="1" customWidth="1"/>
    <col min="6" max="6" width="11.36328125" bestFit="1" customWidth="1"/>
  </cols>
  <sheetData>
    <row r="1" spans="1:6" x14ac:dyDescent="0.35">
      <c r="A1" s="67" t="s">
        <v>0</v>
      </c>
      <c r="B1" s="67"/>
      <c r="C1" s="67"/>
      <c r="D1" s="67"/>
      <c r="E1" s="67"/>
      <c r="F1" s="67"/>
    </row>
    <row r="2" spans="1:6" x14ac:dyDescent="0.35">
      <c r="A2" s="2" t="s">
        <v>1</v>
      </c>
      <c r="B2" s="2" t="s">
        <v>2</v>
      </c>
      <c r="C2" s="2" t="s">
        <v>13</v>
      </c>
      <c r="D2" s="2" t="s">
        <v>14</v>
      </c>
      <c r="E2" s="3" t="s">
        <v>3</v>
      </c>
      <c r="F2" s="2" t="s">
        <v>4</v>
      </c>
    </row>
    <row r="3" spans="1:6" x14ac:dyDescent="0.35">
      <c r="A3" s="4" t="s">
        <v>5</v>
      </c>
      <c r="B3" s="4">
        <v>2345</v>
      </c>
      <c r="C3" s="4" t="s">
        <v>15</v>
      </c>
      <c r="D3" s="5">
        <v>600000</v>
      </c>
      <c r="E3" s="6">
        <v>3041421974</v>
      </c>
      <c r="F3" s="4" t="s">
        <v>23</v>
      </c>
    </row>
    <row r="4" spans="1:6" x14ac:dyDescent="0.35">
      <c r="A4" s="4" t="s">
        <v>6</v>
      </c>
      <c r="B4" s="4">
        <v>3453</v>
      </c>
      <c r="C4" s="4" t="s">
        <v>16</v>
      </c>
      <c r="D4" s="5">
        <v>550000</v>
      </c>
      <c r="E4" s="6">
        <v>3041421974</v>
      </c>
      <c r="F4" s="4" t="s">
        <v>24</v>
      </c>
    </row>
    <row r="5" spans="1:6" x14ac:dyDescent="0.35">
      <c r="A5" s="4" t="s">
        <v>7</v>
      </c>
      <c r="B5" s="4">
        <v>6433</v>
      </c>
      <c r="C5" s="4" t="s">
        <v>17</v>
      </c>
      <c r="D5" s="5">
        <v>500000</v>
      </c>
      <c r="E5" s="6">
        <v>3041421974</v>
      </c>
      <c r="F5" s="4" t="s">
        <v>25</v>
      </c>
    </row>
    <row r="6" spans="1:6" x14ac:dyDescent="0.35">
      <c r="A6" s="4" t="s">
        <v>8</v>
      </c>
      <c r="B6" s="4">
        <v>6453</v>
      </c>
      <c r="C6" s="4" t="s">
        <v>18</v>
      </c>
      <c r="D6" s="5">
        <v>300000</v>
      </c>
      <c r="E6" s="6">
        <v>3041421974</v>
      </c>
      <c r="F6" s="4" t="s">
        <v>26</v>
      </c>
    </row>
    <row r="7" spans="1:6" x14ac:dyDescent="0.35">
      <c r="A7" s="4" t="s">
        <v>9</v>
      </c>
      <c r="B7" s="4">
        <v>2454</v>
      </c>
      <c r="C7" s="4" t="s">
        <v>19</v>
      </c>
      <c r="D7" s="5">
        <v>200000</v>
      </c>
      <c r="E7" s="6">
        <v>3041421974</v>
      </c>
      <c r="F7" s="4" t="s">
        <v>24</v>
      </c>
    </row>
    <row r="8" spans="1:6" x14ac:dyDescent="0.35">
      <c r="A8" s="4" t="s">
        <v>10</v>
      </c>
      <c r="B8" s="4">
        <v>7543</v>
      </c>
      <c r="C8" s="4" t="s">
        <v>20</v>
      </c>
      <c r="D8" s="5">
        <v>125000</v>
      </c>
      <c r="E8" s="6">
        <v>3041421974</v>
      </c>
      <c r="F8" s="4" t="s">
        <v>25</v>
      </c>
    </row>
    <row r="9" spans="1:6" x14ac:dyDescent="0.35">
      <c r="A9" s="4" t="s">
        <v>11</v>
      </c>
      <c r="B9" s="4">
        <v>8544</v>
      </c>
      <c r="C9" s="4" t="s">
        <v>21</v>
      </c>
      <c r="D9" s="5">
        <v>70000</v>
      </c>
      <c r="E9" s="6">
        <v>3041421974</v>
      </c>
      <c r="F9" s="4" t="s">
        <v>27</v>
      </c>
    </row>
    <row r="10" spans="1:6" x14ac:dyDescent="0.35">
      <c r="A10" s="4" t="s">
        <v>12</v>
      </c>
      <c r="B10" s="4">
        <v>4563</v>
      </c>
      <c r="C10" s="4" t="s">
        <v>22</v>
      </c>
      <c r="D10" s="5">
        <v>49000</v>
      </c>
      <c r="E10" s="6">
        <v>3041421974</v>
      </c>
      <c r="F10" s="4" t="s">
        <v>23</v>
      </c>
    </row>
  </sheetData>
  <mergeCells count="1">
    <mergeCell ref="A1:F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F11" sqref="F11"/>
    </sheetView>
  </sheetViews>
  <sheetFormatPr defaultRowHeight="14.5" x14ac:dyDescent="0.35"/>
  <cols>
    <col min="1" max="1" width="11.6328125" customWidth="1"/>
    <col min="2" max="2" width="12.7265625" customWidth="1"/>
    <col min="4" max="4" width="8.7265625" style="22"/>
  </cols>
  <sheetData>
    <row r="1" spans="1:4" x14ac:dyDescent="0.35">
      <c r="A1" s="20" t="s">
        <v>73</v>
      </c>
      <c r="B1" s="20" t="s">
        <v>68</v>
      </c>
      <c r="C1" s="20" t="s">
        <v>91</v>
      </c>
      <c r="D1" s="20" t="s">
        <v>92</v>
      </c>
    </row>
    <row r="2" spans="1:4" x14ac:dyDescent="0.35">
      <c r="A2" s="21">
        <v>34619</v>
      </c>
      <c r="B2" s="21">
        <v>45075</v>
      </c>
      <c r="C2">
        <f>DATEDIF(A2,B2,"y")</f>
        <v>28</v>
      </c>
      <c r="D2" s="22" t="s">
        <v>72</v>
      </c>
    </row>
    <row r="3" spans="1:4" x14ac:dyDescent="0.35">
      <c r="A3" s="21">
        <v>34308</v>
      </c>
      <c r="B3" s="21">
        <v>45075</v>
      </c>
      <c r="C3">
        <f>DATEDIF(A3,B3,"m")</f>
        <v>353</v>
      </c>
      <c r="D3" s="22" t="s">
        <v>71</v>
      </c>
    </row>
    <row r="4" spans="1:4" x14ac:dyDescent="0.35">
      <c r="A4" s="21">
        <v>43376</v>
      </c>
      <c r="B4" s="21">
        <v>45075</v>
      </c>
      <c r="C4">
        <f>DATEDIF(A4,B4,"d")</f>
        <v>1699</v>
      </c>
      <c r="D4" s="22" t="s">
        <v>93</v>
      </c>
    </row>
    <row r="5" spans="1:4" x14ac:dyDescent="0.35">
      <c r="A5" s="21">
        <v>44635</v>
      </c>
      <c r="B5" s="21">
        <v>45075</v>
      </c>
      <c r="C5">
        <f>DATEDIF(A5,B5,"y")</f>
        <v>1</v>
      </c>
      <c r="D5" s="22" t="s">
        <v>72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K6" sqref="K6"/>
    </sheetView>
  </sheetViews>
  <sheetFormatPr defaultRowHeight="14.5" x14ac:dyDescent="0.35"/>
  <cols>
    <col min="1" max="2" width="13.08984375" bestFit="1" customWidth="1"/>
    <col min="4" max="5" width="8.7265625" style="22"/>
    <col min="6" max="6" width="13.08984375" style="22" bestFit="1" customWidth="1"/>
    <col min="7" max="7" width="13.08984375" bestFit="1" customWidth="1"/>
  </cols>
  <sheetData>
    <row r="1" spans="1:7" x14ac:dyDescent="0.35">
      <c r="A1" s="19" t="s">
        <v>94</v>
      </c>
      <c r="B1" s="19" t="s">
        <v>95</v>
      </c>
      <c r="D1" s="20" t="s">
        <v>107</v>
      </c>
      <c r="E1" s="20" t="s">
        <v>108</v>
      </c>
      <c r="F1" s="20" t="s">
        <v>109</v>
      </c>
      <c r="G1" s="20" t="s">
        <v>110</v>
      </c>
    </row>
    <row r="2" spans="1:7" x14ac:dyDescent="0.35">
      <c r="A2" t="s">
        <v>96</v>
      </c>
      <c r="B2" t="s">
        <v>102</v>
      </c>
      <c r="D2" s="22" t="b">
        <f>A2=B2</f>
        <v>0</v>
      </c>
      <c r="E2" s="22" t="str">
        <f>IF(A2=B2,"1","0")</f>
        <v>0</v>
      </c>
      <c r="F2" s="22" t="str">
        <f>VLOOKUP(B2,A$2:A$10,1,0)</f>
        <v>SUZUKI</v>
      </c>
      <c r="G2" t="str">
        <f>IFERROR(VLOOKUP(B2,$A$2:$A$10,1,0),"Not Fount")</f>
        <v>SUZUKI</v>
      </c>
    </row>
    <row r="3" spans="1:7" x14ac:dyDescent="0.35">
      <c r="A3" t="s">
        <v>97</v>
      </c>
      <c r="B3" t="s">
        <v>105</v>
      </c>
      <c r="D3" s="22" t="b">
        <f t="shared" ref="D3:D10" si="0">A3=B3</f>
        <v>0</v>
      </c>
      <c r="E3" s="22" t="str">
        <f t="shared" ref="E3:E10" si="1">IF(A3=B3,"1","0")</f>
        <v>0</v>
      </c>
      <c r="F3" s="22" t="e">
        <f t="shared" ref="F3:F10" si="2">VLOOKUP(B3,A$2:A$10,1,0)</f>
        <v>#N/A</v>
      </c>
      <c r="G3" t="str">
        <f t="shared" ref="G3:G10" si="3">IFERROR(VLOOKUP(B3,$A$2:$A$10,1,0),"Not Fount")</f>
        <v>Not Fount</v>
      </c>
    </row>
    <row r="4" spans="1:7" x14ac:dyDescent="0.35">
      <c r="A4" t="s">
        <v>98</v>
      </c>
      <c r="B4" t="s">
        <v>106</v>
      </c>
      <c r="D4" s="22" t="b">
        <f t="shared" si="0"/>
        <v>0</v>
      </c>
      <c r="E4" s="22" t="str">
        <f t="shared" si="1"/>
        <v>0</v>
      </c>
      <c r="F4" s="22" t="e">
        <f t="shared" si="2"/>
        <v>#N/A</v>
      </c>
      <c r="G4" t="str">
        <f t="shared" si="3"/>
        <v>Not Fount</v>
      </c>
    </row>
    <row r="5" spans="1:7" x14ac:dyDescent="0.35">
      <c r="A5" t="s">
        <v>99</v>
      </c>
      <c r="B5" t="s">
        <v>99</v>
      </c>
      <c r="D5" s="22" t="b">
        <f t="shared" si="0"/>
        <v>1</v>
      </c>
      <c r="E5" s="22" t="str">
        <f t="shared" si="1"/>
        <v>1</v>
      </c>
      <c r="F5" s="22" t="str">
        <f t="shared" si="2"/>
        <v>FERRARI</v>
      </c>
      <c r="G5" t="str">
        <f t="shared" si="3"/>
        <v>FERRARI</v>
      </c>
    </row>
    <row r="6" spans="1:7" x14ac:dyDescent="0.35">
      <c r="A6" t="s">
        <v>100</v>
      </c>
      <c r="B6" t="s">
        <v>100</v>
      </c>
      <c r="D6" s="22" t="b">
        <f t="shared" si="0"/>
        <v>1</v>
      </c>
      <c r="E6" s="22" t="str">
        <f t="shared" si="1"/>
        <v>1</v>
      </c>
      <c r="F6" s="22" t="str">
        <f t="shared" si="2"/>
        <v>LAMBORGHINI</v>
      </c>
      <c r="G6" t="str">
        <f t="shared" si="3"/>
        <v>LAMBORGHINI</v>
      </c>
    </row>
    <row r="7" spans="1:7" x14ac:dyDescent="0.35">
      <c r="A7" t="s">
        <v>101</v>
      </c>
      <c r="B7" t="s">
        <v>98</v>
      </c>
      <c r="D7" s="22" t="b">
        <f t="shared" si="0"/>
        <v>0</v>
      </c>
      <c r="E7" s="22" t="str">
        <f t="shared" si="1"/>
        <v>0</v>
      </c>
      <c r="F7" s="22" t="str">
        <f t="shared" si="2"/>
        <v>TATA</v>
      </c>
      <c r="G7" t="str">
        <f t="shared" si="3"/>
        <v>TATA</v>
      </c>
    </row>
    <row r="8" spans="1:7" x14ac:dyDescent="0.35">
      <c r="A8" t="s">
        <v>102</v>
      </c>
      <c r="B8" t="s">
        <v>99</v>
      </c>
      <c r="D8" s="22" t="b">
        <f t="shared" si="0"/>
        <v>0</v>
      </c>
      <c r="E8" s="22" t="str">
        <f t="shared" si="1"/>
        <v>0</v>
      </c>
      <c r="F8" s="22" t="str">
        <f t="shared" si="2"/>
        <v>FERRARI</v>
      </c>
      <c r="G8" t="str">
        <f t="shared" si="3"/>
        <v>FERRARI</v>
      </c>
    </row>
    <row r="9" spans="1:7" x14ac:dyDescent="0.35">
      <c r="A9" t="s">
        <v>103</v>
      </c>
      <c r="D9" s="22" t="b">
        <f t="shared" si="0"/>
        <v>0</v>
      </c>
      <c r="E9" s="22" t="str">
        <f t="shared" si="1"/>
        <v>0</v>
      </c>
      <c r="F9" s="22" t="e">
        <f t="shared" si="2"/>
        <v>#N/A</v>
      </c>
      <c r="G9" t="str">
        <f t="shared" si="3"/>
        <v>Not Fount</v>
      </c>
    </row>
    <row r="10" spans="1:7" x14ac:dyDescent="0.35">
      <c r="A10" t="s">
        <v>104</v>
      </c>
      <c r="D10" s="22" t="b">
        <f t="shared" si="0"/>
        <v>0</v>
      </c>
      <c r="E10" s="22" t="str">
        <f t="shared" si="1"/>
        <v>0</v>
      </c>
      <c r="F10" s="22" t="e">
        <f t="shared" si="2"/>
        <v>#N/A</v>
      </c>
      <c r="G10" t="str">
        <f t="shared" si="3"/>
        <v>Not Fount</v>
      </c>
    </row>
  </sheetData>
  <conditionalFormatting sqref="A1:B10">
    <cfRule type="duplicateValues" dxfId="70"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D14" sqref="D14"/>
    </sheetView>
  </sheetViews>
  <sheetFormatPr defaultRowHeight="14.5" x14ac:dyDescent="0.35"/>
  <cols>
    <col min="1" max="1" width="11.7265625" bestFit="1" customWidth="1"/>
    <col min="2" max="2" width="12.7265625" customWidth="1"/>
    <col min="3" max="3" width="13" customWidth="1"/>
  </cols>
  <sheetData>
    <row r="1" spans="1:3" x14ac:dyDescent="0.35">
      <c r="A1" s="19" t="s">
        <v>111</v>
      </c>
      <c r="B1" s="23">
        <v>0.42222222222222222</v>
      </c>
    </row>
    <row r="4" spans="1:3" x14ac:dyDescent="0.35">
      <c r="A4" s="20" t="s">
        <v>112</v>
      </c>
      <c r="B4" s="20" t="s">
        <v>113</v>
      </c>
      <c r="C4" s="20" t="s">
        <v>114</v>
      </c>
    </row>
    <row r="5" spans="1:3" x14ac:dyDescent="0.35">
      <c r="A5" s="24">
        <v>0.375</v>
      </c>
      <c r="B5" s="24">
        <v>0.70833333333333337</v>
      </c>
      <c r="C5" s="24">
        <f>B5-A5</f>
        <v>0.33333333333333337</v>
      </c>
    </row>
    <row r="6" spans="1:3" x14ac:dyDescent="0.35">
      <c r="A6" s="24">
        <v>0.41666666666666669</v>
      </c>
      <c r="B6" s="24">
        <v>0.75</v>
      </c>
      <c r="C6" s="24">
        <f t="shared" ref="C6:C9" si="0">B6-A6</f>
        <v>0.33333333333333331</v>
      </c>
    </row>
    <row r="7" spans="1:3" x14ac:dyDescent="0.35">
      <c r="A7" s="24">
        <v>0.39583333333333331</v>
      </c>
      <c r="B7" s="24">
        <v>0.79166666666666663</v>
      </c>
      <c r="C7" s="24">
        <f t="shared" si="0"/>
        <v>0.39583333333333331</v>
      </c>
    </row>
    <row r="8" spans="1:3" x14ac:dyDescent="0.35">
      <c r="A8" s="24">
        <v>9.0277777777777776E-2</v>
      </c>
      <c r="B8" s="24">
        <v>0.83333333333333337</v>
      </c>
      <c r="C8" s="24">
        <f t="shared" si="0"/>
        <v>0.74305555555555558</v>
      </c>
    </row>
    <row r="9" spans="1:3" x14ac:dyDescent="0.35">
      <c r="A9" s="24">
        <v>8.3333333333333329E-2</v>
      </c>
      <c r="B9" s="24">
        <v>0.875</v>
      </c>
      <c r="C9" s="24">
        <f t="shared" si="0"/>
        <v>0.79166666666666663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78" sqref="T78"/>
    </sheetView>
  </sheetViews>
  <sheetFormatPr defaultRowHeight="14.5" x14ac:dyDescent="0.3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E13" sqref="E13"/>
    </sheetView>
  </sheetViews>
  <sheetFormatPr defaultRowHeight="14.5" x14ac:dyDescent="0.35"/>
  <cols>
    <col min="1" max="6" width="14.26953125" customWidth="1"/>
  </cols>
  <sheetData>
    <row r="1" spans="1:6" x14ac:dyDescent="0.35">
      <c r="A1" s="20" t="s">
        <v>115</v>
      </c>
      <c r="B1" s="20" t="s">
        <v>1</v>
      </c>
      <c r="C1" s="20" t="s">
        <v>116</v>
      </c>
      <c r="D1" s="20" t="s">
        <v>117</v>
      </c>
      <c r="E1" s="20" t="s">
        <v>118</v>
      </c>
      <c r="F1" s="20"/>
    </row>
    <row r="2" spans="1:6" ht="23.5" customHeight="1" x14ac:dyDescent="0.35">
      <c r="A2" s="22">
        <v>1</v>
      </c>
      <c r="B2" s="22" t="s">
        <v>119</v>
      </c>
      <c r="C2" s="22">
        <v>233242</v>
      </c>
      <c r="D2" s="22">
        <v>923001234567</v>
      </c>
      <c r="E2" s="22"/>
      <c r="F2" s="22" t="b">
        <v>1</v>
      </c>
    </row>
    <row r="3" spans="1:6" ht="23.5" customHeight="1" x14ac:dyDescent="0.35">
      <c r="A3" s="22">
        <v>2</v>
      </c>
      <c r="B3" s="22" t="s">
        <v>120</v>
      </c>
      <c r="C3" s="22">
        <v>235232</v>
      </c>
      <c r="D3" s="22">
        <v>923001234567</v>
      </c>
      <c r="E3" s="22"/>
      <c r="F3" s="22" t="b">
        <v>1</v>
      </c>
    </row>
    <row r="4" spans="1:6" ht="23.5" customHeight="1" x14ac:dyDescent="0.35">
      <c r="A4" s="22">
        <v>3</v>
      </c>
      <c r="B4" s="22" t="s">
        <v>121</v>
      </c>
      <c r="C4" s="22">
        <v>1242553</v>
      </c>
      <c r="D4" s="22">
        <v>923001234567</v>
      </c>
      <c r="E4" s="22"/>
      <c r="F4" s="22" t="b">
        <v>1</v>
      </c>
    </row>
    <row r="5" spans="1:6" ht="23.5" customHeight="1" x14ac:dyDescent="0.35">
      <c r="A5" s="22">
        <v>4</v>
      </c>
      <c r="B5" s="22" t="s">
        <v>50</v>
      </c>
      <c r="C5" s="22">
        <v>423435</v>
      </c>
      <c r="D5" s="22">
        <v>923001234567</v>
      </c>
      <c r="E5" s="22"/>
      <c r="F5" s="22" t="b">
        <v>1</v>
      </c>
    </row>
    <row r="6" spans="1:6" ht="23.5" customHeight="1" x14ac:dyDescent="0.35">
      <c r="A6" s="22">
        <v>5</v>
      </c>
      <c r="B6" s="22" t="s">
        <v>122</v>
      </c>
      <c r="C6" s="22">
        <v>2345352</v>
      </c>
      <c r="D6" s="22"/>
      <c r="E6" s="22"/>
      <c r="F6" s="22" t="b">
        <v>0</v>
      </c>
    </row>
    <row r="7" spans="1:6" ht="23.5" customHeight="1" x14ac:dyDescent="0.35">
      <c r="A7" s="22">
        <v>6</v>
      </c>
      <c r="B7" s="22" t="s">
        <v>123</v>
      </c>
      <c r="C7" s="22">
        <v>3452452</v>
      </c>
      <c r="D7" s="22">
        <v>923001234567</v>
      </c>
      <c r="E7" s="22"/>
      <c r="F7" s="22" t="b">
        <v>1</v>
      </c>
    </row>
    <row r="8" spans="1:6" ht="23.5" customHeight="1" x14ac:dyDescent="0.35">
      <c r="A8" s="22">
        <v>7</v>
      </c>
      <c r="B8" s="22" t="s">
        <v>124</v>
      </c>
      <c r="C8" s="22">
        <v>5234123</v>
      </c>
      <c r="D8" s="22"/>
      <c r="E8" s="22"/>
      <c r="F8" s="22" t="b">
        <v>0</v>
      </c>
    </row>
    <row r="9" spans="1:6" ht="23.5" customHeight="1" x14ac:dyDescent="0.35">
      <c r="A9" s="22">
        <v>8</v>
      </c>
      <c r="B9" s="22" t="s">
        <v>125</v>
      </c>
      <c r="C9" s="22">
        <v>235345</v>
      </c>
      <c r="D9" s="22"/>
      <c r="E9" s="22"/>
      <c r="F9" s="22" t="b">
        <v>0</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54" r:id="rId4" name="Check Box 18">
              <controlPr defaultSize="0" autoFill="0" autoLine="0" autoPict="0">
                <anchor moveWithCells="1">
                  <from>
                    <xdr:col>4</xdr:col>
                    <xdr:colOff>234950</xdr:colOff>
                    <xdr:row>1</xdr:row>
                    <xdr:rowOff>50800</xdr:rowOff>
                  </from>
                  <to>
                    <xdr:col>4</xdr:col>
                    <xdr:colOff>660400</xdr:colOff>
                    <xdr:row>1</xdr:row>
                    <xdr:rowOff>247650</xdr:rowOff>
                  </to>
                </anchor>
              </controlPr>
            </control>
          </mc:Choice>
        </mc:AlternateContent>
        <mc:AlternateContent xmlns:mc="http://schemas.openxmlformats.org/markup-compatibility/2006">
          <mc:Choice Requires="x14">
            <control shapeId="14355" r:id="rId5" name="Check Box 19">
              <controlPr defaultSize="0" autoFill="0" autoLine="0" autoPict="0">
                <anchor moveWithCells="1">
                  <from>
                    <xdr:col>4</xdr:col>
                    <xdr:colOff>234950</xdr:colOff>
                    <xdr:row>2</xdr:row>
                    <xdr:rowOff>50800</xdr:rowOff>
                  </from>
                  <to>
                    <xdr:col>4</xdr:col>
                    <xdr:colOff>660400</xdr:colOff>
                    <xdr:row>2</xdr:row>
                    <xdr:rowOff>247650</xdr:rowOff>
                  </to>
                </anchor>
              </controlPr>
            </control>
          </mc:Choice>
        </mc:AlternateContent>
        <mc:AlternateContent xmlns:mc="http://schemas.openxmlformats.org/markup-compatibility/2006">
          <mc:Choice Requires="x14">
            <control shapeId="14356" r:id="rId6" name="Check Box 20">
              <controlPr defaultSize="0" autoFill="0" autoLine="0" autoPict="0">
                <anchor moveWithCells="1">
                  <from>
                    <xdr:col>4</xdr:col>
                    <xdr:colOff>234950</xdr:colOff>
                    <xdr:row>3</xdr:row>
                    <xdr:rowOff>50800</xdr:rowOff>
                  </from>
                  <to>
                    <xdr:col>4</xdr:col>
                    <xdr:colOff>660400</xdr:colOff>
                    <xdr:row>3</xdr:row>
                    <xdr:rowOff>247650</xdr:rowOff>
                  </to>
                </anchor>
              </controlPr>
            </control>
          </mc:Choice>
        </mc:AlternateContent>
        <mc:AlternateContent xmlns:mc="http://schemas.openxmlformats.org/markup-compatibility/2006">
          <mc:Choice Requires="x14">
            <control shapeId="14357" r:id="rId7" name="Check Box 21">
              <controlPr defaultSize="0" autoFill="0" autoLine="0" autoPict="0">
                <anchor moveWithCells="1">
                  <from>
                    <xdr:col>4</xdr:col>
                    <xdr:colOff>234950</xdr:colOff>
                    <xdr:row>4</xdr:row>
                    <xdr:rowOff>50800</xdr:rowOff>
                  </from>
                  <to>
                    <xdr:col>4</xdr:col>
                    <xdr:colOff>660400</xdr:colOff>
                    <xdr:row>4</xdr:row>
                    <xdr:rowOff>247650</xdr:rowOff>
                  </to>
                </anchor>
              </controlPr>
            </control>
          </mc:Choice>
        </mc:AlternateContent>
        <mc:AlternateContent xmlns:mc="http://schemas.openxmlformats.org/markup-compatibility/2006">
          <mc:Choice Requires="x14">
            <control shapeId="14358" r:id="rId8" name="Check Box 22">
              <controlPr defaultSize="0" autoFill="0" autoLine="0" autoPict="0">
                <anchor moveWithCells="1">
                  <from>
                    <xdr:col>4</xdr:col>
                    <xdr:colOff>234950</xdr:colOff>
                    <xdr:row>5</xdr:row>
                    <xdr:rowOff>50800</xdr:rowOff>
                  </from>
                  <to>
                    <xdr:col>4</xdr:col>
                    <xdr:colOff>660400</xdr:colOff>
                    <xdr:row>5</xdr:row>
                    <xdr:rowOff>247650</xdr:rowOff>
                  </to>
                </anchor>
              </controlPr>
            </control>
          </mc:Choice>
        </mc:AlternateContent>
        <mc:AlternateContent xmlns:mc="http://schemas.openxmlformats.org/markup-compatibility/2006">
          <mc:Choice Requires="x14">
            <control shapeId="14359" r:id="rId9" name="Check Box 23">
              <controlPr defaultSize="0" autoFill="0" autoLine="0" autoPict="0">
                <anchor moveWithCells="1">
                  <from>
                    <xdr:col>4</xdr:col>
                    <xdr:colOff>234950</xdr:colOff>
                    <xdr:row>6</xdr:row>
                    <xdr:rowOff>50800</xdr:rowOff>
                  </from>
                  <to>
                    <xdr:col>4</xdr:col>
                    <xdr:colOff>660400</xdr:colOff>
                    <xdr:row>6</xdr:row>
                    <xdr:rowOff>247650</xdr:rowOff>
                  </to>
                </anchor>
              </controlPr>
            </control>
          </mc:Choice>
        </mc:AlternateContent>
        <mc:AlternateContent xmlns:mc="http://schemas.openxmlformats.org/markup-compatibility/2006">
          <mc:Choice Requires="x14">
            <control shapeId="14360" r:id="rId10" name="Check Box 24">
              <controlPr defaultSize="0" autoFill="0" autoLine="0" autoPict="0">
                <anchor moveWithCells="1">
                  <from>
                    <xdr:col>4</xdr:col>
                    <xdr:colOff>234950</xdr:colOff>
                    <xdr:row>7</xdr:row>
                    <xdr:rowOff>50800</xdr:rowOff>
                  </from>
                  <to>
                    <xdr:col>4</xdr:col>
                    <xdr:colOff>660400</xdr:colOff>
                    <xdr:row>7</xdr:row>
                    <xdr:rowOff>247650</xdr:rowOff>
                  </to>
                </anchor>
              </controlPr>
            </control>
          </mc:Choice>
        </mc:AlternateContent>
        <mc:AlternateContent xmlns:mc="http://schemas.openxmlformats.org/markup-compatibility/2006">
          <mc:Choice Requires="x14">
            <control shapeId="14361" r:id="rId11" name="Check Box 25">
              <controlPr defaultSize="0" autoFill="0" autoLine="0" autoPict="0">
                <anchor moveWithCells="1">
                  <from>
                    <xdr:col>4</xdr:col>
                    <xdr:colOff>234950</xdr:colOff>
                    <xdr:row>8</xdr:row>
                    <xdr:rowOff>50800</xdr:rowOff>
                  </from>
                  <to>
                    <xdr:col>4</xdr:col>
                    <xdr:colOff>660400</xdr:colOff>
                    <xdr:row>8</xdr:row>
                    <xdr:rowOff>247650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D6" sqref="D6"/>
    </sheetView>
  </sheetViews>
  <sheetFormatPr defaultRowHeight="14.5" x14ac:dyDescent="0.35"/>
  <cols>
    <col min="2" max="2" width="34.7265625" customWidth="1"/>
  </cols>
  <sheetData>
    <row r="1" spans="1:2" x14ac:dyDescent="0.35">
      <c r="A1" s="13" t="s">
        <v>126</v>
      </c>
      <c r="B1" s="13" t="s">
        <v>127</v>
      </c>
    </row>
    <row r="2" spans="1:2" ht="87.5" customHeight="1" x14ac:dyDescent="0.35">
      <c r="A2" s="25" t="s">
        <v>128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D8" sqref="D8"/>
    </sheetView>
  </sheetViews>
  <sheetFormatPr defaultRowHeight="14.5" x14ac:dyDescent="0.35"/>
  <cols>
    <col min="1" max="1" width="12.90625" customWidth="1"/>
    <col min="2" max="2" width="28.08984375" customWidth="1"/>
  </cols>
  <sheetData>
    <row r="1" spans="1:2" ht="17.5" customHeight="1" x14ac:dyDescent="0.35">
      <c r="A1" s="13" t="s">
        <v>129</v>
      </c>
      <c r="B1" s="13" t="s">
        <v>130</v>
      </c>
    </row>
    <row r="2" spans="1:2" ht="47.5" customHeight="1" x14ac:dyDescent="0.35">
      <c r="A2" t="s">
        <v>131</v>
      </c>
    </row>
    <row r="3" spans="1:2" ht="47.5" customHeight="1" x14ac:dyDescent="0.35">
      <c r="A3" t="s">
        <v>131</v>
      </c>
    </row>
    <row r="4" spans="1:2" ht="47.5" customHeight="1" x14ac:dyDescent="0.35">
      <c r="A4" t="s">
        <v>131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shapeId="18434" r:id="rId4">
          <objectPr defaultSize="0" autoPict="0" r:id="rId5">
            <anchor moveWithCells="1">
              <from>
                <xdr:col>1</xdr:col>
                <xdr:colOff>0</xdr:colOff>
                <xdr:row>1</xdr:row>
                <xdr:rowOff>0</xdr:rowOff>
              </from>
              <to>
                <xdr:col>1</xdr:col>
                <xdr:colOff>1949450</xdr:colOff>
                <xdr:row>2</xdr:row>
                <xdr:rowOff>6350</xdr:rowOff>
              </to>
            </anchor>
          </objectPr>
        </oleObject>
      </mc:Choice>
      <mc:Fallback>
        <oleObject progId="Acrobat Document" shapeId="18434" r:id="rId4"/>
      </mc:Fallback>
    </mc:AlternateContent>
    <mc:AlternateContent xmlns:mc="http://schemas.openxmlformats.org/markup-compatibility/2006">
      <mc:Choice Requires="x14">
        <oleObject progId="Acrobat Document" dvAspect="DVASPECT_ICON" shapeId="18435" r:id="rId6">
          <objectPr defaultSize="0" autoPict="0" r:id="rId7">
            <anchor moveWithCells="1">
              <from>
                <xdr:col>1</xdr:col>
                <xdr:colOff>0</xdr:colOff>
                <xdr:row>2</xdr:row>
                <xdr:rowOff>25400</xdr:rowOff>
              </from>
              <to>
                <xdr:col>2</xdr:col>
                <xdr:colOff>6350</xdr:colOff>
                <xdr:row>3</xdr:row>
                <xdr:rowOff>6350</xdr:rowOff>
              </to>
            </anchor>
          </objectPr>
        </oleObject>
      </mc:Choice>
      <mc:Fallback>
        <oleObject progId="Acrobat Document" dvAspect="DVASPECT_ICON" shapeId="18435" r:id="rId6"/>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B1" workbookViewId="0">
      <selection activeCell="K12" sqref="K12"/>
    </sheetView>
  </sheetViews>
  <sheetFormatPr defaultRowHeight="14.5" x14ac:dyDescent="0.35"/>
  <cols>
    <col min="1" max="1" width="34.7265625" customWidth="1"/>
    <col min="2" max="2" width="3.90625" bestFit="1" customWidth="1"/>
    <col min="3" max="3" width="7.453125" bestFit="1" customWidth="1"/>
    <col min="4" max="4" width="5.1796875" bestFit="1" customWidth="1"/>
    <col min="5" max="5" width="9.36328125" bestFit="1" customWidth="1"/>
    <col min="6" max="6" width="7.81640625" bestFit="1" customWidth="1"/>
    <col min="7" max="7" width="10.54296875" bestFit="1" customWidth="1"/>
    <col min="8" max="8" width="8.90625" style="22" bestFit="1" customWidth="1"/>
  </cols>
  <sheetData>
    <row r="1" spans="1:8" x14ac:dyDescent="0.35">
      <c r="A1" t="s">
        <v>132</v>
      </c>
      <c r="E1" s="13" t="s">
        <v>1</v>
      </c>
      <c r="F1" s="13" t="s">
        <v>116</v>
      </c>
      <c r="G1" s="13" t="s">
        <v>133</v>
      </c>
      <c r="H1" s="7" t="s">
        <v>134</v>
      </c>
    </row>
    <row r="2" spans="1:8" x14ac:dyDescent="0.35">
      <c r="E2" t="s">
        <v>119</v>
      </c>
      <c r="F2">
        <v>2342352</v>
      </c>
      <c r="G2" t="s">
        <v>136</v>
      </c>
      <c r="H2" s="22">
        <f>IF(G2="Done",1,0)</f>
        <v>1</v>
      </c>
    </row>
    <row r="3" spans="1:8" x14ac:dyDescent="0.35">
      <c r="E3" t="s">
        <v>120</v>
      </c>
      <c r="F3">
        <v>43534</v>
      </c>
      <c r="G3" t="s">
        <v>137</v>
      </c>
      <c r="H3" s="22">
        <f t="shared" ref="H3:H8" si="0">IF(G3="Done",1,0)</f>
        <v>0</v>
      </c>
    </row>
    <row r="4" spans="1:8" x14ac:dyDescent="0.35">
      <c r="E4" t="s">
        <v>121</v>
      </c>
      <c r="F4">
        <v>235562</v>
      </c>
      <c r="G4" t="s">
        <v>136</v>
      </c>
      <c r="H4" s="22">
        <f t="shared" si="0"/>
        <v>1</v>
      </c>
    </row>
    <row r="5" spans="1:8" x14ac:dyDescent="0.35">
      <c r="E5" t="s">
        <v>50</v>
      </c>
      <c r="F5">
        <v>5346234</v>
      </c>
      <c r="G5" t="s">
        <v>136</v>
      </c>
      <c r="H5" s="22">
        <f t="shared" si="0"/>
        <v>1</v>
      </c>
    </row>
    <row r="6" spans="1:8" x14ac:dyDescent="0.35">
      <c r="E6" t="s">
        <v>122</v>
      </c>
      <c r="F6">
        <v>235462</v>
      </c>
      <c r="G6" t="s">
        <v>137</v>
      </c>
      <c r="H6" s="22">
        <f t="shared" si="0"/>
        <v>0</v>
      </c>
    </row>
    <row r="7" spans="1:8" x14ac:dyDescent="0.35">
      <c r="E7" t="s">
        <v>123</v>
      </c>
      <c r="F7">
        <v>323562</v>
      </c>
      <c r="G7" t="s">
        <v>136</v>
      </c>
      <c r="H7" s="22">
        <f t="shared" si="0"/>
        <v>1</v>
      </c>
    </row>
    <row r="8" spans="1:8" x14ac:dyDescent="0.35">
      <c r="E8" t="s">
        <v>124</v>
      </c>
      <c r="F8" t="s">
        <v>135</v>
      </c>
      <c r="G8" t="s">
        <v>137</v>
      </c>
      <c r="H8" s="22">
        <f t="shared" si="0"/>
        <v>0</v>
      </c>
    </row>
  </sheetData>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5" id="{11EB9FE2-7AB5-4831-9E21-809D0CBD8934}">
            <x14:iconSet iconSet="3Symbols2" custom="1">
              <x14:cfvo type="percent">
                <xm:f>0</xm:f>
              </x14:cfvo>
              <x14:cfvo type="num">
                <xm:f>0</xm:f>
              </x14:cfvo>
              <x14:cfvo type="num" gte="0">
                <xm:f>0</xm:f>
              </x14:cfvo>
              <x14:cfIcon iconSet="NoIcons" iconId="0"/>
              <x14:cfIcon iconSet="3Symbols2" iconId="1"/>
              <x14:cfIcon iconSet="3Symbols2" iconId="2"/>
            </x14:iconSet>
          </x14:cfRule>
          <xm:sqref>H2:H9</xm:sqref>
        </x14:conditionalFormatting>
        <x14:conditionalFormatting xmlns:xm="http://schemas.microsoft.com/office/excel/2006/main">
          <x14:cfRule type="iconSet" priority="4" id="{8AA547D2-B58E-4545-8C22-61922F36653E}">
            <x14:iconSet iconSet="3Symbols2" custom="1">
              <x14:cfvo type="percent">
                <xm:f>0</xm:f>
              </x14:cfvo>
              <x14:cfvo type="num">
                <xm:f>0</xm:f>
              </x14:cfvo>
              <x14:cfvo type="num" gte="0">
                <xm:f>0</xm:f>
              </x14:cfvo>
              <x14:cfIcon iconSet="3Symbols2" iconId="0"/>
              <x14:cfIcon iconSet="NoIcons" iconId="0"/>
              <x14:cfIcon iconSet="3Symbols2" iconId="2"/>
            </x14:iconSet>
          </x14:cfRule>
          <xm:sqref>H2:H9</xm:sqref>
        </x14:conditionalFormatting>
        <x14:conditionalFormatting xmlns:xm="http://schemas.microsoft.com/office/excel/2006/main">
          <x14:cfRule type="iconSet" priority="2" id="{DA19A3E4-EDEA-4289-89EC-9372958D6A57}">
            <x14:iconSet iconSet="3Symbols2" custom="1">
              <x14:cfvo type="percent">
                <xm:f>0</xm:f>
              </x14:cfvo>
              <x14:cfvo type="num">
                <xm:f>0</xm:f>
              </x14:cfvo>
              <x14:cfvo type="num" gte="0">
                <xm:f>0</xm:f>
              </x14:cfvo>
              <x14:cfIcon iconSet="NoIcons" iconId="0"/>
              <x14:cfIcon iconSet="3Symbols2" iconId="0"/>
              <x14:cfIcon iconSet="3Symbols2" iconId="2"/>
            </x14:iconSet>
          </x14:cfRule>
          <xm:sqref>H2:H8</xm:sqref>
        </x14:conditionalFormatting>
        <x14:conditionalFormatting xmlns:xm="http://schemas.microsoft.com/office/excel/2006/main">
          <x14:cfRule type="iconSet" priority="1" id="{D8B3476F-5058-4E55-B49C-574887EEC6D5}">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H2:H8</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F11" sqref="F11"/>
    </sheetView>
  </sheetViews>
  <sheetFormatPr defaultRowHeight="14.5" x14ac:dyDescent="0.35"/>
  <cols>
    <col min="1" max="1" width="9.36328125" bestFit="1" customWidth="1"/>
    <col min="2" max="2" width="7.81640625" bestFit="1" customWidth="1"/>
    <col min="3" max="3" width="10.54296875" bestFit="1" customWidth="1"/>
  </cols>
  <sheetData>
    <row r="1" spans="1:3" x14ac:dyDescent="0.35">
      <c r="A1" s="13" t="s">
        <v>1</v>
      </c>
      <c r="B1" s="13" t="s">
        <v>116</v>
      </c>
      <c r="C1" s="13" t="s">
        <v>133</v>
      </c>
    </row>
    <row r="2" spans="1:3" x14ac:dyDescent="0.35">
      <c r="A2" t="s">
        <v>119</v>
      </c>
      <c r="B2">
        <v>2342352</v>
      </c>
      <c r="C2" t="s">
        <v>136</v>
      </c>
    </row>
    <row r="3" spans="1:3" x14ac:dyDescent="0.35">
      <c r="A3" t="s">
        <v>120</v>
      </c>
      <c r="B3">
        <v>43534</v>
      </c>
      <c r="C3" t="s">
        <v>137</v>
      </c>
    </row>
    <row r="4" spans="1:3" x14ac:dyDescent="0.35">
      <c r="A4" t="s">
        <v>121</v>
      </c>
      <c r="B4">
        <v>235562</v>
      </c>
      <c r="C4" t="s">
        <v>136</v>
      </c>
    </row>
    <row r="5" spans="1:3" x14ac:dyDescent="0.35">
      <c r="A5" t="s">
        <v>50</v>
      </c>
      <c r="B5">
        <v>5346234</v>
      </c>
      <c r="C5" t="s">
        <v>136</v>
      </c>
    </row>
    <row r="6" spans="1:3" x14ac:dyDescent="0.35">
      <c r="A6" t="s">
        <v>122</v>
      </c>
      <c r="B6">
        <v>235462</v>
      </c>
      <c r="C6" t="s">
        <v>137</v>
      </c>
    </row>
    <row r="7" spans="1:3" x14ac:dyDescent="0.35">
      <c r="A7" t="s">
        <v>123</v>
      </c>
      <c r="B7">
        <v>323562</v>
      </c>
      <c r="C7" t="s">
        <v>136</v>
      </c>
    </row>
    <row r="8" spans="1:3" x14ac:dyDescent="0.35">
      <c r="A8" t="s">
        <v>124</v>
      </c>
      <c r="B8" t="s">
        <v>135</v>
      </c>
      <c r="C8" t="s">
        <v>137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E6" sqref="E6"/>
    </sheetView>
  </sheetViews>
  <sheetFormatPr defaultRowHeight="14.5" x14ac:dyDescent="0.35"/>
  <cols>
    <col min="1" max="2" width="15.54296875" customWidth="1"/>
  </cols>
  <sheetData>
    <row r="1" spans="1:2" x14ac:dyDescent="0.35">
      <c r="A1" s="20" t="s">
        <v>138</v>
      </c>
      <c r="B1" s="20" t="s">
        <v>139</v>
      </c>
    </row>
    <row r="2" spans="1:2" ht="15.5" x14ac:dyDescent="0.35">
      <c r="A2" s="22">
        <v>1234567789</v>
      </c>
      <c r="B2" s="26" t="str">
        <f>"*"&amp;A2&amp;"*"</f>
        <v>*1234567789*</v>
      </c>
    </row>
    <row r="3" spans="1:2" ht="15.5" x14ac:dyDescent="0.35">
      <c r="A3" s="22">
        <v>1234567789</v>
      </c>
      <c r="B3" s="26" t="str">
        <f t="shared" ref="B3:B11" si="0">"*"&amp;A3&amp;"*"</f>
        <v>*1234567789*</v>
      </c>
    </row>
    <row r="4" spans="1:2" ht="15.5" x14ac:dyDescent="0.35">
      <c r="A4" s="22">
        <v>1234567789</v>
      </c>
      <c r="B4" s="26" t="str">
        <f t="shared" si="0"/>
        <v>*1234567789*</v>
      </c>
    </row>
    <row r="5" spans="1:2" ht="15.5" x14ac:dyDescent="0.35">
      <c r="A5" s="22">
        <v>1234567789</v>
      </c>
      <c r="B5" s="26" t="str">
        <f t="shared" si="0"/>
        <v>*1234567789*</v>
      </c>
    </row>
    <row r="6" spans="1:2" ht="15.5" x14ac:dyDescent="0.35">
      <c r="A6" s="22">
        <v>1234567789</v>
      </c>
      <c r="B6" s="26" t="str">
        <f t="shared" si="0"/>
        <v>*1234567789*</v>
      </c>
    </row>
    <row r="7" spans="1:2" ht="15.5" x14ac:dyDescent="0.35">
      <c r="A7" s="22">
        <v>1234567789</v>
      </c>
      <c r="B7" s="26" t="str">
        <f t="shared" si="0"/>
        <v>*1234567789*</v>
      </c>
    </row>
    <row r="8" spans="1:2" ht="15.5" x14ac:dyDescent="0.35">
      <c r="A8" s="22">
        <v>1234567789</v>
      </c>
      <c r="B8" s="26" t="str">
        <f t="shared" si="0"/>
        <v>*1234567789*</v>
      </c>
    </row>
    <row r="9" spans="1:2" ht="15.5" x14ac:dyDescent="0.35">
      <c r="A9" s="22">
        <v>1234567789</v>
      </c>
      <c r="B9" s="26" t="str">
        <f t="shared" si="0"/>
        <v>*1234567789*</v>
      </c>
    </row>
    <row r="10" spans="1:2" ht="15.5" x14ac:dyDescent="0.35">
      <c r="A10" s="22">
        <v>1234567789</v>
      </c>
      <c r="B10" s="26" t="str">
        <f t="shared" si="0"/>
        <v>*1234567789*</v>
      </c>
    </row>
    <row r="11" spans="1:2" ht="15.5" x14ac:dyDescent="0.35">
      <c r="A11" s="22">
        <v>1234567789</v>
      </c>
      <c r="B11" s="26" t="str">
        <f t="shared" si="0"/>
        <v>*1234567789*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C10"/>
    </sheetView>
  </sheetViews>
  <sheetFormatPr defaultRowHeight="14.5" x14ac:dyDescent="0.35"/>
  <cols>
    <col min="1" max="1" width="16.7265625" bestFit="1" customWidth="1"/>
    <col min="2" max="2" width="18.7265625" bestFit="1" customWidth="1"/>
    <col min="3" max="3" width="16.54296875" bestFit="1" customWidth="1"/>
  </cols>
  <sheetData>
    <row r="1" spans="1:3" x14ac:dyDescent="0.35">
      <c r="A1" s="68" t="s">
        <v>28</v>
      </c>
      <c r="B1" s="68"/>
      <c r="C1" s="68"/>
    </row>
    <row r="2" spans="1:3" x14ac:dyDescent="0.35">
      <c r="A2" s="7" t="s">
        <v>1</v>
      </c>
      <c r="B2" s="7" t="s">
        <v>29</v>
      </c>
      <c r="C2" s="7" t="s">
        <v>30</v>
      </c>
    </row>
    <row r="3" spans="1:3" x14ac:dyDescent="0.35">
      <c r="A3" s="4" t="s">
        <v>5</v>
      </c>
      <c r="B3" t="str">
        <f>UPPER(A3)</f>
        <v>MUHAMMAD MUNIR</v>
      </c>
      <c r="C3" t="str">
        <f>LOWER(B3)</f>
        <v>muhammad munir</v>
      </c>
    </row>
    <row r="4" spans="1:3" x14ac:dyDescent="0.35">
      <c r="A4" s="4" t="s">
        <v>6</v>
      </c>
      <c r="B4" t="str">
        <f t="shared" ref="B4:B10" si="0">UPPER(A4)</f>
        <v>SHAHID</v>
      </c>
      <c r="C4" t="str">
        <f t="shared" ref="C4:C10" si="1">LOWER(B4)</f>
        <v>shahid</v>
      </c>
    </row>
    <row r="5" spans="1:3" x14ac:dyDescent="0.35">
      <c r="A5" s="4" t="s">
        <v>7</v>
      </c>
      <c r="B5" t="str">
        <f t="shared" si="0"/>
        <v>TALHA</v>
      </c>
      <c r="C5" t="str">
        <f t="shared" si="1"/>
        <v>talha</v>
      </c>
    </row>
    <row r="6" spans="1:3" x14ac:dyDescent="0.35">
      <c r="A6" s="4" t="s">
        <v>8</v>
      </c>
      <c r="B6" t="str">
        <f t="shared" si="0"/>
        <v>MUZAHIR</v>
      </c>
      <c r="C6" t="str">
        <f t="shared" si="1"/>
        <v>muzahir</v>
      </c>
    </row>
    <row r="7" spans="1:3" x14ac:dyDescent="0.35">
      <c r="A7" s="4" t="s">
        <v>9</v>
      </c>
      <c r="B7" t="str">
        <f t="shared" si="0"/>
        <v>MUNAWAR</v>
      </c>
      <c r="C7" t="str">
        <f t="shared" si="1"/>
        <v>munawar</v>
      </c>
    </row>
    <row r="8" spans="1:3" x14ac:dyDescent="0.35">
      <c r="A8" s="4" t="s">
        <v>10</v>
      </c>
      <c r="B8" t="str">
        <f t="shared" si="0"/>
        <v>ASAD</v>
      </c>
      <c r="C8" t="str">
        <f t="shared" si="1"/>
        <v>asad</v>
      </c>
    </row>
    <row r="9" spans="1:3" x14ac:dyDescent="0.35">
      <c r="A9" s="4" t="s">
        <v>32</v>
      </c>
      <c r="B9" t="str">
        <f t="shared" si="0"/>
        <v>ZIA</v>
      </c>
      <c r="C9" t="str">
        <f t="shared" si="1"/>
        <v>zia</v>
      </c>
    </row>
    <row r="10" spans="1:3" x14ac:dyDescent="0.35">
      <c r="A10" s="4" t="s">
        <v>31</v>
      </c>
      <c r="B10" t="str">
        <f t="shared" si="0"/>
        <v>NOOR UL HAQ</v>
      </c>
      <c r="C10" t="str">
        <f t="shared" si="1"/>
        <v>noor ul haq</v>
      </c>
    </row>
    <row r="12" spans="1:3" x14ac:dyDescent="0.35">
      <c r="A12" s="8"/>
      <c r="B12" s="8"/>
      <c r="C12" s="8"/>
    </row>
    <row r="13" spans="1:3" x14ac:dyDescent="0.35">
      <c r="A13" s="8"/>
      <c r="B13" s="8"/>
      <c r="C13" s="8"/>
    </row>
    <row r="14" spans="1:3" x14ac:dyDescent="0.35">
      <c r="A14" s="8"/>
      <c r="B14" s="8"/>
      <c r="C14" s="8"/>
    </row>
    <row r="15" spans="1:3" x14ac:dyDescent="0.35">
      <c r="A15" s="8"/>
      <c r="B15" s="8"/>
      <c r="C15" s="8"/>
    </row>
    <row r="16" spans="1:3" x14ac:dyDescent="0.35">
      <c r="A16" s="8"/>
      <c r="B16" s="8"/>
      <c r="C16" s="8"/>
    </row>
    <row r="17" spans="1:3" x14ac:dyDescent="0.35">
      <c r="A17" s="8"/>
      <c r="B17" s="8"/>
      <c r="C17" s="8"/>
    </row>
    <row r="18" spans="1:3" x14ac:dyDescent="0.35">
      <c r="A18" s="8"/>
      <c r="B18" s="8"/>
      <c r="C18" s="8"/>
    </row>
  </sheetData>
  <mergeCells count="1">
    <mergeCell ref="A1:C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10" sqref="C10"/>
    </sheetView>
  </sheetViews>
  <sheetFormatPr defaultRowHeight="14.5" x14ac:dyDescent="0.35"/>
  <cols>
    <col min="1" max="4" width="33.08984375" customWidth="1"/>
  </cols>
  <sheetData>
    <row r="1" spans="1:4" x14ac:dyDescent="0.35">
      <c r="A1" s="19" t="s">
        <v>145</v>
      </c>
      <c r="B1" s="19" t="s">
        <v>55</v>
      </c>
      <c r="C1" s="19" t="s">
        <v>56</v>
      </c>
      <c r="D1" s="19" t="s">
        <v>146</v>
      </c>
    </row>
    <row r="2" spans="1:4" x14ac:dyDescent="0.35">
      <c r="A2" s="15" t="s">
        <v>140</v>
      </c>
      <c r="B2" t="s">
        <v>147</v>
      </c>
      <c r="C2" t="s">
        <v>152</v>
      </c>
      <c r="D2" t="s">
        <v>157</v>
      </c>
    </row>
    <row r="3" spans="1:4" x14ac:dyDescent="0.35">
      <c r="A3" s="15" t="s">
        <v>141</v>
      </c>
      <c r="B3" t="s">
        <v>148</v>
      </c>
      <c r="C3" t="s">
        <v>153</v>
      </c>
      <c r="D3" t="s">
        <v>157</v>
      </c>
    </row>
    <row r="4" spans="1:4" x14ac:dyDescent="0.35">
      <c r="A4" s="15" t="s">
        <v>142</v>
      </c>
      <c r="B4" t="s">
        <v>149</v>
      </c>
      <c r="C4" t="s">
        <v>154</v>
      </c>
      <c r="D4" t="s">
        <v>157</v>
      </c>
    </row>
    <row r="5" spans="1:4" x14ac:dyDescent="0.35">
      <c r="A5" s="15" t="s">
        <v>143</v>
      </c>
      <c r="B5" t="s">
        <v>150</v>
      </c>
      <c r="C5" t="s">
        <v>155</v>
      </c>
      <c r="D5" t="s">
        <v>157</v>
      </c>
    </row>
    <row r="6" spans="1:4" x14ac:dyDescent="0.35">
      <c r="A6" s="15" t="s">
        <v>144</v>
      </c>
      <c r="B6" t="s">
        <v>151</v>
      </c>
      <c r="C6" t="s">
        <v>156</v>
      </c>
      <c r="D6" t="s">
        <v>157</v>
      </c>
    </row>
  </sheetData>
  <hyperlinks>
    <hyperlink ref="A2" r:id="rId1"/>
    <hyperlink ref="A3" r:id="rId2"/>
    <hyperlink ref="A4" r:id="rId3"/>
    <hyperlink ref="A5" r:id="rId4"/>
    <hyperlink ref="A6" r:id="rId5"/>
  </hyperlinks>
  <pageMargins left="0.7" right="0.7" top="0.75" bottom="0.75" header="0.3" footer="0.3"/>
  <drawing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
  <sheetViews>
    <sheetView workbookViewId="0">
      <selection activeCell="G8" sqref="G8"/>
    </sheetView>
  </sheetViews>
  <sheetFormatPr defaultRowHeight="14.5" x14ac:dyDescent="0.35"/>
  <cols>
    <col min="2" max="2" width="11.90625" bestFit="1" customWidth="1"/>
    <col min="3" max="3" width="12.08984375" bestFit="1" customWidth="1"/>
    <col min="4" max="4" width="11.1796875" bestFit="1" customWidth="1"/>
  </cols>
  <sheetData>
    <row r="3" spans="2:4" ht="28.5" x14ac:dyDescent="0.65">
      <c r="B3" s="27" t="s">
        <v>158</v>
      </c>
      <c r="C3" s="28" t="s">
        <v>159</v>
      </c>
      <c r="D3" s="27" t="s">
        <v>160</v>
      </c>
    </row>
  </sheetData>
  <hyperlinks>
    <hyperlink ref="B3" r:id="rId1"/>
    <hyperlink ref="C3" r:id="rId2"/>
    <hyperlink ref="D3" r:id="rId3"/>
  </hyperlinks>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E7"/>
  <sheetViews>
    <sheetView workbookViewId="0">
      <selection activeCell="G12" sqref="G12"/>
    </sheetView>
  </sheetViews>
  <sheetFormatPr defaultRowHeight="14.5" x14ac:dyDescent="0.35"/>
  <cols>
    <col min="4" max="4" width="11.81640625" bestFit="1" customWidth="1"/>
  </cols>
  <sheetData>
    <row r="2" spans="4:5" x14ac:dyDescent="0.35">
      <c r="D2" s="19" t="s">
        <v>161</v>
      </c>
      <c r="E2" s="19" t="s">
        <v>162</v>
      </c>
    </row>
    <row r="3" spans="4:5" x14ac:dyDescent="0.35">
      <c r="D3">
        <v>45.6345235</v>
      </c>
      <c r="E3">
        <f>ROUNDUP(D3,2)</f>
        <v>45.64</v>
      </c>
    </row>
    <row r="4" spans="4:5" x14ac:dyDescent="0.35">
      <c r="D4">
        <v>23.634523420000001</v>
      </c>
      <c r="E4">
        <f t="shared" ref="E4:E7" si="0">ROUNDUP(D4,2)</f>
        <v>23.64</v>
      </c>
    </row>
    <row r="5" spans="4:5" x14ac:dyDescent="0.35">
      <c r="D5">
        <v>54.234523422999999</v>
      </c>
      <c r="E5">
        <f t="shared" si="0"/>
        <v>54.239999999999995</v>
      </c>
    </row>
    <row r="6" spans="4:5" x14ac:dyDescent="0.35">
      <c r="D6">
        <v>65.124643531999993</v>
      </c>
      <c r="E6">
        <f t="shared" si="0"/>
        <v>65.13000000000001</v>
      </c>
    </row>
    <row r="7" spans="4:5" x14ac:dyDescent="0.35">
      <c r="D7">
        <v>63.754645629999999</v>
      </c>
      <c r="E7">
        <f t="shared" si="0"/>
        <v>63.76</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H13" sqref="H13"/>
    </sheetView>
  </sheetViews>
  <sheetFormatPr defaultRowHeight="14.5" x14ac:dyDescent="0.35"/>
  <cols>
    <col min="1" max="1" width="16.81640625" bestFit="1" customWidth="1"/>
    <col min="2" max="5" width="10.54296875" customWidth="1"/>
  </cols>
  <sheetData>
    <row r="1" spans="1:5" x14ac:dyDescent="0.35">
      <c r="A1" s="4"/>
      <c r="B1" s="30" t="s">
        <v>163</v>
      </c>
      <c r="C1" s="30" t="s">
        <v>164</v>
      </c>
      <c r="D1" s="30" t="s">
        <v>165</v>
      </c>
      <c r="E1" s="30" t="s">
        <v>166</v>
      </c>
    </row>
    <row r="2" spans="1:5" x14ac:dyDescent="0.35">
      <c r="A2" s="4"/>
      <c r="B2" s="29">
        <v>1</v>
      </c>
      <c r="C2" s="29">
        <v>97</v>
      </c>
      <c r="D2" s="29">
        <f>C2-C14</f>
        <v>33.4</v>
      </c>
      <c r="E2" s="29">
        <f>D2^2</f>
        <v>1115.56</v>
      </c>
    </row>
    <row r="3" spans="1:5" x14ac:dyDescent="0.35">
      <c r="A3" s="4"/>
      <c r="B3" s="29">
        <v>2</v>
      </c>
      <c r="C3" s="29">
        <v>67</v>
      </c>
      <c r="D3" s="29">
        <f t="shared" ref="D3:D11" si="0">C3-C15</f>
        <v>67</v>
      </c>
      <c r="E3" s="29">
        <f t="shared" ref="E3:E11" si="1">D3^2</f>
        <v>4489</v>
      </c>
    </row>
    <row r="4" spans="1:5" x14ac:dyDescent="0.35">
      <c r="A4" s="4"/>
      <c r="B4" s="29">
        <v>3</v>
      </c>
      <c r="C4" s="29">
        <v>56</v>
      </c>
      <c r="D4" s="29">
        <f t="shared" si="0"/>
        <v>56</v>
      </c>
      <c r="E4" s="29">
        <f t="shared" si="1"/>
        <v>3136</v>
      </c>
    </row>
    <row r="5" spans="1:5" x14ac:dyDescent="0.35">
      <c r="A5" s="4"/>
      <c r="B5" s="29">
        <v>4</v>
      </c>
      <c r="C5" s="29">
        <v>45</v>
      </c>
      <c r="D5" s="29">
        <f t="shared" si="0"/>
        <v>45</v>
      </c>
      <c r="E5" s="29">
        <f t="shared" si="1"/>
        <v>2025</v>
      </c>
    </row>
    <row r="6" spans="1:5" x14ac:dyDescent="0.35">
      <c r="A6" s="4"/>
      <c r="B6" s="29">
        <v>5</v>
      </c>
      <c r="C6" s="29">
        <v>98</v>
      </c>
      <c r="D6" s="29">
        <f t="shared" si="0"/>
        <v>98</v>
      </c>
      <c r="E6" s="29">
        <f t="shared" si="1"/>
        <v>9604</v>
      </c>
    </row>
    <row r="7" spans="1:5" x14ac:dyDescent="0.35">
      <c r="A7" s="4"/>
      <c r="B7" s="29">
        <v>6</v>
      </c>
      <c r="C7" s="29">
        <v>78</v>
      </c>
      <c r="D7" s="29">
        <f t="shared" si="0"/>
        <v>78</v>
      </c>
      <c r="E7" s="29">
        <f t="shared" si="1"/>
        <v>6084</v>
      </c>
    </row>
    <row r="8" spans="1:5" x14ac:dyDescent="0.35">
      <c r="A8" s="4"/>
      <c r="B8" s="29">
        <v>7</v>
      </c>
      <c r="C8" s="29">
        <v>53</v>
      </c>
      <c r="D8" s="29">
        <f t="shared" si="0"/>
        <v>53</v>
      </c>
      <c r="E8" s="29">
        <f t="shared" si="1"/>
        <v>2809</v>
      </c>
    </row>
    <row r="9" spans="1:5" x14ac:dyDescent="0.35">
      <c r="A9" s="4"/>
      <c r="B9" s="29">
        <v>8</v>
      </c>
      <c r="C9" s="29">
        <v>32</v>
      </c>
      <c r="D9" s="29">
        <f t="shared" si="0"/>
        <v>32</v>
      </c>
      <c r="E9" s="29">
        <f t="shared" si="1"/>
        <v>1024</v>
      </c>
    </row>
    <row r="10" spans="1:5" x14ac:dyDescent="0.35">
      <c r="A10" s="4"/>
      <c r="B10" s="29">
        <v>9</v>
      </c>
      <c r="C10" s="29">
        <v>45</v>
      </c>
      <c r="D10" s="29">
        <f t="shared" si="0"/>
        <v>45</v>
      </c>
      <c r="E10" s="29">
        <f t="shared" si="1"/>
        <v>2025</v>
      </c>
    </row>
    <row r="11" spans="1:5" x14ac:dyDescent="0.35">
      <c r="A11" s="4"/>
      <c r="B11" s="29">
        <v>10</v>
      </c>
      <c r="C11" s="29">
        <v>65</v>
      </c>
      <c r="D11" s="29">
        <f t="shared" si="0"/>
        <v>65</v>
      </c>
      <c r="E11" s="29">
        <f t="shared" si="1"/>
        <v>4225</v>
      </c>
    </row>
    <row r="12" spans="1:5" x14ac:dyDescent="0.35">
      <c r="A12" s="31" t="s">
        <v>167</v>
      </c>
      <c r="B12" s="29"/>
      <c r="C12" s="31">
        <f>SUM(C2:C11)</f>
        <v>636</v>
      </c>
      <c r="D12" s="31">
        <f>SUM(D2:D11)</f>
        <v>572.4</v>
      </c>
      <c r="E12" s="31">
        <f>SUM(E2:E11)</f>
        <v>36536.559999999998</v>
      </c>
    </row>
    <row r="13" spans="1:5" x14ac:dyDescent="0.35">
      <c r="A13" s="31" t="s">
        <v>42</v>
      </c>
      <c r="B13" s="29"/>
      <c r="C13" s="31">
        <f>COUNT(C2:C11)</f>
        <v>10</v>
      </c>
      <c r="D13" s="31">
        <f t="shared" ref="D13:E13" si="2">COUNT(D2:D11)</f>
        <v>10</v>
      </c>
      <c r="E13" s="31">
        <f t="shared" si="2"/>
        <v>10</v>
      </c>
    </row>
    <row r="14" spans="1:5" x14ac:dyDescent="0.35">
      <c r="A14" s="31" t="s">
        <v>168</v>
      </c>
      <c r="B14" s="29"/>
      <c r="C14" s="31">
        <f>[1]!MEAN(C2:C11)</f>
        <v>63.6</v>
      </c>
      <c r="D14" s="31">
        <f>[1]!MEAN(D2:D11)</f>
        <v>57.239999999999995</v>
      </c>
      <c r="E14" s="31">
        <f>[1]!MEAN(E2:E11)</f>
        <v>3653.6559999999999</v>
      </c>
    </row>
    <row r="15" spans="1:5" x14ac:dyDescent="0.35">
      <c r="A15" s="31" t="s">
        <v>169</v>
      </c>
      <c r="B15" s="29"/>
      <c r="C15" s="31"/>
      <c r="D15" s="4"/>
      <c r="E15" s="32">
        <f>E12/(E13-1)</f>
        <v>4059.6177777777775</v>
      </c>
    </row>
    <row r="16" spans="1:5" x14ac:dyDescent="0.35">
      <c r="A16" s="31" t="s">
        <v>170</v>
      </c>
      <c r="B16" s="29"/>
      <c r="C16" s="31"/>
      <c r="D16" s="4"/>
      <c r="E16" s="32">
        <f>E15^0.5</f>
        <v>63.715129896891661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sqref="A1:H16"/>
    </sheetView>
  </sheetViews>
  <sheetFormatPr defaultRowHeight="14.5" x14ac:dyDescent="0.35"/>
  <cols>
    <col min="1" max="1" width="9.26953125" customWidth="1"/>
    <col min="2" max="2" width="11.54296875" customWidth="1"/>
    <col min="3" max="3" width="13.1796875" customWidth="1"/>
    <col min="4" max="4" width="11" bestFit="1" customWidth="1"/>
    <col min="7" max="7" width="18.54296875" bestFit="1" customWidth="1"/>
    <col min="8" max="8" width="14.1796875" customWidth="1"/>
  </cols>
  <sheetData>
    <row r="1" spans="1:8" x14ac:dyDescent="0.35">
      <c r="A1" s="10" t="s">
        <v>34</v>
      </c>
      <c r="B1" s="10" t="s">
        <v>35</v>
      </c>
      <c r="C1" s="10" t="s">
        <v>36</v>
      </c>
      <c r="D1" s="10" t="s">
        <v>37</v>
      </c>
      <c r="E1" s="10" t="s">
        <v>38</v>
      </c>
      <c r="F1" s="10" t="s">
        <v>171</v>
      </c>
      <c r="G1" s="10" t="s">
        <v>172</v>
      </c>
      <c r="H1" s="10" t="s">
        <v>173</v>
      </c>
    </row>
    <row r="2" spans="1:8" x14ac:dyDescent="0.35">
      <c r="A2" s="11" t="s">
        <v>39</v>
      </c>
      <c r="B2" s="11">
        <v>1185732</v>
      </c>
      <c r="C2" s="12">
        <v>44210</v>
      </c>
      <c r="D2" s="11" t="s">
        <v>40</v>
      </c>
      <c r="E2" s="11" t="s">
        <v>41</v>
      </c>
      <c r="F2" s="11" t="s">
        <v>41</v>
      </c>
      <c r="G2" s="11" t="s">
        <v>174</v>
      </c>
      <c r="H2" s="33">
        <v>0.5</v>
      </c>
    </row>
    <row r="3" spans="1:8" x14ac:dyDescent="0.35">
      <c r="A3" s="11" t="s">
        <v>39</v>
      </c>
      <c r="B3" s="11">
        <v>1185732</v>
      </c>
      <c r="C3" s="12">
        <v>44210</v>
      </c>
      <c r="D3" s="11" t="s">
        <v>40</v>
      </c>
      <c r="E3" s="11" t="s">
        <v>41</v>
      </c>
      <c r="F3" s="11" t="s">
        <v>41</v>
      </c>
      <c r="G3" s="11" t="s">
        <v>175</v>
      </c>
      <c r="H3" s="33">
        <v>0.5</v>
      </c>
    </row>
    <row r="4" spans="1:8" x14ac:dyDescent="0.35">
      <c r="A4" s="11" t="s">
        <v>39</v>
      </c>
      <c r="B4" s="11">
        <v>1185732</v>
      </c>
      <c r="C4" s="12">
        <v>44210</v>
      </c>
      <c r="D4" s="11" t="s">
        <v>40</v>
      </c>
      <c r="E4" s="11" t="s">
        <v>41</v>
      </c>
      <c r="F4" s="11" t="s">
        <v>41</v>
      </c>
      <c r="G4" s="11" t="s">
        <v>176</v>
      </c>
      <c r="H4" s="33">
        <v>0.4</v>
      </c>
    </row>
    <row r="5" spans="1:8" x14ac:dyDescent="0.35">
      <c r="A5" s="11" t="s">
        <v>39</v>
      </c>
      <c r="B5" s="11">
        <v>1185732</v>
      </c>
      <c r="C5" s="12">
        <v>44210</v>
      </c>
      <c r="D5" s="11" t="s">
        <v>40</v>
      </c>
      <c r="E5" s="11" t="s">
        <v>41</v>
      </c>
      <c r="F5" s="11" t="s">
        <v>41</v>
      </c>
      <c r="G5" s="11" t="s">
        <v>177</v>
      </c>
      <c r="H5" s="33">
        <v>0.45</v>
      </c>
    </row>
    <row r="6" spans="1:8" x14ac:dyDescent="0.35">
      <c r="A6" s="11" t="s">
        <v>39</v>
      </c>
      <c r="B6" s="11">
        <v>1185732</v>
      </c>
      <c r="C6" s="12">
        <v>44210</v>
      </c>
      <c r="D6" s="11" t="s">
        <v>40</v>
      </c>
      <c r="E6" s="11" t="s">
        <v>41</v>
      </c>
      <c r="F6" s="11" t="s">
        <v>41</v>
      </c>
      <c r="G6" s="11" t="s">
        <v>178</v>
      </c>
      <c r="H6" s="33">
        <v>0.6</v>
      </c>
    </row>
    <row r="7" spans="1:8" x14ac:dyDescent="0.35">
      <c r="A7" s="11" t="s">
        <v>39</v>
      </c>
      <c r="B7" s="11">
        <v>1185732</v>
      </c>
      <c r="C7" s="12">
        <v>44210</v>
      </c>
      <c r="D7" s="11" t="s">
        <v>40</v>
      </c>
      <c r="E7" s="11" t="s">
        <v>41</v>
      </c>
      <c r="F7" s="11" t="s">
        <v>41</v>
      </c>
      <c r="G7" s="11" t="s">
        <v>179</v>
      </c>
      <c r="H7" s="33">
        <v>0.5</v>
      </c>
    </row>
    <row r="8" spans="1:8" x14ac:dyDescent="0.35">
      <c r="A8" s="11" t="s">
        <v>39</v>
      </c>
      <c r="B8" s="11">
        <v>1185732</v>
      </c>
      <c r="C8" s="12">
        <v>44239</v>
      </c>
      <c r="D8" s="11" t="s">
        <v>40</v>
      </c>
      <c r="E8" s="11" t="s">
        <v>41</v>
      </c>
      <c r="F8" s="11" t="s">
        <v>41</v>
      </c>
      <c r="G8" s="11" t="s">
        <v>174</v>
      </c>
      <c r="H8" s="33">
        <v>0.5</v>
      </c>
    </row>
    <row r="9" spans="1:8" x14ac:dyDescent="0.35">
      <c r="A9" s="11" t="s">
        <v>39</v>
      </c>
      <c r="B9" s="11">
        <v>1185732</v>
      </c>
      <c r="C9" s="12">
        <v>44239</v>
      </c>
      <c r="D9" s="11" t="s">
        <v>40</v>
      </c>
      <c r="E9" s="11" t="s">
        <v>41</v>
      </c>
      <c r="F9" s="11" t="s">
        <v>41</v>
      </c>
      <c r="G9" s="11" t="s">
        <v>175</v>
      </c>
      <c r="H9" s="33">
        <v>0.5</v>
      </c>
    </row>
    <row r="10" spans="1:8" x14ac:dyDescent="0.35">
      <c r="A10" s="11" t="s">
        <v>39</v>
      </c>
      <c r="B10" s="11">
        <v>1185732</v>
      </c>
      <c r="C10" s="12">
        <v>44239</v>
      </c>
      <c r="D10" s="11" t="s">
        <v>40</v>
      </c>
      <c r="E10" s="11" t="s">
        <v>41</v>
      </c>
      <c r="F10" s="11" t="s">
        <v>41</v>
      </c>
      <c r="G10" s="11" t="s">
        <v>176</v>
      </c>
      <c r="H10" s="33">
        <v>0.4</v>
      </c>
    </row>
    <row r="11" spans="1:8" x14ac:dyDescent="0.35">
      <c r="A11" s="11" t="s">
        <v>39</v>
      </c>
      <c r="B11" s="11">
        <v>1185732</v>
      </c>
      <c r="C11" s="12">
        <v>44239</v>
      </c>
      <c r="D11" s="11" t="s">
        <v>40</v>
      </c>
      <c r="E11" s="11" t="s">
        <v>41</v>
      </c>
      <c r="F11" s="11" t="s">
        <v>41</v>
      </c>
      <c r="G11" s="11" t="s">
        <v>177</v>
      </c>
      <c r="H11" s="33">
        <v>0.45</v>
      </c>
    </row>
    <row r="12" spans="1:8" x14ac:dyDescent="0.35">
      <c r="A12" s="11" t="s">
        <v>39</v>
      </c>
      <c r="B12" s="11">
        <v>1185732</v>
      </c>
      <c r="C12" s="12">
        <v>44239</v>
      </c>
      <c r="D12" s="11" t="s">
        <v>40</v>
      </c>
      <c r="E12" s="11" t="s">
        <v>41</v>
      </c>
      <c r="F12" s="11" t="s">
        <v>41</v>
      </c>
      <c r="G12" s="11" t="s">
        <v>178</v>
      </c>
      <c r="H12" s="33">
        <v>0.6</v>
      </c>
    </row>
    <row r="13" spans="1:8" x14ac:dyDescent="0.35">
      <c r="A13" s="11" t="s">
        <v>39</v>
      </c>
      <c r="B13" s="11">
        <v>1185732</v>
      </c>
      <c r="C13" s="12">
        <v>44239</v>
      </c>
      <c r="D13" s="11" t="s">
        <v>40</v>
      </c>
      <c r="E13" s="11" t="s">
        <v>41</v>
      </c>
      <c r="F13" s="11" t="s">
        <v>41</v>
      </c>
      <c r="G13" s="11" t="s">
        <v>179</v>
      </c>
      <c r="H13" s="33">
        <v>0.5</v>
      </c>
    </row>
    <row r="14" spans="1:8" x14ac:dyDescent="0.35">
      <c r="A14" s="11" t="s">
        <v>39</v>
      </c>
      <c r="B14" s="11">
        <v>1185732</v>
      </c>
      <c r="C14" s="12">
        <v>44265</v>
      </c>
      <c r="D14" s="11" t="s">
        <v>40</v>
      </c>
      <c r="E14" s="11" t="s">
        <v>41</v>
      </c>
      <c r="F14" s="11" t="s">
        <v>41</v>
      </c>
      <c r="G14" s="11" t="s">
        <v>174</v>
      </c>
      <c r="H14" s="33">
        <v>0.5</v>
      </c>
    </row>
    <row r="15" spans="1:8" x14ac:dyDescent="0.35">
      <c r="A15" s="11" t="s">
        <v>39</v>
      </c>
      <c r="B15" s="11">
        <v>1185732</v>
      </c>
      <c r="C15" s="12">
        <v>44265</v>
      </c>
      <c r="D15" s="11" t="s">
        <v>40</v>
      </c>
      <c r="E15" s="11" t="s">
        <v>41</v>
      </c>
      <c r="F15" s="11" t="s">
        <v>41</v>
      </c>
      <c r="G15" s="11" t="s">
        <v>175</v>
      </c>
      <c r="H15" s="33">
        <v>0.5</v>
      </c>
    </row>
    <row r="16" spans="1:8" x14ac:dyDescent="0.35">
      <c r="A16" s="11" t="s">
        <v>39</v>
      </c>
      <c r="B16" s="11">
        <v>1185732</v>
      </c>
      <c r="C16" s="12">
        <v>44265</v>
      </c>
      <c r="D16" s="11" t="s">
        <v>40</v>
      </c>
      <c r="E16" s="11" t="s">
        <v>41</v>
      </c>
      <c r="F16" s="11" t="s">
        <v>41</v>
      </c>
      <c r="G16" s="11" t="s">
        <v>176</v>
      </c>
      <c r="H16" s="33">
        <v>0.4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G17" sqref="G17"/>
    </sheetView>
  </sheetViews>
  <sheetFormatPr defaultRowHeight="14.5" x14ac:dyDescent="0.35"/>
  <cols>
    <col min="7" max="7" width="9.7265625" bestFit="1" customWidth="1"/>
  </cols>
  <sheetData>
    <row r="1" spans="1:11" x14ac:dyDescent="0.35">
      <c r="A1" s="19"/>
      <c r="B1" s="19" t="s">
        <v>180</v>
      </c>
      <c r="C1" s="19" t="s">
        <v>181</v>
      </c>
      <c r="D1" s="19" t="s">
        <v>182</v>
      </c>
      <c r="E1" s="19" t="s">
        <v>183</v>
      </c>
      <c r="F1" s="19" t="s">
        <v>184</v>
      </c>
      <c r="G1" s="19" t="s">
        <v>185</v>
      </c>
      <c r="H1" s="19" t="s">
        <v>186</v>
      </c>
      <c r="I1" s="19" t="s">
        <v>161</v>
      </c>
      <c r="J1" s="19" t="s">
        <v>187</v>
      </c>
      <c r="K1" s="19" t="s">
        <v>188</v>
      </c>
    </row>
    <row r="2" spans="1:11" x14ac:dyDescent="0.35">
      <c r="A2">
        <v>0</v>
      </c>
      <c r="B2">
        <v>65</v>
      </c>
      <c r="C2">
        <v>10</v>
      </c>
      <c r="D2">
        <v>59</v>
      </c>
      <c r="E2">
        <v>27.999999999999947</v>
      </c>
      <c r="F2">
        <v>71</v>
      </c>
      <c r="G2">
        <v>37</v>
      </c>
      <c r="H2">
        <v>245</v>
      </c>
      <c r="I2" s="35">
        <f>AVERAGE(B2:G2)</f>
        <v>44.999999999999993</v>
      </c>
      <c r="J2">
        <v>0</v>
      </c>
      <c r="K2">
        <v>3</v>
      </c>
    </row>
    <row r="3" spans="1:11" x14ac:dyDescent="0.35">
      <c r="A3">
        <v>1</v>
      </c>
      <c r="B3">
        <v>94</v>
      </c>
      <c r="C3">
        <v>56</v>
      </c>
      <c r="D3">
        <v>4</v>
      </c>
      <c r="E3">
        <v>67</v>
      </c>
      <c r="F3">
        <v>91</v>
      </c>
      <c r="G3">
        <v>50</v>
      </c>
      <c r="H3">
        <v>362</v>
      </c>
      <c r="I3" s="34">
        <f t="shared" ref="I3:I13" si="0">AVERAGE(B3:G3)</f>
        <v>60.333333333333336</v>
      </c>
      <c r="J3">
        <v>1</v>
      </c>
      <c r="K3">
        <v>1</v>
      </c>
    </row>
    <row r="4" spans="1:11" x14ac:dyDescent="0.35">
      <c r="A4">
        <v>2</v>
      </c>
      <c r="B4">
        <v>7</v>
      </c>
      <c r="C4">
        <v>85</v>
      </c>
      <c r="D4">
        <v>76</v>
      </c>
      <c r="E4">
        <v>99</v>
      </c>
      <c r="F4">
        <v>60</v>
      </c>
      <c r="G4">
        <v>25</v>
      </c>
      <c r="H4">
        <v>352</v>
      </c>
      <c r="I4" s="34">
        <f t="shared" si="0"/>
        <v>58.666666666666664</v>
      </c>
      <c r="J4">
        <v>0</v>
      </c>
      <c r="K4">
        <v>2</v>
      </c>
    </row>
    <row r="5" spans="1:11" x14ac:dyDescent="0.35">
      <c r="A5">
        <v>3</v>
      </c>
      <c r="B5">
        <v>88</v>
      </c>
      <c r="C5">
        <v>46</v>
      </c>
      <c r="D5">
        <v>59</v>
      </c>
      <c r="E5">
        <v>94</v>
      </c>
      <c r="F5">
        <v>52</v>
      </c>
      <c r="G5">
        <v>38</v>
      </c>
      <c r="H5">
        <v>377</v>
      </c>
      <c r="I5" s="34">
        <f t="shared" si="0"/>
        <v>62.833333333333336</v>
      </c>
      <c r="J5">
        <v>1</v>
      </c>
      <c r="K5">
        <v>1</v>
      </c>
    </row>
    <row r="6" spans="1:11" x14ac:dyDescent="0.35">
      <c r="A6">
        <v>4</v>
      </c>
      <c r="B6">
        <v>39</v>
      </c>
      <c r="C6">
        <v>81</v>
      </c>
      <c r="D6">
        <v>37</v>
      </c>
      <c r="E6">
        <v>38</v>
      </c>
      <c r="F6">
        <v>6</v>
      </c>
      <c r="G6">
        <v>54</v>
      </c>
      <c r="H6">
        <v>255</v>
      </c>
      <c r="I6" s="34">
        <f t="shared" si="0"/>
        <v>42.5</v>
      </c>
      <c r="J6">
        <v>1</v>
      </c>
      <c r="K6">
        <v>3</v>
      </c>
    </row>
    <row r="7" spans="1:11" x14ac:dyDescent="0.35">
      <c r="A7">
        <v>5</v>
      </c>
      <c r="B7">
        <v>51</v>
      </c>
      <c r="C7">
        <v>43</v>
      </c>
      <c r="D7">
        <v>14</v>
      </c>
      <c r="E7">
        <v>53</v>
      </c>
      <c r="F7">
        <v>64</v>
      </c>
      <c r="G7">
        <v>59</v>
      </c>
      <c r="H7">
        <v>284</v>
      </c>
      <c r="I7" s="34">
        <f t="shared" si="0"/>
        <v>47.333333333333336</v>
      </c>
      <c r="J7">
        <v>1</v>
      </c>
      <c r="K7">
        <v>2</v>
      </c>
    </row>
    <row r="8" spans="1:11" x14ac:dyDescent="0.35">
      <c r="A8">
        <v>6</v>
      </c>
      <c r="B8">
        <v>73</v>
      </c>
      <c r="C8">
        <v>48</v>
      </c>
      <c r="D8">
        <v>6</v>
      </c>
      <c r="E8">
        <v>38</v>
      </c>
      <c r="F8">
        <v>50</v>
      </c>
      <c r="G8">
        <v>21</v>
      </c>
      <c r="H8">
        <v>236</v>
      </c>
      <c r="I8" s="34">
        <f t="shared" si="0"/>
        <v>39.333333333333336</v>
      </c>
      <c r="J8">
        <v>0</v>
      </c>
      <c r="K8">
        <v>3</v>
      </c>
    </row>
    <row r="9" spans="1:11" x14ac:dyDescent="0.35">
      <c r="A9">
        <v>7</v>
      </c>
      <c r="B9">
        <v>18</v>
      </c>
      <c r="C9">
        <v>23</v>
      </c>
      <c r="D9">
        <v>97</v>
      </c>
      <c r="E9">
        <v>65</v>
      </c>
      <c r="F9">
        <v>15</v>
      </c>
      <c r="G9">
        <v>20</v>
      </c>
      <c r="H9">
        <v>238</v>
      </c>
      <c r="I9" s="34">
        <f t="shared" si="0"/>
        <v>39.666666666666664</v>
      </c>
      <c r="J9">
        <v>0</v>
      </c>
      <c r="K9">
        <v>3</v>
      </c>
    </row>
    <row r="10" spans="1:11" x14ac:dyDescent="0.35">
      <c r="A10">
        <v>8</v>
      </c>
      <c r="B10">
        <v>15</v>
      </c>
      <c r="C10">
        <v>64</v>
      </c>
      <c r="D10">
        <v>14</v>
      </c>
      <c r="E10">
        <v>43</v>
      </c>
      <c r="F10">
        <v>59</v>
      </c>
      <c r="G10">
        <v>59</v>
      </c>
      <c r="H10">
        <v>254</v>
      </c>
      <c r="I10" s="34">
        <f t="shared" si="0"/>
        <v>42.333333333333336</v>
      </c>
      <c r="J10">
        <v>0</v>
      </c>
      <c r="K10">
        <v>3</v>
      </c>
    </row>
    <row r="11" spans="1:11" x14ac:dyDescent="0.35">
      <c r="A11">
        <v>9</v>
      </c>
      <c r="B11">
        <v>53</v>
      </c>
      <c r="C11">
        <v>85</v>
      </c>
      <c r="D11">
        <v>96</v>
      </c>
      <c r="E11">
        <v>76</v>
      </c>
      <c r="F11">
        <v>83</v>
      </c>
      <c r="G11">
        <v>62</v>
      </c>
      <c r="H11">
        <v>455</v>
      </c>
      <c r="I11" s="34">
        <f t="shared" si="0"/>
        <v>75.833333333333329</v>
      </c>
      <c r="J11">
        <v>1</v>
      </c>
      <c r="K11">
        <v>1</v>
      </c>
    </row>
    <row r="12" spans="1:11" x14ac:dyDescent="0.35">
      <c r="A12">
        <v>10</v>
      </c>
      <c r="B12">
        <v>61</v>
      </c>
      <c r="C12">
        <v>17</v>
      </c>
      <c r="D12">
        <v>16</v>
      </c>
      <c r="E12">
        <v>16</v>
      </c>
      <c r="F12">
        <v>20</v>
      </c>
      <c r="G12">
        <v>48</v>
      </c>
      <c r="H12">
        <v>178</v>
      </c>
      <c r="I12" s="34">
        <f t="shared" si="0"/>
        <v>29.666666666666668</v>
      </c>
      <c r="J12">
        <v>0</v>
      </c>
      <c r="K12">
        <v>0</v>
      </c>
    </row>
    <row r="13" spans="1:11" x14ac:dyDescent="0.35">
      <c r="A13">
        <v>11</v>
      </c>
      <c r="B13">
        <v>49</v>
      </c>
      <c r="C13">
        <v>10</v>
      </c>
      <c r="D13">
        <v>81</v>
      </c>
      <c r="E13">
        <v>13</v>
      </c>
      <c r="F13">
        <v>39</v>
      </c>
      <c r="G13">
        <v>86</v>
      </c>
      <c r="H13">
        <v>278</v>
      </c>
      <c r="I13" s="34">
        <f t="shared" si="0"/>
        <v>46.333333333333336</v>
      </c>
      <c r="J13">
        <v>0</v>
      </c>
      <c r="K13">
        <v>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G6" sqref="G6"/>
    </sheetView>
  </sheetViews>
  <sheetFormatPr defaultRowHeight="14.5" x14ac:dyDescent="0.35"/>
  <sheetData>
    <row r="1" spans="1:4" x14ac:dyDescent="0.35">
      <c r="A1" s="69" t="s">
        <v>190</v>
      </c>
      <c r="B1" s="69"/>
      <c r="C1" s="69"/>
      <c r="D1" s="69"/>
    </row>
    <row r="3" spans="1:4" x14ac:dyDescent="0.35">
      <c r="A3" s="19" t="s">
        <v>73</v>
      </c>
      <c r="B3" s="19" t="s">
        <v>71</v>
      </c>
      <c r="C3" s="19" t="s">
        <v>72</v>
      </c>
      <c r="D3" s="19" t="s">
        <v>189</v>
      </c>
    </row>
    <row r="4" spans="1:4" x14ac:dyDescent="0.35">
      <c r="A4">
        <v>4</v>
      </c>
      <c r="B4" t="s">
        <v>193</v>
      </c>
      <c r="C4">
        <v>1997</v>
      </c>
    </row>
  </sheetData>
  <mergeCells count="1">
    <mergeCell ref="A1:D1"/>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errorTitle="Not Valid" error="Just Select from the Drop Down list only" promptTitle="Option" prompt="Select From the Drop Down list only">
          <x14:formula1>
            <xm:f>'sheet 5'!$A$2:$A$32</xm:f>
          </x14:formula1>
          <xm:sqref>A4</xm:sqref>
        </x14:dataValidation>
        <x14:dataValidation type="list" allowBlank="1" showInputMessage="1" showErrorMessage="1" errorTitle="Not Valid" error="Select From the Drop Down list only" promptTitle="Option" prompt="Select From the Drop Down list only">
          <x14:formula1>
            <xm:f>'sheet 5'!$C$2:$C$14</xm:f>
          </x14:formula1>
          <xm:sqref>B4</xm:sqref>
        </x14:dataValidation>
        <x14:dataValidation type="list" allowBlank="1" showInputMessage="1" showErrorMessage="1" errorTitle="Not Valid" error="Select From the Drop Down list only" promptTitle="Option" prompt="Select From the Drop Down list only">
          <x14:formula1>
            <xm:f>'sheet 5'!$E$2:$E$30</xm:f>
          </x14:formula1>
          <xm:sqref>C4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E16" sqref="E16"/>
    </sheetView>
  </sheetViews>
  <sheetFormatPr defaultRowHeight="14.5" x14ac:dyDescent="0.35"/>
  <cols>
    <col min="1" max="1" width="11.26953125" bestFit="1" customWidth="1"/>
    <col min="2" max="2" width="14.453125" bestFit="1" customWidth="1"/>
    <col min="3" max="3" width="20.1796875" bestFit="1" customWidth="1"/>
    <col min="4" max="4" width="14.54296875" bestFit="1" customWidth="1"/>
  </cols>
  <sheetData>
    <row r="1" spans="1:6" x14ac:dyDescent="0.35">
      <c r="A1" s="69" t="s">
        <v>217</v>
      </c>
      <c r="B1" s="69"/>
      <c r="C1" s="69"/>
      <c r="D1" s="69"/>
      <c r="E1" s="69"/>
      <c r="F1" s="69"/>
    </row>
    <row r="2" spans="1:6" x14ac:dyDescent="0.35">
      <c r="A2" s="36" t="s">
        <v>211</v>
      </c>
      <c r="B2" s="36" t="s">
        <v>212</v>
      </c>
      <c r="C2" s="36" t="s">
        <v>213</v>
      </c>
      <c r="D2" s="36" t="s">
        <v>214</v>
      </c>
      <c r="E2" s="36" t="s">
        <v>215</v>
      </c>
      <c r="F2" s="36" t="s">
        <v>216</v>
      </c>
    </row>
    <row r="3" spans="1:6" x14ac:dyDescent="0.35">
      <c r="A3" s="4">
        <v>254300</v>
      </c>
      <c r="B3" s="4" t="s">
        <v>218</v>
      </c>
      <c r="C3" s="4" t="s">
        <v>227</v>
      </c>
      <c r="D3" s="4">
        <v>50000</v>
      </c>
      <c r="E3" s="37">
        <v>0.3576388888888889</v>
      </c>
      <c r="F3" s="4"/>
    </row>
    <row r="4" spans="1:6" x14ac:dyDescent="0.35">
      <c r="A4" s="4">
        <v>255678</v>
      </c>
      <c r="B4" s="4" t="s">
        <v>219</v>
      </c>
      <c r="C4" s="4" t="s">
        <v>229</v>
      </c>
      <c r="D4" s="4">
        <v>30000</v>
      </c>
      <c r="E4" s="37">
        <v>0.3611111111111111</v>
      </c>
      <c r="F4" s="4"/>
    </row>
    <row r="5" spans="1:6" x14ac:dyDescent="0.35">
      <c r="A5" s="4">
        <v>256000</v>
      </c>
      <c r="B5" s="4" t="s">
        <v>220</v>
      </c>
      <c r="C5" s="4" t="s">
        <v>230</v>
      </c>
      <c r="D5" s="4">
        <v>25000</v>
      </c>
      <c r="E5" s="4"/>
      <c r="F5" s="4"/>
    </row>
    <row r="6" spans="1:6" x14ac:dyDescent="0.35">
      <c r="A6" s="4">
        <v>260000</v>
      </c>
      <c r="B6" s="4" t="s">
        <v>221</v>
      </c>
      <c r="C6" s="4" t="s">
        <v>229</v>
      </c>
      <c r="D6" s="4">
        <v>45000</v>
      </c>
      <c r="E6" s="4"/>
      <c r="F6" s="4"/>
    </row>
    <row r="7" spans="1:6" x14ac:dyDescent="0.35">
      <c r="A7" s="4">
        <v>259879</v>
      </c>
      <c r="B7" s="4" t="s">
        <v>222</v>
      </c>
      <c r="C7" s="4" t="s">
        <v>231</v>
      </c>
      <c r="D7" s="4">
        <v>30000</v>
      </c>
      <c r="E7" s="4"/>
      <c r="F7" s="4"/>
    </row>
    <row r="8" spans="1:6" x14ac:dyDescent="0.35">
      <c r="A8" s="4">
        <v>254987</v>
      </c>
      <c r="B8" s="4" t="s">
        <v>223</v>
      </c>
      <c r="C8" s="4" t="s">
        <v>232</v>
      </c>
      <c r="D8" s="4">
        <v>80000</v>
      </c>
      <c r="E8" s="4"/>
      <c r="F8" s="4"/>
    </row>
    <row r="9" spans="1:6" x14ac:dyDescent="0.35">
      <c r="A9" s="4">
        <v>253098</v>
      </c>
      <c r="B9" s="4" t="s">
        <v>224</v>
      </c>
      <c r="C9" s="4" t="s">
        <v>233</v>
      </c>
      <c r="D9" s="4">
        <v>40000</v>
      </c>
      <c r="E9" s="4"/>
      <c r="F9" s="4"/>
    </row>
    <row r="10" spans="1:6" x14ac:dyDescent="0.35">
      <c r="A10" s="4">
        <v>252700</v>
      </c>
      <c r="B10" s="4" t="s">
        <v>225</v>
      </c>
      <c r="C10" s="4" t="s">
        <v>231</v>
      </c>
      <c r="D10" s="4">
        <v>35000</v>
      </c>
      <c r="E10" s="4"/>
      <c r="F10" s="4"/>
    </row>
    <row r="11" spans="1:6" x14ac:dyDescent="0.35">
      <c r="A11" s="4">
        <v>251600</v>
      </c>
      <c r="B11" s="4" t="s">
        <v>226</v>
      </c>
      <c r="C11" s="4" t="s">
        <v>232</v>
      </c>
      <c r="D11" s="4">
        <v>70000</v>
      </c>
      <c r="E11" s="4"/>
      <c r="F11" s="4"/>
    </row>
  </sheetData>
  <mergeCells count="1">
    <mergeCell ref="A1:F1"/>
  </mergeCells>
  <dataValidations xWindow="825" yWindow="336" count="5">
    <dataValidation type="whole" allowBlank="1" showInputMessage="1" showErrorMessage="1" errorTitle="Not Valid" error="Please Put the Valid Employee ID" promptTitle="Employee ID" prompt="Please Put the Valid Employee ID " sqref="A1:A1048576">
      <formula1>250000</formula1>
      <formula2>260000</formula2>
    </dataValidation>
    <dataValidation type="textLength" allowBlank="1" showInputMessage="1" showErrorMessage="1" errorTitle="Not Valid" error="Pease Enter the Valid Data" promptTitle="Please Put the Valid Name" prompt="Character Limit 1 to 50" sqref="B1:B1048576">
      <formula1>1</formula1>
      <formula2>50</formula2>
    </dataValidation>
    <dataValidation type="decimal" allowBlank="1" showInputMessage="1" showErrorMessage="1" errorTitle="Not Valid Data" error="Plsease Enter the Valid Salary " promptTitle="Please Enter The Valid Salary " prompt="Please Enter The Valid Salary " sqref="D1:D1048576">
      <formula1>1</formula1>
      <formula2>100000</formula2>
    </dataValidation>
    <dataValidation type="time" allowBlank="1" showInputMessage="1" showErrorMessage="1" errorTitle="Not Valid Data" error="Please Enter  The Valid Data" promptTitle="Enter the Valid Data" prompt="Time  8:30 to 9:00 AM" sqref="E1:E1048576">
      <formula1>0.354166666666667</formula1>
      <formula2>0.375</formula2>
    </dataValidation>
    <dataValidation type="time" allowBlank="1" showInputMessage="1" showErrorMessage="1" errorTitle="Not Valid Data" error="Please Enter the Valid Data" promptTitle="Please Enter The Valid Data" prompt="Time 4:30 to 5:00  PM" sqref="F1:F1048576">
      <formula1>0.6875</formula1>
      <formula2>0.708333333333333</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825" yWindow="336" count="1">
        <x14:dataValidation type="list" allowBlank="1" showInputMessage="1" showErrorMessage="1" errorTitle="Not Valid Data" error="Please Select From the Drop Down List" promptTitle="Please Enter The Valid Data" prompt="Please Select From the Drop Down List">
          <x14:formula1>
            <xm:f>'sheet 5'!$L$3:$L$9</xm:f>
          </x14:formula1>
          <xm:sqref>C1:C1048576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sqref="A1:H16"/>
    </sheetView>
  </sheetViews>
  <sheetFormatPr defaultRowHeight="14.5" x14ac:dyDescent="0.35"/>
  <cols>
    <col min="3" max="3" width="15.7265625" bestFit="1" customWidth="1"/>
    <col min="5" max="5" width="9.7265625" bestFit="1" customWidth="1"/>
    <col min="7" max="8" width="8.7265625" style="40"/>
  </cols>
  <sheetData>
    <row r="1" spans="1:8" x14ac:dyDescent="0.35">
      <c r="A1" s="10" t="s">
        <v>34</v>
      </c>
      <c r="B1" s="10" t="s">
        <v>35</v>
      </c>
      <c r="C1" s="10" t="s">
        <v>36</v>
      </c>
      <c r="D1" s="10" t="s">
        <v>37</v>
      </c>
      <c r="E1" s="10" t="s">
        <v>38</v>
      </c>
      <c r="F1" s="10" t="s">
        <v>171</v>
      </c>
      <c r="G1" s="38" t="s">
        <v>172</v>
      </c>
      <c r="H1" s="38" t="s">
        <v>173</v>
      </c>
    </row>
    <row r="2" spans="1:8" x14ac:dyDescent="0.35">
      <c r="A2" s="11" t="s">
        <v>39</v>
      </c>
      <c r="B2" s="11">
        <v>1185732</v>
      </c>
      <c r="C2" s="12">
        <v>44210</v>
      </c>
      <c r="D2" s="11" t="s">
        <v>40</v>
      </c>
      <c r="E2" s="11" t="s">
        <v>41</v>
      </c>
      <c r="F2" s="11" t="s">
        <v>41</v>
      </c>
      <c r="G2" s="41" t="s">
        <v>174</v>
      </c>
      <c r="H2" s="39">
        <v>0.5</v>
      </c>
    </row>
    <row r="3" spans="1:8" x14ac:dyDescent="0.35">
      <c r="A3" s="11" t="s">
        <v>39</v>
      </c>
      <c r="B3" s="11">
        <v>1185732</v>
      </c>
      <c r="C3" s="12">
        <v>44210</v>
      </c>
      <c r="D3" s="11" t="s">
        <v>40</v>
      </c>
      <c r="E3" s="11" t="s">
        <v>41</v>
      </c>
      <c r="F3" s="11" t="s">
        <v>41</v>
      </c>
      <c r="G3" s="41" t="s">
        <v>175</v>
      </c>
      <c r="H3" s="39">
        <v>0.5</v>
      </c>
    </row>
    <row r="4" spans="1:8" x14ac:dyDescent="0.35">
      <c r="A4" s="11" t="s">
        <v>39</v>
      </c>
      <c r="B4" s="11">
        <v>1185732</v>
      </c>
      <c r="C4" s="12">
        <v>44210</v>
      </c>
      <c r="D4" s="11" t="s">
        <v>40</v>
      </c>
      <c r="E4" s="11" t="s">
        <v>41</v>
      </c>
      <c r="F4" s="11" t="s">
        <v>41</v>
      </c>
      <c r="G4" s="41" t="s">
        <v>176</v>
      </c>
      <c r="H4" s="39">
        <v>0.4</v>
      </c>
    </row>
    <row r="5" spans="1:8" x14ac:dyDescent="0.35">
      <c r="A5" s="11" t="s">
        <v>39</v>
      </c>
      <c r="B5" s="11">
        <v>1185732</v>
      </c>
      <c r="C5" s="12">
        <v>44210</v>
      </c>
      <c r="D5" s="11" t="s">
        <v>40</v>
      </c>
      <c r="E5" s="11" t="s">
        <v>41</v>
      </c>
      <c r="F5" s="11" t="s">
        <v>41</v>
      </c>
      <c r="G5" s="41" t="s">
        <v>177</v>
      </c>
      <c r="H5" s="39">
        <v>0.45</v>
      </c>
    </row>
    <row r="6" spans="1:8" x14ac:dyDescent="0.35">
      <c r="A6" s="11" t="s">
        <v>39</v>
      </c>
      <c r="B6" s="11">
        <v>1185732</v>
      </c>
      <c r="C6" s="12">
        <v>44210</v>
      </c>
      <c r="D6" s="11" t="s">
        <v>40</v>
      </c>
      <c r="E6" s="11" t="s">
        <v>41</v>
      </c>
      <c r="F6" s="11" t="s">
        <v>41</v>
      </c>
      <c r="G6" s="41" t="s">
        <v>178</v>
      </c>
      <c r="H6" s="39">
        <v>0.6</v>
      </c>
    </row>
    <row r="7" spans="1:8" x14ac:dyDescent="0.35">
      <c r="A7" s="11" t="s">
        <v>39</v>
      </c>
      <c r="B7" s="11">
        <v>1185732</v>
      </c>
      <c r="C7" s="12">
        <v>44210</v>
      </c>
      <c r="D7" s="11" t="s">
        <v>40</v>
      </c>
      <c r="E7" s="11" t="s">
        <v>41</v>
      </c>
      <c r="F7" s="11" t="s">
        <v>41</v>
      </c>
      <c r="G7" s="41" t="s">
        <v>179</v>
      </c>
      <c r="H7" s="39">
        <v>0.5</v>
      </c>
    </row>
    <row r="8" spans="1:8" x14ac:dyDescent="0.35">
      <c r="A8" s="11" t="s">
        <v>39</v>
      </c>
      <c r="B8" s="11">
        <v>1185732</v>
      </c>
      <c r="C8" s="12">
        <v>44239</v>
      </c>
      <c r="D8" s="11" t="s">
        <v>40</v>
      </c>
      <c r="E8" s="11" t="s">
        <v>41</v>
      </c>
      <c r="F8" s="11" t="s">
        <v>41</v>
      </c>
      <c r="G8" s="41" t="s">
        <v>174</v>
      </c>
      <c r="H8" s="39">
        <v>0.5</v>
      </c>
    </row>
    <row r="9" spans="1:8" x14ac:dyDescent="0.35">
      <c r="A9" s="11" t="s">
        <v>39</v>
      </c>
      <c r="B9" s="11">
        <v>1185732</v>
      </c>
      <c r="C9" s="12">
        <v>44239</v>
      </c>
      <c r="D9" s="11" t="s">
        <v>40</v>
      </c>
      <c r="E9" s="11" t="s">
        <v>41</v>
      </c>
      <c r="F9" s="11" t="s">
        <v>41</v>
      </c>
      <c r="G9" s="41" t="s">
        <v>175</v>
      </c>
      <c r="H9" s="39">
        <v>0.5</v>
      </c>
    </row>
    <row r="10" spans="1:8" x14ac:dyDescent="0.35">
      <c r="A10" s="11" t="s">
        <v>39</v>
      </c>
      <c r="B10" s="11">
        <v>1185732</v>
      </c>
      <c r="C10" s="12">
        <v>44239</v>
      </c>
      <c r="D10" s="11" t="s">
        <v>40</v>
      </c>
      <c r="E10" s="11" t="s">
        <v>41</v>
      </c>
      <c r="F10" s="11" t="s">
        <v>41</v>
      </c>
      <c r="G10" s="41" t="s">
        <v>176</v>
      </c>
      <c r="H10" s="39">
        <v>0.4</v>
      </c>
    </row>
    <row r="11" spans="1:8" x14ac:dyDescent="0.35">
      <c r="A11" s="11" t="s">
        <v>39</v>
      </c>
      <c r="B11" s="11">
        <v>1185732</v>
      </c>
      <c r="C11" s="12">
        <v>44239</v>
      </c>
      <c r="D11" s="11" t="s">
        <v>40</v>
      </c>
      <c r="E11" s="11" t="s">
        <v>41</v>
      </c>
      <c r="F11" s="11" t="s">
        <v>41</v>
      </c>
      <c r="G11" s="41" t="s">
        <v>177</v>
      </c>
      <c r="H11" s="39">
        <v>0.45</v>
      </c>
    </row>
    <row r="12" spans="1:8" x14ac:dyDescent="0.35">
      <c r="A12" s="11" t="s">
        <v>39</v>
      </c>
      <c r="B12" s="11">
        <v>1185732</v>
      </c>
      <c r="C12" s="12" t="s">
        <v>234</v>
      </c>
      <c r="D12" s="11" t="s">
        <v>40</v>
      </c>
      <c r="E12" s="11" t="s">
        <v>41</v>
      </c>
      <c r="F12" s="11" t="s">
        <v>41</v>
      </c>
      <c r="G12" s="41" t="s">
        <v>178</v>
      </c>
      <c r="H12" s="39">
        <v>0.6</v>
      </c>
    </row>
    <row r="13" spans="1:8" x14ac:dyDescent="0.35">
      <c r="A13" s="11" t="s">
        <v>39</v>
      </c>
      <c r="B13" s="11">
        <v>1185732</v>
      </c>
      <c r="C13" s="12">
        <v>44239</v>
      </c>
      <c r="D13" s="11" t="s">
        <v>40</v>
      </c>
      <c r="E13" s="11" t="s">
        <v>41</v>
      </c>
      <c r="F13" s="11" t="s">
        <v>41</v>
      </c>
      <c r="G13" s="41" t="s">
        <v>179</v>
      </c>
      <c r="H13" s="39">
        <v>0.5</v>
      </c>
    </row>
    <row r="14" spans="1:8" x14ac:dyDescent="0.35">
      <c r="A14" s="11" t="s">
        <v>39</v>
      </c>
      <c r="B14" s="11">
        <v>1185732</v>
      </c>
      <c r="C14" s="12">
        <v>44265</v>
      </c>
      <c r="D14" s="11" t="s">
        <v>40</v>
      </c>
      <c r="E14" s="11" t="s">
        <v>41</v>
      </c>
      <c r="F14" s="11" t="s">
        <v>41</v>
      </c>
      <c r="G14" s="41" t="s">
        <v>174</v>
      </c>
      <c r="H14" s="39">
        <v>0.5</v>
      </c>
    </row>
    <row r="15" spans="1:8" x14ac:dyDescent="0.35">
      <c r="A15" s="11" t="s">
        <v>39</v>
      </c>
      <c r="B15" s="11">
        <v>1185732</v>
      </c>
      <c r="C15" s="12">
        <v>44265</v>
      </c>
      <c r="D15" s="11" t="s">
        <v>40</v>
      </c>
      <c r="E15" s="11" t="s">
        <v>41</v>
      </c>
      <c r="F15" s="11" t="s">
        <v>41</v>
      </c>
      <c r="G15" s="41" t="s">
        <v>175</v>
      </c>
      <c r="H15" s="39">
        <v>0.5</v>
      </c>
    </row>
    <row r="16" spans="1:8" x14ac:dyDescent="0.35">
      <c r="A16" s="11" t="s">
        <v>39</v>
      </c>
      <c r="B16" s="11">
        <v>1185732</v>
      </c>
      <c r="C16" s="12">
        <v>44265</v>
      </c>
      <c r="D16" s="11" t="s">
        <v>40</v>
      </c>
      <c r="E16" s="11" t="s">
        <v>41</v>
      </c>
      <c r="F16" s="11" t="s">
        <v>41</v>
      </c>
      <c r="G16" s="41" t="s">
        <v>176</v>
      </c>
      <c r="H16" s="39">
        <v>0.4</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selection activeCell="B1" sqref="B1:H16"/>
    </sheetView>
  </sheetViews>
  <sheetFormatPr defaultRowHeight="14.5" x14ac:dyDescent="0.35"/>
  <cols>
    <col min="1" max="1" width="11.81640625" bestFit="1" customWidth="1"/>
    <col min="2" max="2" width="14.08984375" bestFit="1" customWidth="1"/>
    <col min="3" max="3" width="15.7265625" bestFit="1" customWidth="1"/>
    <col min="4" max="4" width="11" bestFit="1" customWidth="1"/>
    <col min="5" max="5" width="9.7265625" bestFit="1" customWidth="1"/>
    <col min="7" max="7" width="18.54296875" bestFit="1" customWidth="1"/>
    <col min="8" max="8" width="16.7265625" bestFit="1" customWidth="1"/>
    <col min="11" max="11" width="9.1796875" bestFit="1" customWidth="1"/>
  </cols>
  <sheetData>
    <row r="1" spans="1:12" x14ac:dyDescent="0.35">
      <c r="A1" s="10" t="s">
        <v>34</v>
      </c>
      <c r="B1" s="10" t="s">
        <v>35</v>
      </c>
      <c r="C1" s="10" t="s">
        <v>36</v>
      </c>
      <c r="D1" s="10" t="s">
        <v>37</v>
      </c>
      <c r="E1" s="10" t="s">
        <v>38</v>
      </c>
      <c r="F1" s="10" t="s">
        <v>171</v>
      </c>
      <c r="G1" s="38" t="s">
        <v>172</v>
      </c>
      <c r="H1" s="38" t="s">
        <v>173</v>
      </c>
    </row>
    <row r="2" spans="1:12" x14ac:dyDescent="0.35">
      <c r="A2" s="11" t="s">
        <v>39</v>
      </c>
      <c r="B2" s="11">
        <v>1185732</v>
      </c>
      <c r="C2" s="12">
        <v>44210</v>
      </c>
      <c r="D2" s="11" t="s">
        <v>40</v>
      </c>
      <c r="E2" s="11" t="s">
        <v>41</v>
      </c>
      <c r="F2" s="11" t="s">
        <v>41</v>
      </c>
      <c r="G2" s="41" t="s">
        <v>174</v>
      </c>
      <c r="H2" s="39">
        <v>0.5</v>
      </c>
    </row>
    <row r="3" spans="1:12" x14ac:dyDescent="0.35">
      <c r="A3" s="11" t="s">
        <v>39</v>
      </c>
      <c r="B3" s="11">
        <v>1185732</v>
      </c>
      <c r="C3" s="12">
        <v>44210</v>
      </c>
      <c r="D3" s="11" t="s">
        <v>40</v>
      </c>
      <c r="E3" s="11" t="s">
        <v>41</v>
      </c>
      <c r="F3" s="11" t="s">
        <v>41</v>
      </c>
      <c r="G3" s="41" t="s">
        <v>175</v>
      </c>
      <c r="H3" s="39">
        <v>0.5</v>
      </c>
      <c r="K3" t="s">
        <v>235</v>
      </c>
      <c r="L3" s="44">
        <f>SUMIFS(Table247[Price per Unit],Table247[Beverage Brand],G2)</f>
        <v>1.5</v>
      </c>
    </row>
    <row r="4" spans="1:12" x14ac:dyDescent="0.35">
      <c r="A4" s="11" t="s">
        <v>39</v>
      </c>
      <c r="B4" s="11">
        <v>1185732</v>
      </c>
      <c r="C4" s="12">
        <v>44210</v>
      </c>
      <c r="D4" s="11" t="s">
        <v>40</v>
      </c>
      <c r="E4" s="11" t="s">
        <v>41</v>
      </c>
      <c r="F4" s="11" t="s">
        <v>41</v>
      </c>
      <c r="G4" s="41" t="s">
        <v>176</v>
      </c>
      <c r="H4" s="39">
        <v>0.4</v>
      </c>
      <c r="K4" t="s">
        <v>175</v>
      </c>
      <c r="L4" s="44">
        <f>SUMIFS(Table247[Price per Unit],Table247[Beverage Brand],G3)</f>
        <v>1.5</v>
      </c>
    </row>
    <row r="5" spans="1:12" x14ac:dyDescent="0.35">
      <c r="A5" s="11" t="s">
        <v>39</v>
      </c>
      <c r="B5" s="11">
        <v>1185732</v>
      </c>
      <c r="C5" s="12">
        <v>44210</v>
      </c>
      <c r="D5" s="11" t="s">
        <v>40</v>
      </c>
      <c r="E5" s="11" t="s">
        <v>41</v>
      </c>
      <c r="F5" s="11" t="s">
        <v>41</v>
      </c>
      <c r="G5" s="41" t="s">
        <v>177</v>
      </c>
      <c r="H5" s="39">
        <v>0.45</v>
      </c>
      <c r="K5" t="s">
        <v>176</v>
      </c>
      <c r="L5" s="44">
        <f>SUMIFS(Table247[Price per Unit],Table247[Beverage Brand],G4)</f>
        <v>1.2000000000000002</v>
      </c>
    </row>
    <row r="6" spans="1:12" x14ac:dyDescent="0.35">
      <c r="A6" s="11" t="s">
        <v>39</v>
      </c>
      <c r="B6" s="11">
        <v>1185732</v>
      </c>
      <c r="C6" s="12">
        <v>44210</v>
      </c>
      <c r="D6" s="11" t="s">
        <v>40</v>
      </c>
      <c r="E6" s="11" t="s">
        <v>41</v>
      </c>
      <c r="F6" s="11" t="s">
        <v>41</v>
      </c>
      <c r="G6" s="41" t="s">
        <v>178</v>
      </c>
      <c r="H6" s="39">
        <v>0.6</v>
      </c>
      <c r="K6" t="s">
        <v>177</v>
      </c>
      <c r="L6" s="44">
        <f>SUMIFS(Table247[Price per Unit],Table247[Beverage Brand],G5)</f>
        <v>0.9</v>
      </c>
    </row>
    <row r="7" spans="1:12" x14ac:dyDescent="0.35">
      <c r="A7" s="11" t="s">
        <v>39</v>
      </c>
      <c r="B7" s="11">
        <v>1185732</v>
      </c>
      <c r="C7" s="12">
        <v>44210</v>
      </c>
      <c r="D7" s="11" t="s">
        <v>40</v>
      </c>
      <c r="E7" s="11" t="s">
        <v>41</v>
      </c>
      <c r="F7" s="11" t="s">
        <v>41</v>
      </c>
      <c r="G7" s="41" t="s">
        <v>179</v>
      </c>
      <c r="H7" s="39">
        <v>0.5</v>
      </c>
      <c r="K7" t="s">
        <v>178</v>
      </c>
      <c r="L7" s="44">
        <f>SUMIFS(Table247[Price per Unit],Table247[Beverage Brand],G6)</f>
        <v>1.2</v>
      </c>
    </row>
    <row r="8" spans="1:12" x14ac:dyDescent="0.35">
      <c r="A8" s="11" t="s">
        <v>39</v>
      </c>
      <c r="B8" s="11">
        <v>1185732</v>
      </c>
      <c r="C8" s="12">
        <v>44239</v>
      </c>
      <c r="D8" s="11" t="s">
        <v>40</v>
      </c>
      <c r="E8" s="11" t="s">
        <v>41</v>
      </c>
      <c r="F8" s="11" t="s">
        <v>41</v>
      </c>
      <c r="G8" s="41" t="s">
        <v>174</v>
      </c>
      <c r="H8" s="39">
        <v>0.5</v>
      </c>
    </row>
    <row r="9" spans="1:12" x14ac:dyDescent="0.35">
      <c r="A9" s="11" t="s">
        <v>39</v>
      </c>
      <c r="B9" s="11">
        <v>1185732</v>
      </c>
      <c r="C9" s="12">
        <v>44239</v>
      </c>
      <c r="D9" s="11" t="s">
        <v>40</v>
      </c>
      <c r="E9" s="11" t="s">
        <v>41</v>
      </c>
      <c r="F9" s="11" t="s">
        <v>41</v>
      </c>
      <c r="G9" s="41" t="s">
        <v>175</v>
      </c>
      <c r="H9" s="39">
        <v>0.5</v>
      </c>
    </row>
    <row r="10" spans="1:12" x14ac:dyDescent="0.35">
      <c r="A10" s="11" t="s">
        <v>39</v>
      </c>
      <c r="B10" s="11">
        <v>1185732</v>
      </c>
      <c r="C10" s="12">
        <v>44239</v>
      </c>
      <c r="D10" s="11" t="s">
        <v>40</v>
      </c>
      <c r="E10" s="11" t="s">
        <v>41</v>
      </c>
      <c r="F10" s="11" t="s">
        <v>41</v>
      </c>
      <c r="G10" s="41" t="s">
        <v>176</v>
      </c>
      <c r="H10" s="39">
        <v>0.4</v>
      </c>
    </row>
    <row r="11" spans="1:12" x14ac:dyDescent="0.35">
      <c r="A11" s="11" t="s">
        <v>39</v>
      </c>
      <c r="B11" s="11">
        <v>1185732</v>
      </c>
      <c r="C11" s="12">
        <v>44239</v>
      </c>
      <c r="D11" s="11" t="s">
        <v>40</v>
      </c>
      <c r="E11" s="11" t="s">
        <v>41</v>
      </c>
      <c r="F11" s="11" t="s">
        <v>41</v>
      </c>
      <c r="G11" s="41" t="s">
        <v>177</v>
      </c>
      <c r="H11" s="39">
        <v>0.45</v>
      </c>
    </row>
    <row r="12" spans="1:12" x14ac:dyDescent="0.35">
      <c r="A12" s="11" t="s">
        <v>39</v>
      </c>
      <c r="B12" s="11">
        <v>1185732</v>
      </c>
      <c r="C12" s="12" t="s">
        <v>234</v>
      </c>
      <c r="D12" s="11" t="s">
        <v>40</v>
      </c>
      <c r="E12" s="11" t="s">
        <v>41</v>
      </c>
      <c r="F12" s="11" t="s">
        <v>41</v>
      </c>
      <c r="G12" s="41" t="s">
        <v>178</v>
      </c>
      <c r="H12" s="39">
        <v>0.6</v>
      </c>
    </row>
    <row r="13" spans="1:12" x14ac:dyDescent="0.35">
      <c r="A13" s="11" t="s">
        <v>39</v>
      </c>
      <c r="B13" s="11">
        <v>1185732</v>
      </c>
      <c r="C13" s="12">
        <v>44239</v>
      </c>
      <c r="D13" s="11" t="s">
        <v>40</v>
      </c>
      <c r="E13" s="11" t="s">
        <v>41</v>
      </c>
      <c r="F13" s="11" t="s">
        <v>41</v>
      </c>
      <c r="G13" s="41" t="s">
        <v>179</v>
      </c>
      <c r="H13" s="39">
        <v>0.5</v>
      </c>
    </row>
    <row r="14" spans="1:12" x14ac:dyDescent="0.35">
      <c r="A14" s="11" t="s">
        <v>39</v>
      </c>
      <c r="B14" s="11">
        <v>1185732</v>
      </c>
      <c r="C14" s="12">
        <v>44265</v>
      </c>
      <c r="D14" s="11" t="s">
        <v>40</v>
      </c>
      <c r="E14" s="11" t="s">
        <v>41</v>
      </c>
      <c r="F14" s="11" t="s">
        <v>41</v>
      </c>
      <c r="G14" s="41" t="s">
        <v>174</v>
      </c>
      <c r="H14" s="39">
        <v>0.5</v>
      </c>
    </row>
    <row r="15" spans="1:12" x14ac:dyDescent="0.35">
      <c r="A15" s="11" t="s">
        <v>39</v>
      </c>
      <c r="B15" s="11">
        <v>1185732</v>
      </c>
      <c r="C15" s="12">
        <v>44265</v>
      </c>
      <c r="D15" s="11" t="s">
        <v>40</v>
      </c>
      <c r="E15" s="11" t="s">
        <v>41</v>
      </c>
      <c r="F15" s="11" t="s">
        <v>41</v>
      </c>
      <c r="G15" s="41" t="s">
        <v>175</v>
      </c>
      <c r="H15" s="39">
        <v>0.5</v>
      </c>
    </row>
    <row r="16" spans="1:12" x14ac:dyDescent="0.35">
      <c r="A16" s="11" t="s">
        <v>39</v>
      </c>
      <c r="B16" s="11">
        <v>1185732</v>
      </c>
      <c r="C16" s="12">
        <v>44265</v>
      </c>
      <c r="D16" s="11" t="s">
        <v>40</v>
      </c>
      <c r="E16" s="11" t="s">
        <v>41</v>
      </c>
      <c r="F16" s="11" t="s">
        <v>41</v>
      </c>
      <c r="G16" s="41" t="s">
        <v>176</v>
      </c>
      <c r="H16" s="39">
        <v>0.4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E18" sqref="E18"/>
    </sheetView>
  </sheetViews>
  <sheetFormatPr defaultRowHeight="14.5" x14ac:dyDescent="0.35"/>
  <cols>
    <col min="1" max="1" width="16.7265625" bestFit="1" customWidth="1"/>
    <col min="2" max="2" width="16.7265625" customWidth="1"/>
    <col min="3" max="3" width="18.7265625" bestFit="1" customWidth="1"/>
    <col min="4" max="4" width="16.54296875" bestFit="1" customWidth="1"/>
  </cols>
  <sheetData>
    <row r="1" spans="1:4" x14ac:dyDescent="0.35">
      <c r="A1" s="68" t="s">
        <v>33</v>
      </c>
      <c r="B1" s="68"/>
      <c r="C1" s="68"/>
      <c r="D1" s="68"/>
    </row>
    <row r="2" spans="1:4" x14ac:dyDescent="0.35">
      <c r="A2" s="7" t="s">
        <v>1</v>
      </c>
      <c r="B2" s="7"/>
      <c r="C2" s="7" t="s">
        <v>29</v>
      </c>
      <c r="D2" s="7" t="s">
        <v>30</v>
      </c>
    </row>
    <row r="3" spans="1:4" x14ac:dyDescent="0.35">
      <c r="A3" s="4" t="s">
        <v>5</v>
      </c>
      <c r="B3" s="9"/>
      <c r="C3" t="str">
        <f>UPPER(A3)</f>
        <v>MUHAMMAD MUNIR</v>
      </c>
      <c r="D3" t="str">
        <f>LOWER(C3)</f>
        <v>muhammad munir</v>
      </c>
    </row>
    <row r="4" spans="1:4" x14ac:dyDescent="0.35">
      <c r="A4" s="4"/>
      <c r="B4" s="9"/>
    </row>
    <row r="5" spans="1:4" x14ac:dyDescent="0.35">
      <c r="A5" s="4" t="s">
        <v>6</v>
      </c>
      <c r="B5" s="9"/>
      <c r="C5" t="str">
        <f t="shared" ref="C5:C11" si="0">UPPER(A5)</f>
        <v>SHAHID</v>
      </c>
      <c r="D5" t="str">
        <f t="shared" ref="D5:D11" si="1">LOWER(C5)</f>
        <v>shahid</v>
      </c>
    </row>
    <row r="6" spans="1:4" x14ac:dyDescent="0.35">
      <c r="A6" s="4" t="s">
        <v>7</v>
      </c>
      <c r="B6" s="9"/>
      <c r="C6" t="str">
        <f t="shared" si="0"/>
        <v>TALHA</v>
      </c>
      <c r="D6" t="str">
        <f t="shared" si="1"/>
        <v>talha</v>
      </c>
    </row>
    <row r="7" spans="1:4" x14ac:dyDescent="0.35">
      <c r="A7" s="4" t="s">
        <v>8</v>
      </c>
      <c r="B7" s="9"/>
      <c r="C7" t="str">
        <f t="shared" si="0"/>
        <v>MUZAHIR</v>
      </c>
      <c r="D7" t="str">
        <f t="shared" si="1"/>
        <v>muzahir</v>
      </c>
    </row>
    <row r="8" spans="1:4" x14ac:dyDescent="0.35">
      <c r="A8" s="4" t="s">
        <v>9</v>
      </c>
      <c r="B8" s="9"/>
      <c r="C8" t="str">
        <f t="shared" si="0"/>
        <v>MUNAWAR</v>
      </c>
      <c r="D8" t="str">
        <f t="shared" si="1"/>
        <v>munawar</v>
      </c>
    </row>
    <row r="9" spans="1:4" x14ac:dyDescent="0.35">
      <c r="A9" s="4" t="s">
        <v>10</v>
      </c>
      <c r="B9" s="9"/>
      <c r="C9" t="str">
        <f t="shared" si="0"/>
        <v>ASAD</v>
      </c>
      <c r="D9" t="str">
        <f t="shared" si="1"/>
        <v>asad</v>
      </c>
    </row>
    <row r="10" spans="1:4" x14ac:dyDescent="0.35">
      <c r="A10" s="4" t="s">
        <v>32</v>
      </c>
      <c r="B10" s="9"/>
      <c r="C10" t="str">
        <f t="shared" si="0"/>
        <v>ZIA</v>
      </c>
      <c r="D10" t="str">
        <f t="shared" si="1"/>
        <v>zia</v>
      </c>
    </row>
    <row r="11" spans="1:4" x14ac:dyDescent="0.35">
      <c r="A11" s="4" t="s">
        <v>31</v>
      </c>
      <c r="B11" s="9"/>
      <c r="C11" t="str">
        <f t="shared" si="0"/>
        <v>NOOR UL HAQ</v>
      </c>
      <c r="D11" t="str">
        <f t="shared" si="1"/>
        <v>noor ul haq</v>
      </c>
    </row>
  </sheetData>
  <mergeCells count="1">
    <mergeCell ref="A1:D1"/>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F12" sqref="F12"/>
    </sheetView>
  </sheetViews>
  <sheetFormatPr defaultRowHeight="14.5" x14ac:dyDescent="0.35"/>
  <cols>
    <col min="3" max="3" width="15.7265625" bestFit="1" customWidth="1"/>
    <col min="4" max="4" width="11" bestFit="1" customWidth="1"/>
  </cols>
  <sheetData>
    <row r="1" spans="1:8" x14ac:dyDescent="0.35">
      <c r="A1" s="10" t="s">
        <v>34</v>
      </c>
      <c r="B1" s="10" t="s">
        <v>35</v>
      </c>
      <c r="C1" s="10" t="s">
        <v>36</v>
      </c>
      <c r="D1" s="10" t="s">
        <v>37</v>
      </c>
      <c r="E1" s="10" t="s">
        <v>38</v>
      </c>
      <c r="F1" s="10" t="s">
        <v>171</v>
      </c>
      <c r="G1" s="38" t="s">
        <v>172</v>
      </c>
      <c r="H1" s="38" t="s">
        <v>173</v>
      </c>
    </row>
    <row r="2" spans="1:8" x14ac:dyDescent="0.35">
      <c r="A2" s="11" t="s">
        <v>39</v>
      </c>
      <c r="B2" s="11">
        <v>1185732</v>
      </c>
      <c r="C2" s="12">
        <v>44210</v>
      </c>
      <c r="D2" s="11" t="s">
        <v>40</v>
      </c>
      <c r="E2" s="11" t="s">
        <v>41</v>
      </c>
      <c r="F2" s="11" t="s">
        <v>41</v>
      </c>
      <c r="G2" s="41" t="s">
        <v>174</v>
      </c>
      <c r="H2" s="39">
        <v>0.5</v>
      </c>
    </row>
    <row r="3" spans="1:8" x14ac:dyDescent="0.35">
      <c r="A3" s="11" t="s">
        <v>39</v>
      </c>
      <c r="B3" s="11">
        <v>1185732</v>
      </c>
      <c r="C3" s="12">
        <v>44210</v>
      </c>
      <c r="D3" s="11" t="s">
        <v>40</v>
      </c>
      <c r="E3" s="11" t="s">
        <v>41</v>
      </c>
      <c r="F3" s="11" t="s">
        <v>41</v>
      </c>
      <c r="G3" s="41" t="s">
        <v>175</v>
      </c>
      <c r="H3" s="39">
        <v>0.5</v>
      </c>
    </row>
    <row r="4" spans="1:8" x14ac:dyDescent="0.35">
      <c r="A4" s="11" t="s">
        <v>39</v>
      </c>
      <c r="B4" s="11">
        <v>1185732</v>
      </c>
      <c r="C4" s="12">
        <v>44210</v>
      </c>
      <c r="D4" s="11" t="s">
        <v>40</v>
      </c>
      <c r="E4" s="11" t="s">
        <v>41</v>
      </c>
      <c r="F4" s="11" t="s">
        <v>41</v>
      </c>
      <c r="G4" s="41" t="s">
        <v>176</v>
      </c>
      <c r="H4" s="39">
        <v>0.4</v>
      </c>
    </row>
    <row r="5" spans="1:8" x14ac:dyDescent="0.35">
      <c r="A5" s="11" t="s">
        <v>39</v>
      </c>
      <c r="B5" s="11">
        <v>1185732</v>
      </c>
      <c r="C5" s="12">
        <v>44210</v>
      </c>
      <c r="D5" s="11" t="s">
        <v>40</v>
      </c>
      <c r="E5" s="11" t="s">
        <v>41</v>
      </c>
      <c r="F5" s="11" t="s">
        <v>41</v>
      </c>
      <c r="G5" s="41" t="s">
        <v>177</v>
      </c>
      <c r="H5" s="39">
        <v>0.45</v>
      </c>
    </row>
    <row r="6" spans="1:8" x14ac:dyDescent="0.35">
      <c r="A6" s="11" t="s">
        <v>39</v>
      </c>
      <c r="B6" s="11">
        <v>1185732</v>
      </c>
      <c r="C6" s="12">
        <v>44210</v>
      </c>
      <c r="D6" s="11" t="s">
        <v>40</v>
      </c>
      <c r="E6" s="11" t="s">
        <v>41</v>
      </c>
      <c r="F6" s="11" t="s">
        <v>41</v>
      </c>
      <c r="G6" s="41" t="s">
        <v>178</v>
      </c>
      <c r="H6" s="39">
        <v>0.6</v>
      </c>
    </row>
    <row r="7" spans="1:8" x14ac:dyDescent="0.35">
      <c r="A7" s="11" t="s">
        <v>39</v>
      </c>
      <c r="B7" s="11">
        <v>1185732</v>
      </c>
      <c r="C7" s="12">
        <v>44210</v>
      </c>
      <c r="D7" s="11" t="s">
        <v>40</v>
      </c>
      <c r="E7" s="11" t="s">
        <v>41</v>
      </c>
      <c r="F7" s="11" t="s">
        <v>41</v>
      </c>
      <c r="G7" s="41" t="s">
        <v>179</v>
      </c>
      <c r="H7" s="39">
        <v>0.5</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D18" sqref="D18"/>
    </sheetView>
  </sheetViews>
  <sheetFormatPr defaultRowHeight="14.5" x14ac:dyDescent="0.35"/>
  <cols>
    <col min="3" max="3" width="15.7265625" bestFit="1" customWidth="1"/>
    <col min="8" max="8" width="16.7265625" bestFit="1" customWidth="1"/>
  </cols>
  <sheetData>
    <row r="1" spans="1:8" x14ac:dyDescent="0.35">
      <c r="A1" s="10" t="s">
        <v>34</v>
      </c>
      <c r="B1" s="10" t="s">
        <v>35</v>
      </c>
      <c r="C1" s="10" t="s">
        <v>36</v>
      </c>
      <c r="D1" s="10" t="s">
        <v>37</v>
      </c>
      <c r="E1" s="10" t="s">
        <v>38</v>
      </c>
      <c r="F1" s="10" t="s">
        <v>171</v>
      </c>
      <c r="G1" s="38" t="s">
        <v>172</v>
      </c>
      <c r="H1" s="38" t="s">
        <v>173</v>
      </c>
    </row>
    <row r="2" spans="1:8" x14ac:dyDescent="0.35">
      <c r="A2" s="11" t="s">
        <v>39</v>
      </c>
      <c r="B2" s="11">
        <v>1185732</v>
      </c>
      <c r="C2" s="12">
        <v>44210</v>
      </c>
      <c r="D2" s="11" t="s">
        <v>40</v>
      </c>
      <c r="E2" s="11" t="s">
        <v>41</v>
      </c>
      <c r="F2" s="11" t="s">
        <v>41</v>
      </c>
      <c r="G2" s="41" t="s">
        <v>174</v>
      </c>
      <c r="H2" s="39">
        <v>0.5</v>
      </c>
    </row>
    <row r="3" spans="1:8" x14ac:dyDescent="0.35">
      <c r="A3" s="11" t="s">
        <v>39</v>
      </c>
      <c r="B3" s="11">
        <v>1185732</v>
      </c>
      <c r="C3" s="12">
        <v>44210</v>
      </c>
      <c r="D3" s="11" t="s">
        <v>40</v>
      </c>
      <c r="E3" s="11" t="s">
        <v>41</v>
      </c>
      <c r="F3" s="11" t="s">
        <v>41</v>
      </c>
      <c r="G3" s="41" t="s">
        <v>175</v>
      </c>
      <c r="H3" s="39">
        <v>0.5</v>
      </c>
    </row>
    <row r="4" spans="1:8" x14ac:dyDescent="0.35">
      <c r="A4" s="11" t="s">
        <v>39</v>
      </c>
      <c r="B4" s="11">
        <v>1185732</v>
      </c>
      <c r="C4" s="12">
        <v>44210</v>
      </c>
      <c r="D4" s="11" t="s">
        <v>40</v>
      </c>
      <c r="E4" s="11" t="s">
        <v>41</v>
      </c>
      <c r="F4" s="11" t="s">
        <v>41</v>
      </c>
      <c r="G4" s="41" t="s">
        <v>176</v>
      </c>
      <c r="H4" s="39">
        <v>0.4</v>
      </c>
    </row>
    <row r="5" spans="1:8" x14ac:dyDescent="0.35">
      <c r="A5" s="11" t="s">
        <v>39</v>
      </c>
      <c r="B5" s="11">
        <v>1185732</v>
      </c>
      <c r="C5" s="12">
        <v>44210</v>
      </c>
      <c r="D5" s="11" t="s">
        <v>40</v>
      </c>
      <c r="E5" s="11" t="s">
        <v>41</v>
      </c>
      <c r="F5" s="11" t="s">
        <v>41</v>
      </c>
      <c r="G5" s="41" t="s">
        <v>177</v>
      </c>
      <c r="H5" s="39">
        <v>0.45</v>
      </c>
    </row>
    <row r="6" spans="1:8" x14ac:dyDescent="0.35">
      <c r="A6" s="11" t="s">
        <v>39</v>
      </c>
      <c r="B6" s="11">
        <v>1185732</v>
      </c>
      <c r="C6" s="12">
        <v>44210</v>
      </c>
      <c r="D6" s="11" t="s">
        <v>40</v>
      </c>
      <c r="E6" s="11" t="s">
        <v>41</v>
      </c>
      <c r="F6" s="11" t="s">
        <v>41</v>
      </c>
      <c r="G6" s="41" t="s">
        <v>178</v>
      </c>
      <c r="H6" s="39">
        <v>0.6</v>
      </c>
    </row>
    <row r="7" spans="1:8" x14ac:dyDescent="0.35">
      <c r="A7" s="11" t="s">
        <v>39</v>
      </c>
      <c r="B7" s="11">
        <v>1185732</v>
      </c>
      <c r="C7" s="12">
        <v>44210</v>
      </c>
      <c r="D7" s="11" t="s">
        <v>40</v>
      </c>
      <c r="E7" s="11" t="s">
        <v>41</v>
      </c>
      <c r="F7" s="11" t="s">
        <v>41</v>
      </c>
      <c r="G7" s="41" t="s">
        <v>179</v>
      </c>
      <c r="H7" s="39">
        <v>0.5</v>
      </c>
    </row>
    <row r="8" spans="1:8" x14ac:dyDescent="0.35">
      <c r="A8" s="11" t="s">
        <v>39</v>
      </c>
      <c r="B8" s="11">
        <v>1185732</v>
      </c>
      <c r="C8" s="12">
        <v>44239</v>
      </c>
      <c r="D8" s="11" t="s">
        <v>40</v>
      </c>
      <c r="E8" s="11" t="s">
        <v>41</v>
      </c>
      <c r="F8" s="11" t="s">
        <v>41</v>
      </c>
      <c r="G8" s="41" t="s">
        <v>174</v>
      </c>
      <c r="H8" s="39">
        <v>0.5</v>
      </c>
    </row>
    <row r="9" spans="1:8" x14ac:dyDescent="0.35">
      <c r="A9" s="11" t="s">
        <v>39</v>
      </c>
      <c r="B9" s="11">
        <v>1185732</v>
      </c>
      <c r="C9" s="12">
        <v>44239</v>
      </c>
      <c r="D9" s="11" t="s">
        <v>40</v>
      </c>
      <c r="E9" s="11" t="s">
        <v>41</v>
      </c>
      <c r="F9" s="11" t="s">
        <v>41</v>
      </c>
      <c r="G9" s="41" t="s">
        <v>175</v>
      </c>
      <c r="H9" s="39">
        <v>0.5</v>
      </c>
    </row>
    <row r="10" spans="1:8" x14ac:dyDescent="0.35">
      <c r="A10" s="11" t="s">
        <v>39</v>
      </c>
      <c r="B10" s="11">
        <v>1185732</v>
      </c>
      <c r="C10" s="12">
        <v>44239</v>
      </c>
      <c r="D10" s="11" t="s">
        <v>40</v>
      </c>
      <c r="E10" s="11" t="s">
        <v>41</v>
      </c>
      <c r="F10" s="11" t="s">
        <v>41</v>
      </c>
      <c r="G10" s="41" t="s">
        <v>176</v>
      </c>
      <c r="H10" s="39">
        <v>0.4</v>
      </c>
    </row>
    <row r="11" spans="1:8" x14ac:dyDescent="0.35">
      <c r="A11" s="11" t="s">
        <v>39</v>
      </c>
      <c r="B11" s="11">
        <v>1185732</v>
      </c>
      <c r="C11" s="12">
        <v>44239</v>
      </c>
      <c r="D11" s="11" t="s">
        <v>40</v>
      </c>
      <c r="E11" s="11" t="s">
        <v>41</v>
      </c>
      <c r="F11" s="11" t="s">
        <v>41</v>
      </c>
      <c r="G11" s="41" t="s">
        <v>177</v>
      </c>
      <c r="H11" s="39">
        <v>0.45</v>
      </c>
    </row>
    <row r="12" spans="1:8" x14ac:dyDescent="0.35">
      <c r="A12" s="11" t="s">
        <v>39</v>
      </c>
      <c r="B12" s="11">
        <v>1185732</v>
      </c>
      <c r="C12" s="12" t="s">
        <v>234</v>
      </c>
      <c r="D12" s="11" t="s">
        <v>40</v>
      </c>
      <c r="E12" s="11" t="s">
        <v>41</v>
      </c>
      <c r="F12" s="11" t="s">
        <v>41</v>
      </c>
      <c r="G12" s="41" t="s">
        <v>178</v>
      </c>
      <c r="H12" s="39">
        <v>0.6</v>
      </c>
    </row>
    <row r="13" spans="1:8" x14ac:dyDescent="0.35">
      <c r="A13" s="11" t="s">
        <v>39</v>
      </c>
      <c r="B13" s="11">
        <v>1185732</v>
      </c>
      <c r="C13" s="12">
        <v>44239</v>
      </c>
      <c r="D13" s="11" t="s">
        <v>40</v>
      </c>
      <c r="E13" s="11" t="s">
        <v>41</v>
      </c>
      <c r="F13" s="11" t="s">
        <v>41</v>
      </c>
      <c r="G13" s="41" t="s">
        <v>179</v>
      </c>
      <c r="H13" s="39">
        <v>0.5</v>
      </c>
    </row>
    <row r="14" spans="1:8" x14ac:dyDescent="0.35">
      <c r="A14" s="11" t="s">
        <v>39</v>
      </c>
      <c r="B14" s="11">
        <v>1185732</v>
      </c>
      <c r="C14" s="12">
        <v>44265</v>
      </c>
      <c r="D14" s="11" t="s">
        <v>40</v>
      </c>
      <c r="E14" s="11" t="s">
        <v>41</v>
      </c>
      <c r="F14" s="11" t="s">
        <v>41</v>
      </c>
      <c r="G14" s="41" t="s">
        <v>174</v>
      </c>
      <c r="H14" s="39">
        <v>0.5</v>
      </c>
    </row>
    <row r="15" spans="1:8" x14ac:dyDescent="0.35">
      <c r="A15" s="11" t="s">
        <v>39</v>
      </c>
      <c r="B15" s="11">
        <v>1185732</v>
      </c>
      <c r="C15" s="12">
        <v>44265</v>
      </c>
      <c r="D15" s="11" t="s">
        <v>40</v>
      </c>
      <c r="E15" s="11" t="s">
        <v>41</v>
      </c>
      <c r="F15" s="11" t="s">
        <v>41</v>
      </c>
      <c r="G15" s="41" t="s">
        <v>175</v>
      </c>
      <c r="H15" s="39">
        <v>0.5</v>
      </c>
    </row>
    <row r="16" spans="1:8" x14ac:dyDescent="0.35">
      <c r="A16" s="11" t="s">
        <v>39</v>
      </c>
      <c r="B16" s="11">
        <v>1185732</v>
      </c>
      <c r="C16" s="12">
        <v>44265</v>
      </c>
      <c r="D16" s="11" t="s">
        <v>40</v>
      </c>
      <c r="E16" s="11" t="s">
        <v>41</v>
      </c>
      <c r="F16" s="11" t="s">
        <v>41</v>
      </c>
      <c r="G16" s="41" t="s">
        <v>176</v>
      </c>
      <c r="H16" s="39">
        <v>0.4</v>
      </c>
    </row>
  </sheetData>
  <conditionalFormatting sqref="H1:H1048576">
    <cfRule type="cellIs" dxfId="29" priority="1" operator="lessThan">
      <formula>0.5</formula>
    </cfRule>
    <cfRule type="cellIs" dxfId="28" priority="2" operator="greaterThan">
      <formula>0.5</formula>
    </cfRule>
  </conditionalFormatting>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M13" sqref="M13"/>
    </sheetView>
  </sheetViews>
  <sheetFormatPr defaultRowHeight="14.5" x14ac:dyDescent="0.35"/>
  <cols>
    <col min="3" max="3" width="9.90625" bestFit="1" customWidth="1"/>
    <col min="7" max="7" width="10.6328125" bestFit="1" customWidth="1"/>
    <col min="12" max="12" width="19.08984375" bestFit="1" customWidth="1"/>
  </cols>
  <sheetData>
    <row r="1" spans="1:12" x14ac:dyDescent="0.35">
      <c r="A1" t="s">
        <v>73</v>
      </c>
      <c r="C1" t="s">
        <v>191</v>
      </c>
      <c r="E1" t="s">
        <v>72</v>
      </c>
      <c r="G1" t="s">
        <v>189</v>
      </c>
    </row>
    <row r="2" spans="1:12" x14ac:dyDescent="0.35">
      <c r="A2">
        <v>1</v>
      </c>
      <c r="C2" t="s">
        <v>192</v>
      </c>
      <c r="E2">
        <v>1995</v>
      </c>
      <c r="G2" t="s">
        <v>204</v>
      </c>
    </row>
    <row r="3" spans="1:12" x14ac:dyDescent="0.35">
      <c r="A3">
        <v>2</v>
      </c>
      <c r="C3" t="s">
        <v>193</v>
      </c>
      <c r="E3">
        <v>1996</v>
      </c>
      <c r="G3" t="s">
        <v>205</v>
      </c>
      <c r="L3" t="s">
        <v>227</v>
      </c>
    </row>
    <row r="4" spans="1:12" x14ac:dyDescent="0.35">
      <c r="A4">
        <v>3</v>
      </c>
      <c r="C4" t="s">
        <v>194</v>
      </c>
      <c r="E4">
        <v>1997</v>
      </c>
      <c r="G4" t="s">
        <v>206</v>
      </c>
      <c r="L4" t="s">
        <v>228</v>
      </c>
    </row>
    <row r="5" spans="1:12" x14ac:dyDescent="0.35">
      <c r="A5">
        <v>4</v>
      </c>
      <c r="C5" t="s">
        <v>195</v>
      </c>
      <c r="E5">
        <v>1998</v>
      </c>
      <c r="G5" t="s">
        <v>207</v>
      </c>
      <c r="L5" t="s">
        <v>229</v>
      </c>
    </row>
    <row r="6" spans="1:12" x14ac:dyDescent="0.35">
      <c r="A6">
        <v>5</v>
      </c>
      <c r="C6" t="s">
        <v>196</v>
      </c>
      <c r="E6">
        <v>1999</v>
      </c>
      <c r="G6" t="s">
        <v>208</v>
      </c>
      <c r="L6" t="s">
        <v>230</v>
      </c>
    </row>
    <row r="7" spans="1:12" x14ac:dyDescent="0.35">
      <c r="A7">
        <v>6</v>
      </c>
      <c r="C7" t="s">
        <v>197</v>
      </c>
      <c r="E7">
        <v>2000</v>
      </c>
      <c r="G7" t="s">
        <v>209</v>
      </c>
      <c r="L7" t="s">
        <v>231</v>
      </c>
    </row>
    <row r="8" spans="1:12" x14ac:dyDescent="0.35">
      <c r="A8">
        <v>7</v>
      </c>
      <c r="C8" t="s">
        <v>198</v>
      </c>
      <c r="E8">
        <v>2001</v>
      </c>
      <c r="G8" t="s">
        <v>210</v>
      </c>
      <c r="L8" t="s">
        <v>232</v>
      </c>
    </row>
    <row r="9" spans="1:12" x14ac:dyDescent="0.35">
      <c r="A9">
        <v>8</v>
      </c>
      <c r="C9" t="s">
        <v>199</v>
      </c>
      <c r="E9">
        <v>2002</v>
      </c>
      <c r="L9" t="s">
        <v>233</v>
      </c>
    </row>
    <row r="10" spans="1:12" x14ac:dyDescent="0.35">
      <c r="A10">
        <v>9</v>
      </c>
      <c r="C10" t="s">
        <v>200</v>
      </c>
      <c r="E10">
        <v>2003</v>
      </c>
    </row>
    <row r="11" spans="1:12" x14ac:dyDescent="0.35">
      <c r="A11">
        <v>10</v>
      </c>
      <c r="C11" t="s">
        <v>201</v>
      </c>
      <c r="E11">
        <v>2004</v>
      </c>
    </row>
    <row r="12" spans="1:12" x14ac:dyDescent="0.35">
      <c r="A12">
        <v>11</v>
      </c>
      <c r="C12" t="s">
        <v>202</v>
      </c>
      <c r="E12">
        <v>2005</v>
      </c>
    </row>
    <row r="13" spans="1:12" x14ac:dyDescent="0.35">
      <c r="A13">
        <v>12</v>
      </c>
      <c r="C13" t="s">
        <v>203</v>
      </c>
      <c r="E13">
        <v>2006</v>
      </c>
    </row>
    <row r="14" spans="1:12" x14ac:dyDescent="0.35">
      <c r="A14">
        <v>13</v>
      </c>
      <c r="C14" t="s">
        <v>192</v>
      </c>
      <c r="E14">
        <v>2007</v>
      </c>
    </row>
    <row r="15" spans="1:12" x14ac:dyDescent="0.35">
      <c r="A15">
        <v>14</v>
      </c>
      <c r="E15">
        <v>2008</v>
      </c>
    </row>
    <row r="16" spans="1:12" x14ac:dyDescent="0.35">
      <c r="A16">
        <v>15</v>
      </c>
      <c r="E16">
        <v>2009</v>
      </c>
    </row>
    <row r="17" spans="1:5" x14ac:dyDescent="0.35">
      <c r="A17">
        <v>16</v>
      </c>
      <c r="E17">
        <v>2010</v>
      </c>
    </row>
    <row r="18" spans="1:5" x14ac:dyDescent="0.35">
      <c r="A18">
        <v>17</v>
      </c>
      <c r="E18">
        <v>2011</v>
      </c>
    </row>
    <row r="19" spans="1:5" x14ac:dyDescent="0.35">
      <c r="A19">
        <v>18</v>
      </c>
      <c r="E19">
        <v>2012</v>
      </c>
    </row>
    <row r="20" spans="1:5" x14ac:dyDescent="0.35">
      <c r="A20">
        <v>19</v>
      </c>
      <c r="E20">
        <v>2013</v>
      </c>
    </row>
    <row r="21" spans="1:5" x14ac:dyDescent="0.35">
      <c r="A21">
        <v>20</v>
      </c>
      <c r="E21">
        <v>2014</v>
      </c>
    </row>
    <row r="22" spans="1:5" x14ac:dyDescent="0.35">
      <c r="A22">
        <v>21</v>
      </c>
      <c r="E22">
        <v>2015</v>
      </c>
    </row>
    <row r="23" spans="1:5" x14ac:dyDescent="0.35">
      <c r="A23">
        <v>22</v>
      </c>
      <c r="E23">
        <v>2016</v>
      </c>
    </row>
    <row r="24" spans="1:5" x14ac:dyDescent="0.35">
      <c r="A24">
        <v>23</v>
      </c>
      <c r="E24">
        <v>2017</v>
      </c>
    </row>
    <row r="25" spans="1:5" x14ac:dyDescent="0.35">
      <c r="A25">
        <v>24</v>
      </c>
      <c r="E25">
        <v>2018</v>
      </c>
    </row>
    <row r="26" spans="1:5" x14ac:dyDescent="0.35">
      <c r="A26">
        <v>25</v>
      </c>
      <c r="E26">
        <v>2019</v>
      </c>
    </row>
    <row r="27" spans="1:5" x14ac:dyDescent="0.35">
      <c r="A27">
        <v>26</v>
      </c>
      <c r="E27">
        <v>2020</v>
      </c>
    </row>
    <row r="28" spans="1:5" x14ac:dyDescent="0.35">
      <c r="A28">
        <v>27</v>
      </c>
      <c r="E28">
        <v>2021</v>
      </c>
    </row>
    <row r="29" spans="1:5" x14ac:dyDescent="0.35">
      <c r="A29">
        <v>28</v>
      </c>
      <c r="E29">
        <v>2022</v>
      </c>
    </row>
    <row r="30" spans="1:5" x14ac:dyDescent="0.35">
      <c r="A30">
        <v>29</v>
      </c>
      <c r="E30">
        <v>2023</v>
      </c>
    </row>
    <row r="31" spans="1:5" x14ac:dyDescent="0.35">
      <c r="A31">
        <v>30</v>
      </c>
    </row>
    <row r="32" spans="1:5" x14ac:dyDescent="0.35">
      <c r="A32">
        <v>31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K1" sqref="K1"/>
    </sheetView>
  </sheetViews>
  <sheetFormatPr defaultRowHeight="14.5" x14ac:dyDescent="0.35"/>
  <cols>
    <col min="5" max="5" width="10.6328125" bestFit="1" customWidth="1"/>
    <col min="9" max="9" width="9.90625" bestFit="1" customWidth="1"/>
  </cols>
  <sheetData>
    <row r="1" spans="1:11" x14ac:dyDescent="0.35">
      <c r="A1">
        <v>1</v>
      </c>
      <c r="C1">
        <v>1</v>
      </c>
      <c r="E1" t="s">
        <v>204</v>
      </c>
      <c r="G1" t="s">
        <v>236</v>
      </c>
      <c r="I1" t="s">
        <v>192</v>
      </c>
      <c r="K1" s="16">
        <v>44927</v>
      </c>
    </row>
    <row r="2" spans="1:11" x14ac:dyDescent="0.35">
      <c r="A2">
        <v>2</v>
      </c>
      <c r="C2">
        <v>2</v>
      </c>
      <c r="E2" t="s">
        <v>205</v>
      </c>
      <c r="G2" t="s">
        <v>237</v>
      </c>
      <c r="I2" t="s">
        <v>193</v>
      </c>
    </row>
    <row r="3" spans="1:11" x14ac:dyDescent="0.35">
      <c r="A3">
        <v>3</v>
      </c>
      <c r="C3">
        <v>3</v>
      </c>
      <c r="E3" t="s">
        <v>206</v>
      </c>
      <c r="G3" t="s">
        <v>238</v>
      </c>
      <c r="I3" t="s">
        <v>194</v>
      </c>
    </row>
    <row r="4" spans="1:11" x14ac:dyDescent="0.35">
      <c r="A4">
        <v>4</v>
      </c>
      <c r="C4">
        <v>4</v>
      </c>
      <c r="E4" t="s">
        <v>207</v>
      </c>
      <c r="G4" t="s">
        <v>239</v>
      </c>
      <c r="I4" t="s">
        <v>195</v>
      </c>
    </row>
    <row r="5" spans="1:11" x14ac:dyDescent="0.35">
      <c r="A5">
        <v>5</v>
      </c>
      <c r="C5">
        <v>5</v>
      </c>
      <c r="E5" t="s">
        <v>208</v>
      </c>
      <c r="G5" t="s">
        <v>240</v>
      </c>
      <c r="I5" t="s">
        <v>196</v>
      </c>
    </row>
    <row r="6" spans="1:11" x14ac:dyDescent="0.35">
      <c r="A6">
        <v>6</v>
      </c>
      <c r="C6">
        <v>6</v>
      </c>
      <c r="E6" t="s">
        <v>209</v>
      </c>
      <c r="G6" t="s">
        <v>241</v>
      </c>
      <c r="I6" t="s">
        <v>197</v>
      </c>
    </row>
    <row r="7" spans="1:11" x14ac:dyDescent="0.35">
      <c r="A7">
        <v>7</v>
      </c>
      <c r="C7">
        <v>7</v>
      </c>
      <c r="E7" t="s">
        <v>210</v>
      </c>
      <c r="G7" t="s">
        <v>242</v>
      </c>
      <c r="I7" t="s">
        <v>198</v>
      </c>
    </row>
    <row r="8" spans="1:11" x14ac:dyDescent="0.35">
      <c r="A8">
        <v>8</v>
      </c>
      <c r="C8">
        <v>8</v>
      </c>
      <c r="I8" t="s">
        <v>199</v>
      </c>
    </row>
    <row r="9" spans="1:11" x14ac:dyDescent="0.35">
      <c r="A9">
        <v>9</v>
      </c>
      <c r="C9">
        <v>9</v>
      </c>
      <c r="I9" t="s">
        <v>200</v>
      </c>
    </row>
    <row r="10" spans="1:11" x14ac:dyDescent="0.35">
      <c r="A10">
        <v>10</v>
      </c>
      <c r="C10">
        <v>10</v>
      </c>
      <c r="I10" t="s">
        <v>201</v>
      </c>
    </row>
    <row r="11" spans="1:11" x14ac:dyDescent="0.35">
      <c r="A11">
        <v>11</v>
      </c>
      <c r="C11">
        <v>11</v>
      </c>
      <c r="I11" t="s">
        <v>202</v>
      </c>
    </row>
    <row r="12" spans="1:11" x14ac:dyDescent="0.35">
      <c r="A12">
        <v>12</v>
      </c>
      <c r="C12">
        <v>12</v>
      </c>
      <c r="I12" t="s">
        <v>203</v>
      </c>
    </row>
    <row r="13" spans="1:11" x14ac:dyDescent="0.35">
      <c r="A13">
        <v>13</v>
      </c>
      <c r="C13">
        <v>13</v>
      </c>
    </row>
    <row r="14" spans="1:11" x14ac:dyDescent="0.35">
      <c r="A14">
        <v>14</v>
      </c>
      <c r="C14">
        <v>14</v>
      </c>
    </row>
    <row r="15" spans="1:11" x14ac:dyDescent="0.35">
      <c r="A15">
        <v>15</v>
      </c>
      <c r="C15">
        <v>15</v>
      </c>
    </row>
    <row r="16" spans="1:11" x14ac:dyDescent="0.35">
      <c r="A16">
        <v>16</v>
      </c>
      <c r="C16">
        <v>16</v>
      </c>
    </row>
    <row r="17" spans="1:3" x14ac:dyDescent="0.35">
      <c r="A17">
        <v>17</v>
      </c>
      <c r="C17">
        <v>17</v>
      </c>
    </row>
    <row r="18" spans="1:3" x14ac:dyDescent="0.35">
      <c r="A18">
        <v>18</v>
      </c>
      <c r="C18">
        <v>18</v>
      </c>
    </row>
    <row r="19" spans="1:3" x14ac:dyDescent="0.35">
      <c r="A19">
        <v>19</v>
      </c>
      <c r="C19">
        <v>19</v>
      </c>
    </row>
    <row r="20" spans="1:3" x14ac:dyDescent="0.35">
      <c r="A20">
        <v>20</v>
      </c>
      <c r="C20">
        <v>20</v>
      </c>
    </row>
    <row r="21" spans="1:3" x14ac:dyDescent="0.35">
      <c r="A21">
        <v>21</v>
      </c>
      <c r="C21">
        <v>21</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K18" sqref="K18"/>
    </sheetView>
  </sheetViews>
  <sheetFormatPr defaultRowHeight="14.5" x14ac:dyDescent="0.35"/>
  <sheetData>
    <row r="1" spans="1:2" x14ac:dyDescent="0.35">
      <c r="A1" s="42" t="s">
        <v>243</v>
      </c>
      <c r="B1" s="42" t="s">
        <v>248</v>
      </c>
    </row>
    <row r="2" spans="1:2" x14ac:dyDescent="0.35">
      <c r="A2" s="43" t="s">
        <v>244</v>
      </c>
      <c r="B2" s="53">
        <v>25000</v>
      </c>
    </row>
    <row r="3" spans="1:2" x14ac:dyDescent="0.35">
      <c r="A3" s="43" t="s">
        <v>245</v>
      </c>
      <c r="B3" s="53">
        <v>32000</v>
      </c>
    </row>
    <row r="4" spans="1:2" x14ac:dyDescent="0.35">
      <c r="A4" s="43" t="s">
        <v>246</v>
      </c>
      <c r="B4" s="53">
        <v>19000</v>
      </c>
    </row>
    <row r="5" spans="1:2" x14ac:dyDescent="0.35">
      <c r="A5" s="43" t="s">
        <v>247</v>
      </c>
      <c r="B5" s="53">
        <v>40000</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F7" sqref="F7"/>
    </sheetView>
  </sheetViews>
  <sheetFormatPr defaultRowHeight="14.5" x14ac:dyDescent="0.35"/>
  <cols>
    <col min="2" max="2" width="35.6328125" customWidth="1"/>
  </cols>
  <sheetData>
    <row r="1" spans="1:2" x14ac:dyDescent="0.35">
      <c r="A1" s="20" t="s">
        <v>249</v>
      </c>
      <c r="B1" s="20" t="s">
        <v>250</v>
      </c>
    </row>
    <row r="2" spans="1:2" x14ac:dyDescent="0.35">
      <c r="A2" t="s">
        <v>45</v>
      </c>
      <c r="B2" s="54">
        <v>0.75</v>
      </c>
    </row>
    <row r="3" spans="1:2" x14ac:dyDescent="0.35">
      <c r="A3" t="s">
        <v>251</v>
      </c>
      <c r="B3" s="54">
        <v>0.8</v>
      </c>
    </row>
    <row r="4" spans="1:2" x14ac:dyDescent="0.35">
      <c r="A4" t="s">
        <v>252</v>
      </c>
      <c r="B4" s="54">
        <v>0.7</v>
      </c>
    </row>
    <row r="5" spans="1:2" x14ac:dyDescent="0.35">
      <c r="A5" t="s">
        <v>253</v>
      </c>
      <c r="B5" s="54">
        <v>0.65</v>
      </c>
    </row>
    <row r="6" spans="1:2" x14ac:dyDescent="0.35">
      <c r="A6" t="s">
        <v>254</v>
      </c>
      <c r="B6" s="54">
        <v>0.62</v>
      </c>
    </row>
    <row r="7" spans="1:2" x14ac:dyDescent="0.35">
      <c r="A7" t="s">
        <v>255</v>
      </c>
      <c r="B7" s="54">
        <v>0.69</v>
      </c>
    </row>
  </sheetData>
  <conditionalFormatting sqref="B1:B7">
    <cfRule type="dataBar" priority="1">
      <dataBar>
        <cfvo type="num" val="0"/>
        <cfvo type="num" val="1"/>
        <color rgb="FF638EC6"/>
      </dataBar>
      <extLst>
        <ext xmlns:x14="http://schemas.microsoft.com/office/spreadsheetml/2009/9/main" uri="{B025F937-C7B1-47D3-B67F-A62EFF666E3E}">
          <x14:id>{F0B85835-3CE6-41F1-A602-0D448FFDE4F9}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0B85835-3CE6-41F1-A602-0D448FFDE4F9}">
            <x14:dataBar minLength="0" maxLength="100" gradient="0">
              <x14:cfvo type="num">
                <xm:f>0</xm:f>
              </x14:cfvo>
              <x14:cfvo type="num">
                <xm:f>1</xm:f>
              </x14:cfvo>
              <x14:negativeFillColor rgb="FFFF0000"/>
              <x14:axisColor rgb="FF000000"/>
            </x14:dataBar>
          </x14:cfRule>
          <xm:sqref>B1:B7</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12" workbookViewId="0">
      <selection activeCell="L23" sqref="L23"/>
    </sheetView>
  </sheetViews>
  <sheetFormatPr defaultRowHeight="14.5" x14ac:dyDescent="0.35"/>
  <cols>
    <col min="2" max="2" width="13.1796875" customWidth="1"/>
    <col min="3" max="3" width="9.08984375" bestFit="1" customWidth="1"/>
    <col min="6" max="6" width="15.90625" customWidth="1"/>
    <col min="7" max="7" width="14.1796875" customWidth="1"/>
    <col min="8" max="8" width="11.08984375" customWidth="1"/>
    <col min="9" max="9" width="11.6328125" customWidth="1"/>
  </cols>
  <sheetData>
    <row r="1" spans="1:9" x14ac:dyDescent="0.35">
      <c r="A1" s="45" t="s">
        <v>35</v>
      </c>
      <c r="B1" s="45" t="s">
        <v>36</v>
      </c>
      <c r="C1" s="45" t="s">
        <v>37</v>
      </c>
      <c r="D1" s="45" t="s">
        <v>38</v>
      </c>
      <c r="E1" s="45" t="s">
        <v>171</v>
      </c>
      <c r="F1" s="45" t="s">
        <v>172</v>
      </c>
      <c r="G1" s="46" t="s">
        <v>173</v>
      </c>
      <c r="H1" s="55" t="s">
        <v>256</v>
      </c>
      <c r="I1" s="55" t="s">
        <v>257</v>
      </c>
    </row>
    <row r="2" spans="1:9" x14ac:dyDescent="0.35">
      <c r="A2" s="47">
        <v>1185732</v>
      </c>
      <c r="B2" s="48">
        <v>44210</v>
      </c>
      <c r="C2" s="47" t="s">
        <v>40</v>
      </c>
      <c r="D2" s="47" t="s">
        <v>41</v>
      </c>
      <c r="E2" s="47" t="s">
        <v>41</v>
      </c>
      <c r="F2" s="47" t="s">
        <v>174</v>
      </c>
      <c r="G2" s="49">
        <v>0.5</v>
      </c>
      <c r="H2">
        <v>1</v>
      </c>
      <c r="I2" s="56">
        <f>H2*G2</f>
        <v>0.5</v>
      </c>
    </row>
    <row r="3" spans="1:9" x14ac:dyDescent="0.35">
      <c r="A3" s="50">
        <v>1185732</v>
      </c>
      <c r="B3" s="51">
        <v>44210</v>
      </c>
      <c r="C3" s="50" t="s">
        <v>40</v>
      </c>
      <c r="D3" s="50" t="s">
        <v>41</v>
      </c>
      <c r="E3" s="50" t="s">
        <v>41</v>
      </c>
      <c r="F3" s="50" t="s">
        <v>175</v>
      </c>
      <c r="G3" s="52">
        <v>0.5</v>
      </c>
      <c r="H3">
        <v>2</v>
      </c>
      <c r="I3" s="56">
        <f t="shared" ref="I3:I16" si="0">H3*G3</f>
        <v>1</v>
      </c>
    </row>
    <row r="4" spans="1:9" x14ac:dyDescent="0.35">
      <c r="A4" s="47">
        <v>1185732</v>
      </c>
      <c r="B4" s="48">
        <v>44210</v>
      </c>
      <c r="C4" s="47" t="s">
        <v>40</v>
      </c>
      <c r="D4" s="47" t="s">
        <v>41</v>
      </c>
      <c r="E4" s="47" t="s">
        <v>41</v>
      </c>
      <c r="F4" s="47" t="s">
        <v>176</v>
      </c>
      <c r="G4" s="49">
        <v>0.4</v>
      </c>
      <c r="H4">
        <v>3</v>
      </c>
      <c r="I4" s="56">
        <f t="shared" si="0"/>
        <v>1.2000000000000002</v>
      </c>
    </row>
    <row r="5" spans="1:9" x14ac:dyDescent="0.35">
      <c r="A5" s="50">
        <v>1185732</v>
      </c>
      <c r="B5" s="51">
        <v>44210</v>
      </c>
      <c r="C5" s="50" t="s">
        <v>40</v>
      </c>
      <c r="D5" s="50" t="s">
        <v>41</v>
      </c>
      <c r="E5" s="50" t="s">
        <v>41</v>
      </c>
      <c r="F5" s="50" t="s">
        <v>177</v>
      </c>
      <c r="G5" s="52">
        <v>0.45</v>
      </c>
      <c r="H5">
        <v>4</v>
      </c>
      <c r="I5" s="56">
        <f t="shared" si="0"/>
        <v>1.8</v>
      </c>
    </row>
    <row r="6" spans="1:9" x14ac:dyDescent="0.35">
      <c r="A6" s="47">
        <v>1185732</v>
      </c>
      <c r="B6" s="48">
        <v>44210</v>
      </c>
      <c r="C6" s="47" t="s">
        <v>40</v>
      </c>
      <c r="D6" s="47" t="s">
        <v>41</v>
      </c>
      <c r="E6" s="47" t="s">
        <v>41</v>
      </c>
      <c r="F6" s="47" t="s">
        <v>178</v>
      </c>
      <c r="G6" s="49">
        <v>0.6</v>
      </c>
      <c r="H6">
        <v>5</v>
      </c>
      <c r="I6" s="56">
        <f t="shared" si="0"/>
        <v>3</v>
      </c>
    </row>
    <row r="7" spans="1:9" x14ac:dyDescent="0.35">
      <c r="A7" s="50">
        <v>1185732</v>
      </c>
      <c r="B7" s="51">
        <v>44210</v>
      </c>
      <c r="C7" s="50" t="s">
        <v>40</v>
      </c>
      <c r="D7" s="50" t="s">
        <v>41</v>
      </c>
      <c r="E7" s="50" t="s">
        <v>41</v>
      </c>
      <c r="F7" s="50" t="s">
        <v>179</v>
      </c>
      <c r="G7" s="52">
        <v>0.5</v>
      </c>
      <c r="H7">
        <v>6</v>
      </c>
      <c r="I7" s="56">
        <f t="shared" si="0"/>
        <v>3</v>
      </c>
    </row>
    <row r="8" spans="1:9" x14ac:dyDescent="0.35">
      <c r="A8" s="47">
        <v>1185732</v>
      </c>
      <c r="B8" s="48">
        <v>44239</v>
      </c>
      <c r="C8" s="47" t="s">
        <v>40</v>
      </c>
      <c r="D8" s="47" t="s">
        <v>41</v>
      </c>
      <c r="E8" s="47" t="s">
        <v>41</v>
      </c>
      <c r="F8" s="47" t="s">
        <v>174</v>
      </c>
      <c r="G8" s="49">
        <v>0.5</v>
      </c>
      <c r="H8">
        <v>7</v>
      </c>
      <c r="I8" s="56">
        <f t="shared" si="0"/>
        <v>3.5</v>
      </c>
    </row>
    <row r="9" spans="1:9" x14ac:dyDescent="0.35">
      <c r="A9" s="50">
        <v>1185732</v>
      </c>
      <c r="B9" s="51">
        <v>44239</v>
      </c>
      <c r="C9" s="50" t="s">
        <v>40</v>
      </c>
      <c r="D9" s="50" t="s">
        <v>41</v>
      </c>
      <c r="E9" s="50" t="s">
        <v>41</v>
      </c>
      <c r="F9" s="50" t="s">
        <v>175</v>
      </c>
      <c r="G9" s="52">
        <v>0.5</v>
      </c>
      <c r="H9">
        <v>8</v>
      </c>
      <c r="I9" s="56">
        <f t="shared" si="0"/>
        <v>4</v>
      </c>
    </row>
    <row r="10" spans="1:9" x14ac:dyDescent="0.35">
      <c r="A10" s="47">
        <v>1185732</v>
      </c>
      <c r="B10" s="48">
        <v>44239</v>
      </c>
      <c r="C10" s="47" t="s">
        <v>40</v>
      </c>
      <c r="D10" s="47" t="s">
        <v>41</v>
      </c>
      <c r="E10" s="47" t="s">
        <v>41</v>
      </c>
      <c r="F10" s="47" t="s">
        <v>176</v>
      </c>
      <c r="G10" s="49">
        <v>0.4</v>
      </c>
      <c r="H10">
        <v>9</v>
      </c>
      <c r="I10" s="56">
        <f t="shared" si="0"/>
        <v>3.6</v>
      </c>
    </row>
    <row r="11" spans="1:9" x14ac:dyDescent="0.35">
      <c r="A11" s="50">
        <v>1185732</v>
      </c>
      <c r="B11" s="51">
        <v>44239</v>
      </c>
      <c r="C11" s="50" t="s">
        <v>40</v>
      </c>
      <c r="D11" s="50" t="s">
        <v>41</v>
      </c>
      <c r="E11" s="50" t="s">
        <v>41</v>
      </c>
      <c r="F11" s="50" t="s">
        <v>177</v>
      </c>
      <c r="G11" s="52">
        <v>0.45</v>
      </c>
      <c r="H11">
        <v>10</v>
      </c>
      <c r="I11" s="56">
        <f t="shared" si="0"/>
        <v>4.5</v>
      </c>
    </row>
    <row r="12" spans="1:9" x14ac:dyDescent="0.35">
      <c r="A12" s="47">
        <v>1185732</v>
      </c>
      <c r="B12" s="48" t="s">
        <v>234</v>
      </c>
      <c r="C12" s="47" t="s">
        <v>40</v>
      </c>
      <c r="D12" s="47" t="s">
        <v>41</v>
      </c>
      <c r="E12" s="47" t="s">
        <v>41</v>
      </c>
      <c r="F12" s="47" t="s">
        <v>178</v>
      </c>
      <c r="G12" s="49">
        <v>0.6</v>
      </c>
      <c r="H12">
        <v>11</v>
      </c>
      <c r="I12" s="56">
        <f t="shared" si="0"/>
        <v>6.6</v>
      </c>
    </row>
    <row r="13" spans="1:9" x14ac:dyDescent="0.35">
      <c r="A13" s="50">
        <v>1185732</v>
      </c>
      <c r="B13" s="51">
        <v>44239</v>
      </c>
      <c r="C13" s="50" t="s">
        <v>40</v>
      </c>
      <c r="D13" s="50" t="s">
        <v>41</v>
      </c>
      <c r="E13" s="50" t="s">
        <v>41</v>
      </c>
      <c r="F13" s="50" t="s">
        <v>179</v>
      </c>
      <c r="G13" s="52">
        <v>0.5</v>
      </c>
      <c r="H13">
        <v>12</v>
      </c>
      <c r="I13" s="56">
        <f t="shared" si="0"/>
        <v>6</v>
      </c>
    </row>
    <row r="14" spans="1:9" x14ac:dyDescent="0.35">
      <c r="A14" s="47">
        <v>1185732</v>
      </c>
      <c r="B14" s="48">
        <v>44265</v>
      </c>
      <c r="C14" s="47" t="s">
        <v>40</v>
      </c>
      <c r="D14" s="47" t="s">
        <v>41</v>
      </c>
      <c r="E14" s="47" t="s">
        <v>41</v>
      </c>
      <c r="F14" s="47" t="s">
        <v>174</v>
      </c>
      <c r="G14" s="49">
        <v>0.5</v>
      </c>
      <c r="H14">
        <v>13</v>
      </c>
      <c r="I14" s="56">
        <f t="shared" si="0"/>
        <v>6.5</v>
      </c>
    </row>
    <row r="15" spans="1:9" x14ac:dyDescent="0.35">
      <c r="A15" s="50">
        <v>1185732</v>
      </c>
      <c r="B15" s="51">
        <v>44265</v>
      </c>
      <c r="C15" s="50" t="s">
        <v>40</v>
      </c>
      <c r="D15" s="50" t="s">
        <v>41</v>
      </c>
      <c r="E15" s="50" t="s">
        <v>41</v>
      </c>
      <c r="F15" s="50" t="s">
        <v>175</v>
      </c>
      <c r="G15" s="52">
        <v>0.5</v>
      </c>
      <c r="H15">
        <v>14</v>
      </c>
      <c r="I15" s="56">
        <f t="shared" si="0"/>
        <v>7</v>
      </c>
    </row>
    <row r="16" spans="1:9" x14ac:dyDescent="0.35">
      <c r="A16" s="47">
        <v>1185732</v>
      </c>
      <c r="B16" s="48">
        <v>44265</v>
      </c>
      <c r="C16" s="47" t="s">
        <v>40</v>
      </c>
      <c r="D16" s="47" t="s">
        <v>41</v>
      </c>
      <c r="E16" s="47" t="s">
        <v>41</v>
      </c>
      <c r="F16" s="47" t="s">
        <v>176</v>
      </c>
      <c r="G16" s="49">
        <v>0.4</v>
      </c>
      <c r="H16">
        <v>15</v>
      </c>
      <c r="I16" s="56">
        <f t="shared" si="0"/>
        <v>6</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2" sqref="A12"/>
    </sheetView>
  </sheetViews>
  <sheetFormatPr defaultRowHeight="14.5" x14ac:dyDescent="0.35"/>
  <cols>
    <col min="2" max="2" width="9.54296875" bestFit="1" customWidth="1"/>
    <col min="3" max="3" width="27.6328125" bestFit="1" customWidth="1"/>
    <col min="4" max="4" width="42.6328125" bestFit="1" customWidth="1"/>
  </cols>
  <sheetData>
    <row r="1" spans="1:4" x14ac:dyDescent="0.35">
      <c r="A1" s="7" t="s">
        <v>55</v>
      </c>
      <c r="B1" s="7" t="s">
        <v>56</v>
      </c>
      <c r="C1" s="7" t="s">
        <v>57</v>
      </c>
      <c r="D1" s="7" t="s">
        <v>66</v>
      </c>
    </row>
    <row r="2" spans="1:4" x14ac:dyDescent="0.35">
      <c r="A2" t="s">
        <v>45</v>
      </c>
      <c r="B2" t="s">
        <v>58</v>
      </c>
      <c r="C2" s="15" t="s">
        <v>65</v>
      </c>
      <c r="D2" t="str">
        <f>A2&amp;","&amp;B2&amp;","&amp;C2</f>
        <v>Umar,Mehmood,umarmehmood885@gmail.com</v>
      </c>
    </row>
    <row r="3" spans="1:4" x14ac:dyDescent="0.35">
      <c r="A3" t="s">
        <v>46</v>
      </c>
      <c r="B3" t="s">
        <v>59</v>
      </c>
      <c r="C3" s="15" t="s">
        <v>65</v>
      </c>
      <c r="D3" t="str">
        <f t="shared" ref="D3:D11" si="0">A3&amp;","&amp;B3&amp;","&amp;C3</f>
        <v>Hassan,Sarwar,umarmehmood885@gmail.com</v>
      </c>
    </row>
    <row r="4" spans="1:4" x14ac:dyDescent="0.35">
      <c r="A4" t="s">
        <v>47</v>
      </c>
      <c r="B4" t="s">
        <v>59</v>
      </c>
      <c r="C4" s="15" t="s">
        <v>65</v>
      </c>
      <c r="D4" t="str">
        <f t="shared" si="0"/>
        <v>Mohsin,Sarwar,umarmehmood885@gmail.com</v>
      </c>
    </row>
    <row r="5" spans="1:4" x14ac:dyDescent="0.35">
      <c r="A5" t="s">
        <v>48</v>
      </c>
      <c r="B5" t="s">
        <v>60</v>
      </c>
      <c r="C5" s="15" t="s">
        <v>65</v>
      </c>
      <c r="D5" t="str">
        <f t="shared" si="0"/>
        <v>Awais,Qamar,umarmehmood885@gmail.com</v>
      </c>
    </row>
    <row r="6" spans="1:4" x14ac:dyDescent="0.35">
      <c r="A6" t="s">
        <v>49</v>
      </c>
      <c r="B6" t="s">
        <v>61</v>
      </c>
      <c r="C6" s="15" t="s">
        <v>65</v>
      </c>
      <c r="D6" t="str">
        <f t="shared" si="0"/>
        <v>Raheel,Ahmed,umarmehmood885@gmail.com</v>
      </c>
    </row>
    <row r="7" spans="1:4" x14ac:dyDescent="0.35">
      <c r="A7" t="s">
        <v>50</v>
      </c>
      <c r="B7" t="s">
        <v>61</v>
      </c>
      <c r="C7" s="15" t="s">
        <v>65</v>
      </c>
      <c r="D7" t="str">
        <f t="shared" si="0"/>
        <v>Shakeel,Ahmed,umarmehmood885@gmail.com</v>
      </c>
    </row>
    <row r="8" spans="1:4" x14ac:dyDescent="0.35">
      <c r="A8" t="s">
        <v>51</v>
      </c>
      <c r="B8" t="s">
        <v>62</v>
      </c>
      <c r="C8" s="15" t="s">
        <v>65</v>
      </c>
      <c r="D8" t="str">
        <f t="shared" si="0"/>
        <v>Usman,Maqsood,umarmehmood885@gmail.com</v>
      </c>
    </row>
    <row r="9" spans="1:4" x14ac:dyDescent="0.35">
      <c r="A9" t="s">
        <v>52</v>
      </c>
      <c r="B9" t="s">
        <v>63</v>
      </c>
      <c r="C9" s="15" t="s">
        <v>65</v>
      </c>
      <c r="D9" t="str">
        <f t="shared" si="0"/>
        <v>Asim,Manzoor,umarmehmood885@gmail.com</v>
      </c>
    </row>
    <row r="10" spans="1:4" x14ac:dyDescent="0.35">
      <c r="A10" t="s">
        <v>53</v>
      </c>
      <c r="B10" t="s">
        <v>64</v>
      </c>
      <c r="C10" s="15" t="s">
        <v>65</v>
      </c>
      <c r="D10" t="str">
        <f t="shared" si="0"/>
        <v>Ali,Ibrar,umarmehmood885@gmail.com</v>
      </c>
    </row>
    <row r="11" spans="1:4" x14ac:dyDescent="0.35">
      <c r="A11" t="s">
        <v>54</v>
      </c>
      <c r="B11" t="s">
        <v>46</v>
      </c>
      <c r="C11" s="15" t="s">
        <v>65</v>
      </c>
      <c r="D11" t="str">
        <f t="shared" si="0"/>
        <v>Adeel,Hassan,umarmehmood885@gmail.com</v>
      </c>
    </row>
    <row r="15" spans="1:4" x14ac:dyDescent="0.35">
      <c r="D15" t="s">
        <v>234</v>
      </c>
    </row>
  </sheetData>
  <hyperlinks>
    <hyperlink ref="C2" r:id="rId1"/>
    <hyperlink ref="C3:C11" r:id="rId2" display="umarmehmood885@gmail.com"/>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BK14"/>
  <sheetViews>
    <sheetView tabSelected="1" topLeftCell="BA1" zoomScale="130" zoomScaleNormal="130" workbookViewId="0">
      <selection activeCell="BK6" sqref="BK6"/>
    </sheetView>
  </sheetViews>
  <sheetFormatPr defaultRowHeight="14.5" x14ac:dyDescent="0.35"/>
  <cols>
    <col min="5" max="5" width="10" bestFit="1" customWidth="1"/>
    <col min="9" max="9" width="10" bestFit="1" customWidth="1"/>
    <col min="16" max="16" width="11.6328125" customWidth="1"/>
    <col min="19" max="19" width="9.1796875" customWidth="1"/>
    <col min="29" max="29" width="10" bestFit="1" customWidth="1"/>
    <col min="30" max="30" width="9.54296875" bestFit="1" customWidth="1"/>
    <col min="36" max="36" width="7.7265625" customWidth="1"/>
    <col min="37" max="37" width="11.1796875" bestFit="1" customWidth="1"/>
    <col min="38" max="39" width="10.36328125" bestFit="1" customWidth="1"/>
    <col min="40" max="40" width="10" bestFit="1" customWidth="1"/>
    <col min="53" max="53" width="10" bestFit="1" customWidth="1"/>
    <col min="60" max="60" width="10" bestFit="1" customWidth="1"/>
  </cols>
  <sheetData>
    <row r="1" spans="4:63" x14ac:dyDescent="0.35">
      <c r="AB1" s="57" t="s">
        <v>258</v>
      </c>
      <c r="AC1" s="57" t="s">
        <v>259</v>
      </c>
      <c r="AD1" s="57" t="s">
        <v>264</v>
      </c>
      <c r="AE1" s="57" t="s">
        <v>265</v>
      </c>
      <c r="AF1" s="57" t="s">
        <v>43</v>
      </c>
      <c r="BA1" s="57" t="s">
        <v>259</v>
      </c>
      <c r="BB1" s="57" t="s">
        <v>264</v>
      </c>
      <c r="BC1" s="57" t="s">
        <v>265</v>
      </c>
      <c r="BD1" s="57" t="s">
        <v>43</v>
      </c>
    </row>
    <row r="2" spans="4:63" x14ac:dyDescent="0.35">
      <c r="D2" s="58" t="s">
        <v>258</v>
      </c>
      <c r="E2" s="58" t="s">
        <v>259</v>
      </c>
      <c r="F2" s="57" t="s">
        <v>43</v>
      </c>
      <c r="I2" s="57" t="s">
        <v>259</v>
      </c>
      <c r="J2" s="57" t="s">
        <v>43</v>
      </c>
      <c r="O2" s="57" t="s">
        <v>258</v>
      </c>
      <c r="P2" s="57" t="s">
        <v>259</v>
      </c>
      <c r="Q2" s="66" t="s">
        <v>43</v>
      </c>
      <c r="AB2">
        <v>103</v>
      </c>
      <c r="AC2" t="str">
        <f>IFERROR(VLOOKUP($AB$2,$AB$7:$AF$13,COLUMNS($AB$1:AC1),0),"Not Found")</f>
        <v>Hard Disk</v>
      </c>
      <c r="AD2">
        <f>IFERROR(VLOOKUP($AB$2,$AB$7:$AF$13,COLUMNS($AB$1:AD1),0),"Not Found")</f>
        <v>13</v>
      </c>
      <c r="AE2">
        <f>IFERROR(VLOOKUP($AB$2,$AB$7:$AF$13,COLUMNS($AB$1:AE1),0),"Not Found")</f>
        <v>250</v>
      </c>
      <c r="AF2">
        <f>IFERROR(VLOOKUP($AB$2,$AB$7:$AF$13,COLUMNS($AB$1:AF1),0),"Not Found")</f>
        <v>3250</v>
      </c>
      <c r="AM2" s="70" t="s">
        <v>266</v>
      </c>
      <c r="AN2" s="70" t="s">
        <v>258</v>
      </c>
      <c r="AO2" s="70" t="s">
        <v>43</v>
      </c>
    </row>
    <row r="3" spans="4:63" x14ac:dyDescent="0.35">
      <c r="D3">
        <v>104</v>
      </c>
      <c r="E3" t="str">
        <f>VLOOKUP(D3,D7:H13,2,0)</f>
        <v>Mouse</v>
      </c>
      <c r="F3">
        <f>VLOOKUP(D3,D7:H13,5,0)</f>
        <v>4200</v>
      </c>
      <c r="I3" s="29" t="s">
        <v>263</v>
      </c>
      <c r="J3">
        <f>VLOOKUP(I3,E7:H13,4,0)</f>
        <v>3250</v>
      </c>
      <c r="O3">
        <v>107</v>
      </c>
      <c r="P3" t="str">
        <f>VLOOKUP(O3,Table9[#All],2,0)</f>
        <v>Hard Disk</v>
      </c>
      <c r="Q3">
        <f>VLOOKUP(O3,Table9[#All],5,0)</f>
        <v>7500</v>
      </c>
      <c r="AM3" s="4" t="s">
        <v>268</v>
      </c>
      <c r="AN3" s="29">
        <v>101</v>
      </c>
      <c r="AO3">
        <f>VLOOKUP(AM3&amp;"/"&amp;AN3,AK6:AQ12,7,0)</f>
        <v>1650</v>
      </c>
      <c r="BG3" t="s">
        <v>274</v>
      </c>
      <c r="BH3" s="57" t="s">
        <v>259</v>
      </c>
      <c r="BI3" s="57" t="s">
        <v>264</v>
      </c>
      <c r="BJ3" s="57" t="s">
        <v>265</v>
      </c>
      <c r="BK3" s="57" t="s">
        <v>43</v>
      </c>
    </row>
    <row r="5" spans="4:63" x14ac:dyDescent="0.35">
      <c r="BA5" s="57" t="s">
        <v>259</v>
      </c>
      <c r="BB5" s="57" t="s">
        <v>264</v>
      </c>
      <c r="BC5" s="57" t="s">
        <v>265</v>
      </c>
      <c r="BD5" s="57" t="s">
        <v>43</v>
      </c>
    </row>
    <row r="6" spans="4:63" x14ac:dyDescent="0.35">
      <c r="O6" s="60" t="s">
        <v>258</v>
      </c>
      <c r="P6" s="61" t="s">
        <v>259</v>
      </c>
      <c r="Q6" s="61" t="s">
        <v>264</v>
      </c>
      <c r="R6" s="61" t="s">
        <v>265</v>
      </c>
      <c r="S6" s="62" t="s">
        <v>43</v>
      </c>
      <c r="AK6" s="58" t="s">
        <v>273</v>
      </c>
      <c r="AL6" s="58" t="s">
        <v>266</v>
      </c>
      <c r="AM6" s="57" t="s">
        <v>258</v>
      </c>
      <c r="AN6" s="57" t="s">
        <v>259</v>
      </c>
      <c r="AO6" s="57" t="s">
        <v>264</v>
      </c>
      <c r="AP6" s="57" t="s">
        <v>265</v>
      </c>
      <c r="AQ6" s="57" t="s">
        <v>43</v>
      </c>
      <c r="BA6" s="29" t="s">
        <v>260</v>
      </c>
      <c r="BB6" s="29">
        <v>10</v>
      </c>
      <c r="BC6" s="29">
        <v>100</v>
      </c>
      <c r="BD6" s="29">
        <v>1000</v>
      </c>
    </row>
    <row r="7" spans="4:63" x14ac:dyDescent="0.35">
      <c r="D7" s="57" t="s">
        <v>258</v>
      </c>
      <c r="E7" s="57" t="s">
        <v>259</v>
      </c>
      <c r="F7" s="57" t="s">
        <v>264</v>
      </c>
      <c r="G7" s="57" t="s">
        <v>265</v>
      </c>
      <c r="H7" s="57" t="s">
        <v>43</v>
      </c>
      <c r="O7" s="59">
        <v>100</v>
      </c>
      <c r="P7" s="29" t="s">
        <v>260</v>
      </c>
      <c r="Q7" s="29">
        <v>10</v>
      </c>
      <c r="R7" s="29">
        <v>100</v>
      </c>
      <c r="S7" s="65">
        <f>Table9[[#This Row],[Price]]*Table9[[#This Row],[Qty]]</f>
        <v>1000</v>
      </c>
      <c r="AB7" s="57" t="s">
        <v>258</v>
      </c>
      <c r="AC7" s="57" t="s">
        <v>259</v>
      </c>
      <c r="AD7" s="57" t="s">
        <v>264</v>
      </c>
      <c r="AE7" s="57" t="s">
        <v>265</v>
      </c>
      <c r="AF7" s="57" t="s">
        <v>43</v>
      </c>
      <c r="AK7" s="4" t="str">
        <f>AL7&amp;"/"&amp;AM7</f>
        <v>Name 1/100</v>
      </c>
      <c r="AL7" s="4" t="s">
        <v>267</v>
      </c>
      <c r="AM7" s="29">
        <v>100</v>
      </c>
      <c r="AN7" s="29" t="s">
        <v>260</v>
      </c>
      <c r="AO7" s="29">
        <v>10</v>
      </c>
      <c r="AP7" s="29">
        <v>100</v>
      </c>
      <c r="AQ7" s="29">
        <v>1000</v>
      </c>
      <c r="BA7" s="29" t="s">
        <v>261</v>
      </c>
      <c r="BB7" s="29">
        <v>11</v>
      </c>
      <c r="BC7" s="29">
        <v>150</v>
      </c>
      <c r="BD7" s="29">
        <v>1650</v>
      </c>
    </row>
    <row r="8" spans="4:63" x14ac:dyDescent="0.35">
      <c r="D8" s="29">
        <v>100</v>
      </c>
      <c r="E8" s="29" t="s">
        <v>260</v>
      </c>
      <c r="F8" s="29">
        <v>10</v>
      </c>
      <c r="G8" s="29">
        <v>100</v>
      </c>
      <c r="H8" s="29">
        <v>1000</v>
      </c>
      <c r="O8" s="59">
        <v>101</v>
      </c>
      <c r="P8" s="29" t="s">
        <v>261</v>
      </c>
      <c r="Q8" s="29">
        <v>11</v>
      </c>
      <c r="R8" s="29">
        <v>150</v>
      </c>
      <c r="S8" s="65">
        <f>Table9[[#This Row],[Price]]*Table9[[#This Row],[Qty]]</f>
        <v>1650</v>
      </c>
      <c r="AB8" s="29">
        <v>100</v>
      </c>
      <c r="AC8" s="29" t="s">
        <v>260</v>
      </c>
      <c r="AD8" s="29">
        <v>10</v>
      </c>
      <c r="AE8" s="29">
        <v>100</v>
      </c>
      <c r="AF8" s="29">
        <v>1000</v>
      </c>
      <c r="AK8" s="4" t="str">
        <f t="shared" ref="AK8:AK12" si="0">AL8&amp;"/"&amp;AM8</f>
        <v>Name 2/101</v>
      </c>
      <c r="AL8" s="4" t="s">
        <v>268</v>
      </c>
      <c r="AM8" s="29">
        <v>101</v>
      </c>
      <c r="AN8" s="29" t="s">
        <v>261</v>
      </c>
      <c r="AO8" s="29">
        <v>11</v>
      </c>
      <c r="AP8" s="29">
        <v>150</v>
      </c>
      <c r="AQ8" s="29">
        <v>1650</v>
      </c>
      <c r="BA8" s="29" t="s">
        <v>262</v>
      </c>
      <c r="BB8" s="29">
        <v>12</v>
      </c>
      <c r="BC8" s="29">
        <v>200</v>
      </c>
      <c r="BD8" s="29">
        <v>2400</v>
      </c>
    </row>
    <row r="9" spans="4:63" x14ac:dyDescent="0.35">
      <c r="D9" s="29">
        <v>101</v>
      </c>
      <c r="E9" s="29" t="s">
        <v>261</v>
      </c>
      <c r="F9" s="29">
        <v>11</v>
      </c>
      <c r="G9" s="29">
        <v>150</v>
      </c>
      <c r="H9" s="29">
        <v>1650</v>
      </c>
      <c r="O9" s="59">
        <v>102</v>
      </c>
      <c r="P9" s="29" t="s">
        <v>262</v>
      </c>
      <c r="Q9" s="29">
        <v>12</v>
      </c>
      <c r="R9" s="29">
        <v>200</v>
      </c>
      <c r="S9" s="65">
        <f>Table9[[#This Row],[Price]]*Table9[[#This Row],[Qty]]</f>
        <v>2400</v>
      </c>
      <c r="AB9" s="29">
        <v>101</v>
      </c>
      <c r="AC9" s="29" t="s">
        <v>261</v>
      </c>
      <c r="AD9" s="29">
        <v>11</v>
      </c>
      <c r="AE9" s="29">
        <v>150</v>
      </c>
      <c r="AF9" s="29">
        <v>1650</v>
      </c>
      <c r="AK9" s="4" t="str">
        <f t="shared" si="0"/>
        <v>Name 3/102</v>
      </c>
      <c r="AL9" s="4" t="s">
        <v>269</v>
      </c>
      <c r="AM9" s="29">
        <v>102</v>
      </c>
      <c r="AN9" s="29" t="s">
        <v>262</v>
      </c>
      <c r="AO9" s="29">
        <v>12</v>
      </c>
      <c r="AP9" s="29">
        <v>200</v>
      </c>
      <c r="AQ9" s="29">
        <v>2400</v>
      </c>
      <c r="BA9" s="29" t="s">
        <v>263</v>
      </c>
      <c r="BB9" s="29">
        <v>13</v>
      </c>
      <c r="BC9" s="29">
        <v>250</v>
      </c>
      <c r="BD9" s="29">
        <v>3250</v>
      </c>
    </row>
    <row r="10" spans="4:63" x14ac:dyDescent="0.35">
      <c r="D10" s="29">
        <v>102</v>
      </c>
      <c r="E10" s="29" t="s">
        <v>262</v>
      </c>
      <c r="F10" s="29">
        <v>12</v>
      </c>
      <c r="G10" s="29">
        <v>200</v>
      </c>
      <c r="H10" s="29">
        <v>2400</v>
      </c>
      <c r="O10" s="59">
        <v>103</v>
      </c>
      <c r="P10" s="29" t="s">
        <v>263</v>
      </c>
      <c r="Q10" s="29">
        <v>13</v>
      </c>
      <c r="R10" s="29">
        <v>250</v>
      </c>
      <c r="S10" s="65">
        <f>Table9[[#This Row],[Price]]*Table9[[#This Row],[Qty]]</f>
        <v>3250</v>
      </c>
      <c r="AB10" s="29">
        <v>102</v>
      </c>
      <c r="AC10" s="29" t="s">
        <v>262</v>
      </c>
      <c r="AD10" s="29">
        <v>12</v>
      </c>
      <c r="AE10" s="29">
        <v>200</v>
      </c>
      <c r="AF10" s="29">
        <v>2400</v>
      </c>
      <c r="AK10" s="4" t="str">
        <f t="shared" si="0"/>
        <v>Name 4/103</v>
      </c>
      <c r="AL10" s="4" t="s">
        <v>270</v>
      </c>
      <c r="AM10" s="29">
        <v>103</v>
      </c>
      <c r="AN10" s="29" t="s">
        <v>263</v>
      </c>
      <c r="AO10" s="29">
        <v>13</v>
      </c>
      <c r="AP10" s="29">
        <v>250</v>
      </c>
      <c r="AQ10" s="29">
        <v>3250</v>
      </c>
      <c r="BA10" s="29" t="s">
        <v>260</v>
      </c>
      <c r="BB10" s="29">
        <v>14</v>
      </c>
      <c r="BC10" s="29">
        <v>300</v>
      </c>
      <c r="BD10" s="29">
        <v>4200</v>
      </c>
    </row>
    <row r="11" spans="4:63" x14ac:dyDescent="0.35">
      <c r="D11" s="29">
        <v>103</v>
      </c>
      <c r="E11" s="29" t="s">
        <v>263</v>
      </c>
      <c r="F11" s="29">
        <v>13</v>
      </c>
      <c r="G11" s="29">
        <v>250</v>
      </c>
      <c r="H11" s="29">
        <v>3250</v>
      </c>
      <c r="O11" s="59">
        <v>104</v>
      </c>
      <c r="P11" s="29" t="s">
        <v>260</v>
      </c>
      <c r="Q11" s="29">
        <v>14</v>
      </c>
      <c r="R11" s="29">
        <v>300</v>
      </c>
      <c r="S11" s="65">
        <f>Table9[[#This Row],[Price]]*Table9[[#This Row],[Qty]]</f>
        <v>4200</v>
      </c>
      <c r="AB11" s="29">
        <v>103</v>
      </c>
      <c r="AC11" s="29" t="s">
        <v>263</v>
      </c>
      <c r="AD11" s="29">
        <v>13</v>
      </c>
      <c r="AE11" s="29">
        <v>250</v>
      </c>
      <c r="AF11" s="29">
        <v>3250</v>
      </c>
      <c r="AK11" s="4" t="str">
        <f t="shared" si="0"/>
        <v>Name 5/104</v>
      </c>
      <c r="AL11" s="4" t="s">
        <v>271</v>
      </c>
      <c r="AM11" s="29">
        <v>104</v>
      </c>
      <c r="AN11" s="29" t="s">
        <v>260</v>
      </c>
      <c r="AO11" s="29">
        <v>14</v>
      </c>
      <c r="AP11" s="29">
        <v>300</v>
      </c>
      <c r="AQ11" s="29">
        <v>4200</v>
      </c>
      <c r="BA11" s="29" t="s">
        <v>260</v>
      </c>
      <c r="BB11" s="29">
        <v>15</v>
      </c>
      <c r="BC11" s="29">
        <v>350</v>
      </c>
      <c r="BD11" s="29">
        <v>5250</v>
      </c>
    </row>
    <row r="12" spans="4:63" x14ac:dyDescent="0.35">
      <c r="D12" s="29">
        <v>104</v>
      </c>
      <c r="E12" s="29" t="s">
        <v>260</v>
      </c>
      <c r="F12" s="29">
        <v>14</v>
      </c>
      <c r="G12" s="29">
        <v>300</v>
      </c>
      <c r="H12" s="29">
        <v>4200</v>
      </c>
      <c r="O12" s="63">
        <v>105</v>
      </c>
      <c r="P12" s="64" t="s">
        <v>260</v>
      </c>
      <c r="Q12" s="64">
        <v>15</v>
      </c>
      <c r="R12" s="64">
        <v>350</v>
      </c>
      <c r="S12" s="65">
        <f>Table9[[#This Row],[Price]]*Table9[[#This Row],[Qty]]</f>
        <v>5250</v>
      </c>
      <c r="AB12" s="29">
        <v>104</v>
      </c>
      <c r="AC12" s="29" t="s">
        <v>260</v>
      </c>
      <c r="AD12" s="29">
        <v>14</v>
      </c>
      <c r="AE12" s="29">
        <v>300</v>
      </c>
      <c r="AF12" s="29">
        <v>4200</v>
      </c>
      <c r="AK12" s="4" t="str">
        <f t="shared" si="0"/>
        <v>Name 6/105</v>
      </c>
      <c r="AL12" s="4" t="s">
        <v>272</v>
      </c>
      <c r="AM12" s="29">
        <v>105</v>
      </c>
      <c r="AN12" s="29" t="s">
        <v>260</v>
      </c>
      <c r="AO12" s="29">
        <v>15</v>
      </c>
      <c r="AP12" s="29">
        <v>350</v>
      </c>
      <c r="AQ12" s="29">
        <v>5250</v>
      </c>
    </row>
    <row r="13" spans="4:63" x14ac:dyDescent="0.35">
      <c r="D13" s="29">
        <v>105</v>
      </c>
      <c r="E13" s="29" t="s">
        <v>260</v>
      </c>
      <c r="F13" s="29">
        <v>15</v>
      </c>
      <c r="G13" s="29">
        <v>350</v>
      </c>
      <c r="H13" s="29">
        <v>5250</v>
      </c>
      <c r="O13" s="63">
        <v>106</v>
      </c>
      <c r="P13" s="64" t="s">
        <v>260</v>
      </c>
      <c r="Q13" s="64">
        <v>22</v>
      </c>
      <c r="R13" s="64">
        <v>234</v>
      </c>
      <c r="S13" s="65">
        <f>Table9[[#This Row],[Price]]*Table9[[#This Row],[Qty]]</f>
        <v>5148</v>
      </c>
      <c r="AB13" s="29">
        <v>105</v>
      </c>
      <c r="AC13" s="29" t="s">
        <v>260</v>
      </c>
      <c r="AD13" s="29">
        <v>15</v>
      </c>
      <c r="AE13" s="29">
        <v>350</v>
      </c>
      <c r="AF13" s="29">
        <v>5250</v>
      </c>
    </row>
    <row r="14" spans="4:63" x14ac:dyDescent="0.35">
      <c r="O14" s="63">
        <v>107</v>
      </c>
      <c r="P14" s="64" t="s">
        <v>263</v>
      </c>
      <c r="Q14" s="64">
        <v>25</v>
      </c>
      <c r="R14" s="64">
        <v>300</v>
      </c>
      <c r="S14" s="65">
        <f>Table9[[#This Row],[Price]]*Table9[[#This Row],[Qty]]</f>
        <v>7500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sqref="A1:E21"/>
    </sheetView>
  </sheetViews>
  <sheetFormatPr defaultRowHeight="14.5" x14ac:dyDescent="0.35"/>
  <cols>
    <col min="3" max="3" width="11.08984375" bestFit="1" customWidth="1"/>
  </cols>
  <sheetData>
    <row r="1" spans="1:5" x14ac:dyDescent="0.35">
      <c r="A1" s="10" t="s">
        <v>34</v>
      </c>
      <c r="B1" s="10" t="s">
        <v>35</v>
      </c>
      <c r="C1" s="10" t="s">
        <v>36</v>
      </c>
      <c r="D1" s="10" t="s">
        <v>37</v>
      </c>
      <c r="E1" s="10" t="s">
        <v>38</v>
      </c>
    </row>
    <row r="2" spans="1:5" x14ac:dyDescent="0.35">
      <c r="A2" s="11" t="s">
        <v>39</v>
      </c>
      <c r="B2" s="11">
        <v>1185732</v>
      </c>
      <c r="C2" s="12">
        <v>44210</v>
      </c>
      <c r="D2" s="11" t="s">
        <v>40</v>
      </c>
      <c r="E2" s="11" t="s">
        <v>41</v>
      </c>
    </row>
    <row r="3" spans="1:5" x14ac:dyDescent="0.35">
      <c r="A3" s="11" t="s">
        <v>39</v>
      </c>
      <c r="B3" s="11">
        <v>1185732</v>
      </c>
      <c r="C3" s="12">
        <v>44210</v>
      </c>
      <c r="D3" s="11" t="s">
        <v>40</v>
      </c>
      <c r="E3" s="11" t="s">
        <v>41</v>
      </c>
    </row>
    <row r="4" spans="1:5" x14ac:dyDescent="0.35">
      <c r="A4" s="11" t="s">
        <v>39</v>
      </c>
      <c r="B4" s="11">
        <v>1185732</v>
      </c>
      <c r="C4" s="12">
        <v>44210</v>
      </c>
      <c r="D4" s="11" t="s">
        <v>40</v>
      </c>
      <c r="E4" s="11" t="s">
        <v>41</v>
      </c>
    </row>
    <row r="5" spans="1:5" x14ac:dyDescent="0.35">
      <c r="A5" s="11" t="s">
        <v>39</v>
      </c>
      <c r="B5" s="11">
        <v>1185732</v>
      </c>
      <c r="C5" s="12">
        <v>44210</v>
      </c>
      <c r="D5" s="11" t="s">
        <v>40</v>
      </c>
      <c r="E5" s="11" t="s">
        <v>41</v>
      </c>
    </row>
    <row r="6" spans="1:5" x14ac:dyDescent="0.35">
      <c r="A6" s="11" t="s">
        <v>39</v>
      </c>
      <c r="B6" s="11">
        <v>1185732</v>
      </c>
      <c r="C6" s="12">
        <v>44210</v>
      </c>
      <c r="D6" s="11" t="s">
        <v>40</v>
      </c>
      <c r="E6" s="11" t="s">
        <v>41</v>
      </c>
    </row>
    <row r="7" spans="1:5" x14ac:dyDescent="0.35">
      <c r="A7" s="11" t="s">
        <v>39</v>
      </c>
      <c r="B7" s="11">
        <v>1185732</v>
      </c>
      <c r="C7" s="12">
        <v>44210</v>
      </c>
      <c r="D7" s="11" t="s">
        <v>40</v>
      </c>
      <c r="E7" s="11" t="s">
        <v>41</v>
      </c>
    </row>
    <row r="8" spans="1:5" x14ac:dyDescent="0.35">
      <c r="A8" s="11" t="s">
        <v>39</v>
      </c>
      <c r="B8" s="11">
        <v>1185732</v>
      </c>
      <c r="C8" s="12">
        <v>44239</v>
      </c>
      <c r="D8" s="11" t="s">
        <v>40</v>
      </c>
      <c r="E8" s="11" t="s">
        <v>41</v>
      </c>
    </row>
    <row r="9" spans="1:5" x14ac:dyDescent="0.35">
      <c r="A9" s="11" t="s">
        <v>39</v>
      </c>
      <c r="B9" s="11">
        <v>1185732</v>
      </c>
      <c r="C9" s="12">
        <v>44239</v>
      </c>
      <c r="D9" s="11" t="s">
        <v>40</v>
      </c>
      <c r="E9" s="11" t="s">
        <v>41</v>
      </c>
    </row>
    <row r="10" spans="1:5" x14ac:dyDescent="0.35">
      <c r="A10" s="11" t="s">
        <v>39</v>
      </c>
      <c r="B10" s="11">
        <v>1185732</v>
      </c>
      <c r="C10" s="12">
        <v>44239</v>
      </c>
      <c r="D10" s="11" t="s">
        <v>40</v>
      </c>
      <c r="E10" s="11" t="s">
        <v>41</v>
      </c>
    </row>
    <row r="11" spans="1:5" x14ac:dyDescent="0.35">
      <c r="A11" s="11" t="s">
        <v>39</v>
      </c>
      <c r="B11" s="11">
        <v>1185732</v>
      </c>
      <c r="C11" s="12">
        <v>44239</v>
      </c>
      <c r="D11" s="11" t="s">
        <v>40</v>
      </c>
      <c r="E11" s="11" t="s">
        <v>41</v>
      </c>
    </row>
    <row r="12" spans="1:5" x14ac:dyDescent="0.35">
      <c r="A12" s="11" t="s">
        <v>39</v>
      </c>
      <c r="B12" s="11">
        <v>1185732</v>
      </c>
      <c r="C12" s="12">
        <v>44239</v>
      </c>
      <c r="D12" s="11" t="s">
        <v>40</v>
      </c>
      <c r="E12" s="11" t="s">
        <v>41</v>
      </c>
    </row>
    <row r="13" spans="1:5" x14ac:dyDescent="0.35">
      <c r="A13" s="11" t="s">
        <v>39</v>
      </c>
      <c r="B13" s="11">
        <v>1185732</v>
      </c>
      <c r="C13" s="12">
        <v>44239</v>
      </c>
      <c r="D13" s="11" t="s">
        <v>40</v>
      </c>
      <c r="E13" s="11" t="s">
        <v>41</v>
      </c>
    </row>
    <row r="14" spans="1:5" x14ac:dyDescent="0.35">
      <c r="A14" s="11" t="s">
        <v>39</v>
      </c>
      <c r="B14" s="11">
        <v>1185732</v>
      </c>
      <c r="C14" s="12">
        <v>44265</v>
      </c>
      <c r="D14" s="11" t="s">
        <v>40</v>
      </c>
      <c r="E14" s="11" t="s">
        <v>41</v>
      </c>
    </row>
    <row r="15" spans="1:5" x14ac:dyDescent="0.35">
      <c r="A15" s="11" t="s">
        <v>39</v>
      </c>
      <c r="B15" s="11">
        <v>1185732</v>
      </c>
      <c r="C15" s="12">
        <v>44265</v>
      </c>
      <c r="D15" s="11" t="s">
        <v>40</v>
      </c>
      <c r="E15" s="11" t="s">
        <v>41</v>
      </c>
    </row>
    <row r="16" spans="1:5" x14ac:dyDescent="0.35">
      <c r="A16" s="11" t="s">
        <v>39</v>
      </c>
      <c r="B16" s="11">
        <v>1185732</v>
      </c>
      <c r="C16" s="12">
        <v>44265</v>
      </c>
      <c r="D16" s="11" t="s">
        <v>40</v>
      </c>
      <c r="E16" s="11" t="s">
        <v>41</v>
      </c>
    </row>
    <row r="17" spans="1:5" x14ac:dyDescent="0.35">
      <c r="A17" s="11" t="s">
        <v>39</v>
      </c>
      <c r="B17" s="11">
        <v>1185732</v>
      </c>
      <c r="C17" s="12">
        <v>44265</v>
      </c>
      <c r="D17" s="11" t="s">
        <v>40</v>
      </c>
      <c r="E17" s="11" t="s">
        <v>41</v>
      </c>
    </row>
    <row r="18" spans="1:5" x14ac:dyDescent="0.35">
      <c r="A18" s="11" t="s">
        <v>39</v>
      </c>
      <c r="B18" s="11">
        <v>1185732</v>
      </c>
      <c r="C18" s="12">
        <v>44265</v>
      </c>
      <c r="D18" s="11" t="s">
        <v>40</v>
      </c>
      <c r="E18" s="11" t="s">
        <v>41</v>
      </c>
    </row>
    <row r="19" spans="1:5" x14ac:dyDescent="0.35">
      <c r="A19" s="11" t="s">
        <v>39</v>
      </c>
      <c r="B19" s="11">
        <v>1185732</v>
      </c>
      <c r="C19" s="12">
        <v>44265</v>
      </c>
      <c r="D19" s="11" t="s">
        <v>40</v>
      </c>
      <c r="E19" s="11" t="s">
        <v>41</v>
      </c>
    </row>
    <row r="20" spans="1:5" x14ac:dyDescent="0.35">
      <c r="A20" s="11" t="s">
        <v>39</v>
      </c>
      <c r="B20" s="11">
        <v>1185732</v>
      </c>
      <c r="C20" s="12">
        <v>44297</v>
      </c>
      <c r="D20" s="11" t="s">
        <v>40</v>
      </c>
      <c r="E20" s="11" t="s">
        <v>41</v>
      </c>
    </row>
    <row r="21" spans="1:5" x14ac:dyDescent="0.35">
      <c r="A21" s="11" t="s">
        <v>39</v>
      </c>
      <c r="B21" s="11">
        <v>1185732</v>
      </c>
      <c r="C21" s="12">
        <v>44297</v>
      </c>
      <c r="D21" s="11" t="s">
        <v>40</v>
      </c>
      <c r="E21" s="11" t="s">
        <v>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sqref="A1:E21"/>
    </sheetView>
  </sheetViews>
  <sheetFormatPr defaultRowHeight="14.5" outlineLevelRow="1" outlineLevelCol="1" x14ac:dyDescent="0.35"/>
  <cols>
    <col min="2" max="2" width="8.7265625" customWidth="1" outlineLevel="1"/>
    <col min="3" max="3" width="11.08984375" customWidth="1" outlineLevel="1"/>
    <col min="4" max="4" width="8.7265625" customWidth="1" outlineLevel="1"/>
  </cols>
  <sheetData>
    <row r="1" spans="1:5" x14ac:dyDescent="0.35">
      <c r="A1" s="10" t="s">
        <v>34</v>
      </c>
      <c r="B1" s="10" t="s">
        <v>35</v>
      </c>
      <c r="C1" s="10" t="s">
        <v>36</v>
      </c>
      <c r="D1" s="10" t="s">
        <v>37</v>
      </c>
      <c r="E1" s="10" t="s">
        <v>38</v>
      </c>
    </row>
    <row r="2" spans="1:5" x14ac:dyDescent="0.35">
      <c r="A2" s="11" t="s">
        <v>39</v>
      </c>
      <c r="B2" s="11">
        <v>1185732</v>
      </c>
      <c r="C2" s="12">
        <v>44210</v>
      </c>
      <c r="D2" s="11" t="s">
        <v>40</v>
      </c>
      <c r="E2" s="11" t="s">
        <v>41</v>
      </c>
    </row>
    <row r="3" spans="1:5" outlineLevel="1" x14ac:dyDescent="0.35">
      <c r="A3" s="11" t="s">
        <v>39</v>
      </c>
      <c r="B3" s="11">
        <v>1185732</v>
      </c>
      <c r="C3" s="12">
        <v>44210</v>
      </c>
      <c r="D3" s="11" t="s">
        <v>40</v>
      </c>
      <c r="E3" s="11" t="s">
        <v>41</v>
      </c>
    </row>
    <row r="4" spans="1:5" ht="16" customHeight="1" outlineLevel="1" x14ac:dyDescent="0.35">
      <c r="A4" s="11" t="s">
        <v>39</v>
      </c>
      <c r="B4" s="11">
        <v>1185732</v>
      </c>
      <c r="C4" s="12">
        <v>44210</v>
      </c>
      <c r="D4" s="11" t="s">
        <v>40</v>
      </c>
      <c r="E4" s="11" t="s">
        <v>41</v>
      </c>
    </row>
    <row r="5" spans="1:5" outlineLevel="1" x14ac:dyDescent="0.35">
      <c r="A5" s="11" t="s">
        <v>39</v>
      </c>
      <c r="B5" s="11">
        <v>1185732</v>
      </c>
      <c r="C5" s="12">
        <v>44210</v>
      </c>
      <c r="D5" s="11" t="s">
        <v>40</v>
      </c>
      <c r="E5" s="11" t="s">
        <v>41</v>
      </c>
    </row>
    <row r="6" spans="1:5" outlineLevel="1" x14ac:dyDescent="0.35">
      <c r="A6" s="11" t="s">
        <v>39</v>
      </c>
      <c r="B6" s="11">
        <v>1185732</v>
      </c>
      <c r="C6" s="12">
        <v>44210</v>
      </c>
      <c r="D6" s="11" t="s">
        <v>40</v>
      </c>
      <c r="E6" s="11" t="s">
        <v>41</v>
      </c>
    </row>
    <row r="7" spans="1:5" outlineLevel="1" x14ac:dyDescent="0.35">
      <c r="A7" s="11" t="s">
        <v>39</v>
      </c>
      <c r="B7" s="11">
        <v>1185732</v>
      </c>
      <c r="C7" s="12">
        <v>44210</v>
      </c>
      <c r="D7" s="11" t="s">
        <v>40</v>
      </c>
      <c r="E7" s="11" t="s">
        <v>41</v>
      </c>
    </row>
    <row r="8" spans="1:5" outlineLevel="1" x14ac:dyDescent="0.35">
      <c r="A8" s="11" t="s">
        <v>39</v>
      </c>
      <c r="B8" s="11">
        <v>1185732</v>
      </c>
      <c r="C8" s="12">
        <v>44239</v>
      </c>
      <c r="D8" s="11" t="s">
        <v>40</v>
      </c>
      <c r="E8" s="11" t="s">
        <v>41</v>
      </c>
    </row>
    <row r="9" spans="1:5" outlineLevel="1" x14ac:dyDescent="0.35">
      <c r="A9" s="11" t="s">
        <v>39</v>
      </c>
      <c r="B9" s="11">
        <v>1185732</v>
      </c>
      <c r="C9" s="12">
        <v>44239</v>
      </c>
      <c r="D9" s="11" t="s">
        <v>40</v>
      </c>
      <c r="E9" s="11" t="s">
        <v>41</v>
      </c>
    </row>
    <row r="10" spans="1:5" outlineLevel="1" x14ac:dyDescent="0.35">
      <c r="A10" s="11" t="s">
        <v>39</v>
      </c>
      <c r="B10" s="11">
        <v>1185732</v>
      </c>
      <c r="C10" s="12">
        <v>44239</v>
      </c>
      <c r="D10" s="11" t="s">
        <v>40</v>
      </c>
      <c r="E10" s="11" t="s">
        <v>41</v>
      </c>
    </row>
    <row r="11" spans="1:5" outlineLevel="1" x14ac:dyDescent="0.35">
      <c r="A11" s="11" t="s">
        <v>39</v>
      </c>
      <c r="B11" s="11">
        <v>1185732</v>
      </c>
      <c r="C11" s="12">
        <v>44239</v>
      </c>
      <c r="D11" s="11" t="s">
        <v>40</v>
      </c>
      <c r="E11" s="11" t="s">
        <v>41</v>
      </c>
    </row>
    <row r="12" spans="1:5" x14ac:dyDescent="0.35">
      <c r="A12" s="11" t="s">
        <v>39</v>
      </c>
      <c r="B12" s="11">
        <v>1185732</v>
      </c>
      <c r="C12" s="12">
        <v>44239</v>
      </c>
      <c r="D12" s="11" t="s">
        <v>40</v>
      </c>
      <c r="E12" s="11" t="s">
        <v>41</v>
      </c>
    </row>
    <row r="13" spans="1:5" x14ac:dyDescent="0.35">
      <c r="A13" s="11" t="s">
        <v>39</v>
      </c>
      <c r="B13" s="11">
        <v>1185732</v>
      </c>
      <c r="C13" s="12">
        <v>44239</v>
      </c>
      <c r="D13" s="11" t="s">
        <v>40</v>
      </c>
      <c r="E13" s="11" t="s">
        <v>41</v>
      </c>
    </row>
    <row r="14" spans="1:5" x14ac:dyDescent="0.35">
      <c r="A14" s="11" t="s">
        <v>39</v>
      </c>
      <c r="B14" s="11">
        <v>1185732</v>
      </c>
      <c r="C14" s="12">
        <v>44265</v>
      </c>
      <c r="D14" s="11" t="s">
        <v>40</v>
      </c>
      <c r="E14" s="11" t="s">
        <v>41</v>
      </c>
    </row>
    <row r="15" spans="1:5" x14ac:dyDescent="0.35">
      <c r="A15" s="11" t="s">
        <v>39</v>
      </c>
      <c r="B15" s="11">
        <v>1185732</v>
      </c>
      <c r="C15" s="12">
        <v>44265</v>
      </c>
      <c r="D15" s="11" t="s">
        <v>40</v>
      </c>
      <c r="E15" s="11" t="s">
        <v>41</v>
      </c>
    </row>
    <row r="16" spans="1:5" x14ac:dyDescent="0.35">
      <c r="A16" s="11" t="s">
        <v>39</v>
      </c>
      <c r="B16" s="11">
        <v>1185732</v>
      </c>
      <c r="C16" s="12">
        <v>44265</v>
      </c>
      <c r="D16" s="11" t="s">
        <v>40</v>
      </c>
      <c r="E16" s="11" t="s">
        <v>41</v>
      </c>
    </row>
    <row r="17" spans="1:5" x14ac:dyDescent="0.35">
      <c r="A17" s="11" t="s">
        <v>39</v>
      </c>
      <c r="B17" s="11">
        <v>1185732</v>
      </c>
      <c r="C17" s="12">
        <v>44265</v>
      </c>
      <c r="D17" s="11" t="s">
        <v>40</v>
      </c>
      <c r="E17" s="11" t="s">
        <v>41</v>
      </c>
    </row>
    <row r="18" spans="1:5" x14ac:dyDescent="0.35">
      <c r="A18" s="11" t="s">
        <v>39</v>
      </c>
      <c r="B18" s="11">
        <v>1185732</v>
      </c>
      <c r="C18" s="12">
        <v>44265</v>
      </c>
      <c r="D18" s="11" t="s">
        <v>40</v>
      </c>
      <c r="E18" s="11" t="s">
        <v>41</v>
      </c>
    </row>
    <row r="19" spans="1:5" x14ac:dyDescent="0.35">
      <c r="A19" s="11" t="s">
        <v>39</v>
      </c>
      <c r="B19" s="11">
        <v>1185732</v>
      </c>
      <c r="C19" s="12">
        <v>44265</v>
      </c>
      <c r="D19" s="11" t="s">
        <v>40</v>
      </c>
      <c r="E19" s="11" t="s">
        <v>41</v>
      </c>
    </row>
    <row r="20" spans="1:5" x14ac:dyDescent="0.35">
      <c r="A20" s="11" t="s">
        <v>39</v>
      </c>
      <c r="B20" s="11">
        <v>1185732</v>
      </c>
      <c r="C20" s="12">
        <v>44297</v>
      </c>
      <c r="D20" s="11" t="s">
        <v>40</v>
      </c>
      <c r="E20" s="11" t="s">
        <v>41</v>
      </c>
    </row>
    <row r="21" spans="1:5" x14ac:dyDescent="0.35">
      <c r="A21" s="11" t="s">
        <v>39</v>
      </c>
      <c r="B21" s="11">
        <v>1185732</v>
      </c>
      <c r="C21" s="12">
        <v>44297</v>
      </c>
      <c r="D21" s="11" t="s">
        <v>40</v>
      </c>
      <c r="E21" s="11" t="s">
        <v>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topLeftCell="D1" workbookViewId="0">
      <selection activeCell="N13" sqref="N13"/>
    </sheetView>
  </sheetViews>
  <sheetFormatPr defaultRowHeight="14.5" x14ac:dyDescent="0.35"/>
  <cols>
    <col min="3" max="3" width="11.08984375" bestFit="1" customWidth="1"/>
    <col min="18" max="18" width="11.08984375" bestFit="1" customWidth="1"/>
  </cols>
  <sheetData>
    <row r="1" spans="1:21" x14ac:dyDescent="0.35">
      <c r="A1" s="10" t="s">
        <v>34</v>
      </c>
      <c r="B1" s="10" t="s">
        <v>35</v>
      </c>
      <c r="C1" s="10" t="s">
        <v>36</v>
      </c>
      <c r="D1" s="10" t="s">
        <v>37</v>
      </c>
      <c r="E1" s="10" t="s">
        <v>38</v>
      </c>
      <c r="P1" s="10" t="s">
        <v>34</v>
      </c>
      <c r="Q1" s="10" t="s">
        <v>35</v>
      </c>
      <c r="R1" s="10" t="s">
        <v>36</v>
      </c>
      <c r="S1" s="10" t="s">
        <v>37</v>
      </c>
      <c r="T1" s="10" t="s">
        <v>38</v>
      </c>
      <c r="U1" s="10" t="s">
        <v>42</v>
      </c>
    </row>
    <row r="2" spans="1:21" x14ac:dyDescent="0.35">
      <c r="A2" s="11" t="s">
        <v>39</v>
      </c>
      <c r="B2" s="11">
        <v>1185732</v>
      </c>
      <c r="C2" s="12">
        <v>44210</v>
      </c>
      <c r="D2" s="11" t="s">
        <v>40</v>
      </c>
      <c r="E2" s="11" t="s">
        <v>41</v>
      </c>
      <c r="P2" s="11" t="s">
        <v>39</v>
      </c>
      <c r="Q2" s="11">
        <v>1185732</v>
      </c>
      <c r="R2" s="12">
        <v>44210</v>
      </c>
      <c r="S2" s="11" t="s">
        <v>40</v>
      </c>
      <c r="T2" s="11" t="s">
        <v>41</v>
      </c>
      <c r="U2">
        <f>COUNTA(P2:T2)</f>
        <v>5</v>
      </c>
    </row>
    <row r="3" spans="1:21" x14ac:dyDescent="0.35">
      <c r="A3" s="11" t="s">
        <v>39</v>
      </c>
      <c r="B3" s="11">
        <v>1185732</v>
      </c>
      <c r="C3" s="12">
        <v>44210</v>
      </c>
      <c r="D3" s="11" t="s">
        <v>40</v>
      </c>
      <c r="E3" s="11" t="s">
        <v>41</v>
      </c>
      <c r="P3" s="11" t="s">
        <v>39</v>
      </c>
      <c r="Q3" s="11">
        <v>1185732</v>
      </c>
      <c r="R3" s="12">
        <v>44210</v>
      </c>
      <c r="S3" s="11" t="s">
        <v>40</v>
      </c>
      <c r="T3" s="11" t="s">
        <v>41</v>
      </c>
      <c r="U3">
        <f t="shared" ref="U3:U21" si="0">COUNTA(P3:T3)</f>
        <v>5</v>
      </c>
    </row>
    <row r="4" spans="1:21" x14ac:dyDescent="0.35">
      <c r="A4" s="11" t="s">
        <v>39</v>
      </c>
      <c r="B4" s="11">
        <v>1185732</v>
      </c>
      <c r="C4" s="12">
        <v>44210</v>
      </c>
      <c r="D4" s="11" t="s">
        <v>40</v>
      </c>
      <c r="E4" s="11" t="s">
        <v>41</v>
      </c>
      <c r="P4" s="11" t="s">
        <v>39</v>
      </c>
      <c r="Q4" s="11"/>
      <c r="R4" s="12"/>
      <c r="S4" s="11"/>
      <c r="T4" s="11"/>
      <c r="U4">
        <f t="shared" si="0"/>
        <v>1</v>
      </c>
    </row>
    <row r="5" spans="1:21" x14ac:dyDescent="0.35">
      <c r="A5" s="11" t="s">
        <v>39</v>
      </c>
      <c r="B5" s="11">
        <v>1185732</v>
      </c>
      <c r="C5" s="12">
        <v>44210</v>
      </c>
      <c r="D5" s="11" t="s">
        <v>40</v>
      </c>
      <c r="E5" s="11" t="s">
        <v>41</v>
      </c>
      <c r="P5" s="11" t="s">
        <v>39</v>
      </c>
      <c r="Q5" s="11">
        <v>1185732</v>
      </c>
      <c r="R5" s="12">
        <v>44210</v>
      </c>
      <c r="S5" s="11" t="s">
        <v>40</v>
      </c>
      <c r="T5" s="11" t="s">
        <v>41</v>
      </c>
      <c r="U5">
        <f t="shared" si="0"/>
        <v>5</v>
      </c>
    </row>
    <row r="6" spans="1:21" x14ac:dyDescent="0.35">
      <c r="A6" s="11" t="s">
        <v>39</v>
      </c>
      <c r="B6" s="11">
        <v>1185732</v>
      </c>
      <c r="C6" s="12">
        <v>44210</v>
      </c>
      <c r="D6" s="11" t="s">
        <v>40</v>
      </c>
      <c r="E6" s="11" t="s">
        <v>41</v>
      </c>
      <c r="P6" s="11" t="s">
        <v>39</v>
      </c>
      <c r="Q6" s="11">
        <v>1185732</v>
      </c>
      <c r="R6" s="12">
        <v>44210</v>
      </c>
      <c r="S6" s="11" t="s">
        <v>40</v>
      </c>
      <c r="T6" s="11" t="s">
        <v>41</v>
      </c>
      <c r="U6">
        <f t="shared" si="0"/>
        <v>5</v>
      </c>
    </row>
    <row r="7" spans="1:21" x14ac:dyDescent="0.35">
      <c r="A7" s="11" t="s">
        <v>39</v>
      </c>
      <c r="B7" s="11">
        <v>1185732</v>
      </c>
      <c r="C7" s="12">
        <v>44239</v>
      </c>
      <c r="D7" s="11" t="s">
        <v>40</v>
      </c>
      <c r="E7" s="11" t="s">
        <v>41</v>
      </c>
      <c r="P7" s="11"/>
      <c r="Q7" s="11"/>
      <c r="R7" s="12"/>
      <c r="S7" s="11"/>
      <c r="T7" s="11" t="s">
        <v>41</v>
      </c>
      <c r="U7">
        <f t="shared" si="0"/>
        <v>1</v>
      </c>
    </row>
    <row r="8" spans="1:21" x14ac:dyDescent="0.35">
      <c r="A8" s="11" t="s">
        <v>39</v>
      </c>
      <c r="B8" s="11">
        <v>1185732</v>
      </c>
      <c r="C8" s="12">
        <v>44239</v>
      </c>
      <c r="D8" s="11" t="s">
        <v>40</v>
      </c>
      <c r="E8" s="11" t="s">
        <v>41</v>
      </c>
      <c r="P8" s="11" t="s">
        <v>39</v>
      </c>
      <c r="Q8" s="11">
        <v>1185732</v>
      </c>
      <c r="R8" s="12">
        <v>44239</v>
      </c>
      <c r="S8" s="11" t="s">
        <v>40</v>
      </c>
      <c r="T8" s="11" t="s">
        <v>41</v>
      </c>
      <c r="U8">
        <f t="shared" si="0"/>
        <v>5</v>
      </c>
    </row>
    <row r="9" spans="1:21" x14ac:dyDescent="0.35">
      <c r="A9" s="11" t="s">
        <v>39</v>
      </c>
      <c r="B9" s="11">
        <v>1185732</v>
      </c>
      <c r="C9" s="12">
        <v>44239</v>
      </c>
      <c r="D9" s="11" t="s">
        <v>40</v>
      </c>
      <c r="E9" s="11" t="s">
        <v>41</v>
      </c>
      <c r="P9" s="11" t="s">
        <v>39</v>
      </c>
      <c r="Q9" s="11">
        <v>1185732</v>
      </c>
      <c r="R9" s="12">
        <v>44239</v>
      </c>
      <c r="S9" s="11" t="s">
        <v>40</v>
      </c>
      <c r="T9" s="11" t="s">
        <v>41</v>
      </c>
      <c r="U9">
        <f t="shared" si="0"/>
        <v>5</v>
      </c>
    </row>
    <row r="10" spans="1:21" x14ac:dyDescent="0.35">
      <c r="A10" s="11" t="s">
        <v>39</v>
      </c>
      <c r="B10" s="11">
        <v>1185732</v>
      </c>
      <c r="C10" s="12">
        <v>44239</v>
      </c>
      <c r="D10" s="11" t="s">
        <v>40</v>
      </c>
      <c r="E10" s="11" t="s">
        <v>41</v>
      </c>
      <c r="P10" s="11" t="s">
        <v>39</v>
      </c>
      <c r="Q10" s="11">
        <v>1185732</v>
      </c>
      <c r="R10" s="12"/>
      <c r="S10" s="11"/>
      <c r="T10" s="11" t="s">
        <v>41</v>
      </c>
      <c r="U10">
        <f t="shared" si="0"/>
        <v>3</v>
      </c>
    </row>
    <row r="11" spans="1:21" x14ac:dyDescent="0.35">
      <c r="A11" s="11" t="s">
        <v>39</v>
      </c>
      <c r="B11" s="11">
        <v>1185732</v>
      </c>
      <c r="C11" s="12">
        <v>44265</v>
      </c>
      <c r="D11" s="11" t="s">
        <v>40</v>
      </c>
      <c r="E11" s="11" t="s">
        <v>41</v>
      </c>
      <c r="P11" s="11" t="s">
        <v>39</v>
      </c>
      <c r="Q11" s="11">
        <v>1185732</v>
      </c>
      <c r="R11" s="12">
        <v>44239</v>
      </c>
      <c r="S11" s="11" t="s">
        <v>40</v>
      </c>
      <c r="T11" s="11" t="s">
        <v>41</v>
      </c>
      <c r="U11">
        <f t="shared" si="0"/>
        <v>5</v>
      </c>
    </row>
    <row r="12" spans="1:21" x14ac:dyDescent="0.35">
      <c r="A12" s="11" t="s">
        <v>39</v>
      </c>
      <c r="B12" s="11">
        <v>1185732</v>
      </c>
      <c r="C12" s="12">
        <v>44265</v>
      </c>
      <c r="D12" s="11" t="s">
        <v>40</v>
      </c>
      <c r="E12" s="11" t="s">
        <v>41</v>
      </c>
      <c r="P12" s="11" t="s">
        <v>39</v>
      </c>
      <c r="Q12" s="11">
        <v>1185732</v>
      </c>
      <c r="R12" s="12">
        <v>44239</v>
      </c>
      <c r="S12" s="11" t="s">
        <v>40</v>
      </c>
      <c r="T12" s="11" t="s">
        <v>41</v>
      </c>
      <c r="U12">
        <f t="shared" si="0"/>
        <v>5</v>
      </c>
    </row>
    <row r="13" spans="1:21" x14ac:dyDescent="0.35">
      <c r="A13" s="11" t="s">
        <v>39</v>
      </c>
      <c r="B13" s="11">
        <v>1185732</v>
      </c>
      <c r="C13" s="12">
        <v>44265</v>
      </c>
      <c r="D13" s="11" t="s">
        <v>40</v>
      </c>
      <c r="E13" s="11" t="s">
        <v>41</v>
      </c>
      <c r="P13" s="11" t="s">
        <v>39</v>
      </c>
      <c r="Q13" s="11">
        <v>1185732</v>
      </c>
      <c r="R13" s="12">
        <v>44239</v>
      </c>
      <c r="S13" s="11" t="s">
        <v>40</v>
      </c>
      <c r="T13" s="11" t="s">
        <v>41</v>
      </c>
      <c r="U13">
        <f t="shared" si="0"/>
        <v>5</v>
      </c>
    </row>
    <row r="14" spans="1:21" x14ac:dyDescent="0.35">
      <c r="A14" s="11" t="s">
        <v>39</v>
      </c>
      <c r="B14" s="11">
        <v>1185732</v>
      </c>
      <c r="C14" s="12">
        <v>44265</v>
      </c>
      <c r="D14" s="11" t="s">
        <v>40</v>
      </c>
      <c r="E14" s="11" t="s">
        <v>41</v>
      </c>
      <c r="P14" s="11" t="s">
        <v>39</v>
      </c>
      <c r="Q14" s="11">
        <v>1185732</v>
      </c>
      <c r="R14" s="12">
        <v>44265</v>
      </c>
      <c r="S14" s="11" t="s">
        <v>40</v>
      </c>
      <c r="T14" s="11" t="s">
        <v>41</v>
      </c>
      <c r="U14">
        <f t="shared" si="0"/>
        <v>5</v>
      </c>
    </row>
    <row r="15" spans="1:21" x14ac:dyDescent="0.35">
      <c r="A15" s="11" t="s">
        <v>39</v>
      </c>
      <c r="B15" s="11">
        <v>1185732</v>
      </c>
      <c r="C15" s="12">
        <v>44297</v>
      </c>
      <c r="D15" s="11" t="s">
        <v>40</v>
      </c>
      <c r="E15" s="11" t="s">
        <v>41</v>
      </c>
      <c r="P15" s="11"/>
      <c r="Q15" s="11"/>
      <c r="R15" s="12">
        <v>44265</v>
      </c>
      <c r="S15" s="11"/>
      <c r="T15" s="11"/>
      <c r="U15">
        <f t="shared" si="0"/>
        <v>1</v>
      </c>
    </row>
    <row r="16" spans="1:21" x14ac:dyDescent="0.35">
      <c r="A16" s="11" t="s">
        <v>39</v>
      </c>
      <c r="B16" s="11">
        <v>1185732</v>
      </c>
      <c r="C16" s="12">
        <v>44297</v>
      </c>
      <c r="D16" s="11" t="s">
        <v>40</v>
      </c>
      <c r="E16" s="11" t="s">
        <v>41</v>
      </c>
      <c r="P16" s="11" t="s">
        <v>39</v>
      </c>
      <c r="Q16" s="11">
        <v>1185732</v>
      </c>
      <c r="R16" s="12">
        <v>44265</v>
      </c>
      <c r="S16" s="11"/>
      <c r="T16" s="11"/>
      <c r="U16">
        <f t="shared" si="0"/>
        <v>3</v>
      </c>
    </row>
    <row r="17" spans="16:21" x14ac:dyDescent="0.35">
      <c r="P17" s="11" t="s">
        <v>39</v>
      </c>
      <c r="Q17" s="11">
        <v>1185732</v>
      </c>
      <c r="R17" s="12">
        <v>44265</v>
      </c>
      <c r="S17" s="11" t="s">
        <v>40</v>
      </c>
      <c r="T17" s="11" t="s">
        <v>41</v>
      </c>
      <c r="U17">
        <f t="shared" si="0"/>
        <v>5</v>
      </c>
    </row>
    <row r="18" spans="16:21" x14ac:dyDescent="0.35">
      <c r="P18" s="11" t="s">
        <v>39</v>
      </c>
      <c r="Q18" s="11">
        <v>1185732</v>
      </c>
      <c r="R18" s="12">
        <v>44265</v>
      </c>
      <c r="S18" s="11" t="s">
        <v>40</v>
      </c>
      <c r="T18" s="11" t="s">
        <v>41</v>
      </c>
      <c r="U18">
        <f t="shared" si="0"/>
        <v>5</v>
      </c>
    </row>
    <row r="19" spans="16:21" x14ac:dyDescent="0.35">
      <c r="P19" s="11" t="s">
        <v>39</v>
      </c>
      <c r="Q19" s="11">
        <v>1185732</v>
      </c>
      <c r="R19" s="12">
        <v>44265</v>
      </c>
      <c r="S19" s="11" t="s">
        <v>40</v>
      </c>
      <c r="T19" s="11" t="s">
        <v>41</v>
      </c>
      <c r="U19">
        <f t="shared" si="0"/>
        <v>5</v>
      </c>
    </row>
    <row r="20" spans="16:21" x14ac:dyDescent="0.35">
      <c r="P20" s="11" t="s">
        <v>39</v>
      </c>
      <c r="Q20" s="11">
        <v>1185732</v>
      </c>
      <c r="R20" s="12">
        <v>44297</v>
      </c>
      <c r="S20" s="11" t="s">
        <v>40</v>
      </c>
      <c r="T20" s="11" t="s">
        <v>41</v>
      </c>
      <c r="U20">
        <f t="shared" si="0"/>
        <v>5</v>
      </c>
    </row>
    <row r="21" spans="16:21" x14ac:dyDescent="0.35">
      <c r="P21" s="11" t="s">
        <v>39</v>
      </c>
      <c r="Q21" s="11">
        <v>1185732</v>
      </c>
      <c r="R21" s="12">
        <v>44297</v>
      </c>
      <c r="S21" s="11" t="s">
        <v>40</v>
      </c>
      <c r="T21" s="11" t="s">
        <v>41</v>
      </c>
      <c r="U21">
        <f t="shared" si="0"/>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6" sqref="D16"/>
    </sheetView>
  </sheetViews>
  <sheetFormatPr defaultRowHeight="14.5" x14ac:dyDescent="0.35"/>
  <cols>
    <col min="1" max="1" width="17.1796875" customWidth="1"/>
    <col min="2" max="2" width="43.08984375" customWidth="1"/>
  </cols>
  <sheetData>
    <row r="1" spans="1:2" x14ac:dyDescent="0.35">
      <c r="A1" s="13" t="s">
        <v>43</v>
      </c>
      <c r="B1" s="13" t="s">
        <v>44</v>
      </c>
    </row>
    <row r="2" spans="1:2" x14ac:dyDescent="0.35">
      <c r="A2" s="14">
        <v>123454</v>
      </c>
    </row>
    <row r="3" spans="1:2" x14ac:dyDescent="0.35">
      <c r="A3" s="14">
        <v>654456</v>
      </c>
    </row>
    <row r="4" spans="1:2" x14ac:dyDescent="0.35">
      <c r="A4" s="14">
        <v>894564</v>
      </c>
    </row>
    <row r="5" spans="1:2" x14ac:dyDescent="0.35">
      <c r="A5" s="14">
        <v>245644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1"/>
    </sheetView>
  </sheetViews>
  <sheetFormatPr defaultRowHeight="14.5" x14ac:dyDescent="0.35"/>
  <cols>
    <col min="1" max="1" width="9.7265625" bestFit="1" customWidth="1"/>
    <col min="2" max="2" width="11.1796875" customWidth="1"/>
    <col min="3" max="3" width="27.6328125" bestFit="1" customWidth="1"/>
    <col min="4" max="4" width="42.26953125" bestFit="1" customWidth="1"/>
  </cols>
  <sheetData>
    <row r="1" spans="1:4" x14ac:dyDescent="0.35">
      <c r="A1" s="7" t="s">
        <v>55</v>
      </c>
      <c r="B1" s="7" t="s">
        <v>56</v>
      </c>
      <c r="C1" s="7" t="s">
        <v>57</v>
      </c>
      <c r="D1" s="7" t="s">
        <v>66</v>
      </c>
    </row>
    <row r="2" spans="1:4" x14ac:dyDescent="0.35">
      <c r="A2" t="s">
        <v>45</v>
      </c>
      <c r="B2" t="s">
        <v>58</v>
      </c>
      <c r="C2" s="15" t="s">
        <v>65</v>
      </c>
      <c r="D2" t="str">
        <f>A2&amp;","&amp;B2&amp;","&amp;C2</f>
        <v>Umar,Mehmood,umarmehmood885@gmail.com</v>
      </c>
    </row>
    <row r="3" spans="1:4" x14ac:dyDescent="0.35">
      <c r="A3" t="s">
        <v>46</v>
      </c>
      <c r="B3" t="s">
        <v>59</v>
      </c>
      <c r="C3" s="15" t="s">
        <v>65</v>
      </c>
      <c r="D3" t="str">
        <f t="shared" ref="D3:D11" si="0">A3&amp;","&amp;B3&amp;","&amp;C3</f>
        <v>Hassan,Sarwar,umarmehmood885@gmail.com</v>
      </c>
    </row>
    <row r="4" spans="1:4" x14ac:dyDescent="0.35">
      <c r="A4" t="s">
        <v>47</v>
      </c>
      <c r="B4" t="s">
        <v>59</v>
      </c>
      <c r="C4" s="15" t="s">
        <v>65</v>
      </c>
      <c r="D4" t="str">
        <f t="shared" si="0"/>
        <v>Mohsin,Sarwar,umarmehmood885@gmail.com</v>
      </c>
    </row>
    <row r="5" spans="1:4" x14ac:dyDescent="0.35">
      <c r="A5" t="s">
        <v>48</v>
      </c>
      <c r="B5" t="s">
        <v>60</v>
      </c>
      <c r="C5" s="15" t="s">
        <v>65</v>
      </c>
      <c r="D5" t="str">
        <f t="shared" si="0"/>
        <v>Awais,Qamar,umarmehmood885@gmail.com</v>
      </c>
    </row>
    <row r="6" spans="1:4" x14ac:dyDescent="0.35">
      <c r="A6" t="s">
        <v>49</v>
      </c>
      <c r="B6" t="s">
        <v>61</v>
      </c>
      <c r="C6" s="15" t="s">
        <v>65</v>
      </c>
      <c r="D6" t="str">
        <f t="shared" si="0"/>
        <v>Raheel,Ahmed,umarmehmood885@gmail.com</v>
      </c>
    </row>
    <row r="7" spans="1:4" x14ac:dyDescent="0.35">
      <c r="A7" t="s">
        <v>50</v>
      </c>
      <c r="B7" t="s">
        <v>61</v>
      </c>
      <c r="C7" s="15" t="s">
        <v>65</v>
      </c>
      <c r="D7" t="str">
        <f t="shared" si="0"/>
        <v>Shakeel,Ahmed,umarmehmood885@gmail.com</v>
      </c>
    </row>
    <row r="8" spans="1:4" x14ac:dyDescent="0.35">
      <c r="A8" t="s">
        <v>51</v>
      </c>
      <c r="B8" t="s">
        <v>62</v>
      </c>
      <c r="C8" s="15" t="s">
        <v>65</v>
      </c>
      <c r="D8" t="str">
        <f t="shared" si="0"/>
        <v>Usman,Maqsood,umarmehmood885@gmail.com</v>
      </c>
    </row>
    <row r="9" spans="1:4" x14ac:dyDescent="0.35">
      <c r="A9" t="s">
        <v>52</v>
      </c>
      <c r="B9" t="s">
        <v>63</v>
      </c>
      <c r="C9" s="15" t="s">
        <v>65</v>
      </c>
      <c r="D9" t="str">
        <f t="shared" si="0"/>
        <v>Asim,Manzoor,umarmehmood885@gmail.com</v>
      </c>
    </row>
    <row r="10" spans="1:4" x14ac:dyDescent="0.35">
      <c r="A10" t="s">
        <v>53</v>
      </c>
      <c r="B10" t="s">
        <v>64</v>
      </c>
      <c r="C10" s="15" t="s">
        <v>65</v>
      </c>
      <c r="D10" t="str">
        <f t="shared" si="0"/>
        <v>Ali,Ibrar,umarmehmood885@gmail.com</v>
      </c>
    </row>
    <row r="11" spans="1:4" x14ac:dyDescent="0.35">
      <c r="A11" t="s">
        <v>54</v>
      </c>
      <c r="B11" t="s">
        <v>46</v>
      </c>
      <c r="C11" s="15" t="s">
        <v>65</v>
      </c>
      <c r="D11" t="str">
        <f t="shared" si="0"/>
        <v>Adeel,Hassan,umarmehmood885@gmail.com</v>
      </c>
    </row>
  </sheetData>
  <hyperlinks>
    <hyperlink ref="C2" r:id="rId1"/>
    <hyperlink ref="C3:C11" r:id="rId2" display="umarmehmood885@gmail.com"/>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H1" workbookViewId="0">
      <selection activeCell="S2" sqref="S2"/>
    </sheetView>
  </sheetViews>
  <sheetFormatPr defaultRowHeight="14.5" x14ac:dyDescent="0.35"/>
  <cols>
    <col min="2" max="2" width="10.453125" bestFit="1" customWidth="1"/>
    <col min="3" max="3" width="14.54296875" bestFit="1" customWidth="1"/>
    <col min="7" max="7" width="24.90625" bestFit="1" customWidth="1"/>
    <col min="8" max="8" width="10.453125" bestFit="1" customWidth="1"/>
    <col min="13" max="13" width="14.81640625" bestFit="1" customWidth="1"/>
  </cols>
  <sheetData>
    <row r="1" spans="1:19" x14ac:dyDescent="0.35">
      <c r="A1" s="7" t="s">
        <v>67</v>
      </c>
      <c r="B1" s="7" t="s">
        <v>73</v>
      </c>
      <c r="C1" s="7" t="s">
        <v>74</v>
      </c>
      <c r="G1" s="13" t="s">
        <v>75</v>
      </c>
      <c r="H1" s="18">
        <v>45617</v>
      </c>
      <c r="M1" s="13" t="s">
        <v>84</v>
      </c>
      <c r="N1" s="16">
        <v>44564</v>
      </c>
      <c r="R1" s="13" t="s">
        <v>86</v>
      </c>
      <c r="S1" s="16">
        <v>44566</v>
      </c>
    </row>
    <row r="2" spans="1:19" x14ac:dyDescent="0.35">
      <c r="A2" t="s">
        <v>68</v>
      </c>
      <c r="C2" s="16">
        <f ca="1">TODAY()</f>
        <v>45629</v>
      </c>
      <c r="G2" t="s">
        <v>76</v>
      </c>
      <c r="H2" s="16">
        <f>H1+5</f>
        <v>45622</v>
      </c>
      <c r="M2" s="13" t="s">
        <v>85</v>
      </c>
      <c r="N2" s="16">
        <v>44929</v>
      </c>
      <c r="R2" s="13" t="s">
        <v>87</v>
      </c>
      <c r="S2" s="16" t="s">
        <v>88</v>
      </c>
    </row>
    <row r="3" spans="1:19" x14ac:dyDescent="0.35">
      <c r="A3" t="s">
        <v>69</v>
      </c>
      <c r="C3" s="17">
        <f ca="1">NOW()</f>
        <v>45629.385294907406</v>
      </c>
      <c r="G3" t="s">
        <v>77</v>
      </c>
      <c r="H3" s="16">
        <f>H1-5</f>
        <v>45612</v>
      </c>
    </row>
    <row r="4" spans="1:19" x14ac:dyDescent="0.35">
      <c r="A4" t="s">
        <v>70</v>
      </c>
      <c r="B4" s="16">
        <v>45611</v>
      </c>
      <c r="C4">
        <f>DAY(B4)</f>
        <v>15</v>
      </c>
    </row>
    <row r="5" spans="1:19" x14ac:dyDescent="0.35">
      <c r="A5" t="s">
        <v>71</v>
      </c>
      <c r="B5" s="16">
        <v>45612</v>
      </c>
      <c r="C5">
        <f>MONTH(B5)</f>
        <v>11</v>
      </c>
      <c r="G5" s="13" t="s">
        <v>78</v>
      </c>
      <c r="H5" s="18">
        <v>45312</v>
      </c>
      <c r="M5" s="13" t="s">
        <v>89</v>
      </c>
      <c r="N5">
        <f>NETWORKDAYS(N1,N2)</f>
        <v>262</v>
      </c>
    </row>
    <row r="6" spans="1:19" x14ac:dyDescent="0.35">
      <c r="A6" t="s">
        <v>72</v>
      </c>
      <c r="B6" s="16">
        <v>45613</v>
      </c>
      <c r="C6">
        <f>YEAR(B6)</f>
        <v>2024</v>
      </c>
      <c r="G6" t="s">
        <v>79</v>
      </c>
      <c r="H6">
        <f>EDATE(H5,10)</f>
        <v>45617</v>
      </c>
      <c r="M6" s="13" t="s">
        <v>89</v>
      </c>
      <c r="N6">
        <f>NETWORKDAYS(N1,N2)</f>
        <v>262</v>
      </c>
    </row>
    <row r="7" spans="1:19" x14ac:dyDescent="0.35">
      <c r="A7" t="s">
        <v>73</v>
      </c>
      <c r="B7" s="16">
        <v>45614</v>
      </c>
      <c r="C7" s="16">
        <f>DATE(C6,C5,C4)</f>
        <v>45611</v>
      </c>
      <c r="G7" t="s">
        <v>80</v>
      </c>
      <c r="H7">
        <f>EDATE(H5,-10)</f>
        <v>45006</v>
      </c>
      <c r="M7" s="13" t="s">
        <v>90</v>
      </c>
    </row>
    <row r="9" spans="1:19" x14ac:dyDescent="0.35">
      <c r="G9" s="13" t="s">
        <v>81</v>
      </c>
      <c r="H9" s="18">
        <v>44712</v>
      </c>
    </row>
    <row r="10" spans="1:19" x14ac:dyDescent="0.35">
      <c r="G10" t="s">
        <v>82</v>
      </c>
      <c r="H10">
        <f>EDATE(H9,120)</f>
        <v>48365</v>
      </c>
    </row>
    <row r="11" spans="1:19" x14ac:dyDescent="0.35">
      <c r="G11" t="s">
        <v>83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S h e e t 1 _ b b 6 6 c a 6 9 - 2 7 9 c - 4 b a a - 9 1 7 2 - 8 e f 8 c 4 f 0 b c d b ] ] > < / C u s t o m C o n t e n t > < / G e m i n i > 
</file>

<file path=customXml/item11.xml>��< ? x m l   v e r s i o n = " 1 . 0 "   e n c o d i n g = " U T F - 1 6 " ? > < G e m i n i   x m l n s = " h t t p : / / g e m i n i / p i v o t c u s t o m i z a t i o n / P o w e r P i v o t V e r s i o n " > < C u s t o m C o n t e n t > < ! [ C D A T A [ 2 0 1 1 . 1 1 0 . 2 8 0 9 . 2 7 ] ] > < / 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 S h e e t 1 _ b b 6 6 c a 6 9 - 2 7 9 c - 4 b a a - 9 1 7 2 - 8 e f 8 c 4 f 0 b c d b < / K e y > < V a l u e   x m l n s : a = " h t t p : / / s c h e m a s . d a t a c o n t r a c t . o r g / 2 0 0 4 / 0 7 / M i c r o s o f t . A n a l y s i s S e r v i c e s . C o m m o n " > < a : H a s F o c u s > f a l s e < / a : H a s F o c u s > < a : S i z e A t D p i 9 6 > 1 0 2 < / a : S i z e A t D p i 9 6 > < a : V i s i b l e > t r u e < / a : V i s i b l e > < / V a l u e > < / K e y V a l u e O f s t r i n g S a n d b o x E d i t o r . M e a s u r e G r i d S t a t e S c d E 3 5 R y > < / A r r a y O f K e y V a l u e O f s t r i n g S a n d b o x E d i t o r . M e a s u r e G r i d S t a t e S c d E 3 5 R y > ] ] > < / 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 2 0 2 4 - 1 1 - 2 2 T 1 3 : 2 3 : 1 8 . 2 7 3 0 1 8 9 + 0 5 : 0 0 < / L a s t P r o c e s s e d T i m e > < / D a t a M o d e l i n g S a n d b o x . S e r i a l i z e d S a n d b o x E r r o r C a c h e > ] ] > < / C u s t o m C o n t e n t > < / G e m i n i > 
</file>

<file path=customXml/item15.xml>��< ? x m l   v e r s i o n = " 1 . 0 "   e n c o d i n g = " U T F - 1 6 " ? > < G e m i n i   x m l n s = " h t t p : / / g e m i n i / p i v o t c u s t o m i z a t i o n / S h o w I m p l i c i t M e a s u r e s " > < C u s t o m C o n t e n t > < ! [ C D A T A [ F a l s e ] ] > < / C u s t o m C o n t e n t > < / G e m i n i > 
</file>

<file path=customXml/item2.xml>��< ? x m l   v e r s i o n = " 1 . 0 "   e n c o d i n g = " U T F - 1 6 " ? > < G e m i n i   x m l n s = " h t t p : / / g e m i n i / p i v o t c u s t o m i z a t i o n / T a b l e C o u n t I n S a n d b o x " > < C u s t o m C o n t e n t > < ! [ C D A T A [ 2 ] ] > < / 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S h e e t 1 _ b b 6 6 c a 6 9 - 2 7 9 c - 4 b a a - 9 1 7 2 - 8 e f 8 c 4 f 0 b c d b " > < C u s t o m C o n t e n t > < ! [ C D A T A [ < T a b l e W i d g e t G r i d S e r i a l i z a t i o n   x m l n s : x s d = " h t t p : / / w w w . w 3 . o r g / 2 0 0 1 / X M L S c h e m a "   x m l n s : x s i = " h t t p : / / w w w . w 3 . o r g / 2 0 0 1 / X M L S c h e m a - i n s t a n c e " > < C o l u m n S u g g e s t e d T y p e   / > < C o l u m n F o r m a t   / > < C o l u m n A c c u r a c y   / > < C o l u m n C u r r e n c y S y m b o l   / > < C o l u m n P o s i t i v e P a t t e r n   / > < C o l u m n N e g a t i v e P a t t e r n   / > < C o l u m n W i d t h s > < i t e m > < k e y > < s t r i n g > F 1 < / s t r i n g > < / k e y > < v a l u e > < i n t > 7 0 < / i n t > < / v a l u e > < / i t e m > < i t e m > < k e y > < s t r i n g > F 2 < / s t r i n g > < / k e y > < v a l u e > < i n t > 7 0 < / i n t > < / v a l u e > < / i t e m > < i t e m > < k e y > < s t r i n g > F 3 < / s t r i n g > < / k e y > < v a l u e > < i n t > 7 0 < / i n t > < / v a l u e > < / i t e m > < i t e m > < k e y > < s t r i n g > F 4 < / s t r i n g > < / k e y > < v a l u e > < i n t > 7 0 < / i n t > < / v a l u e > < / i t e m > < i t e m > < k e y > < s t r i n g > F 5 < / s t r i n g > < / k e y > < v a l u e > < i n t > 7 0 < / i n t > < / v a l u e > < / i t e m > < i t e m > < k e y > < s t r i n g > F 6 < / s t r i n g > < / k e y > < v a l u e > < i n t > 7 0 < / i n t > < / v a l u e > < / i t e m > < i t e m > < k e y > < s t r i n g > F 7 < / s t r i n g > < / k e y > < v a l u e > < i n t > 7 0 < / i n t > < / v a l u e > < / i t e m > < i t e m > < k e y > < s t r i n g > F 8 < / s t r i n g > < / k e y > < v a l u e > < i n t > 7 0 < / i n t > < / v a l u e > < / i t e m > < i t e m > < k e y > < s t r i n g > F 9 < / s t r i n g > < / k e y > < v a l u e > < i n t > 7 0 < / i n t > < / v a l u e > < / i t e m > < i t e m > < k e y > < s t r i n g > F 1 0 < / s t r i n g > < / k e y > < v a l u e > < i n t > 8 1 < / i n t > < / v a l u e > < / i t e m > < i t e m > < k e y > < s t r i n g > F 1 1 < / s t r i n g > < / k e y > < v a l u e > < i n t > 8 1 < / i n t > < / v a l u e > < / i t e m > < i t e m > < k e y > < s t r i n g > F 1 2 < / s t r i n g > < / k e y > < v a l u e > < i n t > 8 1 < / 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 S h e e t 1 _ b b 6 6 c a 6 9 - 2 7 9 c - 4 b a a - 9 1 7 2 - 8 e f 8 c 4 f 0 b c d b , S h e e t 1 _ x l n m # _ F i l t e r D a t a b a s e _ 0 9 c 8 d 6 7 9 - 1 8 e 7 - 4 3 4 a - 9 f b a - c b 1 f 4 1 5 2 e b 4 8 < / C u s t o m C o n t e n t > < / G e m i n i > 
</file>

<file path=customXml/itemProps1.xml><?xml version="1.0" encoding="utf-8"?>
<ds:datastoreItem xmlns:ds="http://schemas.openxmlformats.org/officeDocument/2006/customXml" ds:itemID="{805E47FB-4DEE-44E3-9F33-D87E4AFDA864}">
  <ds:schemaRefs/>
</ds:datastoreItem>
</file>

<file path=customXml/itemProps10.xml><?xml version="1.0" encoding="utf-8"?>
<ds:datastoreItem xmlns:ds="http://schemas.openxmlformats.org/officeDocument/2006/customXml" ds:itemID="{A5D1ADE3-68DB-45A4-B7EA-600FE6416CE3}">
  <ds:schemaRefs/>
</ds:datastoreItem>
</file>

<file path=customXml/itemProps11.xml><?xml version="1.0" encoding="utf-8"?>
<ds:datastoreItem xmlns:ds="http://schemas.openxmlformats.org/officeDocument/2006/customXml" ds:itemID="{4204E726-CC06-4E31-9AB0-38B7CD42F1FD}">
  <ds:schemaRefs/>
</ds:datastoreItem>
</file>

<file path=customXml/itemProps12.xml><?xml version="1.0" encoding="utf-8"?>
<ds:datastoreItem xmlns:ds="http://schemas.openxmlformats.org/officeDocument/2006/customXml" ds:itemID="{4F36D4EB-CA6F-43A1-8FFF-C5ABE927C252}">
  <ds:schemaRefs/>
</ds:datastoreItem>
</file>

<file path=customXml/itemProps13.xml><?xml version="1.0" encoding="utf-8"?>
<ds:datastoreItem xmlns:ds="http://schemas.openxmlformats.org/officeDocument/2006/customXml" ds:itemID="{88D859BB-7ECB-46EF-A1B7-22A4D4606B97}">
  <ds:schemaRefs/>
</ds:datastoreItem>
</file>

<file path=customXml/itemProps14.xml><?xml version="1.0" encoding="utf-8"?>
<ds:datastoreItem xmlns:ds="http://schemas.openxmlformats.org/officeDocument/2006/customXml" ds:itemID="{AC9AAB70-D7A1-465F-A40C-EF864BEBC7A9}">
  <ds:schemaRefs/>
</ds:datastoreItem>
</file>

<file path=customXml/itemProps15.xml><?xml version="1.0" encoding="utf-8"?>
<ds:datastoreItem xmlns:ds="http://schemas.openxmlformats.org/officeDocument/2006/customXml" ds:itemID="{2DEB3001-C161-44D1-BCD9-4174595F2DC4}">
  <ds:schemaRefs/>
</ds:datastoreItem>
</file>

<file path=customXml/itemProps2.xml><?xml version="1.0" encoding="utf-8"?>
<ds:datastoreItem xmlns:ds="http://schemas.openxmlformats.org/officeDocument/2006/customXml" ds:itemID="{55B6271C-BF5F-48FC-A73C-DBEB51229243}">
  <ds:schemaRefs/>
</ds:datastoreItem>
</file>

<file path=customXml/itemProps3.xml><?xml version="1.0" encoding="utf-8"?>
<ds:datastoreItem xmlns:ds="http://schemas.openxmlformats.org/officeDocument/2006/customXml" ds:itemID="{5898469B-194A-411A-8437-216D25181570}">
  <ds:schemaRefs/>
</ds:datastoreItem>
</file>

<file path=customXml/itemProps4.xml><?xml version="1.0" encoding="utf-8"?>
<ds:datastoreItem xmlns:ds="http://schemas.openxmlformats.org/officeDocument/2006/customXml" ds:itemID="{FA68B140-EB6E-45B8-80CF-01A67A8C6241}">
  <ds:schemaRefs/>
</ds:datastoreItem>
</file>

<file path=customXml/itemProps5.xml><?xml version="1.0" encoding="utf-8"?>
<ds:datastoreItem xmlns:ds="http://schemas.openxmlformats.org/officeDocument/2006/customXml" ds:itemID="{88812664-A269-4981-822B-23B9BC3A5090}">
  <ds:schemaRefs/>
</ds:datastoreItem>
</file>

<file path=customXml/itemProps6.xml><?xml version="1.0" encoding="utf-8"?>
<ds:datastoreItem xmlns:ds="http://schemas.openxmlformats.org/officeDocument/2006/customXml" ds:itemID="{BC0004D4-3B84-48CD-832D-C18BC7B65847}">
  <ds:schemaRefs/>
</ds:datastoreItem>
</file>

<file path=customXml/itemProps7.xml><?xml version="1.0" encoding="utf-8"?>
<ds:datastoreItem xmlns:ds="http://schemas.openxmlformats.org/officeDocument/2006/customXml" ds:itemID="{509E5CDB-4A58-42A0-A3AC-F290FA9DABE0}">
  <ds:schemaRefs/>
</ds:datastoreItem>
</file>

<file path=customXml/itemProps8.xml><?xml version="1.0" encoding="utf-8"?>
<ds:datastoreItem xmlns:ds="http://schemas.openxmlformats.org/officeDocument/2006/customXml" ds:itemID="{CD071081-688A-4BEB-B254-8E686A27EAA6}">
  <ds:schemaRefs/>
</ds:datastoreItem>
</file>

<file path=customXml/itemProps9.xml><?xml version="1.0" encoding="utf-8"?>
<ds:datastoreItem xmlns:ds="http://schemas.openxmlformats.org/officeDocument/2006/customXml" ds:itemID="{073932DA-8603-4AB0-8471-23AB36423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Lectrue 2</vt:lpstr>
      <vt:lpstr>Lecture 3</vt:lpstr>
      <vt:lpstr>Lecture 4</vt:lpstr>
      <vt:lpstr>Lecture 5</vt:lpstr>
      <vt:lpstr>Lecture 6</vt:lpstr>
      <vt:lpstr>Lecture 7</vt:lpstr>
      <vt:lpstr>Lecture 8</vt:lpstr>
      <vt:lpstr>Lecture 9</vt:lpstr>
      <vt:lpstr>Lecture 10</vt:lpstr>
      <vt:lpstr>Lecture 11</vt:lpstr>
      <vt:lpstr>Lecture 12</vt:lpstr>
      <vt:lpstr>Lecture 13</vt:lpstr>
      <vt:lpstr>Lecture 14</vt:lpstr>
      <vt:lpstr>Lecture 15</vt:lpstr>
      <vt:lpstr>Lecture 16</vt:lpstr>
      <vt:lpstr>Lecture 17</vt:lpstr>
      <vt:lpstr>Lecture 18</vt:lpstr>
      <vt:lpstr>Lecture 19</vt:lpstr>
      <vt:lpstr>Lecture 20</vt:lpstr>
      <vt:lpstr>Lecture 21</vt:lpstr>
      <vt:lpstr>Lecture 22</vt:lpstr>
      <vt:lpstr>Lecture 23</vt:lpstr>
      <vt:lpstr>Lecture 24</vt:lpstr>
      <vt:lpstr>Lecture 25</vt:lpstr>
      <vt:lpstr>Lecture 26</vt:lpstr>
      <vt:lpstr>Lecture 27</vt:lpstr>
      <vt:lpstr>Lecture 28</vt:lpstr>
      <vt:lpstr>Lecture 29</vt:lpstr>
      <vt:lpstr>Lecture 32</vt:lpstr>
      <vt:lpstr>Lecture 31</vt:lpstr>
      <vt:lpstr>Lecture 30</vt:lpstr>
      <vt:lpstr>sheet 5</vt:lpstr>
      <vt:lpstr>Lecture 33</vt:lpstr>
      <vt:lpstr>Lecture 34</vt:lpstr>
      <vt:lpstr>Lecture 35</vt:lpstr>
      <vt:lpstr>Lecture 36</vt:lpstr>
      <vt:lpstr>Lecture 37</vt:lpstr>
      <vt:lpstr>Lecture 38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 Computer</dc:creator>
  <cp:lastModifiedBy>Sohail Computer</cp:lastModifiedBy>
  <dcterms:created xsi:type="dcterms:W3CDTF">2024-10-27T11:22:35Z</dcterms:created>
  <dcterms:modified xsi:type="dcterms:W3CDTF">2024-12-03T17:19:02Z</dcterms:modified>
</cp:coreProperties>
</file>