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\Umbopo\"/>
    </mc:Choice>
  </mc:AlternateContent>
  <xr:revisionPtr revIDLastSave="0" documentId="13_ncr:1_{5C9F45A2-31FE-4FD6-A389-EE2E64D7504A}" xr6:coauthVersionLast="47" xr6:coauthVersionMax="47" xr10:uidLastSave="{00000000-0000-0000-0000-000000000000}"/>
  <bookViews>
    <workbookView xWindow="20370" yWindow="-120" windowWidth="29040" windowHeight="15840" tabRatio="877" xr2:uid="{00000000-000D-0000-FFFF-FFFF00000000}"/>
  </bookViews>
  <sheets>
    <sheet name="Invoice calculator" sheetId="6" r:id="rId1"/>
    <sheet name="Stock Forecast calculator" sheetId="12" r:id="rId2"/>
    <sheet name="POD calculator " sheetId="16" r:id="rId3"/>
    <sheet name="F&amp;V POD Calculator" sheetId="17" r:id="rId4"/>
  </sheets>
  <definedNames>
    <definedName name="_xlnm._FilterDatabase" localSheetId="1" hidden="1">'Stock Forecast calculator'!$T$1:$T$225</definedName>
    <definedName name="_xlnm.Print_Area" localSheetId="2">'POD calculator '!$A$1:$F$45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8" i="12" l="1"/>
  <c r="X28" i="12"/>
  <c r="W41" i="12"/>
  <c r="W28" i="12"/>
  <c r="AL217" i="12"/>
  <c r="AK217" i="12"/>
  <c r="AM217" i="12"/>
  <c r="BY27" i="12" l="1"/>
  <c r="BZ27" i="12"/>
  <c r="BM27" i="12"/>
  <c r="BU28" i="12" l="1"/>
  <c r="W27" i="12" l="1"/>
  <c r="V74" i="12"/>
  <c r="X189" i="12" l="1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90" i="12"/>
  <c r="X191" i="12"/>
  <c r="X192" i="12"/>
  <c r="BU27" i="12" l="1"/>
  <c r="BV27" i="12" s="1"/>
  <c r="BL97" i="12"/>
  <c r="A36" i="6"/>
  <c r="CB27" i="12" l="1"/>
  <c r="AD182" i="12" l="1"/>
  <c r="AD176" i="12"/>
  <c r="AD216" i="12"/>
  <c r="X197" i="12" l="1"/>
  <c r="BM192" i="12"/>
  <c r="W192" i="12" l="1"/>
  <c r="V193" i="12"/>
  <c r="Y192" i="12"/>
  <c r="Z192" i="12"/>
  <c r="AA192" i="12"/>
  <c r="AB192" i="12" s="1"/>
  <c r="AD192" i="12"/>
  <c r="AE192" i="12"/>
  <c r="AF192" i="12"/>
  <c r="AG192" i="12"/>
  <c r="AH192" i="12"/>
  <c r="AI192" i="12" s="1"/>
  <c r="AK192" i="12"/>
  <c r="AL192" i="12"/>
  <c r="AM192" i="12"/>
  <c r="AN192" i="12"/>
  <c r="AO192" i="12"/>
  <c r="AP192" i="12" s="1"/>
  <c r="AR192" i="12"/>
  <c r="AS192" i="12"/>
  <c r="AT192" i="12"/>
  <c r="AU192" i="12"/>
  <c r="AV192" i="12"/>
  <c r="AW192" i="12" s="1"/>
  <c r="AY192" i="12"/>
  <c r="AZ192" i="12"/>
  <c r="BA192" i="12"/>
  <c r="BB192" i="12"/>
  <c r="BC192" i="12"/>
  <c r="BD192" i="12" s="1"/>
  <c r="BN192" i="12"/>
  <c r="BP192" i="12"/>
  <c r="BQ192" i="12" s="1"/>
  <c r="BR192" i="12" s="1"/>
  <c r="BS192" i="12"/>
  <c r="BT192" i="12"/>
  <c r="BU192" i="12"/>
  <c r="BV192" i="12" s="1"/>
  <c r="BX192" i="12"/>
  <c r="BY192" i="12"/>
  <c r="BZ192" i="12" s="1"/>
  <c r="CB192" i="12"/>
  <c r="CC192" i="12" s="1"/>
  <c r="CD192" i="12" s="1"/>
  <c r="CE192" i="12"/>
  <c r="CF192" i="12" s="1"/>
  <c r="CG192" i="12"/>
  <c r="CH192" i="12" s="1"/>
  <c r="CI192" i="12" l="1"/>
  <c r="CA192" i="12"/>
  <c r="BH192" i="12"/>
  <c r="BG192" i="12"/>
  <c r="BI192" i="12"/>
  <c r="BJ192" i="12"/>
  <c r="BF192" i="12"/>
  <c r="BK192" i="12"/>
  <c r="BW192" i="12"/>
  <c r="BO192" i="12"/>
  <c r="AA196" i="12" l="1"/>
  <c r="AA197" i="12"/>
  <c r="AA198" i="12"/>
  <c r="AA199" i="12"/>
  <c r="AA200" i="12"/>
  <c r="AA201" i="12"/>
  <c r="AA202" i="12"/>
  <c r="AA203" i="12"/>
  <c r="AA204" i="12"/>
  <c r="AA205" i="12"/>
  <c r="AA206" i="12"/>
  <c r="AA207" i="12"/>
  <c r="Y220" i="12" l="1"/>
  <c r="V97" i="12"/>
  <c r="AA27" i="12"/>
  <c r="AA220" i="12"/>
  <c r="AB220" i="12"/>
  <c r="Z220" i="12"/>
  <c r="X220" i="12"/>
  <c r="Y27" i="12"/>
  <c r="W220" i="12" l="1"/>
  <c r="BT27" i="12" l="1"/>
  <c r="BP27" i="12"/>
  <c r="BQ27" i="12" s="1"/>
  <c r="BE44" i="12" l="1"/>
  <c r="V44" i="12"/>
  <c r="U44" i="12"/>
  <c r="T44" i="12"/>
  <c r="BC43" i="12"/>
  <c r="BD43" i="12" s="1"/>
  <c r="BB43" i="12"/>
  <c r="BA43" i="12"/>
  <c r="AZ43" i="12"/>
  <c r="AY43" i="12"/>
  <c r="AV43" i="12"/>
  <c r="AW43" i="12" s="1"/>
  <c r="AU43" i="12"/>
  <c r="AT43" i="12"/>
  <c r="AS43" i="12"/>
  <c r="AR43" i="12"/>
  <c r="AO43" i="12"/>
  <c r="AP43" i="12" s="1"/>
  <c r="AN43" i="12"/>
  <c r="AM43" i="12"/>
  <c r="AL43" i="12"/>
  <c r="AK43" i="12"/>
  <c r="AH43" i="12"/>
  <c r="AI43" i="12" s="1"/>
  <c r="AG43" i="12"/>
  <c r="AF43" i="12"/>
  <c r="AE43" i="12"/>
  <c r="AD43" i="12"/>
  <c r="AA43" i="12"/>
  <c r="AB43" i="12" s="1"/>
  <c r="Z43" i="12"/>
  <c r="Y43" i="12"/>
  <c r="X43" i="12"/>
  <c r="W43" i="12"/>
  <c r="BC42" i="12"/>
  <c r="BD42" i="12" s="1"/>
  <c r="BB42" i="12"/>
  <c r="BA42" i="12"/>
  <c r="AZ42" i="12"/>
  <c r="AY42" i="12"/>
  <c r="AV42" i="12"/>
  <c r="AW42" i="12" s="1"/>
  <c r="AU42" i="12"/>
  <c r="AT42" i="12"/>
  <c r="AS42" i="12"/>
  <c r="AR42" i="12"/>
  <c r="AO42" i="12"/>
  <c r="AP42" i="12" s="1"/>
  <c r="AN42" i="12"/>
  <c r="AM42" i="12"/>
  <c r="AL42" i="12"/>
  <c r="AK42" i="12"/>
  <c r="AH42" i="12"/>
  <c r="AI42" i="12" s="1"/>
  <c r="AG42" i="12"/>
  <c r="AF42" i="12"/>
  <c r="AE42" i="12"/>
  <c r="AD42" i="12"/>
  <c r="AA42" i="12"/>
  <c r="Z42" i="12"/>
  <c r="Y42" i="12"/>
  <c r="X42" i="12"/>
  <c r="W42" i="12"/>
  <c r="BC41" i="12"/>
  <c r="BD41" i="12" s="1"/>
  <c r="BB41" i="12"/>
  <c r="BA41" i="12"/>
  <c r="AZ41" i="12"/>
  <c r="AY41" i="12"/>
  <c r="AV41" i="12"/>
  <c r="AW41" i="12" s="1"/>
  <c r="AU41" i="12"/>
  <c r="AT41" i="12"/>
  <c r="AS41" i="12"/>
  <c r="AR41" i="12"/>
  <c r="AO41" i="12"/>
  <c r="AP41" i="12" s="1"/>
  <c r="AN41" i="12"/>
  <c r="AM41" i="12"/>
  <c r="AL41" i="12"/>
  <c r="AK41" i="12"/>
  <c r="AH41" i="12"/>
  <c r="AI41" i="12" s="1"/>
  <c r="AG41" i="12"/>
  <c r="AF41" i="12"/>
  <c r="AE41" i="12"/>
  <c r="AD41" i="12"/>
  <c r="AA41" i="12"/>
  <c r="Z41" i="12"/>
  <c r="Y41" i="12"/>
  <c r="X41" i="12"/>
  <c r="BC40" i="12"/>
  <c r="BD40" i="12" s="1"/>
  <c r="BB40" i="12"/>
  <c r="BA40" i="12"/>
  <c r="AZ40" i="12"/>
  <c r="AY40" i="12"/>
  <c r="AV40" i="12"/>
  <c r="AW40" i="12" s="1"/>
  <c r="AU40" i="12"/>
  <c r="AT40" i="12"/>
  <c r="AS40" i="12"/>
  <c r="AR40" i="12"/>
  <c r="AO40" i="12"/>
  <c r="AP40" i="12" s="1"/>
  <c r="AN40" i="12"/>
  <c r="AM40" i="12"/>
  <c r="AL40" i="12"/>
  <c r="AK40" i="12"/>
  <c r="AH40" i="12"/>
  <c r="AI40" i="12" s="1"/>
  <c r="AG40" i="12"/>
  <c r="AF40" i="12"/>
  <c r="AE40" i="12"/>
  <c r="AD40" i="12"/>
  <c r="AA40" i="12"/>
  <c r="Z40" i="12"/>
  <c r="Y40" i="12"/>
  <c r="X40" i="12"/>
  <c r="W40" i="12"/>
  <c r="BC39" i="12"/>
  <c r="BD39" i="12" s="1"/>
  <c r="BB39" i="12"/>
  <c r="BA39" i="12"/>
  <c r="AZ39" i="12"/>
  <c r="AY39" i="12"/>
  <c r="AV39" i="12"/>
  <c r="AW39" i="12" s="1"/>
  <c r="AU39" i="12"/>
  <c r="AT39" i="12"/>
  <c r="AS39" i="12"/>
  <c r="AR39" i="12"/>
  <c r="AO39" i="12"/>
  <c r="AP39" i="12" s="1"/>
  <c r="AN39" i="12"/>
  <c r="AM39" i="12"/>
  <c r="AL39" i="12"/>
  <c r="AK39" i="12"/>
  <c r="AH39" i="12"/>
  <c r="AI39" i="12" s="1"/>
  <c r="AG39" i="12"/>
  <c r="AF39" i="12"/>
  <c r="AE39" i="12"/>
  <c r="AD39" i="12"/>
  <c r="AA39" i="12"/>
  <c r="Z39" i="12"/>
  <c r="Y39" i="12"/>
  <c r="X39" i="12"/>
  <c r="W39" i="12"/>
  <c r="BC38" i="12"/>
  <c r="BD38" i="12" s="1"/>
  <c r="BB38" i="12"/>
  <c r="BA38" i="12"/>
  <c r="AZ38" i="12"/>
  <c r="AY38" i="12"/>
  <c r="AV38" i="12"/>
  <c r="AW38" i="12" s="1"/>
  <c r="AU38" i="12"/>
  <c r="AT38" i="12"/>
  <c r="AS38" i="12"/>
  <c r="AR38" i="12"/>
  <c r="AO38" i="12"/>
  <c r="AP38" i="12" s="1"/>
  <c r="AN38" i="12"/>
  <c r="AM38" i="12"/>
  <c r="AL38" i="12"/>
  <c r="AK38" i="12"/>
  <c r="AH38" i="12"/>
  <c r="AI38" i="12" s="1"/>
  <c r="AG38" i="12"/>
  <c r="AF38" i="12"/>
  <c r="AE38" i="12"/>
  <c r="AD38" i="12"/>
  <c r="AA38" i="12"/>
  <c r="AB38" i="12" s="1"/>
  <c r="Z38" i="12"/>
  <c r="Y38" i="12"/>
  <c r="X38" i="12"/>
  <c r="W38" i="12"/>
  <c r="BC37" i="12"/>
  <c r="BD37" i="12" s="1"/>
  <c r="BB37" i="12"/>
  <c r="BA37" i="12"/>
  <c r="AZ37" i="12"/>
  <c r="AY37" i="12"/>
  <c r="AV37" i="12"/>
  <c r="AW37" i="12" s="1"/>
  <c r="AU37" i="12"/>
  <c r="AT37" i="12"/>
  <c r="AS37" i="12"/>
  <c r="AR37" i="12"/>
  <c r="AO37" i="12"/>
  <c r="AP37" i="12" s="1"/>
  <c r="AN37" i="12"/>
  <c r="AM37" i="12"/>
  <c r="AL37" i="12"/>
  <c r="AK37" i="12"/>
  <c r="AH37" i="12"/>
  <c r="AI37" i="12" s="1"/>
  <c r="AG37" i="12"/>
  <c r="AF37" i="12"/>
  <c r="AE37" i="12"/>
  <c r="AD37" i="12"/>
  <c r="AA37" i="12"/>
  <c r="AB37" i="12" s="1"/>
  <c r="Z37" i="12"/>
  <c r="Y37" i="12"/>
  <c r="X37" i="12"/>
  <c r="W37" i="12"/>
  <c r="BC36" i="12"/>
  <c r="BD36" i="12" s="1"/>
  <c r="BB36" i="12"/>
  <c r="BA36" i="12"/>
  <c r="AZ36" i="12"/>
  <c r="AY36" i="12"/>
  <c r="AV36" i="12"/>
  <c r="AW36" i="12" s="1"/>
  <c r="AU36" i="12"/>
  <c r="AT36" i="12"/>
  <c r="AS36" i="12"/>
  <c r="AR36" i="12"/>
  <c r="AO36" i="12"/>
  <c r="AP36" i="12" s="1"/>
  <c r="AN36" i="12"/>
  <c r="AM36" i="12"/>
  <c r="AL36" i="12"/>
  <c r="AK36" i="12"/>
  <c r="AH36" i="12"/>
  <c r="AI36" i="12" s="1"/>
  <c r="AG36" i="12"/>
  <c r="AF36" i="12"/>
  <c r="AE36" i="12"/>
  <c r="AD36" i="12"/>
  <c r="AA36" i="12"/>
  <c r="Z36" i="12"/>
  <c r="Y36" i="12"/>
  <c r="X36" i="12"/>
  <c r="W36" i="12"/>
  <c r="BC35" i="12"/>
  <c r="BD35" i="12" s="1"/>
  <c r="BB35" i="12"/>
  <c r="BA35" i="12"/>
  <c r="AZ35" i="12"/>
  <c r="AY35" i="12"/>
  <c r="AV35" i="12"/>
  <c r="AW35" i="12" s="1"/>
  <c r="AU35" i="12"/>
  <c r="AT35" i="12"/>
  <c r="AS35" i="12"/>
  <c r="AR35" i="12"/>
  <c r="AO35" i="12"/>
  <c r="AP35" i="12" s="1"/>
  <c r="AN35" i="12"/>
  <c r="AM35" i="12"/>
  <c r="AL35" i="12"/>
  <c r="AK35" i="12"/>
  <c r="AH35" i="12"/>
  <c r="AG35" i="12"/>
  <c r="AF35" i="12"/>
  <c r="AE35" i="12"/>
  <c r="AD35" i="12"/>
  <c r="AA35" i="12"/>
  <c r="AB35" i="12" s="1"/>
  <c r="Z35" i="12"/>
  <c r="Y35" i="12"/>
  <c r="X35" i="12"/>
  <c r="W35" i="12"/>
  <c r="BC34" i="12"/>
  <c r="BD34" i="12" s="1"/>
  <c r="BB34" i="12"/>
  <c r="BA34" i="12"/>
  <c r="AZ34" i="12"/>
  <c r="AY34" i="12"/>
  <c r="AV34" i="12"/>
  <c r="AW34" i="12" s="1"/>
  <c r="AU34" i="12"/>
  <c r="AT34" i="12"/>
  <c r="AS34" i="12"/>
  <c r="AR34" i="12"/>
  <c r="AO34" i="12"/>
  <c r="AP34" i="12" s="1"/>
  <c r="AN34" i="12"/>
  <c r="AM34" i="12"/>
  <c r="AL34" i="12"/>
  <c r="AK34" i="12"/>
  <c r="AH34" i="12"/>
  <c r="AI34" i="12" s="1"/>
  <c r="AG34" i="12"/>
  <c r="AF34" i="12"/>
  <c r="AE34" i="12"/>
  <c r="AD34" i="12"/>
  <c r="AA34" i="12"/>
  <c r="Z34" i="12"/>
  <c r="Y34" i="12"/>
  <c r="X34" i="12"/>
  <c r="W34" i="12"/>
  <c r="BC33" i="12"/>
  <c r="BD33" i="12" s="1"/>
  <c r="BB33" i="12"/>
  <c r="BA33" i="12"/>
  <c r="AZ33" i="12"/>
  <c r="AY33" i="12"/>
  <c r="AV33" i="12"/>
  <c r="AW33" i="12" s="1"/>
  <c r="AU33" i="12"/>
  <c r="AT33" i="12"/>
  <c r="AS33" i="12"/>
  <c r="AR33" i="12"/>
  <c r="AO33" i="12"/>
  <c r="AP33" i="12" s="1"/>
  <c r="AN33" i="12"/>
  <c r="AM33" i="12"/>
  <c r="AL33" i="12"/>
  <c r="AK33" i="12"/>
  <c r="AH33" i="12"/>
  <c r="AI33" i="12" s="1"/>
  <c r="AG33" i="12"/>
  <c r="AF33" i="12"/>
  <c r="AE33" i="12"/>
  <c r="AD33" i="12"/>
  <c r="AA33" i="12"/>
  <c r="AB33" i="12" s="1"/>
  <c r="Z33" i="12"/>
  <c r="Y33" i="12"/>
  <c r="X33" i="12"/>
  <c r="W33" i="12"/>
  <c r="BC32" i="12"/>
  <c r="BD32" i="12" s="1"/>
  <c r="BB32" i="12"/>
  <c r="BA32" i="12"/>
  <c r="AZ32" i="12"/>
  <c r="AY32" i="12"/>
  <c r="AV32" i="12"/>
  <c r="AW32" i="12" s="1"/>
  <c r="AU32" i="12"/>
  <c r="AT32" i="12"/>
  <c r="AS32" i="12"/>
  <c r="AR32" i="12"/>
  <c r="AO32" i="12"/>
  <c r="AP32" i="12" s="1"/>
  <c r="AN32" i="12"/>
  <c r="AM32" i="12"/>
  <c r="AL32" i="12"/>
  <c r="AK32" i="12"/>
  <c r="AH32" i="12"/>
  <c r="AG32" i="12"/>
  <c r="AF32" i="12"/>
  <c r="AE32" i="12"/>
  <c r="AD32" i="12"/>
  <c r="AA32" i="12"/>
  <c r="AB32" i="12" s="1"/>
  <c r="Z32" i="12"/>
  <c r="Y32" i="12"/>
  <c r="X32" i="12"/>
  <c r="W32" i="12"/>
  <c r="BC31" i="12"/>
  <c r="BD31" i="12" s="1"/>
  <c r="BB31" i="12"/>
  <c r="BA31" i="12"/>
  <c r="AZ31" i="12"/>
  <c r="AY31" i="12"/>
  <c r="AV31" i="12"/>
  <c r="AW31" i="12" s="1"/>
  <c r="AU31" i="12"/>
  <c r="AT31" i="12"/>
  <c r="AS31" i="12"/>
  <c r="AR31" i="12"/>
  <c r="AO31" i="12"/>
  <c r="AP31" i="12" s="1"/>
  <c r="AN31" i="12"/>
  <c r="AM31" i="12"/>
  <c r="AL31" i="12"/>
  <c r="AK31" i="12"/>
  <c r="AH31" i="12"/>
  <c r="AI31" i="12" s="1"/>
  <c r="AG31" i="12"/>
  <c r="AF31" i="12"/>
  <c r="AE31" i="12"/>
  <c r="AD31" i="12"/>
  <c r="AA31" i="12"/>
  <c r="AB31" i="12" s="1"/>
  <c r="Z31" i="12"/>
  <c r="Y31" i="12"/>
  <c r="X31" i="12"/>
  <c r="W31" i="12"/>
  <c r="BC30" i="12"/>
  <c r="BD30" i="12" s="1"/>
  <c r="BB30" i="12"/>
  <c r="BA30" i="12"/>
  <c r="AZ30" i="12"/>
  <c r="AY30" i="12"/>
  <c r="AV30" i="12"/>
  <c r="AW30" i="12" s="1"/>
  <c r="AU30" i="12"/>
  <c r="AT30" i="12"/>
  <c r="AS30" i="12"/>
  <c r="AR30" i="12"/>
  <c r="AO30" i="12"/>
  <c r="AP30" i="12" s="1"/>
  <c r="AN30" i="12"/>
  <c r="AM30" i="12"/>
  <c r="AL30" i="12"/>
  <c r="AK30" i="12"/>
  <c r="AH30" i="12"/>
  <c r="AI30" i="12" s="1"/>
  <c r="AG30" i="12"/>
  <c r="AF30" i="12"/>
  <c r="AE30" i="12"/>
  <c r="AD30" i="12"/>
  <c r="AA30" i="12"/>
  <c r="AB30" i="12" s="1"/>
  <c r="Z30" i="12"/>
  <c r="Y30" i="12"/>
  <c r="X30" i="12"/>
  <c r="W30" i="12"/>
  <c r="BC29" i="12"/>
  <c r="BD29" i="12" s="1"/>
  <c r="BB29" i="12"/>
  <c r="BA29" i="12"/>
  <c r="AZ29" i="12"/>
  <c r="AY29" i="12"/>
  <c r="AV29" i="12"/>
  <c r="AW29" i="12" s="1"/>
  <c r="AU29" i="12"/>
  <c r="AT29" i="12"/>
  <c r="AS29" i="12"/>
  <c r="AR29" i="12"/>
  <c r="AO29" i="12"/>
  <c r="AP29" i="12" s="1"/>
  <c r="AN29" i="12"/>
  <c r="AM29" i="12"/>
  <c r="AL29" i="12"/>
  <c r="AK29" i="12"/>
  <c r="AH29" i="12"/>
  <c r="AI29" i="12" s="1"/>
  <c r="AG29" i="12"/>
  <c r="AF29" i="12"/>
  <c r="AE29" i="12"/>
  <c r="AD29" i="12"/>
  <c r="AA29" i="12"/>
  <c r="AB29" i="12" s="1"/>
  <c r="Z29" i="12"/>
  <c r="Y29" i="12"/>
  <c r="X29" i="12"/>
  <c r="W29" i="12"/>
  <c r="BC28" i="12"/>
  <c r="BD28" i="12" s="1"/>
  <c r="BB28" i="12"/>
  <c r="BA28" i="12"/>
  <c r="AZ28" i="12"/>
  <c r="AY28" i="12"/>
  <c r="AV28" i="12"/>
  <c r="AW28" i="12" s="1"/>
  <c r="AU28" i="12"/>
  <c r="AT28" i="12"/>
  <c r="AS28" i="12"/>
  <c r="AR28" i="12"/>
  <c r="AO28" i="12"/>
  <c r="AP28" i="12" s="1"/>
  <c r="AN28" i="12"/>
  <c r="AM28" i="12"/>
  <c r="AL28" i="12"/>
  <c r="AK28" i="12"/>
  <c r="AH28" i="12"/>
  <c r="AI28" i="12" s="1"/>
  <c r="AG28" i="12"/>
  <c r="AF28" i="12"/>
  <c r="AE28" i="12"/>
  <c r="AD28" i="12"/>
  <c r="AA28" i="12"/>
  <c r="Y28" i="12"/>
  <c r="BC27" i="12"/>
  <c r="BB27" i="12"/>
  <c r="BA27" i="12"/>
  <c r="AZ27" i="12"/>
  <c r="AY27" i="12"/>
  <c r="AV27" i="12"/>
  <c r="AU27" i="12"/>
  <c r="AT27" i="12"/>
  <c r="AS27" i="12"/>
  <c r="AR27" i="12"/>
  <c r="AO27" i="12"/>
  <c r="AP27" i="12" s="1"/>
  <c r="AN27" i="12"/>
  <c r="AM27" i="12"/>
  <c r="AL27" i="12"/>
  <c r="AK27" i="12"/>
  <c r="AH27" i="12"/>
  <c r="AI27" i="12" s="1"/>
  <c r="AG27" i="12"/>
  <c r="AF27" i="12"/>
  <c r="AE27" i="12"/>
  <c r="AD27" i="12"/>
  <c r="AB27" i="12"/>
  <c r="Z27" i="12"/>
  <c r="X27" i="12"/>
  <c r="AD44" i="12" l="1"/>
  <c r="AU44" i="12"/>
  <c r="AG44" i="12"/>
  <c r="AN44" i="12"/>
  <c r="BI40" i="12"/>
  <c r="AR44" i="12"/>
  <c r="AS44" i="12"/>
  <c r="BI35" i="12"/>
  <c r="BI29" i="12"/>
  <c r="AV44" i="12"/>
  <c r="AT44" i="12"/>
  <c r="AW27" i="12"/>
  <c r="AW44" i="12" s="1"/>
  <c r="AK44" i="12"/>
  <c r="BJ39" i="12"/>
  <c r="AL44" i="12"/>
  <c r="BI37" i="12"/>
  <c r="BI43" i="12"/>
  <c r="BI38" i="12"/>
  <c r="BG30" i="12"/>
  <c r="AM44" i="12"/>
  <c r="AO44" i="12"/>
  <c r="AP44" i="12"/>
  <c r="BI36" i="12"/>
  <c r="BI41" i="12"/>
  <c r="BI34" i="12"/>
  <c r="BI39" i="12"/>
  <c r="AE44" i="12"/>
  <c r="BG38" i="12"/>
  <c r="BJ41" i="12"/>
  <c r="BG36" i="12"/>
  <c r="BI42" i="12"/>
  <c r="BG40" i="12"/>
  <c r="BG29" i="12"/>
  <c r="BG41" i="12"/>
  <c r="BH33" i="12"/>
  <c r="AB39" i="12"/>
  <c r="BK39" i="12" s="1"/>
  <c r="W44" i="12"/>
  <c r="AB41" i="12"/>
  <c r="BK41" i="12" s="1"/>
  <c r="BF36" i="12"/>
  <c r="BB44" i="12"/>
  <c r="BI30" i="12"/>
  <c r="BI32" i="12"/>
  <c r="BH28" i="12"/>
  <c r="BF31" i="12"/>
  <c r="BF27" i="12"/>
  <c r="AY44" i="12"/>
  <c r="BF28" i="12"/>
  <c r="BJ32" i="12"/>
  <c r="BF29" i="12"/>
  <c r="BF39" i="12"/>
  <c r="BF30" i="12"/>
  <c r="BF35" i="12"/>
  <c r="BC44" i="12"/>
  <c r="BD27" i="12"/>
  <c r="BD44" i="12" s="1"/>
  <c r="BJ31" i="12"/>
  <c r="BH35" i="12"/>
  <c r="BH38" i="12"/>
  <c r="AZ44" i="12"/>
  <c r="BG39" i="12"/>
  <c r="BJ42" i="12"/>
  <c r="BA44" i="12"/>
  <c r="BG43" i="12"/>
  <c r="BI28" i="12"/>
  <c r="BI27" i="12"/>
  <c r="BI31" i="12"/>
  <c r="BI33" i="12"/>
  <c r="BG33" i="12"/>
  <c r="BG35" i="12"/>
  <c r="BJ35" i="12"/>
  <c r="BH37" i="12"/>
  <c r="BG28" i="12"/>
  <c r="BG32" i="12"/>
  <c r="BG37" i="12"/>
  <c r="BH39" i="12"/>
  <c r="BH40" i="12"/>
  <c r="AF44" i="12"/>
  <c r="BG31" i="12"/>
  <c r="BG34" i="12"/>
  <c r="BJ38" i="12"/>
  <c r="AI32" i="12"/>
  <c r="BK32" i="12" s="1"/>
  <c r="AH44" i="12"/>
  <c r="BH31" i="12"/>
  <c r="BG42" i="12"/>
  <c r="BH36" i="12"/>
  <c r="BH41" i="12"/>
  <c r="BG27" i="12"/>
  <c r="BH32" i="12"/>
  <c r="BH30" i="12"/>
  <c r="AI35" i="12"/>
  <c r="BH29" i="12"/>
  <c r="BK31" i="12"/>
  <c r="BF34" i="12"/>
  <c r="BK37" i="12"/>
  <c r="BK38" i="12"/>
  <c r="BJ40" i="12"/>
  <c r="BF43" i="12"/>
  <c r="BJ36" i="12"/>
  <c r="BK33" i="12"/>
  <c r="BJ28" i="12"/>
  <c r="BK30" i="12"/>
  <c r="BF33" i="12"/>
  <c r="BH34" i="12"/>
  <c r="BF42" i="12"/>
  <c r="BH43" i="12"/>
  <c r="BF32" i="12"/>
  <c r="BF38" i="12"/>
  <c r="BF41" i="12"/>
  <c r="BJ30" i="12"/>
  <c r="BJ34" i="12"/>
  <c r="BF37" i="12"/>
  <c r="BF40" i="12"/>
  <c r="BH42" i="12"/>
  <c r="BK43" i="12"/>
  <c r="Z44" i="12"/>
  <c r="AB40" i="12"/>
  <c r="BK40" i="12" s="1"/>
  <c r="X44" i="12"/>
  <c r="BJ27" i="12"/>
  <c r="Y44" i="12"/>
  <c r="BH27" i="12"/>
  <c r="AB28" i="12"/>
  <c r="BK28" i="12" s="1"/>
  <c r="BJ29" i="12"/>
  <c r="AB36" i="12"/>
  <c r="BK36" i="12" s="1"/>
  <c r="BJ37" i="12"/>
  <c r="BJ43" i="12"/>
  <c r="AA44" i="12"/>
  <c r="AB34" i="12"/>
  <c r="BK34" i="12" s="1"/>
  <c r="AB42" i="12"/>
  <c r="BK42" i="12" s="1"/>
  <c r="BJ33" i="12"/>
  <c r="BK29" i="12"/>
  <c r="V56" i="12"/>
  <c r="AI44" i="12" l="1"/>
  <c r="BF44" i="12"/>
  <c r="BI44" i="12"/>
  <c r="BK27" i="12"/>
  <c r="BG44" i="12"/>
  <c r="BJ44" i="12"/>
  <c r="BH44" i="12"/>
  <c r="BK35" i="12"/>
  <c r="AB44" i="12"/>
  <c r="BK44" i="12" l="1"/>
  <c r="CD211" i="12" l="1"/>
  <c r="BS27" i="12" l="1"/>
  <c r="I8" i="17" l="1"/>
  <c r="C20" i="16" l="1"/>
  <c r="C31" i="16"/>
  <c r="C30" i="16"/>
  <c r="C29" i="16"/>
  <c r="C28" i="16"/>
  <c r="C27" i="16"/>
  <c r="C26" i="16"/>
  <c r="CB196" i="12" l="1"/>
  <c r="CB197" i="12"/>
  <c r="CB198" i="12"/>
  <c r="BP199" i="12"/>
  <c r="BQ199" i="12" s="1"/>
  <c r="CB200" i="12"/>
  <c r="CC200" i="12" s="1"/>
  <c r="CD200" i="12" s="1"/>
  <c r="BM201" i="12"/>
  <c r="CB203" i="12"/>
  <c r="CC203" i="12" s="1"/>
  <c r="CD203" i="12" s="1"/>
  <c r="CB204" i="12"/>
  <c r="CC204" i="12" s="1"/>
  <c r="CD204" i="12" s="1"/>
  <c r="BY205" i="12"/>
  <c r="BX206" i="12"/>
  <c r="CB207" i="12"/>
  <c r="CB195" i="12"/>
  <c r="BY177" i="12"/>
  <c r="BP178" i="12"/>
  <c r="BQ178" i="12" s="1"/>
  <c r="BR178" i="12" s="1"/>
  <c r="BM179" i="12"/>
  <c r="BP180" i="12"/>
  <c r="BQ180" i="12" s="1"/>
  <c r="CB181" i="12"/>
  <c r="CB182" i="12"/>
  <c r="CB183" i="12"/>
  <c r="BT184" i="12"/>
  <c r="CB185" i="12"/>
  <c r="CB186" i="12"/>
  <c r="CC186" i="12" s="1"/>
  <c r="CD186" i="12" s="1"/>
  <c r="CB187" i="12"/>
  <c r="CC187" i="12" s="1"/>
  <c r="CD187" i="12" s="1"/>
  <c r="BP188" i="12"/>
  <c r="BQ188" i="12" s="1"/>
  <c r="CB189" i="12"/>
  <c r="BX190" i="12"/>
  <c r="BM191" i="12"/>
  <c r="BY176" i="12"/>
  <c r="V163" i="12"/>
  <c r="BT163" i="12" s="1"/>
  <c r="V164" i="12"/>
  <c r="BM164" i="12" s="1"/>
  <c r="BN164" i="12" s="1"/>
  <c r="BO164" i="12" s="1"/>
  <c r="V165" i="12"/>
  <c r="CB165" i="12" s="1"/>
  <c r="CC165" i="12" s="1"/>
  <c r="V166" i="12"/>
  <c r="CB166" i="12" s="1"/>
  <c r="CC166" i="12" s="1"/>
  <c r="CD166" i="12" s="1"/>
  <c r="V167" i="12"/>
  <c r="CB167" i="12" s="1"/>
  <c r="CC167" i="12" s="1"/>
  <c r="CD167" i="12" s="1"/>
  <c r="V168" i="12"/>
  <c r="BM168" i="12" s="1"/>
  <c r="BN168" i="12" s="1"/>
  <c r="V169" i="12"/>
  <c r="BY169" i="12" s="1"/>
  <c r="BZ169" i="12" s="1"/>
  <c r="CA169" i="12" s="1"/>
  <c r="V170" i="12"/>
  <c r="BX170" i="12" s="1"/>
  <c r="V171" i="12"/>
  <c r="BY171" i="12" s="1"/>
  <c r="BZ171" i="12" s="1"/>
  <c r="V172" i="12"/>
  <c r="BY172" i="12" s="1"/>
  <c r="BZ172" i="12" s="1"/>
  <c r="V173" i="12"/>
  <c r="BX173" i="12" s="1"/>
  <c r="V162" i="12"/>
  <c r="CB162" i="12" s="1"/>
  <c r="V147" i="12"/>
  <c r="BP147" i="12" s="1"/>
  <c r="BQ147" i="12" s="1"/>
  <c r="V148" i="12"/>
  <c r="BY148" i="12" s="1"/>
  <c r="BZ148" i="12" s="1"/>
  <c r="V149" i="12"/>
  <c r="CB149" i="12" s="1"/>
  <c r="CC149" i="12" s="1"/>
  <c r="CD149" i="12" s="1"/>
  <c r="V150" i="12"/>
  <c r="BM150" i="12" s="1"/>
  <c r="BN150" i="12" s="1"/>
  <c r="V151" i="12"/>
  <c r="CB151" i="12" s="1"/>
  <c r="CC151" i="12" s="1"/>
  <c r="CD151" i="12" s="1"/>
  <c r="V152" i="12"/>
  <c r="BY152" i="12" s="1"/>
  <c r="BZ152" i="12" s="1"/>
  <c r="V153" i="12"/>
  <c r="BM153" i="12" s="1"/>
  <c r="BN153" i="12" s="1"/>
  <c r="V154" i="12"/>
  <c r="CB154" i="12" s="1"/>
  <c r="CC154" i="12" s="1"/>
  <c r="CD154" i="12" s="1"/>
  <c r="V155" i="12"/>
  <c r="BX155" i="12" s="1"/>
  <c r="V156" i="12"/>
  <c r="BP156" i="12" s="1"/>
  <c r="BQ156" i="12" s="1"/>
  <c r="BR156" i="12" s="1"/>
  <c r="V157" i="12"/>
  <c r="CB157" i="12" s="1"/>
  <c r="CC157" i="12" s="1"/>
  <c r="CD157" i="12" s="1"/>
  <c r="V158" i="12"/>
  <c r="BX158" i="12" s="1"/>
  <c r="V159" i="12"/>
  <c r="BY159" i="12" s="1"/>
  <c r="BZ159" i="12" s="1"/>
  <c r="CA159" i="12" s="1"/>
  <c r="V146" i="12"/>
  <c r="BY146" i="12" s="1"/>
  <c r="V128" i="12"/>
  <c r="CB128" i="12" s="1"/>
  <c r="CC128" i="12" s="1"/>
  <c r="V129" i="12"/>
  <c r="CB129" i="12" s="1"/>
  <c r="CC129" i="12" s="1"/>
  <c r="V130" i="12"/>
  <c r="BM130" i="12" s="1"/>
  <c r="BN130" i="12" s="1"/>
  <c r="BO130" i="12" s="1"/>
  <c r="V131" i="12"/>
  <c r="BP131" i="12" s="1"/>
  <c r="BQ131" i="12" s="1"/>
  <c r="V132" i="12"/>
  <c r="BP132" i="12" s="1"/>
  <c r="BQ132" i="12" s="1"/>
  <c r="BR132" i="12" s="1"/>
  <c r="V133" i="12"/>
  <c r="CB133" i="12" s="1"/>
  <c r="CC133" i="12" s="1"/>
  <c r="V134" i="12"/>
  <c r="BP134" i="12" s="1"/>
  <c r="BQ134" i="12" s="1"/>
  <c r="V135" i="12"/>
  <c r="BX135" i="12" s="1"/>
  <c r="V136" i="12"/>
  <c r="CB136" i="12" s="1"/>
  <c r="CC136" i="12" s="1"/>
  <c r="V137" i="12"/>
  <c r="CB137" i="12" s="1"/>
  <c r="CC137" i="12" s="1"/>
  <c r="V138" i="12"/>
  <c r="BX138" i="12" s="1"/>
  <c r="V139" i="12"/>
  <c r="BM139" i="12" s="1"/>
  <c r="BN139" i="12" s="1"/>
  <c r="V140" i="12"/>
  <c r="BY140" i="12" s="1"/>
  <c r="BZ140" i="12" s="1"/>
  <c r="CA140" i="12" s="1"/>
  <c r="V141" i="12"/>
  <c r="BP141" i="12" s="1"/>
  <c r="BQ141" i="12" s="1"/>
  <c r="BR141" i="12" s="1"/>
  <c r="V142" i="12"/>
  <c r="BX142" i="12" s="1"/>
  <c r="V143" i="12"/>
  <c r="CB143" i="12" s="1"/>
  <c r="V127" i="12"/>
  <c r="BX127" i="12" s="1"/>
  <c r="V111" i="12"/>
  <c r="CB111" i="12" s="1"/>
  <c r="CC111" i="12" s="1"/>
  <c r="V112" i="12"/>
  <c r="BM112" i="12" s="1"/>
  <c r="BN112" i="12" s="1"/>
  <c r="BO112" i="12" s="1"/>
  <c r="V113" i="12"/>
  <c r="BY113" i="12" s="1"/>
  <c r="BZ113" i="12" s="1"/>
  <c r="CA113" i="12" s="1"/>
  <c r="V114" i="12"/>
  <c r="BM114" i="12" s="1"/>
  <c r="BN114" i="12" s="1"/>
  <c r="V115" i="12"/>
  <c r="BM115" i="12" s="1"/>
  <c r="BN115" i="12" s="1"/>
  <c r="BO115" i="12" s="1"/>
  <c r="V116" i="12"/>
  <c r="BP116" i="12" s="1"/>
  <c r="BQ116" i="12" s="1"/>
  <c r="V117" i="12"/>
  <c r="CB117" i="12" s="1"/>
  <c r="CC117" i="12" s="1"/>
  <c r="CD117" i="12" s="1"/>
  <c r="V118" i="12"/>
  <c r="CB118" i="12" s="1"/>
  <c r="CC118" i="12" s="1"/>
  <c r="V119" i="12"/>
  <c r="CB119" i="12" s="1"/>
  <c r="CC119" i="12" s="1"/>
  <c r="V120" i="12"/>
  <c r="BX120" i="12" s="1"/>
  <c r="V121" i="12"/>
  <c r="BX121" i="12" s="1"/>
  <c r="V122" i="12"/>
  <c r="BY122" i="12" s="1"/>
  <c r="BZ122" i="12" s="1"/>
  <c r="V123" i="12"/>
  <c r="BM123" i="12" s="1"/>
  <c r="BN123" i="12" s="1"/>
  <c r="V124" i="12"/>
  <c r="BY124" i="12" s="1"/>
  <c r="BZ124" i="12" s="1"/>
  <c r="V110" i="12"/>
  <c r="BY110" i="12" s="1"/>
  <c r="BT107" i="12"/>
  <c r="A52" i="17"/>
  <c r="A44" i="17"/>
  <c r="A36" i="17"/>
  <c r="A28" i="17"/>
  <c r="A21" i="17"/>
  <c r="CB199" i="12"/>
  <c r="CB202" i="12"/>
  <c r="CC202" i="12" s="1"/>
  <c r="CD202" i="12" s="1"/>
  <c r="CB178" i="12"/>
  <c r="CB180" i="12"/>
  <c r="CB188" i="12"/>
  <c r="CB191" i="12"/>
  <c r="BY111" i="12"/>
  <c r="BZ111" i="12" s="1"/>
  <c r="BY119" i="12"/>
  <c r="BZ119" i="12" s="1"/>
  <c r="BY129" i="12"/>
  <c r="BZ129" i="12" s="1"/>
  <c r="CA129" i="12" s="1"/>
  <c r="BY166" i="12"/>
  <c r="BZ166" i="12" s="1"/>
  <c r="CA166" i="12" s="1"/>
  <c r="BY178" i="12"/>
  <c r="BY196" i="12"/>
  <c r="BY202" i="12"/>
  <c r="BY204" i="12"/>
  <c r="BY162" i="12"/>
  <c r="BX196" i="12"/>
  <c r="BX202" i="12"/>
  <c r="BX204" i="12"/>
  <c r="BX167" i="12"/>
  <c r="BX129" i="12"/>
  <c r="BX130" i="12"/>
  <c r="BX137" i="12"/>
  <c r="BP196" i="12"/>
  <c r="BQ196" i="12" s="1"/>
  <c r="BP202" i="12"/>
  <c r="BQ202" i="12" s="1"/>
  <c r="BP204" i="12"/>
  <c r="BP207" i="12"/>
  <c r="BQ207" i="12" s="1"/>
  <c r="BP181" i="12"/>
  <c r="BQ181" i="12" s="1"/>
  <c r="BP191" i="12"/>
  <c r="BQ191" i="12" s="1"/>
  <c r="BP167" i="12"/>
  <c r="BQ167" i="12" s="1"/>
  <c r="BP129" i="12"/>
  <c r="BQ129" i="12" s="1"/>
  <c r="BR129" i="12" s="1"/>
  <c r="BP137" i="12"/>
  <c r="BQ137" i="12" s="1"/>
  <c r="BR137" i="12" s="1"/>
  <c r="BP120" i="12"/>
  <c r="BQ120" i="12" s="1"/>
  <c r="BM196" i="12"/>
  <c r="BM202" i="12"/>
  <c r="BM204" i="12"/>
  <c r="BM207" i="12"/>
  <c r="BM178" i="12"/>
  <c r="BN178" i="12" s="1"/>
  <c r="BO178" i="12" s="1"/>
  <c r="BM180" i="12"/>
  <c r="BM188" i="12"/>
  <c r="BM166" i="12"/>
  <c r="BN166" i="12" s="1"/>
  <c r="BO166" i="12" s="1"/>
  <c r="BM167" i="12"/>
  <c r="BN167" i="12" s="1"/>
  <c r="BM162" i="12"/>
  <c r="BM129" i="12"/>
  <c r="BN129" i="12" s="1"/>
  <c r="BM137" i="12"/>
  <c r="BN137" i="12" s="1"/>
  <c r="BM111" i="12"/>
  <c r="BN111" i="12" s="1"/>
  <c r="BT196" i="12"/>
  <c r="BT202" i="12"/>
  <c r="BT204" i="12"/>
  <c r="BT178" i="12"/>
  <c r="BT186" i="12"/>
  <c r="BT188" i="12"/>
  <c r="BT191" i="12"/>
  <c r="BT166" i="12"/>
  <c r="BT167" i="12"/>
  <c r="BT162" i="12"/>
  <c r="BT129" i="12"/>
  <c r="BT138" i="12"/>
  <c r="BT114" i="12"/>
  <c r="BT119" i="12"/>
  <c r="BT120" i="12"/>
  <c r="BT112" i="12" l="1"/>
  <c r="BM138" i="12"/>
  <c r="BN138" i="12" s="1"/>
  <c r="BO138" i="12" s="1"/>
  <c r="BP130" i="12"/>
  <c r="BQ130" i="12" s="1"/>
  <c r="BR130" i="12" s="1"/>
  <c r="BX112" i="12"/>
  <c r="BT130" i="12"/>
  <c r="BM120" i="12"/>
  <c r="BN120" i="12" s="1"/>
  <c r="BO120" i="12" s="1"/>
  <c r="BP112" i="12"/>
  <c r="BQ112" i="12" s="1"/>
  <c r="BP164" i="12"/>
  <c r="BQ164" i="12" s="1"/>
  <c r="BP162" i="12"/>
  <c r="BX162" i="12"/>
  <c r="BT111" i="12"/>
  <c r="BM119" i="12"/>
  <c r="BN119" i="12" s="1"/>
  <c r="BP119" i="12"/>
  <c r="BQ119" i="12" s="1"/>
  <c r="BR119" i="12" s="1"/>
  <c r="BP166" i="12"/>
  <c r="BQ166" i="12" s="1"/>
  <c r="BX119" i="12"/>
  <c r="BX166" i="12"/>
  <c r="BT137" i="12"/>
  <c r="BP111" i="12"/>
  <c r="BQ111" i="12" s="1"/>
  <c r="BR111" i="12" s="1"/>
  <c r="BX111" i="12"/>
  <c r="BY137" i="12"/>
  <c r="BZ137" i="12" s="1"/>
  <c r="CA137" i="12" s="1"/>
  <c r="CB163" i="12"/>
  <c r="CC163" i="12" s="1"/>
  <c r="BY163" i="12"/>
  <c r="BZ163" i="12" s="1"/>
  <c r="BY151" i="12"/>
  <c r="BZ151" i="12" s="1"/>
  <c r="CA151" i="12" s="1"/>
  <c r="BT159" i="12"/>
  <c r="CB171" i="12"/>
  <c r="CC171" i="12" s="1"/>
  <c r="BM171" i="12"/>
  <c r="BN171" i="12" s="1"/>
  <c r="BM169" i="12"/>
  <c r="BN169" i="12" s="1"/>
  <c r="BT169" i="12"/>
  <c r="BX171" i="12"/>
  <c r="BX147" i="12"/>
  <c r="BY147" i="12"/>
  <c r="BZ147" i="12" s="1"/>
  <c r="CA147" i="12" s="1"/>
  <c r="BT155" i="12"/>
  <c r="BP155" i="12"/>
  <c r="BQ155" i="12" s="1"/>
  <c r="BR155" i="12" s="1"/>
  <c r="CB147" i="12"/>
  <c r="CC147" i="12" s="1"/>
  <c r="CD147" i="12" s="1"/>
  <c r="BM157" i="12"/>
  <c r="BN157" i="12" s="1"/>
  <c r="BM147" i="12"/>
  <c r="BN147" i="12" s="1"/>
  <c r="BO147" i="12" s="1"/>
  <c r="BT147" i="12"/>
  <c r="BP149" i="12"/>
  <c r="BQ149" i="12" s="1"/>
  <c r="BR149" i="12" s="1"/>
  <c r="BY134" i="12"/>
  <c r="BZ134" i="12" s="1"/>
  <c r="BT132" i="12"/>
  <c r="BX134" i="12"/>
  <c r="CB132" i="12"/>
  <c r="CC132" i="12" s="1"/>
  <c r="CD132" i="12" s="1"/>
  <c r="BM132" i="12"/>
  <c r="BN132" i="12" s="1"/>
  <c r="BO132" i="12" s="1"/>
  <c r="BP157" i="12"/>
  <c r="BQ157" i="12" s="1"/>
  <c r="BR157" i="12" s="1"/>
  <c r="BY132" i="12"/>
  <c r="BZ132" i="12" s="1"/>
  <c r="CA132" i="12" s="1"/>
  <c r="BX132" i="12"/>
  <c r="BP142" i="12"/>
  <c r="BQ142" i="12" s="1"/>
  <c r="BR142" i="12" s="1"/>
  <c r="CB140" i="12"/>
  <c r="CC140" i="12" s="1"/>
  <c r="CD140" i="12" s="1"/>
  <c r="BT171" i="12"/>
  <c r="BM159" i="12"/>
  <c r="BN159" i="12" s="1"/>
  <c r="BP140" i="12"/>
  <c r="BQ140" i="12" s="1"/>
  <c r="BR140" i="12" s="1"/>
  <c r="BP151" i="12"/>
  <c r="BQ151" i="12" s="1"/>
  <c r="BR151" i="12" s="1"/>
  <c r="BP163" i="12"/>
  <c r="BQ163" i="12" s="1"/>
  <c r="BX124" i="12"/>
  <c r="BX169" i="12"/>
  <c r="BY157" i="12"/>
  <c r="BZ157" i="12" s="1"/>
  <c r="CA157" i="12" s="1"/>
  <c r="CB169" i="12"/>
  <c r="CC169" i="12" s="1"/>
  <c r="CD169" i="12" s="1"/>
  <c r="BT142" i="12"/>
  <c r="BT124" i="12"/>
  <c r="BT140" i="12"/>
  <c r="BT157" i="12"/>
  <c r="BM140" i="12"/>
  <c r="BN140" i="12" s="1"/>
  <c r="BO140" i="12" s="1"/>
  <c r="BM151" i="12"/>
  <c r="BN151" i="12" s="1"/>
  <c r="BM163" i="12"/>
  <c r="BN163" i="12" s="1"/>
  <c r="BX157" i="12"/>
  <c r="BY149" i="12"/>
  <c r="BZ149" i="12" s="1"/>
  <c r="CA149" i="12" s="1"/>
  <c r="CB159" i="12"/>
  <c r="CC159" i="12" s="1"/>
  <c r="CD159" i="12" s="1"/>
  <c r="BX110" i="12"/>
  <c r="BM149" i="12"/>
  <c r="BN149" i="12" s="1"/>
  <c r="BP171" i="12"/>
  <c r="BQ171" i="12" s="1"/>
  <c r="BX151" i="12"/>
  <c r="BX163" i="12"/>
  <c r="CB110" i="12"/>
  <c r="CC110" i="12" s="1"/>
  <c r="CD110" i="12" s="1"/>
  <c r="CB146" i="12"/>
  <c r="CC146" i="12" s="1"/>
  <c r="CD146" i="12" s="1"/>
  <c r="BT151" i="12"/>
  <c r="BM124" i="12"/>
  <c r="BN124" i="12" s="1"/>
  <c r="BP114" i="12"/>
  <c r="BQ114" i="12" s="1"/>
  <c r="BP169" i="12"/>
  <c r="BQ169" i="12" s="1"/>
  <c r="BX140" i="12"/>
  <c r="BX149" i="12"/>
  <c r="CB124" i="12"/>
  <c r="CC124" i="12" s="1"/>
  <c r="CD124" i="12" s="1"/>
  <c r="BM142" i="12"/>
  <c r="BN142" i="12" s="1"/>
  <c r="BT116" i="12"/>
  <c r="BT134" i="12"/>
  <c r="BT149" i="12"/>
  <c r="BM122" i="12"/>
  <c r="BN122" i="12" s="1"/>
  <c r="BM134" i="12"/>
  <c r="BN134" i="12" s="1"/>
  <c r="BP159" i="12"/>
  <c r="BQ159" i="12" s="1"/>
  <c r="BR159" i="12" s="1"/>
  <c r="CB116" i="12"/>
  <c r="CC116" i="12" s="1"/>
  <c r="CD116" i="12" s="1"/>
  <c r="BN207" i="12"/>
  <c r="BO207" i="12" s="1"/>
  <c r="BN204" i="12"/>
  <c r="BO204" i="12" s="1"/>
  <c r="CC199" i="12"/>
  <c r="CD199" i="12" s="1"/>
  <c r="CC185" i="12"/>
  <c r="CD185" i="12" s="1"/>
  <c r="BZ177" i="12"/>
  <c r="CA177" i="12" s="1"/>
  <c r="BZ204" i="12"/>
  <c r="CA204" i="12" s="1"/>
  <c r="BN196" i="12"/>
  <c r="BO196" i="12" s="1"/>
  <c r="BZ202" i="12"/>
  <c r="CA202" i="12" s="1"/>
  <c r="BN191" i="12"/>
  <c r="BO191" i="12" s="1"/>
  <c r="CC183" i="12"/>
  <c r="CD183" i="12" s="1"/>
  <c r="CC207" i="12"/>
  <c r="CD207" i="12" s="1"/>
  <c r="CC198" i="12"/>
  <c r="CD198" i="12" s="1"/>
  <c r="BZ196" i="12"/>
  <c r="CA196" i="12" s="1"/>
  <c r="CC191" i="12"/>
  <c r="CD191" i="12" s="1"/>
  <c r="CC182" i="12"/>
  <c r="CD182" i="12" s="1"/>
  <c r="CC197" i="12"/>
  <c r="CD197" i="12" s="1"/>
  <c r="BN202" i="12"/>
  <c r="BO202" i="12" s="1"/>
  <c r="BN188" i="12"/>
  <c r="BO188" i="12" s="1"/>
  <c r="BZ178" i="12"/>
  <c r="CA178" i="12" s="1"/>
  <c r="CC188" i="12"/>
  <c r="CD188" i="12" s="1"/>
  <c r="CC189" i="12"/>
  <c r="CD189" i="12" s="1"/>
  <c r="CC181" i="12"/>
  <c r="CD181" i="12" s="1"/>
  <c r="BZ205" i="12"/>
  <c r="CA205" i="12" s="1"/>
  <c r="CC196" i="12"/>
  <c r="CD196" i="12" s="1"/>
  <c r="BN180" i="12"/>
  <c r="BO180" i="12" s="1"/>
  <c r="CC180" i="12"/>
  <c r="CD180" i="12" s="1"/>
  <c r="CC178" i="12"/>
  <c r="CD178" i="12" s="1"/>
  <c r="BN179" i="12"/>
  <c r="BO179" i="12" s="1"/>
  <c r="BN201" i="12"/>
  <c r="BO201" i="12" s="1"/>
  <c r="BT110" i="12"/>
  <c r="BM116" i="12"/>
  <c r="BN116" i="12" s="1"/>
  <c r="BP124" i="12"/>
  <c r="BQ124" i="12" s="1"/>
  <c r="BP143" i="12"/>
  <c r="BQ143" i="12" s="1"/>
  <c r="BP146" i="12"/>
  <c r="BQ146" i="12" s="1"/>
  <c r="BR146" i="12" s="1"/>
  <c r="BP172" i="12"/>
  <c r="BQ172" i="12" s="1"/>
  <c r="BR172" i="12" s="1"/>
  <c r="BX117" i="12"/>
  <c r="BX164" i="12"/>
  <c r="CB142" i="12"/>
  <c r="CC142" i="12" s="1"/>
  <c r="CD142" i="12" s="1"/>
  <c r="CB152" i="12"/>
  <c r="CC152" i="12" s="1"/>
  <c r="CD152" i="12" s="1"/>
  <c r="BM146" i="12"/>
  <c r="BN146" i="12" s="1"/>
  <c r="BO146" i="12" s="1"/>
  <c r="BM172" i="12"/>
  <c r="BN172" i="12" s="1"/>
  <c r="BO172" i="12" s="1"/>
  <c r="BX116" i="12"/>
  <c r="BP110" i="12"/>
  <c r="BQ110" i="12" s="1"/>
  <c r="BR110" i="12" s="1"/>
  <c r="CB164" i="12"/>
  <c r="CC164" i="12" s="1"/>
  <c r="BX186" i="12"/>
  <c r="BY164" i="12"/>
  <c r="BZ164" i="12" s="1"/>
  <c r="BY142" i="12"/>
  <c r="BZ142" i="12" s="1"/>
  <c r="BY117" i="12"/>
  <c r="BZ117" i="12" s="1"/>
  <c r="CB134" i="12"/>
  <c r="CC134" i="12" s="1"/>
  <c r="CD134" i="12" s="1"/>
  <c r="BT152" i="12"/>
  <c r="BT143" i="12"/>
  <c r="BT164" i="12"/>
  <c r="BT146" i="12"/>
  <c r="BP117" i="12"/>
  <c r="BQ117" i="12" s="1"/>
  <c r="BX146" i="12"/>
  <c r="BX172" i="12"/>
  <c r="BY116" i="12"/>
  <c r="BZ116" i="12" s="1"/>
  <c r="BM117" i="12"/>
  <c r="BN117" i="12" s="1"/>
  <c r="BM110" i="12"/>
  <c r="BN110" i="12" s="1"/>
  <c r="BO110" i="12" s="1"/>
  <c r="BT117" i="12"/>
  <c r="BT172" i="12"/>
  <c r="BM152" i="12"/>
  <c r="BN152" i="12" s="1"/>
  <c r="BP152" i="12"/>
  <c r="BQ152" i="12" s="1"/>
  <c r="BX159" i="12"/>
  <c r="BY186" i="12"/>
  <c r="CB172" i="12"/>
  <c r="CC172" i="12" s="1"/>
  <c r="CD172" i="12" s="1"/>
  <c r="BT135" i="12"/>
  <c r="BX152" i="12"/>
  <c r="BY207" i="12"/>
  <c r="BM199" i="12"/>
  <c r="BX199" i="12"/>
  <c r="BX207" i="12"/>
  <c r="BT207" i="12"/>
  <c r="BT199" i="12"/>
  <c r="BM121" i="12"/>
  <c r="BN121" i="12" s="1"/>
  <c r="BO121" i="12" s="1"/>
  <c r="BY154" i="12"/>
  <c r="BZ154" i="12" s="1"/>
  <c r="CA154" i="12" s="1"/>
  <c r="BP153" i="12"/>
  <c r="BQ153" i="12" s="1"/>
  <c r="BP128" i="12"/>
  <c r="BQ128" i="12" s="1"/>
  <c r="BR128" i="12" s="1"/>
  <c r="BY130" i="12"/>
  <c r="BZ130" i="12" s="1"/>
  <c r="CA130" i="12" s="1"/>
  <c r="BY112" i="12"/>
  <c r="BZ112" i="12" s="1"/>
  <c r="CA112" i="12" s="1"/>
  <c r="CB112" i="12"/>
  <c r="CC112" i="12" s="1"/>
  <c r="CD112" i="12" s="1"/>
  <c r="CB130" i="12"/>
  <c r="CC130" i="12" s="1"/>
  <c r="CD130" i="12" s="1"/>
  <c r="BM155" i="12"/>
  <c r="BN155" i="12" s="1"/>
  <c r="BO155" i="12" s="1"/>
  <c r="BY156" i="12"/>
  <c r="BZ156" i="12" s="1"/>
  <c r="CA156" i="12" s="1"/>
  <c r="BY121" i="12"/>
  <c r="BZ121" i="12" s="1"/>
  <c r="CA121" i="12" s="1"/>
  <c r="BP139" i="12"/>
  <c r="BQ139" i="12" s="1"/>
  <c r="BY155" i="12"/>
  <c r="BZ155" i="12" s="1"/>
  <c r="CA155" i="12" s="1"/>
  <c r="BY138" i="12"/>
  <c r="BZ138" i="12" s="1"/>
  <c r="CA138" i="12" s="1"/>
  <c r="BY120" i="12"/>
  <c r="BZ120" i="12" s="1"/>
  <c r="CA120" i="12" s="1"/>
  <c r="CB120" i="12"/>
  <c r="CC120" i="12" s="1"/>
  <c r="CD120" i="12" s="1"/>
  <c r="CB138" i="12"/>
  <c r="CC138" i="12" s="1"/>
  <c r="BT131" i="12"/>
  <c r="BP138" i="12"/>
  <c r="BQ138" i="12" s="1"/>
  <c r="BR138" i="12" s="1"/>
  <c r="BY167" i="12"/>
  <c r="BZ167" i="12" s="1"/>
  <c r="CA167" i="12" s="1"/>
  <c r="CB155" i="12"/>
  <c r="CC155" i="12" s="1"/>
  <c r="CD155" i="12" s="1"/>
  <c r="BT139" i="12"/>
  <c r="BT206" i="12"/>
  <c r="BM148" i="12"/>
  <c r="BN148" i="12" s="1"/>
  <c r="BO148" i="12" s="1"/>
  <c r="BP198" i="12"/>
  <c r="BQ198" i="12" s="1"/>
  <c r="BX131" i="12"/>
  <c r="BY206" i="12"/>
  <c r="BM198" i="12"/>
  <c r="BN198" i="12" s="1"/>
  <c r="BO198" i="12" s="1"/>
  <c r="BX198" i="12"/>
  <c r="BY168" i="12"/>
  <c r="BZ168" i="12" s="1"/>
  <c r="BP113" i="12"/>
  <c r="BQ113" i="12" s="1"/>
  <c r="BR113" i="12" s="1"/>
  <c r="BY198" i="12"/>
  <c r="CB206" i="12"/>
  <c r="BT198" i="12"/>
  <c r="BT156" i="12"/>
  <c r="BP206" i="12"/>
  <c r="BQ206" i="12" s="1"/>
  <c r="BM113" i="12"/>
  <c r="BN113" i="12" s="1"/>
  <c r="BO113" i="12" s="1"/>
  <c r="BM206" i="12"/>
  <c r="BN206" i="12" s="1"/>
  <c r="BO206" i="12" s="1"/>
  <c r="BX156" i="12"/>
  <c r="BT141" i="12"/>
  <c r="BY133" i="12"/>
  <c r="BZ133" i="12" s="1"/>
  <c r="BX133" i="12"/>
  <c r="CB156" i="12"/>
  <c r="CC156" i="12" s="1"/>
  <c r="CD156" i="12" s="1"/>
  <c r="BY131" i="12"/>
  <c r="BZ131" i="12" s="1"/>
  <c r="BP115" i="12"/>
  <c r="BQ115" i="12" s="1"/>
  <c r="BR115" i="12" s="1"/>
  <c r="CB131" i="12"/>
  <c r="CC131" i="12" s="1"/>
  <c r="CD131" i="12" s="1"/>
  <c r="BM195" i="12"/>
  <c r="BN195" i="12" s="1"/>
  <c r="BO195" i="12" s="1"/>
  <c r="BT115" i="12"/>
  <c r="BP123" i="12"/>
  <c r="BQ123" i="12" s="1"/>
  <c r="BR123" i="12" s="1"/>
  <c r="BM133" i="12"/>
  <c r="BN133" i="12" s="1"/>
  <c r="BY141" i="12"/>
  <c r="BZ141" i="12" s="1"/>
  <c r="BM156" i="12"/>
  <c r="BN156" i="12" s="1"/>
  <c r="BO156" i="12" s="1"/>
  <c r="BP121" i="12"/>
  <c r="BQ121" i="12" s="1"/>
  <c r="BP182" i="12"/>
  <c r="BQ182" i="12" s="1"/>
  <c r="BR182" i="12" s="1"/>
  <c r="CB115" i="12"/>
  <c r="CC115" i="12" s="1"/>
  <c r="CD115" i="12" s="1"/>
  <c r="CB139" i="12"/>
  <c r="CC139" i="12" s="1"/>
  <c r="CD139" i="12" s="1"/>
  <c r="CB168" i="12"/>
  <c r="CC168" i="12" s="1"/>
  <c r="CD168" i="12" s="1"/>
  <c r="BT176" i="12"/>
  <c r="BT123" i="12"/>
  <c r="BX141" i="12"/>
  <c r="BT113" i="12"/>
  <c r="BT121" i="12"/>
  <c r="BT150" i="12"/>
  <c r="BP150" i="12"/>
  <c r="BQ150" i="12" s="1"/>
  <c r="BR150" i="12" s="1"/>
  <c r="BP168" i="12"/>
  <c r="BQ168" i="12" s="1"/>
  <c r="BR168" i="12" s="1"/>
  <c r="BX115" i="12"/>
  <c r="BX139" i="12"/>
  <c r="BY139" i="12"/>
  <c r="BZ139" i="12" s="1"/>
  <c r="CB123" i="12"/>
  <c r="CC123" i="12" s="1"/>
  <c r="CD123" i="12" s="1"/>
  <c r="CB114" i="12"/>
  <c r="CC114" i="12" s="1"/>
  <c r="CB150" i="12"/>
  <c r="CC150" i="12" s="1"/>
  <c r="BM158" i="12"/>
  <c r="BN158" i="12" s="1"/>
  <c r="BP176" i="12"/>
  <c r="BP122" i="12"/>
  <c r="BQ122" i="12" s="1"/>
  <c r="BT122" i="12"/>
  <c r="BM141" i="12"/>
  <c r="BN141" i="12" s="1"/>
  <c r="BM131" i="12"/>
  <c r="BN131" i="12" s="1"/>
  <c r="BP133" i="12"/>
  <c r="BQ133" i="12" s="1"/>
  <c r="BP158" i="12"/>
  <c r="BQ158" i="12" s="1"/>
  <c r="BR158" i="12" s="1"/>
  <c r="BX123" i="12"/>
  <c r="BX114" i="12"/>
  <c r="BX150" i="12"/>
  <c r="BX168" i="12"/>
  <c r="BY150" i="12"/>
  <c r="BZ150" i="12" s="1"/>
  <c r="BY115" i="12"/>
  <c r="BZ115" i="12" s="1"/>
  <c r="CA115" i="12" s="1"/>
  <c r="CB122" i="12"/>
  <c r="CC122" i="12" s="1"/>
  <c r="CD122" i="12" s="1"/>
  <c r="CB113" i="12"/>
  <c r="CC113" i="12" s="1"/>
  <c r="CD113" i="12" s="1"/>
  <c r="CB141" i="12"/>
  <c r="CC141" i="12" s="1"/>
  <c r="CD141" i="12" s="1"/>
  <c r="BP148" i="12"/>
  <c r="BQ148" i="12" s="1"/>
  <c r="BR148" i="12" s="1"/>
  <c r="BX122" i="12"/>
  <c r="BX113" i="12"/>
  <c r="BY158" i="12"/>
  <c r="BZ158" i="12" s="1"/>
  <c r="BY123" i="12"/>
  <c r="BZ123" i="12" s="1"/>
  <c r="BY114" i="12"/>
  <c r="BZ114" i="12" s="1"/>
  <c r="CB121" i="12"/>
  <c r="CC121" i="12" s="1"/>
  <c r="CD121" i="12" s="1"/>
  <c r="CB158" i="12"/>
  <c r="CC158" i="12" s="1"/>
  <c r="CD158" i="12" s="1"/>
  <c r="CB148" i="12"/>
  <c r="CC148" i="12" s="1"/>
  <c r="CD148" i="12" s="1"/>
  <c r="BT168" i="12"/>
  <c r="BT158" i="12"/>
  <c r="BT148" i="12"/>
  <c r="BT133" i="12"/>
  <c r="BX148" i="12"/>
  <c r="BT205" i="12"/>
  <c r="BM200" i="12"/>
  <c r="BX205" i="12"/>
  <c r="CB205" i="12"/>
  <c r="BP200" i="12"/>
  <c r="BQ200" i="12" s="1"/>
  <c r="BY200" i="12"/>
  <c r="BT200" i="12"/>
  <c r="BM197" i="12"/>
  <c r="BN197" i="12" s="1"/>
  <c r="BO197" i="12" s="1"/>
  <c r="BP195" i="12"/>
  <c r="BQ195" i="12" s="1"/>
  <c r="BR195" i="12" s="1"/>
  <c r="BP197" i="12"/>
  <c r="BQ197" i="12" s="1"/>
  <c r="BR197" i="12" s="1"/>
  <c r="BX200" i="12"/>
  <c r="BY195" i="12"/>
  <c r="BZ195" i="12" s="1"/>
  <c r="CA195" i="12" s="1"/>
  <c r="BY197" i="12"/>
  <c r="BT195" i="12"/>
  <c r="BM205" i="12"/>
  <c r="BN205" i="12" s="1"/>
  <c r="BO205" i="12" s="1"/>
  <c r="BX195" i="12"/>
  <c r="BT197" i="12"/>
  <c r="BP205" i="12"/>
  <c r="BQ205" i="12" s="1"/>
  <c r="BX197" i="12"/>
  <c r="BX191" i="12"/>
  <c r="BY191" i="12"/>
  <c r="BP190" i="12"/>
  <c r="BQ190" i="12" s="1"/>
  <c r="BM190" i="12"/>
  <c r="BY190" i="12"/>
  <c r="CB190" i="12"/>
  <c r="BT190" i="12"/>
  <c r="BY189" i="12"/>
  <c r="BT189" i="12"/>
  <c r="BX189" i="12"/>
  <c r="BM189" i="12"/>
  <c r="BP189" i="12"/>
  <c r="BQ189" i="12" s="1"/>
  <c r="BY188" i="12"/>
  <c r="BX188" i="12"/>
  <c r="BM186" i="12"/>
  <c r="BN186" i="12" s="1"/>
  <c r="BO186" i="12" s="1"/>
  <c r="BP186" i="12"/>
  <c r="BQ186" i="12" s="1"/>
  <c r="BR186" i="12" s="1"/>
  <c r="BT185" i="12"/>
  <c r="BP185" i="12"/>
  <c r="BQ185" i="12" s="1"/>
  <c r="BR185" i="12" s="1"/>
  <c r="BY185" i="12"/>
  <c r="BX185" i="12"/>
  <c r="BM185" i="12"/>
  <c r="BX184" i="12"/>
  <c r="BM184" i="12"/>
  <c r="BN184" i="12" s="1"/>
  <c r="BO184" i="12" s="1"/>
  <c r="BP184" i="12"/>
  <c r="BQ184" i="12" s="1"/>
  <c r="BT183" i="12"/>
  <c r="BX183" i="12"/>
  <c r="BP183" i="12"/>
  <c r="BQ183" i="12" s="1"/>
  <c r="BM183" i="12"/>
  <c r="BY183" i="12"/>
  <c r="BT182" i="12"/>
  <c r="BM182" i="12"/>
  <c r="BX182" i="12"/>
  <c r="BY182" i="12"/>
  <c r="BM181" i="12"/>
  <c r="BX181" i="12"/>
  <c r="BY181" i="12"/>
  <c r="BT181" i="12"/>
  <c r="BX180" i="12"/>
  <c r="BT180" i="12"/>
  <c r="BY180" i="12"/>
  <c r="BT179" i="12"/>
  <c r="BX178" i="12"/>
  <c r="BT177" i="12"/>
  <c r="BM177" i="12"/>
  <c r="BP177" i="12"/>
  <c r="BQ177" i="12" s="1"/>
  <c r="BX177" i="12"/>
  <c r="CB177" i="12"/>
  <c r="BM176" i="12"/>
  <c r="BX176" i="12"/>
  <c r="CB176" i="12"/>
  <c r="BT165" i="12"/>
  <c r="BT187" i="12"/>
  <c r="BM118" i="12"/>
  <c r="BN118" i="12" s="1"/>
  <c r="BO118" i="12" s="1"/>
  <c r="BP173" i="12"/>
  <c r="BQ173" i="12" s="1"/>
  <c r="BP187" i="12"/>
  <c r="BQ187" i="12" s="1"/>
  <c r="BX128" i="12"/>
  <c r="BY173" i="12"/>
  <c r="BZ173" i="12" s="1"/>
  <c r="CA173" i="12" s="1"/>
  <c r="BY165" i="12"/>
  <c r="BZ165" i="12" s="1"/>
  <c r="CA165" i="12" s="1"/>
  <c r="BT153" i="12"/>
  <c r="BT173" i="12"/>
  <c r="BM127" i="12"/>
  <c r="BN127" i="12" s="1"/>
  <c r="BO127" i="12" s="1"/>
  <c r="BM128" i="12"/>
  <c r="BN128" i="12" s="1"/>
  <c r="BO128" i="12" s="1"/>
  <c r="BX136" i="12"/>
  <c r="BY128" i="12"/>
  <c r="BZ128" i="12" s="1"/>
  <c r="CA128" i="12" s="1"/>
  <c r="BY118" i="12"/>
  <c r="BZ118" i="12" s="1"/>
  <c r="CA118" i="12" s="1"/>
  <c r="BT136" i="12"/>
  <c r="BT128" i="12"/>
  <c r="BM136" i="12"/>
  <c r="BN136" i="12" s="1"/>
  <c r="BO136" i="12" s="1"/>
  <c r="BP179" i="12"/>
  <c r="BQ179" i="12" s="1"/>
  <c r="BR179" i="12" s="1"/>
  <c r="BY136" i="12"/>
  <c r="BZ136" i="12" s="1"/>
  <c r="CA136" i="12" s="1"/>
  <c r="BT127" i="12"/>
  <c r="BM173" i="12"/>
  <c r="BN173" i="12" s="1"/>
  <c r="BO173" i="12" s="1"/>
  <c r="BM165" i="12"/>
  <c r="BN165" i="12" s="1"/>
  <c r="BO165" i="12" s="1"/>
  <c r="BM187" i="12"/>
  <c r="BY127" i="12"/>
  <c r="BZ127" i="12" s="1"/>
  <c r="CA127" i="12" s="1"/>
  <c r="BY153" i="12"/>
  <c r="BZ153" i="12" s="1"/>
  <c r="BP127" i="12"/>
  <c r="BQ127" i="12" s="1"/>
  <c r="BR127" i="12" s="1"/>
  <c r="BP136" i="12"/>
  <c r="BQ136" i="12" s="1"/>
  <c r="BP165" i="12"/>
  <c r="BQ165" i="12" s="1"/>
  <c r="CD119" i="12"/>
  <c r="BX165" i="12"/>
  <c r="BX187" i="12"/>
  <c r="BX179" i="12"/>
  <c r="BX203" i="12"/>
  <c r="BY179" i="12"/>
  <c r="CB153" i="12"/>
  <c r="CC153" i="12" s="1"/>
  <c r="CB173" i="12"/>
  <c r="CC173" i="12" s="1"/>
  <c r="CD173" i="12" s="1"/>
  <c r="CB179" i="12"/>
  <c r="BY187" i="12"/>
  <c r="CB127" i="12"/>
  <c r="CC127" i="12" s="1"/>
  <c r="CD127" i="12" s="1"/>
  <c r="BQ204" i="12"/>
  <c r="BR204" i="12" s="1"/>
  <c r="BP107" i="12"/>
  <c r="BQ107" i="12" s="1"/>
  <c r="BR107" i="12" s="1"/>
  <c r="BY107" i="12"/>
  <c r="BX107" i="12"/>
  <c r="BM107" i="12"/>
  <c r="CB107" i="12"/>
  <c r="CC107" i="12" s="1"/>
  <c r="CD107" i="12" s="1"/>
  <c r="BY201" i="12"/>
  <c r="BP201" i="12"/>
  <c r="BQ201" i="12" s="1"/>
  <c r="BR201" i="12" s="1"/>
  <c r="BY199" i="12"/>
  <c r="CB201" i="12"/>
  <c r="CC201" i="12" s="1"/>
  <c r="CD201" i="12" s="1"/>
  <c r="BT203" i="12"/>
  <c r="BM203" i="12"/>
  <c r="BN203" i="12" s="1"/>
  <c r="BO203" i="12" s="1"/>
  <c r="BR196" i="12"/>
  <c r="BX201" i="12"/>
  <c r="BT201" i="12"/>
  <c r="BP203" i="12"/>
  <c r="BQ203" i="12" s="1"/>
  <c r="BY203" i="12"/>
  <c r="CB184" i="12"/>
  <c r="BR181" i="12"/>
  <c r="BY184" i="12"/>
  <c r="BM170" i="12"/>
  <c r="BN170" i="12" s="1"/>
  <c r="BO170" i="12" s="1"/>
  <c r="BR167" i="12"/>
  <c r="BP170" i="12"/>
  <c r="BQ170" i="12" s="1"/>
  <c r="BY170" i="12"/>
  <c r="BZ170" i="12" s="1"/>
  <c r="CA170" i="12" s="1"/>
  <c r="BT170" i="12"/>
  <c r="BO167" i="12"/>
  <c r="CB170" i="12"/>
  <c r="CC170" i="12" s="1"/>
  <c r="CD170" i="12" s="1"/>
  <c r="CD165" i="12"/>
  <c r="BX154" i="12"/>
  <c r="BM154" i="12"/>
  <c r="BN154" i="12" s="1"/>
  <c r="BX153" i="12"/>
  <c r="BT154" i="12"/>
  <c r="BP154" i="12"/>
  <c r="BQ154" i="12" s="1"/>
  <c r="BR154" i="12" s="1"/>
  <c r="BY143" i="12"/>
  <c r="BZ143" i="12" s="1"/>
  <c r="CA143" i="12" s="1"/>
  <c r="CB135" i="12"/>
  <c r="CC135" i="12" s="1"/>
  <c r="CD135" i="12" s="1"/>
  <c r="BM135" i="12"/>
  <c r="BP135" i="12"/>
  <c r="BQ135" i="12" s="1"/>
  <c r="BR135" i="12" s="1"/>
  <c r="BY135" i="12"/>
  <c r="BZ135" i="12" s="1"/>
  <c r="CA135" i="12" s="1"/>
  <c r="BX143" i="12"/>
  <c r="CC143" i="12"/>
  <c r="CD143" i="12" s="1"/>
  <c r="BM143" i="12"/>
  <c r="BN143" i="12" s="1"/>
  <c r="BR134" i="12"/>
  <c r="BO123" i="12"/>
  <c r="CD111" i="12"/>
  <c r="BP118" i="12"/>
  <c r="BQ118" i="12" s="1"/>
  <c r="BR118" i="12" s="1"/>
  <c r="BX118" i="12"/>
  <c r="BT118" i="12"/>
  <c r="CC195" i="12"/>
  <c r="CD195" i="12" s="1"/>
  <c r="CD171" i="12"/>
  <c r="CC162" i="12"/>
  <c r="CD162" i="12" s="1"/>
  <c r="CD137" i="12"/>
  <c r="CD129" i="12"/>
  <c r="CD136" i="12"/>
  <c r="CD128" i="12"/>
  <c r="CD133" i="12"/>
  <c r="CD118" i="12"/>
  <c r="CA122" i="12"/>
  <c r="CA119" i="12"/>
  <c r="CA111" i="12"/>
  <c r="CA124" i="12"/>
  <c r="CA148" i="12"/>
  <c r="CA152" i="12"/>
  <c r="CA172" i="12"/>
  <c r="CA171" i="12"/>
  <c r="BZ176" i="12"/>
  <c r="BZ162" i="12"/>
  <c r="CA162" i="12" s="1"/>
  <c r="BZ146" i="12"/>
  <c r="CA146" i="12" s="1"/>
  <c r="BZ110" i="12"/>
  <c r="CA110" i="12" s="1"/>
  <c r="BR202" i="12"/>
  <c r="BR207" i="12"/>
  <c r="BR199" i="12"/>
  <c r="BR191" i="12"/>
  <c r="BR188" i="12"/>
  <c r="BR180" i="12"/>
  <c r="BQ162" i="12"/>
  <c r="BR162" i="12" s="1"/>
  <c r="BR147" i="12"/>
  <c r="BR131" i="12"/>
  <c r="BR120" i="12"/>
  <c r="BR116" i="12"/>
  <c r="BO169" i="12"/>
  <c r="BO171" i="12"/>
  <c r="BO168" i="12"/>
  <c r="BN162" i="12"/>
  <c r="BO162" i="12" s="1"/>
  <c r="BO153" i="12"/>
  <c r="BO150" i="12"/>
  <c r="BO137" i="12"/>
  <c r="BO129" i="12"/>
  <c r="BO139" i="12"/>
  <c r="BO114" i="12"/>
  <c r="BO119" i="12"/>
  <c r="BO111" i="12"/>
  <c r="BR112" i="12" l="1"/>
  <c r="BO157" i="12"/>
  <c r="BY193" i="12"/>
  <c r="CC176" i="12"/>
  <c r="CB193" i="12"/>
  <c r="BX193" i="12"/>
  <c r="BT193" i="12"/>
  <c r="BN176" i="12"/>
  <c r="BM193" i="12"/>
  <c r="BQ176" i="12"/>
  <c r="BP193" i="12"/>
  <c r="CA176" i="12"/>
  <c r="BR164" i="12"/>
  <c r="CD163" i="12"/>
  <c r="BR114" i="12"/>
  <c r="BO122" i="12"/>
  <c r="BO124" i="12"/>
  <c r="CA134" i="12"/>
  <c r="BR166" i="12"/>
  <c r="CA163" i="12"/>
  <c r="BO149" i="12"/>
  <c r="BO134" i="12"/>
  <c r="BO151" i="12"/>
  <c r="BR163" i="12"/>
  <c r="BO159" i="12"/>
  <c r="CA116" i="12"/>
  <c r="BO142" i="12"/>
  <c r="BO163" i="12"/>
  <c r="BR169" i="12"/>
  <c r="BR171" i="12"/>
  <c r="CA117" i="12"/>
  <c r="BO116" i="12"/>
  <c r="CA142" i="12"/>
  <c r="BO117" i="12"/>
  <c r="BR143" i="12"/>
  <c r="CD164" i="12"/>
  <c r="BO133" i="12"/>
  <c r="BR124" i="12"/>
  <c r="CA164" i="12"/>
  <c r="BR117" i="12"/>
  <c r="BZ184" i="12"/>
  <c r="CA184" i="12" s="1"/>
  <c r="BZ203" i="12"/>
  <c r="CA203" i="12" s="1"/>
  <c r="BZ199" i="12"/>
  <c r="CA199" i="12" s="1"/>
  <c r="CC177" i="12"/>
  <c r="CD177" i="12" s="1"/>
  <c r="BN182" i="12"/>
  <c r="BO182" i="12" s="1"/>
  <c r="CC206" i="12"/>
  <c r="CD206" i="12" s="1"/>
  <c r="BZ179" i="12"/>
  <c r="CA179" i="12" s="1"/>
  <c r="CC190" i="12"/>
  <c r="CD190" i="12" s="1"/>
  <c r="BN200" i="12"/>
  <c r="BO200" i="12" s="1"/>
  <c r="BZ198" i="12"/>
  <c r="CA198" i="12" s="1"/>
  <c r="BZ201" i="12"/>
  <c r="CA201" i="12" s="1"/>
  <c r="BZ183" i="12"/>
  <c r="CA183" i="12" s="1"/>
  <c r="BN185" i="12"/>
  <c r="BO185" i="12" s="1"/>
  <c r="BZ188" i="12"/>
  <c r="CA188" i="12" s="1"/>
  <c r="BZ190" i="12"/>
  <c r="CA190" i="12" s="1"/>
  <c r="BZ186" i="12"/>
  <c r="CA186" i="12" s="1"/>
  <c r="BN177" i="12"/>
  <c r="BO177" i="12" s="1"/>
  <c r="BZ181" i="12"/>
  <c r="CA181" i="12" s="1"/>
  <c r="BN183" i="12"/>
  <c r="BO183" i="12" s="1"/>
  <c r="BN190" i="12"/>
  <c r="BO190" i="12" s="1"/>
  <c r="BZ187" i="12"/>
  <c r="CA187" i="12" s="1"/>
  <c r="BN107" i="12"/>
  <c r="BO107" i="12" s="1"/>
  <c r="BN187" i="12"/>
  <c r="BO187" i="12" s="1"/>
  <c r="BZ185" i="12"/>
  <c r="CA185" i="12" s="1"/>
  <c r="BN189" i="12"/>
  <c r="BO189" i="12" s="1"/>
  <c r="BZ191" i="12"/>
  <c r="CA191" i="12" s="1"/>
  <c r="BN199" i="12"/>
  <c r="BO199" i="12" s="1"/>
  <c r="BN181" i="12"/>
  <c r="BO181" i="12" s="1"/>
  <c r="CC179" i="12"/>
  <c r="CD179" i="12" s="1"/>
  <c r="BZ182" i="12"/>
  <c r="CA182" i="12" s="1"/>
  <c r="BZ206" i="12"/>
  <c r="CA206" i="12" s="1"/>
  <c r="BZ207" i="12"/>
  <c r="CA207" i="12" s="1"/>
  <c r="BZ200" i="12"/>
  <c r="CA200" i="12" s="1"/>
  <c r="BZ107" i="12"/>
  <c r="CA107" i="12" s="1"/>
  <c r="BZ197" i="12"/>
  <c r="CA197" i="12" s="1"/>
  <c r="CC184" i="12"/>
  <c r="CD184" i="12" s="1"/>
  <c r="BZ180" i="12"/>
  <c r="CA180" i="12" s="1"/>
  <c r="BZ189" i="12"/>
  <c r="CA189" i="12" s="1"/>
  <c r="BO152" i="12"/>
  <c r="CC205" i="12"/>
  <c r="CD205" i="12" s="1"/>
  <c r="BR152" i="12"/>
  <c r="BR206" i="12"/>
  <c r="CD138" i="12"/>
  <c r="CA133" i="12"/>
  <c r="BO131" i="12"/>
  <c r="BR153" i="12"/>
  <c r="BR198" i="12"/>
  <c r="BR122" i="12"/>
  <c r="BR139" i="12"/>
  <c r="BR200" i="12"/>
  <c r="CA150" i="12"/>
  <c r="BO141" i="12"/>
  <c r="CA158" i="12"/>
  <c r="CA168" i="12"/>
  <c r="CA131" i="12"/>
  <c r="CA114" i="12"/>
  <c r="CA139" i="12"/>
  <c r="CA123" i="12"/>
  <c r="BR121" i="12"/>
  <c r="BO158" i="12"/>
  <c r="BR133" i="12"/>
  <c r="CD150" i="12"/>
  <c r="CD114" i="12"/>
  <c r="CA141" i="12"/>
  <c r="BR205" i="12"/>
  <c r="CA153" i="12"/>
  <c r="CD153" i="12"/>
  <c r="BO154" i="12"/>
  <c r="BR189" i="12"/>
  <c r="BR203" i="12"/>
  <c r="BR136" i="12"/>
  <c r="BR165" i="12"/>
  <c r="BR173" i="12"/>
  <c r="BR190" i="12"/>
  <c r="BR187" i="12"/>
  <c r="BR184" i="12"/>
  <c r="BR183" i="12"/>
  <c r="BR177" i="12"/>
  <c r="BR170" i="12"/>
  <c r="BN135" i="12"/>
  <c r="BO135" i="12" s="1"/>
  <c r="BO143" i="12"/>
  <c r="BR176" i="12" l="1"/>
  <c r="BR193" i="12" s="1"/>
  <c r="BQ193" i="12"/>
  <c r="BO176" i="12"/>
  <c r="BO193" i="12" s="1"/>
  <c r="BN193" i="12"/>
  <c r="BZ193" i="12"/>
  <c r="CA193" i="12"/>
  <c r="CD176" i="12"/>
  <c r="CD193" i="12" s="1"/>
  <c r="CC193" i="12"/>
  <c r="B1" i="16"/>
  <c r="BY38" i="12"/>
  <c r="BY29" i="12"/>
  <c r="F8" i="16"/>
  <c r="G12" i="17" s="1"/>
  <c r="F6" i="16"/>
  <c r="G10" i="17" s="1"/>
  <c r="B4" i="16"/>
  <c r="A5" i="17" s="1"/>
  <c r="B3" i="16"/>
  <c r="J4" i="17" s="1"/>
  <c r="B2" i="16"/>
  <c r="J5" i="17" s="1"/>
  <c r="F3" i="16"/>
  <c r="I15" i="17" s="1"/>
  <c r="CD174" i="12"/>
  <c r="CD160" i="12"/>
  <c r="CD144" i="12"/>
  <c r="CD125" i="12"/>
  <c r="BN125" i="12"/>
  <c r="BO125" i="12"/>
  <c r="BP125" i="12"/>
  <c r="BQ125" i="12"/>
  <c r="BR125" i="12"/>
  <c r="BS125" i="12"/>
  <c r="BT125" i="12"/>
  <c r="BU125" i="12"/>
  <c r="BV125" i="12"/>
  <c r="BW125" i="12"/>
  <c r="BX125" i="12"/>
  <c r="BY125" i="12"/>
  <c r="BZ125" i="12"/>
  <c r="CA125" i="12"/>
  <c r="CB125" i="12"/>
  <c r="CC125" i="12"/>
  <c r="CE125" i="12"/>
  <c r="CF125" i="12"/>
  <c r="CG125" i="12"/>
  <c r="CH125" i="12"/>
  <c r="CI125" i="12"/>
  <c r="BM125" i="12"/>
  <c r="BM144" i="12"/>
  <c r="BN174" i="12"/>
  <c r="BO174" i="12"/>
  <c r="BP174" i="12"/>
  <c r="BQ174" i="12"/>
  <c r="BR174" i="12"/>
  <c r="BS174" i="12"/>
  <c r="BT174" i="12"/>
  <c r="BU174" i="12"/>
  <c r="BV174" i="12"/>
  <c r="BW174" i="12"/>
  <c r="BX174" i="12"/>
  <c r="BY174" i="12"/>
  <c r="BZ174" i="12"/>
  <c r="CA174" i="12"/>
  <c r="CB174" i="12"/>
  <c r="CC174" i="12"/>
  <c r="CE174" i="12"/>
  <c r="CF174" i="12"/>
  <c r="CG174" i="12"/>
  <c r="CH174" i="12"/>
  <c r="CI174" i="12"/>
  <c r="BM174" i="12"/>
  <c r="BG174" i="12"/>
  <c r="BH174" i="12"/>
  <c r="BI174" i="12"/>
  <c r="BJ174" i="12"/>
  <c r="BK174" i="12"/>
  <c r="BF174" i="12"/>
  <c r="AZ174" i="12"/>
  <c r="BA174" i="12"/>
  <c r="BB174" i="12"/>
  <c r="BC174" i="12"/>
  <c r="BD174" i="12"/>
  <c r="AY174" i="12"/>
  <c r="AS174" i="12"/>
  <c r="AT174" i="12"/>
  <c r="AU174" i="12"/>
  <c r="AV174" i="12"/>
  <c r="AW174" i="12"/>
  <c r="AR174" i="12"/>
  <c r="AL174" i="12"/>
  <c r="AM174" i="12"/>
  <c r="AN174" i="12"/>
  <c r="AO174" i="12"/>
  <c r="AP174" i="12"/>
  <c r="AK174" i="12"/>
  <c r="AE174" i="12"/>
  <c r="AF174" i="12"/>
  <c r="AG174" i="12"/>
  <c r="AH174" i="12"/>
  <c r="AI174" i="12"/>
  <c r="AD174" i="12"/>
  <c r="X174" i="12"/>
  <c r="Y174" i="12"/>
  <c r="Z174" i="12"/>
  <c r="AA174" i="12"/>
  <c r="AB174" i="12"/>
  <c r="W174" i="12"/>
  <c r="BG160" i="12"/>
  <c r="BH160" i="12"/>
  <c r="BI160" i="12"/>
  <c r="BJ160" i="12"/>
  <c r="BK160" i="12"/>
  <c r="BF160" i="12"/>
  <c r="BG144" i="12"/>
  <c r="BH144" i="12"/>
  <c r="BI144" i="12"/>
  <c r="BJ144" i="12"/>
  <c r="BK144" i="12"/>
  <c r="BF144" i="12"/>
  <c r="BG125" i="12"/>
  <c r="BH125" i="12"/>
  <c r="BI125" i="12"/>
  <c r="BJ125" i="12"/>
  <c r="BK125" i="12"/>
  <c r="BF125" i="12"/>
  <c r="AZ125" i="12"/>
  <c r="BA125" i="12"/>
  <c r="BB125" i="12"/>
  <c r="BC125" i="12"/>
  <c r="BD125" i="12"/>
  <c r="AY125" i="12"/>
  <c r="AS125" i="12"/>
  <c r="AT125" i="12"/>
  <c r="AU125" i="12"/>
  <c r="AV125" i="12"/>
  <c r="AW125" i="12"/>
  <c r="AR125" i="12"/>
  <c r="AL125" i="12"/>
  <c r="AM125" i="12"/>
  <c r="AN125" i="12"/>
  <c r="AO125" i="12"/>
  <c r="AP125" i="12"/>
  <c r="AK125" i="12"/>
  <c r="AE125" i="12"/>
  <c r="AF125" i="12"/>
  <c r="AG125" i="12"/>
  <c r="AH125" i="12"/>
  <c r="AI125" i="12"/>
  <c r="AD125" i="12"/>
  <c r="X125" i="12"/>
  <c r="Y125" i="12"/>
  <c r="Z125" i="12"/>
  <c r="AA125" i="12"/>
  <c r="AB125" i="12"/>
  <c r="W125" i="12"/>
  <c r="BZ29" i="12" l="1"/>
  <c r="CA29" i="12" s="1"/>
  <c r="BZ38" i="12"/>
  <c r="CA38" i="12" s="1"/>
  <c r="BT28" i="12"/>
  <c r="BY28" i="12"/>
  <c r="BW27" i="12"/>
  <c r="CG28" i="12"/>
  <c r="CH28" i="12" s="1"/>
  <c r="CI28" i="12" s="1"/>
  <c r="BS28" i="12"/>
  <c r="CB28" i="12"/>
  <c r="BM28" i="12"/>
  <c r="CE28" i="12"/>
  <c r="CF28" i="12" s="1"/>
  <c r="BP28" i="12"/>
  <c r="BQ28" i="12" s="1"/>
  <c r="BR28" i="12" s="1"/>
  <c r="BX28" i="12"/>
  <c r="BP36" i="12"/>
  <c r="BQ36" i="12" s="1"/>
  <c r="BR36" i="12" s="1"/>
  <c r="BX36" i="12"/>
  <c r="CG36" i="12"/>
  <c r="CH36" i="12" s="1"/>
  <c r="CI36" i="12" s="1"/>
  <c r="BY36" i="12"/>
  <c r="BS36" i="12"/>
  <c r="BT36" i="12"/>
  <c r="CB36" i="12"/>
  <c r="BM36" i="12"/>
  <c r="BU36" i="12"/>
  <c r="CE36" i="12"/>
  <c r="CF36" i="12" s="1"/>
  <c r="BS29" i="12"/>
  <c r="BT29" i="12"/>
  <c r="CB29" i="12"/>
  <c r="BM29" i="12"/>
  <c r="BU29" i="12"/>
  <c r="CE29" i="12"/>
  <c r="CF29" i="12" s="1"/>
  <c r="BP29" i="12"/>
  <c r="BQ29" i="12" s="1"/>
  <c r="BR29" i="12" s="1"/>
  <c r="BX29" i="12"/>
  <c r="CG29" i="12"/>
  <c r="BS37" i="12"/>
  <c r="CB37" i="12"/>
  <c r="BT37" i="12"/>
  <c r="BU37" i="12"/>
  <c r="BM37" i="12"/>
  <c r="CE37" i="12"/>
  <c r="CF37" i="12" s="1"/>
  <c r="BX37" i="12"/>
  <c r="BP37" i="12"/>
  <c r="BY37" i="12"/>
  <c r="CG37" i="12"/>
  <c r="CH37" i="12" s="1"/>
  <c r="BM31" i="12"/>
  <c r="CE31" i="12"/>
  <c r="CF31" i="12" s="1"/>
  <c r="BX31" i="12"/>
  <c r="BP31" i="12"/>
  <c r="BQ31" i="12" s="1"/>
  <c r="BR31" i="12" s="1"/>
  <c r="BY31" i="12"/>
  <c r="CG31" i="12"/>
  <c r="CH31" i="12" s="1"/>
  <c r="CI31" i="12" s="1"/>
  <c r="BS31" i="12"/>
  <c r="CB31" i="12"/>
  <c r="BT31" i="12"/>
  <c r="BU31" i="12"/>
  <c r="BM39" i="12"/>
  <c r="BU39" i="12"/>
  <c r="CE39" i="12"/>
  <c r="CF39" i="12" s="1"/>
  <c r="BP39" i="12"/>
  <c r="BQ39" i="12" s="1"/>
  <c r="BX39" i="12"/>
  <c r="BY39" i="12"/>
  <c r="CG39" i="12"/>
  <c r="CH39" i="12" s="1"/>
  <c r="CB39" i="12"/>
  <c r="BS39" i="12"/>
  <c r="BT39" i="12"/>
  <c r="CE27" i="12"/>
  <c r="BX27" i="12"/>
  <c r="CG27" i="12"/>
  <c r="CH27" i="12" s="1"/>
  <c r="CI27" i="12" s="1"/>
  <c r="CC27" i="12"/>
  <c r="BP32" i="12"/>
  <c r="BQ32" i="12" s="1"/>
  <c r="BR32" i="12" s="1"/>
  <c r="BY32" i="12"/>
  <c r="CG32" i="12"/>
  <c r="CH32" i="12" s="1"/>
  <c r="CI32" i="12" s="1"/>
  <c r="BS32" i="12"/>
  <c r="BT32" i="12"/>
  <c r="CB32" i="12"/>
  <c r="BU32" i="12"/>
  <c r="BM32" i="12"/>
  <c r="CE32" i="12"/>
  <c r="CF32" i="12" s="1"/>
  <c r="BX32" i="12"/>
  <c r="BP40" i="12"/>
  <c r="BQ40" i="12" s="1"/>
  <c r="BR40" i="12" s="1"/>
  <c r="BY40" i="12"/>
  <c r="CG40" i="12"/>
  <c r="CH40" i="12" s="1"/>
  <c r="CI40" i="12" s="1"/>
  <c r="BS40" i="12"/>
  <c r="BM40" i="12"/>
  <c r="CE40" i="12"/>
  <c r="CF40" i="12" s="1"/>
  <c r="BT40" i="12"/>
  <c r="CB40" i="12"/>
  <c r="CC40" i="12" s="1"/>
  <c r="CD40" i="12" s="1"/>
  <c r="BX40" i="12"/>
  <c r="BU40" i="12"/>
  <c r="BS30" i="12"/>
  <c r="BT30" i="12"/>
  <c r="CB30" i="12"/>
  <c r="BM30" i="12"/>
  <c r="BN30" i="12" s="1"/>
  <c r="BO30" i="12" s="1"/>
  <c r="BU30" i="12"/>
  <c r="CE30" i="12"/>
  <c r="CF30" i="12" s="1"/>
  <c r="BP30" i="12"/>
  <c r="BQ30" i="12" s="1"/>
  <c r="BX30" i="12"/>
  <c r="CG30" i="12"/>
  <c r="BY30" i="12"/>
  <c r="BS33" i="12"/>
  <c r="CB33" i="12"/>
  <c r="BT33" i="12"/>
  <c r="BM33" i="12"/>
  <c r="BU33" i="12"/>
  <c r="CE33" i="12"/>
  <c r="CF33" i="12" s="1"/>
  <c r="BP33" i="12"/>
  <c r="BQ33" i="12" s="1"/>
  <c r="BX33" i="12"/>
  <c r="CG33" i="12"/>
  <c r="CH33" i="12" s="1"/>
  <c r="CI33" i="12" s="1"/>
  <c r="BY33" i="12"/>
  <c r="CG41" i="12"/>
  <c r="CH41" i="12" s="1"/>
  <c r="CI41" i="12" s="1"/>
  <c r="BS41" i="12"/>
  <c r="CB41" i="12"/>
  <c r="CC41" i="12" s="1"/>
  <c r="CD41" i="12" s="1"/>
  <c r="BT41" i="12"/>
  <c r="BM41" i="12"/>
  <c r="BY41" i="12"/>
  <c r="BU41" i="12"/>
  <c r="BX41" i="12"/>
  <c r="CE41" i="12"/>
  <c r="CF41" i="12" s="1"/>
  <c r="BP41" i="12"/>
  <c r="BT38" i="12"/>
  <c r="CB38" i="12"/>
  <c r="BM38" i="12"/>
  <c r="BN38" i="12" s="1"/>
  <c r="BO38" i="12" s="1"/>
  <c r="BU38" i="12"/>
  <c r="CE38" i="12"/>
  <c r="CF38" i="12" s="1"/>
  <c r="BP38" i="12"/>
  <c r="CG38" i="12"/>
  <c r="CH38" i="12" s="1"/>
  <c r="BX38" i="12"/>
  <c r="BS38" i="12"/>
  <c r="BM34" i="12"/>
  <c r="BU34" i="12"/>
  <c r="CE34" i="12"/>
  <c r="CF34" i="12" s="1"/>
  <c r="BP34" i="12"/>
  <c r="BQ34" i="12" s="1"/>
  <c r="BX34" i="12"/>
  <c r="BY34" i="12"/>
  <c r="CG34" i="12"/>
  <c r="CH34" i="12" s="1"/>
  <c r="BS34" i="12"/>
  <c r="BT34" i="12"/>
  <c r="CB34" i="12"/>
  <c r="CE35" i="12"/>
  <c r="CF35" i="12" s="1"/>
  <c r="BP35" i="12"/>
  <c r="BQ35" i="12" s="1"/>
  <c r="BX35" i="12"/>
  <c r="BY35" i="12"/>
  <c r="CG35" i="12"/>
  <c r="CH35" i="12" s="1"/>
  <c r="BS35" i="12"/>
  <c r="BT35" i="12"/>
  <c r="CB35" i="12"/>
  <c r="BM35" i="12"/>
  <c r="BN35" i="12" s="1"/>
  <c r="BO35" i="12" s="1"/>
  <c r="BU35" i="12"/>
  <c r="BM49" i="12"/>
  <c r="BN49" i="12" s="1"/>
  <c r="BO49" i="12" s="1"/>
  <c r="BP49" i="12"/>
  <c r="BQ49" i="12" s="1"/>
  <c r="BR49" i="12" s="1"/>
  <c r="BX49" i="12"/>
  <c r="CB49" i="12"/>
  <c r="BY49" i="12"/>
  <c r="BT49" i="12"/>
  <c r="CB73" i="12"/>
  <c r="CC73" i="12" s="1"/>
  <c r="CD73" i="12" s="1"/>
  <c r="BX73" i="12"/>
  <c r="BT73" i="12"/>
  <c r="BY73" i="12"/>
  <c r="BM73" i="12"/>
  <c r="BN73" i="12" s="1"/>
  <c r="BO73" i="12" s="1"/>
  <c r="BP73" i="12"/>
  <c r="BQ73" i="12" s="1"/>
  <c r="BR73" i="12" s="1"/>
  <c r="CB50" i="12"/>
  <c r="BY50" i="12"/>
  <c r="BT50" i="12"/>
  <c r="BM50" i="12"/>
  <c r="BX50" i="12"/>
  <c r="BP50" i="12"/>
  <c r="BQ50" i="12" s="1"/>
  <c r="BR50" i="12" s="1"/>
  <c r="BY59" i="12"/>
  <c r="BX59" i="12"/>
  <c r="CB59" i="12"/>
  <c r="BP59" i="12"/>
  <c r="BQ59" i="12" s="1"/>
  <c r="BT59" i="12"/>
  <c r="BM59" i="12"/>
  <c r="CB67" i="12"/>
  <c r="CC67" i="12" s="1"/>
  <c r="CD67" i="12" s="1"/>
  <c r="BX67" i="12"/>
  <c r="BY67" i="12"/>
  <c r="BT67" i="12"/>
  <c r="BP67" i="12"/>
  <c r="BQ67" i="12" s="1"/>
  <c r="BM67" i="12"/>
  <c r="BT51" i="12"/>
  <c r="BY51" i="12"/>
  <c r="CB51" i="12"/>
  <c r="BP51" i="12"/>
  <c r="BQ51" i="12" s="1"/>
  <c r="BM51" i="12"/>
  <c r="BX51" i="12"/>
  <c r="BM60" i="12"/>
  <c r="BY60" i="12"/>
  <c r="BX60" i="12"/>
  <c r="BT60" i="12"/>
  <c r="BP60" i="12"/>
  <c r="BQ60" i="12" s="1"/>
  <c r="BR60" i="12" s="1"/>
  <c r="CB60" i="12"/>
  <c r="BM68" i="12"/>
  <c r="CB68" i="12"/>
  <c r="CC68" i="12" s="1"/>
  <c r="CD68" i="12" s="1"/>
  <c r="BX68" i="12"/>
  <c r="BT68" i="12"/>
  <c r="BY68" i="12"/>
  <c r="BP68" i="12"/>
  <c r="BQ68" i="12" s="1"/>
  <c r="BR68" i="12" s="1"/>
  <c r="BX66" i="12"/>
  <c r="BY66" i="12"/>
  <c r="BT66" i="12"/>
  <c r="CB66" i="12"/>
  <c r="CC66" i="12" s="1"/>
  <c r="CD66" i="12" s="1"/>
  <c r="BP66" i="12"/>
  <c r="BQ66" i="12" s="1"/>
  <c r="BR66" i="12" s="1"/>
  <c r="BM66" i="12"/>
  <c r="BN66" i="12" s="1"/>
  <c r="BO66" i="12" s="1"/>
  <c r="BX52" i="12"/>
  <c r="BM52" i="12"/>
  <c r="BP52" i="12"/>
  <c r="BQ52" i="12" s="1"/>
  <c r="BT52" i="12"/>
  <c r="BY52" i="12"/>
  <c r="CB52" i="12"/>
  <c r="CC52" i="12" s="1"/>
  <c r="CD52" i="12" s="1"/>
  <c r="BY61" i="12"/>
  <c r="BM61" i="12"/>
  <c r="BT61" i="12"/>
  <c r="BX61" i="12"/>
  <c r="CB61" i="12"/>
  <c r="BP61" i="12"/>
  <c r="BQ61" i="12" s="1"/>
  <c r="BR61" i="12" s="1"/>
  <c r="BP69" i="12"/>
  <c r="BQ69" i="12" s="1"/>
  <c r="BR69" i="12" s="1"/>
  <c r="CB69" i="12"/>
  <c r="CC69" i="12" s="1"/>
  <c r="CD69" i="12" s="1"/>
  <c r="BM69" i="12"/>
  <c r="BN69" i="12" s="1"/>
  <c r="BO69" i="12" s="1"/>
  <c r="BX69" i="12"/>
  <c r="BY69" i="12"/>
  <c r="BT69" i="12"/>
  <c r="BP58" i="12"/>
  <c r="BQ58" i="12" s="1"/>
  <c r="BX58" i="12"/>
  <c r="CB58" i="12"/>
  <c r="CC58" i="12" s="1"/>
  <c r="CD58" i="12" s="1"/>
  <c r="BT58" i="12"/>
  <c r="BY58" i="12"/>
  <c r="BZ58" i="12" s="1"/>
  <c r="CA58" i="12" s="1"/>
  <c r="BM58" i="12"/>
  <c r="BN58" i="12" s="1"/>
  <c r="BX53" i="12"/>
  <c r="BP53" i="12"/>
  <c r="BM53" i="12"/>
  <c r="BT53" i="12"/>
  <c r="BY53" i="12"/>
  <c r="CB53" i="12"/>
  <c r="CC53" i="12" s="1"/>
  <c r="CD53" i="12" s="1"/>
  <c r="CB62" i="12"/>
  <c r="BP62" i="12"/>
  <c r="BQ62" i="12" s="1"/>
  <c r="BY62" i="12"/>
  <c r="BX62" i="12"/>
  <c r="BM62" i="12"/>
  <c r="BT62" i="12"/>
  <c r="CB46" i="12"/>
  <c r="CC46" i="12" s="1"/>
  <c r="BY46" i="12"/>
  <c r="BZ46" i="12" s="1"/>
  <c r="CA46" i="12" s="1"/>
  <c r="BP46" i="12"/>
  <c r="BQ46" i="12" s="1"/>
  <c r="BR46" i="12" s="1"/>
  <c r="BX46" i="12"/>
  <c r="BT46" i="12"/>
  <c r="Z46" i="12"/>
  <c r="BM46" i="12"/>
  <c r="BN46" i="12" s="1"/>
  <c r="BO46" i="12" s="1"/>
  <c r="BX54" i="12"/>
  <c r="BT54" i="12"/>
  <c r="BM54" i="12"/>
  <c r="BY54" i="12"/>
  <c r="BP54" i="12"/>
  <c r="BQ54" i="12" s="1"/>
  <c r="BR54" i="12" s="1"/>
  <c r="CB54" i="12"/>
  <c r="CC54" i="12" s="1"/>
  <c r="CD54" i="12" s="1"/>
  <c r="BM63" i="12"/>
  <c r="CB63" i="12"/>
  <c r="BP63" i="12"/>
  <c r="BQ63" i="12" s="1"/>
  <c r="BT63" i="12"/>
  <c r="BY63" i="12"/>
  <c r="BX63" i="12"/>
  <c r="BY70" i="12"/>
  <c r="BP70" i="12"/>
  <c r="BQ70" i="12" s="1"/>
  <c r="BM70" i="12"/>
  <c r="CB70" i="12"/>
  <c r="BX70" i="12"/>
  <c r="BT70" i="12"/>
  <c r="BM47" i="12"/>
  <c r="BP47" i="12"/>
  <c r="BQ47" i="12" s="1"/>
  <c r="BX47" i="12"/>
  <c r="BT47" i="12"/>
  <c r="CB47" i="12"/>
  <c r="BY47" i="12"/>
  <c r="BY55" i="12"/>
  <c r="CB55" i="12"/>
  <c r="CC55" i="12" s="1"/>
  <c r="CD55" i="12" s="1"/>
  <c r="BX55" i="12"/>
  <c r="BT55" i="12"/>
  <c r="BM55" i="12"/>
  <c r="BP55" i="12"/>
  <c r="BQ55" i="12" s="1"/>
  <c r="BY64" i="12"/>
  <c r="BT64" i="12"/>
  <c r="BM64" i="12"/>
  <c r="CB64" i="12"/>
  <c r="BP64" i="12"/>
  <c r="BQ64" i="12" s="1"/>
  <c r="BX64" i="12"/>
  <c r="BT71" i="12"/>
  <c r="BM71" i="12"/>
  <c r="BX71" i="12"/>
  <c r="BY71" i="12"/>
  <c r="BP71" i="12"/>
  <c r="BQ71" i="12" s="1"/>
  <c r="CB71" i="12"/>
  <c r="CC71" i="12" s="1"/>
  <c r="CD71" i="12" s="1"/>
  <c r="BM48" i="12"/>
  <c r="BP48" i="12"/>
  <c r="BQ48" i="12" s="1"/>
  <c r="BR48" i="12" s="1"/>
  <c r="BT48" i="12"/>
  <c r="BX48" i="12"/>
  <c r="CB48" i="12"/>
  <c r="BY48" i="12"/>
  <c r="T56" i="12"/>
  <c r="BX65" i="12"/>
  <c r="BY65" i="12"/>
  <c r="BT65" i="12"/>
  <c r="CB65" i="12"/>
  <c r="BP65" i="12"/>
  <c r="BQ65" i="12" s="1"/>
  <c r="BR65" i="12" s="1"/>
  <c r="BM65" i="12"/>
  <c r="BX72" i="12"/>
  <c r="BT72" i="12"/>
  <c r="BY72" i="12"/>
  <c r="CB72" i="12"/>
  <c r="CC72" i="12" s="1"/>
  <c r="CD72" i="12" s="1"/>
  <c r="BM72" i="12"/>
  <c r="BP72" i="12"/>
  <c r="BQ72" i="12" s="1"/>
  <c r="BR72" i="12" s="1"/>
  <c r="BY106" i="12"/>
  <c r="BX106" i="12"/>
  <c r="BM106" i="12"/>
  <c r="BT106" i="12"/>
  <c r="BP106" i="12"/>
  <c r="BQ106" i="12" s="1"/>
  <c r="CB106" i="12"/>
  <c r="CC106" i="12" s="1"/>
  <c r="CD106" i="12" s="1"/>
  <c r="BY105" i="12"/>
  <c r="BX105" i="12"/>
  <c r="BT105" i="12"/>
  <c r="CB105" i="12"/>
  <c r="CC105" i="12" s="1"/>
  <c r="CD105" i="12" s="1"/>
  <c r="BM105" i="12"/>
  <c r="BN105" i="12" s="1"/>
  <c r="BO105" i="12" s="1"/>
  <c r="BP105" i="12"/>
  <c r="BQ105" i="12" s="1"/>
  <c r="BP104" i="12"/>
  <c r="BQ104" i="12" s="1"/>
  <c r="BM104" i="12"/>
  <c r="CB104" i="12"/>
  <c r="CC104" i="12" s="1"/>
  <c r="CD104" i="12" s="1"/>
  <c r="BY104" i="12"/>
  <c r="BT104" i="12"/>
  <c r="BX104" i="12"/>
  <c r="CB103" i="12"/>
  <c r="CC103" i="12" s="1"/>
  <c r="CD103" i="12" s="1"/>
  <c r="BY103" i="12"/>
  <c r="BX103" i="12"/>
  <c r="BP103" i="12"/>
  <c r="BQ103" i="12" s="1"/>
  <c r="BM103" i="12"/>
  <c r="BT103" i="12"/>
  <c r="BT102" i="12"/>
  <c r="BP102" i="12"/>
  <c r="BQ102" i="12" s="1"/>
  <c r="BR102" i="12" s="1"/>
  <c r="CB102" i="12"/>
  <c r="BX102" i="12"/>
  <c r="BM102" i="12"/>
  <c r="BY102" i="12"/>
  <c r="BM101" i="12"/>
  <c r="CB101" i="12"/>
  <c r="BY101" i="12"/>
  <c r="BP101" i="12"/>
  <c r="BQ101" i="12" s="1"/>
  <c r="BR101" i="12" s="1"/>
  <c r="BX101" i="12"/>
  <c r="BT101" i="12"/>
  <c r="BY100" i="12"/>
  <c r="BX100" i="12"/>
  <c r="BP100" i="12"/>
  <c r="BQ100" i="12" s="1"/>
  <c r="BR100" i="12" s="1"/>
  <c r="BM100" i="12"/>
  <c r="CB100" i="12"/>
  <c r="BT100" i="12"/>
  <c r="BX99" i="12"/>
  <c r="BT99" i="12"/>
  <c r="BY99" i="12"/>
  <c r="BZ99" i="12" s="1"/>
  <c r="CA99" i="12" s="1"/>
  <c r="CB99" i="12"/>
  <c r="CC99" i="12" s="1"/>
  <c r="CD99" i="12" s="1"/>
  <c r="BP99" i="12"/>
  <c r="BQ99" i="12" s="1"/>
  <c r="BR99" i="12" s="1"/>
  <c r="BM99" i="12"/>
  <c r="BN99" i="12" s="1"/>
  <c r="BO99" i="12" s="1"/>
  <c r="BT96" i="12"/>
  <c r="BY96" i="12"/>
  <c r="BP96" i="12"/>
  <c r="BQ96" i="12" s="1"/>
  <c r="CB96" i="12"/>
  <c r="CC96" i="12" s="1"/>
  <c r="CD96" i="12" s="1"/>
  <c r="BM96" i="12"/>
  <c r="BX96" i="12"/>
  <c r="BX95" i="12"/>
  <c r="BT95" i="12"/>
  <c r="BM95" i="12"/>
  <c r="BY95" i="12"/>
  <c r="CB95" i="12"/>
  <c r="CC95" i="12" s="1"/>
  <c r="CD95" i="12" s="1"/>
  <c r="BP95" i="12"/>
  <c r="BQ95" i="12" s="1"/>
  <c r="CB94" i="12"/>
  <c r="CC94" i="12" s="1"/>
  <c r="CD94" i="12" s="1"/>
  <c r="BM94" i="12"/>
  <c r="BP94" i="12"/>
  <c r="BQ94" i="12" s="1"/>
  <c r="BR94" i="12" s="1"/>
  <c r="BT94" i="12"/>
  <c r="BX94" i="12"/>
  <c r="BY94" i="12"/>
  <c r="BT93" i="12"/>
  <c r="CB93" i="12"/>
  <c r="CC93" i="12" s="1"/>
  <c r="CD93" i="12" s="1"/>
  <c r="BX93" i="12"/>
  <c r="BY93" i="12"/>
  <c r="BM93" i="12"/>
  <c r="BN93" i="12" s="1"/>
  <c r="BO93" i="12" s="1"/>
  <c r="BP93" i="12"/>
  <c r="BT92" i="12"/>
  <c r="CB92" i="12"/>
  <c r="CC92" i="12" s="1"/>
  <c r="CD92" i="12" s="1"/>
  <c r="BY92" i="12"/>
  <c r="BX92" i="12"/>
  <c r="BP92" i="12"/>
  <c r="BQ92" i="12" s="1"/>
  <c r="BM92" i="12"/>
  <c r="BY91" i="12"/>
  <c r="BM91" i="12"/>
  <c r="CB91" i="12"/>
  <c r="CC91" i="12" s="1"/>
  <c r="CD91" i="12" s="1"/>
  <c r="BP91" i="12"/>
  <c r="BQ91" i="12" s="1"/>
  <c r="BX91" i="12"/>
  <c r="BT91" i="12"/>
  <c r="BM90" i="12"/>
  <c r="BN90" i="12" s="1"/>
  <c r="BO90" i="12" s="1"/>
  <c r="BX90" i="12"/>
  <c r="BY90" i="12"/>
  <c r="BP90" i="12"/>
  <c r="BQ90" i="12" s="1"/>
  <c r="CB90" i="12"/>
  <c r="CC90" i="12" s="1"/>
  <c r="CD90" i="12" s="1"/>
  <c r="BT90" i="12"/>
  <c r="BP89" i="12"/>
  <c r="BQ89" i="12" s="1"/>
  <c r="BR89" i="12" s="1"/>
  <c r="CB89" i="12"/>
  <c r="BT89" i="12"/>
  <c r="BX89" i="12"/>
  <c r="BY89" i="12"/>
  <c r="BM89" i="12"/>
  <c r="BT88" i="12"/>
  <c r="BM88" i="12"/>
  <c r="CB88" i="12"/>
  <c r="BP88" i="12"/>
  <c r="BQ88" i="12" s="1"/>
  <c r="BY88" i="12"/>
  <c r="BX88" i="12"/>
  <c r="BX87" i="12"/>
  <c r="BM87" i="12"/>
  <c r="CB87" i="12"/>
  <c r="BT87" i="12"/>
  <c r="BP87" i="12"/>
  <c r="BQ87" i="12" s="1"/>
  <c r="BY87" i="12"/>
  <c r="BY86" i="12"/>
  <c r="BT86" i="12"/>
  <c r="CB86" i="12"/>
  <c r="BP86" i="12"/>
  <c r="BQ86" i="12" s="1"/>
  <c r="BR86" i="12" s="1"/>
  <c r="BX86" i="12"/>
  <c r="BM86" i="12"/>
  <c r="BX85" i="12"/>
  <c r="BP85" i="12"/>
  <c r="BQ85" i="12" s="1"/>
  <c r="BR85" i="12" s="1"/>
  <c r="BT85" i="12"/>
  <c r="BY85" i="12"/>
  <c r="CB85" i="12"/>
  <c r="BM85" i="12"/>
  <c r="BN85" i="12" s="1"/>
  <c r="BO85" i="12" s="1"/>
  <c r="BY84" i="12"/>
  <c r="BX84" i="12"/>
  <c r="BT84" i="12"/>
  <c r="BM84" i="12"/>
  <c r="CB84" i="12"/>
  <c r="CC84" i="12" s="1"/>
  <c r="CD84" i="12" s="1"/>
  <c r="BP84" i="12"/>
  <c r="BQ84" i="12" s="1"/>
  <c r="BY83" i="12"/>
  <c r="BX83" i="12"/>
  <c r="BM83" i="12"/>
  <c r="BP83" i="12"/>
  <c r="BQ83" i="12" s="1"/>
  <c r="BR83" i="12" s="1"/>
  <c r="BT83" i="12"/>
  <c r="CB83" i="12"/>
  <c r="BT82" i="12"/>
  <c r="CB82" i="12"/>
  <c r="BM82" i="12"/>
  <c r="BY82" i="12"/>
  <c r="BP82" i="12"/>
  <c r="BQ82" i="12" s="1"/>
  <c r="BX82" i="12"/>
  <c r="BX81" i="12"/>
  <c r="BY81" i="12"/>
  <c r="BM81" i="12"/>
  <c r="CB81" i="12"/>
  <c r="BP81" i="12"/>
  <c r="BQ81" i="12" s="1"/>
  <c r="BT81" i="12"/>
  <c r="CB80" i="12"/>
  <c r="BM80" i="12"/>
  <c r="BP80" i="12"/>
  <c r="BQ80" i="12" s="1"/>
  <c r="BX80" i="12"/>
  <c r="BY80" i="12"/>
  <c r="BT80" i="12"/>
  <c r="BM79" i="12"/>
  <c r="BN79" i="12" s="1"/>
  <c r="BO79" i="12" s="1"/>
  <c r="CB79" i="12"/>
  <c r="BY79" i="12"/>
  <c r="BT79" i="12"/>
  <c r="BX79" i="12"/>
  <c r="BP79" i="12"/>
  <c r="BQ79" i="12" s="1"/>
  <c r="BR79" i="12" s="1"/>
  <c r="BX78" i="12"/>
  <c r="BY78" i="12"/>
  <c r="BP78" i="12"/>
  <c r="BQ78" i="12" s="1"/>
  <c r="CB78" i="12"/>
  <c r="BM78" i="12"/>
  <c r="BT78" i="12"/>
  <c r="BY77" i="12"/>
  <c r="BM77" i="12"/>
  <c r="BT77" i="12"/>
  <c r="CB77" i="12"/>
  <c r="BX77" i="12"/>
  <c r="BP77" i="12"/>
  <c r="BQ77" i="12" s="1"/>
  <c r="BM76" i="12"/>
  <c r="BX76" i="12"/>
  <c r="BP76" i="12"/>
  <c r="BQ76" i="12" s="1"/>
  <c r="BR76" i="12" s="1"/>
  <c r="BT76" i="12"/>
  <c r="CB76" i="12"/>
  <c r="CC76" i="12" s="1"/>
  <c r="CD76" i="12" s="1"/>
  <c r="BY76" i="12"/>
  <c r="BY43" i="12"/>
  <c r="BT43" i="12"/>
  <c r="BX43" i="12"/>
  <c r="BP43" i="12"/>
  <c r="BQ43" i="12" s="1"/>
  <c r="BR43" i="12" s="1"/>
  <c r="CB43" i="12"/>
  <c r="CC43" i="12" s="1"/>
  <c r="CD43" i="12" s="1"/>
  <c r="BM43" i="12"/>
  <c r="BN43" i="12" s="1"/>
  <c r="BO43" i="12" s="1"/>
  <c r="BP42" i="12"/>
  <c r="BQ42" i="12" s="1"/>
  <c r="BM42" i="12"/>
  <c r="BX42" i="12"/>
  <c r="BT42" i="12"/>
  <c r="BY42" i="12"/>
  <c r="CB42" i="12"/>
  <c r="CC42" i="12" s="1"/>
  <c r="CD42" i="12" s="1"/>
  <c r="A4" i="17"/>
  <c r="E1" i="17"/>
  <c r="F7" i="16"/>
  <c r="H11" i="17" s="1"/>
  <c r="BN76" i="12" l="1"/>
  <c r="BO76" i="12" s="1"/>
  <c r="BM97" i="12"/>
  <c r="BN27" i="12"/>
  <c r="BO27" i="12" s="1"/>
  <c r="BV41" i="12"/>
  <c r="BW41" i="12" s="1"/>
  <c r="BV32" i="12"/>
  <c r="BW32" i="12" s="1"/>
  <c r="BV36" i="12"/>
  <c r="BW36" i="12" s="1"/>
  <c r="BV39" i="12"/>
  <c r="BW39" i="12" s="1"/>
  <c r="BV38" i="12"/>
  <c r="BW38" i="12" s="1"/>
  <c r="BV40" i="12"/>
  <c r="BW40" i="12" s="1"/>
  <c r="BV33" i="12"/>
  <c r="BW33" i="12" s="1"/>
  <c r="BV28" i="12"/>
  <c r="BW28" i="12" s="1"/>
  <c r="BV35" i="12"/>
  <c r="BW35" i="12" s="1"/>
  <c r="BV34" i="12"/>
  <c r="BW34" i="12" s="1"/>
  <c r="BV37" i="12"/>
  <c r="BW37" i="12" s="1"/>
  <c r="BV31" i="12"/>
  <c r="BW31" i="12" s="1"/>
  <c r="BV30" i="12"/>
  <c r="BW30" i="12" s="1"/>
  <c r="BV29" i="12"/>
  <c r="BW29" i="12" s="1"/>
  <c r="BZ80" i="12"/>
  <c r="CA80" i="12" s="1"/>
  <c r="BN81" i="12"/>
  <c r="BO81" i="12" s="1"/>
  <c r="CC87" i="12"/>
  <c r="CD87" i="12" s="1"/>
  <c r="BN95" i="12"/>
  <c r="BO95" i="12" s="1"/>
  <c r="CC100" i="12"/>
  <c r="CD100" i="12" s="1"/>
  <c r="BZ101" i="12"/>
  <c r="CA101" i="12" s="1"/>
  <c r="BZ106" i="12"/>
  <c r="CA106" i="12" s="1"/>
  <c r="BN71" i="12"/>
  <c r="BO71" i="12" s="1"/>
  <c r="CC62" i="12"/>
  <c r="CD62" i="12" s="1"/>
  <c r="BZ61" i="12"/>
  <c r="CA61" i="12" s="1"/>
  <c r="BN60" i="12"/>
  <c r="BO60" i="12" s="1"/>
  <c r="CC59" i="12"/>
  <c r="CD59" i="12" s="1"/>
  <c r="CC50" i="12"/>
  <c r="CD50" i="12" s="1"/>
  <c r="BZ49" i="12"/>
  <c r="CA49" i="12" s="1"/>
  <c r="BN34" i="12"/>
  <c r="BO34" i="12" s="1"/>
  <c r="CC38" i="12"/>
  <c r="CD38" i="12" s="1"/>
  <c r="BZ40" i="12"/>
  <c r="CA40" i="12" s="1"/>
  <c r="BN31" i="12"/>
  <c r="BO31" i="12" s="1"/>
  <c r="BN29" i="12"/>
  <c r="BO29" i="12" s="1"/>
  <c r="CC77" i="12"/>
  <c r="CD77" i="12" s="1"/>
  <c r="CC81" i="12"/>
  <c r="CD81" i="12" s="1"/>
  <c r="BN86" i="12"/>
  <c r="BO86" i="12" s="1"/>
  <c r="BZ60" i="12"/>
  <c r="CA60" i="12" s="1"/>
  <c r="BZ50" i="12"/>
  <c r="CA50" i="12" s="1"/>
  <c r="CC34" i="12"/>
  <c r="CD34" i="12" s="1"/>
  <c r="BN41" i="12"/>
  <c r="BO41" i="12" s="1"/>
  <c r="CC39" i="12"/>
  <c r="CD39" i="12" s="1"/>
  <c r="CC36" i="12"/>
  <c r="CD36" i="12" s="1"/>
  <c r="BN77" i="12"/>
  <c r="BO77" i="12" s="1"/>
  <c r="BZ81" i="12"/>
  <c r="CA81" i="12" s="1"/>
  <c r="CC83" i="12"/>
  <c r="CD83" i="12" s="1"/>
  <c r="BN87" i="12"/>
  <c r="BO87" i="12" s="1"/>
  <c r="BN89" i="12"/>
  <c r="BO89" i="12" s="1"/>
  <c r="BN91" i="12"/>
  <c r="BO91" i="12" s="1"/>
  <c r="BN100" i="12"/>
  <c r="BO100" i="12" s="1"/>
  <c r="CC101" i="12"/>
  <c r="CD101" i="12" s="1"/>
  <c r="BZ104" i="12"/>
  <c r="CA104" i="12" s="1"/>
  <c r="CC65" i="12"/>
  <c r="CD65" i="12" s="1"/>
  <c r="BN55" i="12"/>
  <c r="BO55" i="12" s="1"/>
  <c r="BZ70" i="12"/>
  <c r="CA70" i="12" s="1"/>
  <c r="CC49" i="12"/>
  <c r="CD49" i="12" s="1"/>
  <c r="BZ39" i="12"/>
  <c r="CA39" i="12" s="1"/>
  <c r="CC31" i="12"/>
  <c r="CD31" i="12" s="1"/>
  <c r="CC37" i="12"/>
  <c r="CD37" i="12" s="1"/>
  <c r="CC29" i="12"/>
  <c r="CD29" i="12" s="1"/>
  <c r="BZ28" i="12"/>
  <c r="CA28" i="12" s="1"/>
  <c r="BN42" i="12"/>
  <c r="BO42" i="12" s="1"/>
  <c r="CC86" i="12"/>
  <c r="CD86" i="12" s="1"/>
  <c r="BN103" i="12"/>
  <c r="BO103" i="12" s="1"/>
  <c r="BN72" i="12"/>
  <c r="BO72" i="12" s="1"/>
  <c r="BZ54" i="12"/>
  <c r="CA54" i="12" s="1"/>
  <c r="BZ53" i="12"/>
  <c r="CA53" i="12" s="1"/>
  <c r="BZ52" i="12"/>
  <c r="CA52" i="12" s="1"/>
  <c r="BN68" i="12"/>
  <c r="BO68" i="12" s="1"/>
  <c r="BN51" i="12"/>
  <c r="BO51" i="12" s="1"/>
  <c r="BZ67" i="12"/>
  <c r="CA67" i="12" s="1"/>
  <c r="BZ59" i="12"/>
  <c r="CA59" i="12" s="1"/>
  <c r="BN33" i="12"/>
  <c r="BO33" i="12" s="1"/>
  <c r="BZ32" i="12"/>
  <c r="CA32" i="12" s="1"/>
  <c r="BZ37" i="12"/>
  <c r="CA37" i="12" s="1"/>
  <c r="BZ36" i="12"/>
  <c r="CA36" i="12" s="1"/>
  <c r="BN28" i="12"/>
  <c r="BO28" i="12" s="1"/>
  <c r="BZ78" i="12"/>
  <c r="CA78" i="12" s="1"/>
  <c r="CC82" i="12"/>
  <c r="CD82" i="12" s="1"/>
  <c r="BN88" i="12"/>
  <c r="BO88" i="12" s="1"/>
  <c r="BZ94" i="12"/>
  <c r="CA94" i="12" s="1"/>
  <c r="BZ96" i="12"/>
  <c r="CA96" i="12" s="1"/>
  <c r="BZ64" i="12"/>
  <c r="CA64" i="12" s="1"/>
  <c r="BN61" i="12"/>
  <c r="BO61" i="12" s="1"/>
  <c r="CC35" i="12"/>
  <c r="CD35" i="12" s="1"/>
  <c r="CC85" i="12"/>
  <c r="CD85" i="12" s="1"/>
  <c r="BZ85" i="12"/>
  <c r="CA85" i="12" s="1"/>
  <c r="BN92" i="12"/>
  <c r="BO92" i="12" s="1"/>
  <c r="BZ93" i="12"/>
  <c r="CA93" i="12" s="1"/>
  <c r="BN94" i="12"/>
  <c r="BO94" i="12" s="1"/>
  <c r="BZ102" i="12"/>
  <c r="CA102" i="12" s="1"/>
  <c r="BN104" i="12"/>
  <c r="BO104" i="12" s="1"/>
  <c r="BZ65" i="12"/>
  <c r="CA65" i="12" s="1"/>
  <c r="BN48" i="12"/>
  <c r="BO48" i="12" s="1"/>
  <c r="BN47" i="12"/>
  <c r="BO47" i="12" s="1"/>
  <c r="BZ63" i="12"/>
  <c r="CA63" i="12" s="1"/>
  <c r="BN54" i="12"/>
  <c r="BO54" i="12" s="1"/>
  <c r="BZ66" i="12"/>
  <c r="CA66" i="12" s="1"/>
  <c r="CC60" i="12"/>
  <c r="CD60" i="12" s="1"/>
  <c r="BZ73" i="12"/>
  <c r="CA73" i="12" s="1"/>
  <c r="BZ35" i="12"/>
  <c r="CA35" i="12" s="1"/>
  <c r="BZ34" i="12"/>
  <c r="CA34" i="12" s="1"/>
  <c r="CC28" i="12"/>
  <c r="CD28" i="12" s="1"/>
  <c r="BZ95" i="12"/>
  <c r="CA95" i="12" s="1"/>
  <c r="BN63" i="12"/>
  <c r="BO63" i="12" s="1"/>
  <c r="BN80" i="12"/>
  <c r="BO80" i="12" s="1"/>
  <c r="BZ42" i="12"/>
  <c r="CA42" i="12" s="1"/>
  <c r="BN78" i="12"/>
  <c r="BO78" i="12" s="1"/>
  <c r="BZ79" i="12"/>
  <c r="CA79" i="12" s="1"/>
  <c r="CC80" i="12"/>
  <c r="CD80" i="12" s="1"/>
  <c r="BN83" i="12"/>
  <c r="BO83" i="12" s="1"/>
  <c r="BZ86" i="12"/>
  <c r="CA86" i="12" s="1"/>
  <c r="BZ88" i="12"/>
  <c r="CA88" i="12" s="1"/>
  <c r="BN96" i="12"/>
  <c r="BO96" i="12" s="1"/>
  <c r="BZ100" i="12"/>
  <c r="CA100" i="12" s="1"/>
  <c r="BN102" i="12"/>
  <c r="BO102" i="12" s="1"/>
  <c r="BZ72" i="12"/>
  <c r="CA72" i="12" s="1"/>
  <c r="CC64" i="12"/>
  <c r="CD64" i="12" s="1"/>
  <c r="BN62" i="12"/>
  <c r="BO62" i="12" s="1"/>
  <c r="BN53" i="12"/>
  <c r="BO53" i="12" s="1"/>
  <c r="CC61" i="12"/>
  <c r="CD61" i="12" s="1"/>
  <c r="CC51" i="12"/>
  <c r="CD51" i="12" s="1"/>
  <c r="BZ33" i="12"/>
  <c r="CA33" i="12" s="1"/>
  <c r="CC33" i="12"/>
  <c r="CD33" i="12" s="1"/>
  <c r="BN32" i="12"/>
  <c r="BO32" i="12" s="1"/>
  <c r="BZ31" i="12"/>
  <c r="CA31" i="12" s="1"/>
  <c r="BZ76" i="12"/>
  <c r="CA76" i="12" s="1"/>
  <c r="CC48" i="12"/>
  <c r="CD48" i="12" s="1"/>
  <c r="BN70" i="12"/>
  <c r="BO70" i="12" s="1"/>
  <c r="BZ77" i="12"/>
  <c r="CA77" i="12" s="1"/>
  <c r="BZ84" i="12"/>
  <c r="CA84" i="12" s="1"/>
  <c r="BZ89" i="12"/>
  <c r="CA89" i="12" s="1"/>
  <c r="CC78" i="12"/>
  <c r="CD78" i="12" s="1"/>
  <c r="CC79" i="12"/>
  <c r="CD79" i="12" s="1"/>
  <c r="BZ82" i="12"/>
  <c r="CA82" i="12" s="1"/>
  <c r="BZ87" i="12"/>
  <c r="CA87" i="12" s="1"/>
  <c r="CC89" i="12"/>
  <c r="CD89" i="12" s="1"/>
  <c r="BZ103" i="12"/>
  <c r="CA103" i="12" s="1"/>
  <c r="BN64" i="12"/>
  <c r="BO64" i="12" s="1"/>
  <c r="BZ55" i="12"/>
  <c r="CA55" i="12" s="1"/>
  <c r="BN52" i="12"/>
  <c r="BO52" i="12" s="1"/>
  <c r="BZ51" i="12"/>
  <c r="CA51" i="12" s="1"/>
  <c r="BN59" i="12"/>
  <c r="BO59" i="12" s="1"/>
  <c r="BN50" i="12"/>
  <c r="BO50" i="12" s="1"/>
  <c r="CC30" i="12"/>
  <c r="CD30" i="12" s="1"/>
  <c r="BN40" i="12"/>
  <c r="BO40" i="12" s="1"/>
  <c r="BN84" i="12"/>
  <c r="BO84" i="12" s="1"/>
  <c r="BN65" i="12"/>
  <c r="BO65" i="12" s="1"/>
  <c r="CC47" i="12"/>
  <c r="CD47" i="12" s="1"/>
  <c r="BN67" i="12"/>
  <c r="BO67" i="12" s="1"/>
  <c r="BZ90" i="12"/>
  <c r="CA90" i="12" s="1"/>
  <c r="BZ91" i="12"/>
  <c r="CA91" i="12" s="1"/>
  <c r="BN101" i="12"/>
  <c r="BO101" i="12" s="1"/>
  <c r="BZ105" i="12"/>
  <c r="CA105" i="12" s="1"/>
  <c r="BZ43" i="12"/>
  <c r="CA43" i="12" s="1"/>
  <c r="BN82" i="12"/>
  <c r="BO82" i="12" s="1"/>
  <c r="BZ83" i="12"/>
  <c r="CA83" i="12" s="1"/>
  <c r="CC88" i="12"/>
  <c r="CD88" i="12" s="1"/>
  <c r="BZ92" i="12"/>
  <c r="CA92" i="12" s="1"/>
  <c r="CC102" i="12"/>
  <c r="CD102" i="12" s="1"/>
  <c r="BN106" i="12"/>
  <c r="BO106" i="12" s="1"/>
  <c r="BZ48" i="12"/>
  <c r="CA48" i="12" s="1"/>
  <c r="BZ71" i="12"/>
  <c r="CA71" i="12" s="1"/>
  <c r="BZ47" i="12"/>
  <c r="CA47" i="12" s="1"/>
  <c r="CC70" i="12"/>
  <c r="CD70" i="12" s="1"/>
  <c r="CC63" i="12"/>
  <c r="CD63" i="12" s="1"/>
  <c r="BZ62" i="12"/>
  <c r="CA62" i="12" s="1"/>
  <c r="BZ69" i="12"/>
  <c r="CA69" i="12" s="1"/>
  <c r="BZ68" i="12"/>
  <c r="CA68" i="12" s="1"/>
  <c r="BZ41" i="12"/>
  <c r="CA41" i="12" s="1"/>
  <c r="BZ30" i="12"/>
  <c r="CA30" i="12" s="1"/>
  <c r="CC32" i="12"/>
  <c r="CD32" i="12" s="1"/>
  <c r="BN39" i="12"/>
  <c r="BO39" i="12" s="1"/>
  <c r="BN37" i="12"/>
  <c r="BO37" i="12" s="1"/>
  <c r="BN36" i="12"/>
  <c r="BO36" i="12" s="1"/>
  <c r="CF27" i="12"/>
  <c r="CI34" i="12"/>
  <c r="CD27" i="12"/>
  <c r="BR30" i="12"/>
  <c r="CA27" i="12"/>
  <c r="CI38" i="12"/>
  <c r="BR34" i="12"/>
  <c r="CI35" i="12"/>
  <c r="BR33" i="12"/>
  <c r="CH29" i="12"/>
  <c r="CI29" i="12" s="1"/>
  <c r="BR35" i="12"/>
  <c r="CH30" i="12"/>
  <c r="CI30" i="12" s="1"/>
  <c r="BR39" i="12"/>
  <c r="BQ37" i="12"/>
  <c r="BR37" i="12" s="1"/>
  <c r="CI37" i="12"/>
  <c r="CI39" i="12"/>
  <c r="BR27" i="12"/>
  <c r="BQ38" i="12"/>
  <c r="BR38" i="12" s="1"/>
  <c r="BQ41" i="12"/>
  <c r="BR41" i="12" s="1"/>
  <c r="BR47" i="12"/>
  <c r="CD46" i="12"/>
  <c r="BR63" i="12"/>
  <c r="BR70" i="12"/>
  <c r="BR82" i="12"/>
  <c r="BR81" i="12"/>
  <c r="BR103" i="12"/>
  <c r="BR92" i="12"/>
  <c r="BR55" i="12"/>
  <c r="BR91" i="12"/>
  <c r="BR64" i="12"/>
  <c r="BR51" i="12"/>
  <c r="BR67" i="12"/>
  <c r="BR77" i="12"/>
  <c r="BQ53" i="12"/>
  <c r="BR53" i="12" s="1"/>
  <c r="BO58" i="12"/>
  <c r="BR52" i="12"/>
  <c r="BR59" i="12"/>
  <c r="BR58" i="12"/>
  <c r="BR87" i="12"/>
  <c r="BR95" i="12"/>
  <c r="BR71" i="12"/>
  <c r="BR104" i="12"/>
  <c r="BR62" i="12"/>
  <c r="BR106" i="12"/>
  <c r="BR105" i="12"/>
  <c r="BR96" i="12"/>
  <c r="BQ93" i="12"/>
  <c r="BR93" i="12" s="1"/>
  <c r="BR90" i="12"/>
  <c r="BR88" i="12"/>
  <c r="BR84" i="12"/>
  <c r="BR80" i="12"/>
  <c r="BR78" i="12"/>
  <c r="BR42" i="12"/>
  <c r="B16" i="16"/>
  <c r="F16" i="16" s="1"/>
  <c r="B12" i="16" l="1"/>
  <c r="U208" i="12" l="1"/>
  <c r="T208" i="12"/>
  <c r="U193" i="12"/>
  <c r="T193" i="12"/>
  <c r="T108" i="12"/>
  <c r="U108" i="12"/>
  <c r="U97" i="12"/>
  <c r="T97" i="12"/>
  <c r="U74" i="12"/>
  <c r="T74" i="12"/>
  <c r="U56" i="12"/>
  <c r="BN160" i="12" l="1"/>
  <c r="BO160" i="12"/>
  <c r="BP160" i="12"/>
  <c r="BQ160" i="12"/>
  <c r="BR160" i="12"/>
  <c r="BS160" i="12"/>
  <c r="BT160" i="12"/>
  <c r="BU160" i="12"/>
  <c r="BV160" i="12"/>
  <c r="BW160" i="12"/>
  <c r="BX160" i="12"/>
  <c r="BY160" i="12"/>
  <c r="BZ160" i="12"/>
  <c r="CA160" i="12"/>
  <c r="CB160" i="12"/>
  <c r="CC160" i="12"/>
  <c r="CE160" i="12"/>
  <c r="CF160" i="12"/>
  <c r="CG160" i="12"/>
  <c r="CH160" i="12"/>
  <c r="CI160" i="12"/>
  <c r="BM160" i="12"/>
  <c r="AZ160" i="12"/>
  <c r="BA160" i="12"/>
  <c r="BB160" i="12"/>
  <c r="BC160" i="12"/>
  <c r="BD160" i="12"/>
  <c r="AY160" i="12"/>
  <c r="AS160" i="12"/>
  <c r="AT160" i="12"/>
  <c r="AU160" i="12"/>
  <c r="AV160" i="12"/>
  <c r="AW160" i="12"/>
  <c r="AR160" i="12"/>
  <c r="AL160" i="12"/>
  <c r="AM160" i="12"/>
  <c r="AN160" i="12"/>
  <c r="AO160" i="12"/>
  <c r="AP160" i="12"/>
  <c r="AK160" i="12"/>
  <c r="BN144" i="12"/>
  <c r="BO144" i="12"/>
  <c r="BP144" i="12"/>
  <c r="BQ144" i="12"/>
  <c r="BR144" i="12"/>
  <c r="BS144" i="12"/>
  <c r="BT144" i="12"/>
  <c r="BU144" i="12"/>
  <c r="BV144" i="12"/>
  <c r="BW144" i="12"/>
  <c r="BX144" i="12"/>
  <c r="BY144" i="12"/>
  <c r="BZ144" i="12"/>
  <c r="CA144" i="12"/>
  <c r="CB144" i="12"/>
  <c r="CC144" i="12"/>
  <c r="CE144" i="12"/>
  <c r="CF144" i="12"/>
  <c r="CG144" i="12"/>
  <c r="CH144" i="12"/>
  <c r="CI144" i="12"/>
  <c r="AZ144" i="12"/>
  <c r="BA144" i="12"/>
  <c r="BB144" i="12"/>
  <c r="BC144" i="12"/>
  <c r="BD144" i="12"/>
  <c r="AY144" i="12"/>
  <c r="AS144" i="12"/>
  <c r="AT144" i="12"/>
  <c r="AU144" i="12"/>
  <c r="AV144" i="12"/>
  <c r="AW144" i="12"/>
  <c r="AR144" i="12"/>
  <c r="AL144" i="12"/>
  <c r="AM144" i="12"/>
  <c r="AN144" i="12"/>
  <c r="AO144" i="12"/>
  <c r="AP144" i="12"/>
  <c r="AK144" i="12"/>
  <c r="BL208" i="12" l="1"/>
  <c r="AE160" i="12" l="1"/>
  <c r="AG160" i="12"/>
  <c r="AE144" i="12"/>
  <c r="AF144" i="12"/>
  <c r="AG144" i="12"/>
  <c r="AH144" i="12"/>
  <c r="AI144" i="12"/>
  <c r="AD144" i="12"/>
  <c r="V208" i="12"/>
  <c r="V160" i="12"/>
  <c r="W144" i="12"/>
  <c r="X144" i="12"/>
  <c r="Y144" i="12"/>
  <c r="Z144" i="12"/>
  <c r="AA144" i="12"/>
  <c r="AB144" i="12"/>
  <c r="V144" i="12"/>
  <c r="V108" i="12"/>
  <c r="BS196" i="12"/>
  <c r="BU196" i="12"/>
  <c r="CE196" i="12"/>
  <c r="CF196" i="12" s="1"/>
  <c r="CG196" i="12"/>
  <c r="CH196" i="12" s="1"/>
  <c r="BS197" i="12"/>
  <c r="BU197" i="12"/>
  <c r="CE197" i="12"/>
  <c r="CF197" i="12" s="1"/>
  <c r="CG197" i="12"/>
  <c r="CH197" i="12" s="1"/>
  <c r="CI197" i="12" s="1"/>
  <c r="BS198" i="12"/>
  <c r="BU198" i="12"/>
  <c r="CE198" i="12"/>
  <c r="CF198" i="12" s="1"/>
  <c r="CG198" i="12"/>
  <c r="CH198" i="12" s="1"/>
  <c r="BS199" i="12"/>
  <c r="BU199" i="12"/>
  <c r="CE199" i="12"/>
  <c r="CF199" i="12" s="1"/>
  <c r="CG199" i="12"/>
  <c r="CH199" i="12" s="1"/>
  <c r="CI199" i="12" s="1"/>
  <c r="BS200" i="12"/>
  <c r="BU200" i="12"/>
  <c r="CE200" i="12"/>
  <c r="CF200" i="12" s="1"/>
  <c r="CG200" i="12"/>
  <c r="CH200" i="12" s="1"/>
  <c r="BS201" i="12"/>
  <c r="BU201" i="12"/>
  <c r="CE201" i="12"/>
  <c r="CF201" i="12" s="1"/>
  <c r="CG201" i="12"/>
  <c r="CH201" i="12" s="1"/>
  <c r="CI201" i="12" s="1"/>
  <c r="BS202" i="12"/>
  <c r="BU202" i="12"/>
  <c r="CE202" i="12"/>
  <c r="CF202" i="12" s="1"/>
  <c r="CG202" i="12"/>
  <c r="CH202" i="12" s="1"/>
  <c r="BS203" i="12"/>
  <c r="BU203" i="12"/>
  <c r="CE203" i="12"/>
  <c r="CF203" i="12" s="1"/>
  <c r="CG203" i="12"/>
  <c r="CH203" i="12" s="1"/>
  <c r="CI203" i="12" s="1"/>
  <c r="BS204" i="12"/>
  <c r="BU204" i="12"/>
  <c r="CE204" i="12"/>
  <c r="CF204" i="12" s="1"/>
  <c r="CG204" i="12"/>
  <c r="CH204" i="12" s="1"/>
  <c r="BS205" i="12"/>
  <c r="BU205" i="12"/>
  <c r="CE205" i="12"/>
  <c r="CF205" i="12" s="1"/>
  <c r="CG205" i="12"/>
  <c r="BS206" i="12"/>
  <c r="BU206" i="12"/>
  <c r="CE206" i="12"/>
  <c r="CF206" i="12" s="1"/>
  <c r="CG206" i="12"/>
  <c r="CH206" i="12" s="1"/>
  <c r="CI206" i="12" s="1"/>
  <c r="BS207" i="12"/>
  <c r="BU207" i="12"/>
  <c r="CE207" i="12"/>
  <c r="CF207" i="12" s="1"/>
  <c r="CG207" i="12"/>
  <c r="CG195" i="12"/>
  <c r="CE195" i="12"/>
  <c r="BU195" i="12"/>
  <c r="BS195" i="12"/>
  <c r="BL160" i="12"/>
  <c r="BE160" i="12" s="1"/>
  <c r="BE208" i="12"/>
  <c r="AY196" i="12"/>
  <c r="AZ196" i="12"/>
  <c r="BA196" i="12"/>
  <c r="BB196" i="12"/>
  <c r="BC196" i="12"/>
  <c r="BD196" i="12" s="1"/>
  <c r="AY197" i="12"/>
  <c r="AZ197" i="12"/>
  <c r="BA197" i="12"/>
  <c r="BB197" i="12"/>
  <c r="BC197" i="12"/>
  <c r="BD197" i="12" s="1"/>
  <c r="AY198" i="12"/>
  <c r="AZ198" i="12"/>
  <c r="BA198" i="12"/>
  <c r="BB198" i="12"/>
  <c r="BC198" i="12"/>
  <c r="BD198" i="12" s="1"/>
  <c r="AY199" i="12"/>
  <c r="AZ199" i="12"/>
  <c r="BA199" i="12"/>
  <c r="BB199" i="12"/>
  <c r="BC199" i="12"/>
  <c r="BD199" i="12" s="1"/>
  <c r="AY200" i="12"/>
  <c r="AZ200" i="12"/>
  <c r="BA200" i="12"/>
  <c r="BB200" i="12"/>
  <c r="BC200" i="12"/>
  <c r="BD200" i="12" s="1"/>
  <c r="AY201" i="12"/>
  <c r="AZ201" i="12"/>
  <c r="BA201" i="12"/>
  <c r="BB201" i="12"/>
  <c r="BC201" i="12"/>
  <c r="BD201" i="12" s="1"/>
  <c r="AY202" i="12"/>
  <c r="AZ202" i="12"/>
  <c r="BA202" i="12"/>
  <c r="BB202" i="12"/>
  <c r="BC202" i="12"/>
  <c r="BD202" i="12" s="1"/>
  <c r="AY203" i="12"/>
  <c r="AZ203" i="12"/>
  <c r="BA203" i="12"/>
  <c r="BB203" i="12"/>
  <c r="BC203" i="12"/>
  <c r="BD203" i="12" s="1"/>
  <c r="AY204" i="12"/>
  <c r="AZ204" i="12"/>
  <c r="BA204" i="12"/>
  <c r="BB204" i="12"/>
  <c r="BC204" i="12"/>
  <c r="BD204" i="12" s="1"/>
  <c r="AY205" i="12"/>
  <c r="AZ205" i="12"/>
  <c r="BA205" i="12"/>
  <c r="BB205" i="12"/>
  <c r="BC205" i="12"/>
  <c r="BD205" i="12" s="1"/>
  <c r="AY206" i="12"/>
  <c r="AZ206" i="12"/>
  <c r="BA206" i="12"/>
  <c r="BB206" i="12"/>
  <c r="BC206" i="12"/>
  <c r="AY207" i="12"/>
  <c r="AZ207" i="12"/>
  <c r="BA207" i="12"/>
  <c r="BB207" i="12"/>
  <c r="BC207" i="12"/>
  <c r="BD207" i="12" s="1"/>
  <c r="BC195" i="12"/>
  <c r="BB195" i="12"/>
  <c r="BA195" i="12"/>
  <c r="AZ195" i="12"/>
  <c r="AY195" i="12"/>
  <c r="AR196" i="12"/>
  <c r="AS196" i="12"/>
  <c r="AT196" i="12"/>
  <c r="AU196" i="12"/>
  <c r="AV196" i="12"/>
  <c r="AW196" i="12" s="1"/>
  <c r="AR197" i="12"/>
  <c r="AS197" i="12"/>
  <c r="AT197" i="12"/>
  <c r="AU197" i="12"/>
  <c r="AV197" i="12"/>
  <c r="AW197" i="12" s="1"/>
  <c r="AR198" i="12"/>
  <c r="AS198" i="12"/>
  <c r="AT198" i="12"/>
  <c r="AU198" i="12"/>
  <c r="AV198" i="12"/>
  <c r="AW198" i="12" s="1"/>
  <c r="AR199" i="12"/>
  <c r="AS199" i="12"/>
  <c r="AT199" i="12"/>
  <c r="AU199" i="12"/>
  <c r="AV199" i="12"/>
  <c r="AW199" i="12" s="1"/>
  <c r="AR200" i="12"/>
  <c r="AS200" i="12"/>
  <c r="AT200" i="12"/>
  <c r="AU200" i="12"/>
  <c r="AV200" i="12"/>
  <c r="AW200" i="12" s="1"/>
  <c r="AR201" i="12"/>
  <c r="AS201" i="12"/>
  <c r="AT201" i="12"/>
  <c r="AU201" i="12"/>
  <c r="AV201" i="12"/>
  <c r="AW201" i="12" s="1"/>
  <c r="AR202" i="12"/>
  <c r="AS202" i="12"/>
  <c r="AT202" i="12"/>
  <c r="AU202" i="12"/>
  <c r="AV202" i="12"/>
  <c r="AW202" i="12" s="1"/>
  <c r="AR203" i="12"/>
  <c r="AS203" i="12"/>
  <c r="AT203" i="12"/>
  <c r="AU203" i="12"/>
  <c r="AV203" i="12"/>
  <c r="AW203" i="12" s="1"/>
  <c r="AR204" i="12"/>
  <c r="AS204" i="12"/>
  <c r="AT204" i="12"/>
  <c r="AU204" i="12"/>
  <c r="AV204" i="12"/>
  <c r="AW204" i="12" s="1"/>
  <c r="AR205" i="12"/>
  <c r="AS205" i="12"/>
  <c r="AT205" i="12"/>
  <c r="AU205" i="12"/>
  <c r="AV205" i="12"/>
  <c r="AW205" i="12" s="1"/>
  <c r="AR206" i="12"/>
  <c r="AS206" i="12"/>
  <c r="AT206" i="12"/>
  <c r="AU206" i="12"/>
  <c r="AV206" i="12"/>
  <c r="AR207" i="12"/>
  <c r="AS207" i="12"/>
  <c r="AT207" i="12"/>
  <c r="AU207" i="12"/>
  <c r="AV207" i="12"/>
  <c r="AW207" i="12" s="1"/>
  <c r="AV195" i="12"/>
  <c r="AU195" i="12"/>
  <c r="AT195" i="12"/>
  <c r="AS195" i="12"/>
  <c r="AR195" i="12"/>
  <c r="AK196" i="12"/>
  <c r="AL196" i="12"/>
  <c r="AM196" i="12"/>
  <c r="AN196" i="12"/>
  <c r="AO196" i="12"/>
  <c r="AP196" i="12" s="1"/>
  <c r="AK197" i="12"/>
  <c r="AL197" i="12"/>
  <c r="AM197" i="12"/>
  <c r="AN197" i="12"/>
  <c r="AO197" i="12"/>
  <c r="AP197" i="12" s="1"/>
  <c r="AK198" i="12"/>
  <c r="AL198" i="12"/>
  <c r="AM198" i="12"/>
  <c r="AN198" i="12"/>
  <c r="AO198" i="12"/>
  <c r="AP198" i="12" s="1"/>
  <c r="AK199" i="12"/>
  <c r="AL199" i="12"/>
  <c r="AM199" i="12"/>
  <c r="AN199" i="12"/>
  <c r="AO199" i="12"/>
  <c r="AP199" i="12" s="1"/>
  <c r="AK200" i="12"/>
  <c r="AL200" i="12"/>
  <c r="AM200" i="12"/>
  <c r="AN200" i="12"/>
  <c r="AO200" i="12"/>
  <c r="AP200" i="12" s="1"/>
  <c r="AK201" i="12"/>
  <c r="AL201" i="12"/>
  <c r="AM201" i="12"/>
  <c r="AN201" i="12"/>
  <c r="AO201" i="12"/>
  <c r="AP201" i="12" s="1"/>
  <c r="AK202" i="12"/>
  <c r="AL202" i="12"/>
  <c r="AM202" i="12"/>
  <c r="AN202" i="12"/>
  <c r="AO202" i="12"/>
  <c r="AP202" i="12" s="1"/>
  <c r="AK203" i="12"/>
  <c r="AL203" i="12"/>
  <c r="AM203" i="12"/>
  <c r="AN203" i="12"/>
  <c r="AO203" i="12"/>
  <c r="AP203" i="12" s="1"/>
  <c r="AK204" i="12"/>
  <c r="AL204" i="12"/>
  <c r="AM204" i="12"/>
  <c r="AN204" i="12"/>
  <c r="AO204" i="12"/>
  <c r="AP204" i="12" s="1"/>
  <c r="AK205" i="12"/>
  <c r="AL205" i="12"/>
  <c r="AM205" i="12"/>
  <c r="AN205" i="12"/>
  <c r="AO205" i="12"/>
  <c r="AP205" i="12" s="1"/>
  <c r="AK206" i="12"/>
  <c r="AL206" i="12"/>
  <c r="AM206" i="12"/>
  <c r="AN206" i="12"/>
  <c r="AO206" i="12"/>
  <c r="AK207" i="12"/>
  <c r="AL207" i="12"/>
  <c r="AM207" i="12"/>
  <c r="AN207" i="12"/>
  <c r="AO207" i="12"/>
  <c r="AP207" i="12" s="1"/>
  <c r="AO195" i="12"/>
  <c r="AN195" i="12"/>
  <c r="AM195" i="12"/>
  <c r="AL195" i="12"/>
  <c r="AK195" i="12"/>
  <c r="AD196" i="12"/>
  <c r="AE196" i="12"/>
  <c r="AF196" i="12"/>
  <c r="AG196" i="12"/>
  <c r="AH196" i="12"/>
  <c r="AI196" i="12" s="1"/>
  <c r="AD197" i="12"/>
  <c r="AE197" i="12"/>
  <c r="AF197" i="12"/>
  <c r="AG197" i="12"/>
  <c r="AH197" i="12"/>
  <c r="AI197" i="12" s="1"/>
  <c r="AD198" i="12"/>
  <c r="AE198" i="12"/>
  <c r="AF198" i="12"/>
  <c r="AG198" i="12"/>
  <c r="AH198" i="12"/>
  <c r="AI198" i="12" s="1"/>
  <c r="AD199" i="12"/>
  <c r="AE199" i="12"/>
  <c r="AF199" i="12"/>
  <c r="AG199" i="12"/>
  <c r="AH199" i="12"/>
  <c r="AI199" i="12" s="1"/>
  <c r="AD200" i="12"/>
  <c r="AE200" i="12"/>
  <c r="AF200" i="12"/>
  <c r="AG200" i="12"/>
  <c r="AH200" i="12"/>
  <c r="AI200" i="12" s="1"/>
  <c r="AD201" i="12"/>
  <c r="AE201" i="12"/>
  <c r="AF201" i="12"/>
  <c r="AG201" i="12"/>
  <c r="AH201" i="12"/>
  <c r="AI201" i="12" s="1"/>
  <c r="AD202" i="12"/>
  <c r="AE202" i="12"/>
  <c r="AF202" i="12"/>
  <c r="AG202" i="12"/>
  <c r="AH202" i="12"/>
  <c r="AI202" i="12" s="1"/>
  <c r="AD203" i="12"/>
  <c r="AE203" i="12"/>
  <c r="AF203" i="12"/>
  <c r="AG203" i="12"/>
  <c r="AH203" i="12"/>
  <c r="AI203" i="12" s="1"/>
  <c r="AD204" i="12"/>
  <c r="AE204" i="12"/>
  <c r="AF204" i="12"/>
  <c r="AG204" i="12"/>
  <c r="AH204" i="12"/>
  <c r="AI204" i="12" s="1"/>
  <c r="AD205" i="12"/>
  <c r="AE205" i="12"/>
  <c r="AF205" i="12"/>
  <c r="AG205" i="12"/>
  <c r="AH205" i="12"/>
  <c r="AI205" i="12" s="1"/>
  <c r="AD206" i="12"/>
  <c r="AE206" i="12"/>
  <c r="AF206" i="12"/>
  <c r="AG206" i="12"/>
  <c r="AH206" i="12"/>
  <c r="AD207" i="12"/>
  <c r="AE207" i="12"/>
  <c r="AF207" i="12"/>
  <c r="AG207" i="12"/>
  <c r="AH207" i="12"/>
  <c r="AI207" i="12" s="1"/>
  <c r="AH195" i="12"/>
  <c r="AI195" i="12" s="1"/>
  <c r="AG195" i="12"/>
  <c r="AF195" i="12"/>
  <c r="AE195" i="12"/>
  <c r="AD195" i="12"/>
  <c r="W196" i="12"/>
  <c r="X196" i="12"/>
  <c r="Y196" i="12"/>
  <c r="Z196" i="12"/>
  <c r="AB196" i="12"/>
  <c r="W197" i="12"/>
  <c r="Y197" i="12"/>
  <c r="Z197" i="12"/>
  <c r="AB197" i="12"/>
  <c r="W198" i="12"/>
  <c r="X198" i="12"/>
  <c r="Y198" i="12"/>
  <c r="Z198" i="12"/>
  <c r="AB198" i="12"/>
  <c r="W199" i="12"/>
  <c r="X199" i="12"/>
  <c r="Y199" i="12"/>
  <c r="Z199" i="12"/>
  <c r="AB199" i="12"/>
  <c r="W200" i="12"/>
  <c r="X200" i="12"/>
  <c r="Y200" i="12"/>
  <c r="Z200" i="12"/>
  <c r="AB200" i="12"/>
  <c r="W201" i="12"/>
  <c r="X201" i="12"/>
  <c r="Y201" i="12"/>
  <c r="Z201" i="12"/>
  <c r="AB201" i="12"/>
  <c r="W202" i="12"/>
  <c r="X202" i="12"/>
  <c r="Y202" i="12"/>
  <c r="Z202" i="12"/>
  <c r="AB202" i="12"/>
  <c r="W203" i="12"/>
  <c r="X203" i="12"/>
  <c r="Y203" i="12"/>
  <c r="Z203" i="12"/>
  <c r="AB203" i="12"/>
  <c r="W204" i="12"/>
  <c r="X204" i="12"/>
  <c r="Y204" i="12"/>
  <c r="Z204" i="12"/>
  <c r="AB204" i="12"/>
  <c r="W205" i="12"/>
  <c r="X205" i="12"/>
  <c r="Y205" i="12"/>
  <c r="Z205" i="12"/>
  <c r="AB205" i="12"/>
  <c r="W206" i="12"/>
  <c r="X206" i="12"/>
  <c r="Y206" i="12"/>
  <c r="Z206" i="12"/>
  <c r="W207" i="12"/>
  <c r="X207" i="12"/>
  <c r="Y207" i="12"/>
  <c r="Z207" i="12"/>
  <c r="AB207" i="12"/>
  <c r="W195" i="12"/>
  <c r="W208" i="12" s="1"/>
  <c r="AA195" i="12"/>
  <c r="AB195" i="12" s="1"/>
  <c r="Z195" i="12"/>
  <c r="Y195" i="12"/>
  <c r="X195" i="12"/>
  <c r="V210" i="12" l="1"/>
  <c r="BV206" i="12"/>
  <c r="BW206" i="12" s="1"/>
  <c r="BV204" i="12"/>
  <c r="BW204" i="12" s="1"/>
  <c r="BV202" i="12"/>
  <c r="BW202" i="12" s="1"/>
  <c r="BV200" i="12"/>
  <c r="BW200" i="12" s="1"/>
  <c r="BV198" i="12"/>
  <c r="BW198" i="12" s="1"/>
  <c r="BV196" i="12"/>
  <c r="BW196" i="12" s="1"/>
  <c r="BV207" i="12"/>
  <c r="BW207" i="12" s="1"/>
  <c r="BV205" i="12"/>
  <c r="BW205" i="12" s="1"/>
  <c r="BV203" i="12"/>
  <c r="BW203" i="12" s="1"/>
  <c r="BV201" i="12"/>
  <c r="BW201" i="12" s="1"/>
  <c r="BV199" i="12"/>
  <c r="BW199" i="12" s="1"/>
  <c r="BV197" i="12"/>
  <c r="BW197" i="12" s="1"/>
  <c r="BD206" i="12"/>
  <c r="AB206" i="12"/>
  <c r="AB208" i="12" s="1"/>
  <c r="AI206" i="12"/>
  <c r="AP206" i="12"/>
  <c r="AW206" i="12"/>
  <c r="BF203" i="12"/>
  <c r="BF198" i="12"/>
  <c r="BF206" i="12"/>
  <c r="BI207" i="12"/>
  <c r="BI199" i="12"/>
  <c r="BH204" i="12"/>
  <c r="BK202" i="12"/>
  <c r="BG201" i="12"/>
  <c r="BH201" i="12"/>
  <c r="BI205" i="12"/>
  <c r="BF204" i="12"/>
  <c r="BI197" i="12"/>
  <c r="BF196" i="12"/>
  <c r="BI201" i="12"/>
  <c r="BF200" i="12"/>
  <c r="BK196" i="12"/>
  <c r="AM208" i="12"/>
  <c r="AS208" i="12"/>
  <c r="AY208" i="12"/>
  <c r="BH205" i="12"/>
  <c r="BF199" i="12"/>
  <c r="BH197" i="12"/>
  <c r="BG205" i="12"/>
  <c r="BI203" i="12"/>
  <c r="BF202" i="12"/>
  <c r="BH200" i="12"/>
  <c r="BK198" i="12"/>
  <c r="BG197" i="12"/>
  <c r="BF207" i="12"/>
  <c r="BG206" i="12"/>
  <c r="BG202" i="12"/>
  <c r="BG198" i="12"/>
  <c r="BS208" i="12"/>
  <c r="AE208" i="12"/>
  <c r="AK208" i="12"/>
  <c r="AU208" i="12"/>
  <c r="BA208" i="12"/>
  <c r="BI195" i="12"/>
  <c r="BI206" i="12"/>
  <c r="BI202" i="12"/>
  <c r="BG200" i="12"/>
  <c r="BI198" i="12"/>
  <c r="BF197" i="12"/>
  <c r="BX208" i="12"/>
  <c r="CG208" i="12"/>
  <c r="BT208" i="12"/>
  <c r="AD208" i="12"/>
  <c r="BU208" i="12"/>
  <c r="AT208" i="12"/>
  <c r="BK207" i="12"/>
  <c r="AG208" i="12"/>
  <c r="AP195" i="12"/>
  <c r="AO208" i="12"/>
  <c r="CB208" i="12"/>
  <c r="AL208" i="12"/>
  <c r="AR208" i="12"/>
  <c r="AW195" i="12"/>
  <c r="AV208" i="12"/>
  <c r="BB208" i="12"/>
  <c r="BN208" i="12"/>
  <c r="CF195" i="12"/>
  <c r="CF208" i="12" s="1"/>
  <c r="CE208" i="12"/>
  <c r="BD195" i="12"/>
  <c r="BC208" i="12"/>
  <c r="BM208" i="12"/>
  <c r="AN208" i="12"/>
  <c r="AZ208" i="12"/>
  <c r="BY208" i="12"/>
  <c r="BG204" i="12"/>
  <c r="BV195" i="12"/>
  <c r="AF208" i="12"/>
  <c r="BF205" i="12"/>
  <c r="BF201" i="12"/>
  <c r="BH199" i="12"/>
  <c r="BH207" i="12"/>
  <c r="BH203" i="12"/>
  <c r="BF195" i="12"/>
  <c r="AH208" i="12"/>
  <c r="BH196" i="12"/>
  <c r="CI204" i="12"/>
  <c r="CI202" i="12"/>
  <c r="CI200" i="12"/>
  <c r="CI198" i="12"/>
  <c r="CI196" i="12"/>
  <c r="CH207" i="12"/>
  <c r="CI207" i="12" s="1"/>
  <c r="CH205" i="12"/>
  <c r="CI205" i="12" s="1"/>
  <c r="BI204" i="12"/>
  <c r="BI200" i="12"/>
  <c r="BI196" i="12"/>
  <c r="BK197" i="12"/>
  <c r="BG196" i="12"/>
  <c r="BH206" i="12"/>
  <c r="BG203" i="12"/>
  <c r="BK200" i="12"/>
  <c r="BH198" i="12"/>
  <c r="BG207" i="12"/>
  <c r="BK204" i="12"/>
  <c r="BH202" i="12"/>
  <c r="BG199" i="12"/>
  <c r="BK201" i="12"/>
  <c r="BK205" i="12"/>
  <c r="BK203" i="12"/>
  <c r="X208" i="12"/>
  <c r="Y208" i="12"/>
  <c r="Z208" i="12"/>
  <c r="AA208" i="12"/>
  <c r="CH195" i="12"/>
  <c r="BK199" i="12"/>
  <c r="BH195" i="12"/>
  <c r="BG195" i="12"/>
  <c r="BJ206" i="12"/>
  <c r="BJ204" i="12"/>
  <c r="BJ202" i="12"/>
  <c r="BJ200" i="12"/>
  <c r="BJ198" i="12"/>
  <c r="BJ196" i="12"/>
  <c r="BJ195" i="12"/>
  <c r="BJ207" i="12"/>
  <c r="BJ205" i="12"/>
  <c r="BJ203" i="12"/>
  <c r="BJ201" i="12"/>
  <c r="BJ199" i="12"/>
  <c r="BJ197" i="12"/>
  <c r="AP208" i="12" l="1"/>
  <c r="BV208" i="12"/>
  <c r="BK206" i="12"/>
  <c r="AW208" i="12"/>
  <c r="AI208" i="12"/>
  <c r="BD208" i="12"/>
  <c r="CD208" i="12"/>
  <c r="CC208" i="12"/>
  <c r="BW195" i="12"/>
  <c r="BW208" i="12" s="1"/>
  <c r="BK195" i="12"/>
  <c r="CH208" i="12"/>
  <c r="BF208" i="12"/>
  <c r="BZ208" i="12"/>
  <c r="BO208" i="12"/>
  <c r="BI208" i="12"/>
  <c r="BG208" i="12"/>
  <c r="CA208" i="12"/>
  <c r="CI195" i="12"/>
  <c r="CI208" i="12" s="1"/>
  <c r="BH208" i="12"/>
  <c r="BJ208" i="12"/>
  <c r="BK208" i="12" l="1"/>
  <c r="X176" i="12" l="1"/>
  <c r="X193" i="12" s="1"/>
  <c r="W176" i="12"/>
  <c r="X58" i="12"/>
  <c r="X47" i="12"/>
  <c r="X48" i="12"/>
  <c r="X49" i="12"/>
  <c r="X50" i="12"/>
  <c r="X51" i="12"/>
  <c r="X52" i="12"/>
  <c r="X53" i="12"/>
  <c r="X54" i="12"/>
  <c r="X55" i="12"/>
  <c r="X46" i="12"/>
  <c r="X163" i="12"/>
  <c r="AZ176" i="12"/>
  <c r="X56" i="12" l="1"/>
  <c r="BS177" i="12" l="1"/>
  <c r="BU177" i="12"/>
  <c r="AM185" i="12"/>
  <c r="BL193" i="12"/>
  <c r="BE193" i="12" s="1"/>
  <c r="BU191" i="12"/>
  <c r="CE191" i="12"/>
  <c r="CF191" i="12" s="1"/>
  <c r="BS179" i="12"/>
  <c r="BS180" i="12"/>
  <c r="BU180" i="12"/>
  <c r="CE180" i="12"/>
  <c r="CF180" i="12" s="1"/>
  <c r="BS181" i="12"/>
  <c r="BU181" i="12"/>
  <c r="BS183" i="12"/>
  <c r="CG183" i="12"/>
  <c r="CH183" i="12" s="1"/>
  <c r="BS184" i="12"/>
  <c r="CG184" i="12"/>
  <c r="CH184" i="12" s="1"/>
  <c r="CI184" i="12" s="1"/>
  <c r="BS185" i="12"/>
  <c r="BU185" i="12"/>
  <c r="CE185" i="12"/>
  <c r="CF185" i="12" s="1"/>
  <c r="CG185" i="12"/>
  <c r="CH185" i="12" s="1"/>
  <c r="BS186" i="12"/>
  <c r="CG186" i="12"/>
  <c r="CH186" i="12" s="1"/>
  <c r="CI186" i="12" s="1"/>
  <c r="BS187" i="12"/>
  <c r="BU187" i="12"/>
  <c r="CE187" i="12"/>
  <c r="CF187" i="12" s="1"/>
  <c r="CG187" i="12"/>
  <c r="CH187" i="12" s="1"/>
  <c r="BS188" i="12"/>
  <c r="CE188" i="12"/>
  <c r="CF188" i="12" s="1"/>
  <c r="CG188" i="12"/>
  <c r="CH188" i="12" s="1"/>
  <c r="CI188" i="12" s="1"/>
  <c r="BS189" i="12"/>
  <c r="BU189" i="12"/>
  <c r="CE189" i="12"/>
  <c r="CF189" i="12" s="1"/>
  <c r="CG189" i="12"/>
  <c r="CH189" i="12" s="1"/>
  <c r="BS190" i="12"/>
  <c r="BU190" i="12"/>
  <c r="CE190" i="12"/>
  <c r="CF190" i="12" s="1"/>
  <c r="CG190" i="12"/>
  <c r="CH190" i="12" s="1"/>
  <c r="CG176" i="12"/>
  <c r="CE176" i="12"/>
  <c r="BU176" i="12"/>
  <c r="BS176" i="12"/>
  <c r="AY177" i="12"/>
  <c r="AZ177" i="12"/>
  <c r="BA177" i="12"/>
  <c r="BB177" i="12"/>
  <c r="BC177" i="12"/>
  <c r="BD177" i="12" s="1"/>
  <c r="AY178" i="12"/>
  <c r="AZ178" i="12"/>
  <c r="BA178" i="12"/>
  <c r="BB178" i="12"/>
  <c r="BC178" i="12"/>
  <c r="BD178" i="12" s="1"/>
  <c r="AY179" i="12"/>
  <c r="AZ179" i="12"/>
  <c r="BA179" i="12"/>
  <c r="BB179" i="12"/>
  <c r="BC179" i="12"/>
  <c r="BD179" i="12" s="1"/>
  <c r="AY180" i="12"/>
  <c r="AZ180" i="12"/>
  <c r="BA180" i="12"/>
  <c r="BB180" i="12"/>
  <c r="BC180" i="12"/>
  <c r="BD180" i="12" s="1"/>
  <c r="AY181" i="12"/>
  <c r="AZ181" i="12"/>
  <c r="BA181" i="12"/>
  <c r="BB181" i="12"/>
  <c r="BC181" i="12"/>
  <c r="BD181" i="12" s="1"/>
  <c r="AY182" i="12"/>
  <c r="AZ182" i="12"/>
  <c r="BA182" i="12"/>
  <c r="BB182" i="12"/>
  <c r="BC182" i="12"/>
  <c r="BD182" i="12" s="1"/>
  <c r="AY183" i="12"/>
  <c r="AZ183" i="12"/>
  <c r="BA183" i="12"/>
  <c r="BB183" i="12"/>
  <c r="BC183" i="12"/>
  <c r="BD183" i="12" s="1"/>
  <c r="AY184" i="12"/>
  <c r="AZ184" i="12"/>
  <c r="BA184" i="12"/>
  <c r="BB184" i="12"/>
  <c r="BC184" i="12"/>
  <c r="BD184" i="12" s="1"/>
  <c r="AY185" i="12"/>
  <c r="AZ185" i="12"/>
  <c r="BA185" i="12"/>
  <c r="BB185" i="12"/>
  <c r="BC185" i="12"/>
  <c r="BD185" i="12" s="1"/>
  <c r="AY186" i="12"/>
  <c r="AZ186" i="12"/>
  <c r="BA186" i="12"/>
  <c r="BB186" i="12"/>
  <c r="BC186" i="12"/>
  <c r="BD186" i="12" s="1"/>
  <c r="AY187" i="12"/>
  <c r="AZ187" i="12"/>
  <c r="BA187" i="12"/>
  <c r="BB187" i="12"/>
  <c r="BC187" i="12"/>
  <c r="BD187" i="12" s="1"/>
  <c r="AY188" i="12"/>
  <c r="AZ188" i="12"/>
  <c r="BA188" i="12"/>
  <c r="BB188" i="12"/>
  <c r="BC188" i="12"/>
  <c r="BD188" i="12" s="1"/>
  <c r="AY189" i="12"/>
  <c r="AZ189" i="12"/>
  <c r="BA189" i="12"/>
  <c r="BB189" i="12"/>
  <c r="BC189" i="12"/>
  <c r="BD189" i="12" s="1"/>
  <c r="AY190" i="12"/>
  <c r="AZ190" i="12"/>
  <c r="BA190" i="12"/>
  <c r="BB190" i="12"/>
  <c r="BC190" i="12"/>
  <c r="BD190" i="12" s="1"/>
  <c r="AY191" i="12"/>
  <c r="AZ191" i="12"/>
  <c r="BA191" i="12"/>
  <c r="BB191" i="12"/>
  <c r="BC191" i="12"/>
  <c r="BD191" i="12" s="1"/>
  <c r="BC176" i="12"/>
  <c r="BB176" i="12"/>
  <c r="BA176" i="12"/>
  <c r="AY176" i="12"/>
  <c r="AY193" i="12" s="1"/>
  <c r="AR177" i="12"/>
  <c r="AS177" i="12"/>
  <c r="AT177" i="12"/>
  <c r="AU177" i="12"/>
  <c r="AV177" i="12"/>
  <c r="AW177" i="12" s="1"/>
  <c r="AR178" i="12"/>
  <c r="AS178" i="12"/>
  <c r="AT178" i="12"/>
  <c r="AU178" i="12"/>
  <c r="AV178" i="12"/>
  <c r="AW178" i="12" s="1"/>
  <c r="AR179" i="12"/>
  <c r="AS179" i="12"/>
  <c r="AT179" i="12"/>
  <c r="AU179" i="12"/>
  <c r="AV179" i="12"/>
  <c r="AW179" i="12" s="1"/>
  <c r="AR180" i="12"/>
  <c r="AS180" i="12"/>
  <c r="AT180" i="12"/>
  <c r="AU180" i="12"/>
  <c r="AV180" i="12"/>
  <c r="AW180" i="12" s="1"/>
  <c r="AR181" i="12"/>
  <c r="AS181" i="12"/>
  <c r="AT181" i="12"/>
  <c r="AU181" i="12"/>
  <c r="AV181" i="12"/>
  <c r="AW181" i="12" s="1"/>
  <c r="AR182" i="12"/>
  <c r="AS182" i="12"/>
  <c r="AT182" i="12"/>
  <c r="AU182" i="12"/>
  <c r="AV182" i="12"/>
  <c r="AW182" i="12" s="1"/>
  <c r="AR183" i="12"/>
  <c r="AS183" i="12"/>
  <c r="AT183" i="12"/>
  <c r="AU183" i="12"/>
  <c r="AV183" i="12"/>
  <c r="AW183" i="12" s="1"/>
  <c r="AR184" i="12"/>
  <c r="AS184" i="12"/>
  <c r="AT184" i="12"/>
  <c r="AU184" i="12"/>
  <c r="AV184" i="12"/>
  <c r="AW184" i="12" s="1"/>
  <c r="AR185" i="12"/>
  <c r="AS185" i="12"/>
  <c r="AT185" i="12"/>
  <c r="AU185" i="12"/>
  <c r="AV185" i="12"/>
  <c r="AW185" i="12" s="1"/>
  <c r="AR186" i="12"/>
  <c r="AS186" i="12"/>
  <c r="AT186" i="12"/>
  <c r="AU186" i="12"/>
  <c r="AV186" i="12"/>
  <c r="AW186" i="12" s="1"/>
  <c r="AR187" i="12"/>
  <c r="AS187" i="12"/>
  <c r="AT187" i="12"/>
  <c r="AU187" i="12"/>
  <c r="AV187" i="12"/>
  <c r="AW187" i="12" s="1"/>
  <c r="AR188" i="12"/>
  <c r="AS188" i="12"/>
  <c r="AT188" i="12"/>
  <c r="AU188" i="12"/>
  <c r="AV188" i="12"/>
  <c r="AW188" i="12" s="1"/>
  <c r="AR189" i="12"/>
  <c r="AS189" i="12"/>
  <c r="AT189" i="12"/>
  <c r="AU189" i="12"/>
  <c r="AV189" i="12"/>
  <c r="AW189" i="12" s="1"/>
  <c r="AR190" i="12"/>
  <c r="AS190" i="12"/>
  <c r="AT190" i="12"/>
  <c r="AU190" i="12"/>
  <c r="AV190" i="12"/>
  <c r="AW190" i="12" s="1"/>
  <c r="AR191" i="12"/>
  <c r="AS191" i="12"/>
  <c r="AT191" i="12"/>
  <c r="AU191" i="12"/>
  <c r="AV191" i="12"/>
  <c r="AW191" i="12" s="1"/>
  <c r="AV176" i="12"/>
  <c r="AU176" i="12"/>
  <c r="AT176" i="12"/>
  <c r="AS176" i="12"/>
  <c r="AR176" i="12"/>
  <c r="AR193" i="12" s="1"/>
  <c r="AK177" i="12"/>
  <c r="AL177" i="12"/>
  <c r="AM177" i="12"/>
  <c r="AN177" i="12"/>
  <c r="AO177" i="12"/>
  <c r="AP177" i="12" s="1"/>
  <c r="AK178" i="12"/>
  <c r="AL178" i="12"/>
  <c r="AM178" i="12"/>
  <c r="AN178" i="12"/>
  <c r="AO178" i="12"/>
  <c r="AP178" i="12" s="1"/>
  <c r="AK179" i="12"/>
  <c r="AL179" i="12"/>
  <c r="AM179" i="12"/>
  <c r="AN179" i="12"/>
  <c r="AO179" i="12"/>
  <c r="AP179" i="12" s="1"/>
  <c r="AK180" i="12"/>
  <c r="AL180" i="12"/>
  <c r="AM180" i="12"/>
  <c r="AN180" i="12"/>
  <c r="AO180" i="12"/>
  <c r="AP180" i="12" s="1"/>
  <c r="AK181" i="12"/>
  <c r="AL181" i="12"/>
  <c r="AM181" i="12"/>
  <c r="AN181" i="12"/>
  <c r="AO181" i="12"/>
  <c r="AP181" i="12" s="1"/>
  <c r="AK182" i="12"/>
  <c r="AL182" i="12"/>
  <c r="AM182" i="12"/>
  <c r="AN182" i="12"/>
  <c r="AO182" i="12"/>
  <c r="AP182" i="12" s="1"/>
  <c r="AK183" i="12"/>
  <c r="AL183" i="12"/>
  <c r="AM183" i="12"/>
  <c r="AN183" i="12"/>
  <c r="AO183" i="12"/>
  <c r="AP183" i="12" s="1"/>
  <c r="AK184" i="12"/>
  <c r="AL184" i="12"/>
  <c r="AM184" i="12"/>
  <c r="AN184" i="12"/>
  <c r="AO184" i="12"/>
  <c r="AP184" i="12" s="1"/>
  <c r="AK185" i="12"/>
  <c r="AL185" i="12"/>
  <c r="AN185" i="12"/>
  <c r="AO185" i="12"/>
  <c r="AP185" i="12" s="1"/>
  <c r="AK186" i="12"/>
  <c r="AL186" i="12"/>
  <c r="AM186" i="12"/>
  <c r="AN186" i="12"/>
  <c r="AO186" i="12"/>
  <c r="AP186" i="12" s="1"/>
  <c r="AK187" i="12"/>
  <c r="AL187" i="12"/>
  <c r="AM187" i="12"/>
  <c r="AN187" i="12"/>
  <c r="AO187" i="12"/>
  <c r="AP187" i="12" s="1"/>
  <c r="AK188" i="12"/>
  <c r="AL188" i="12"/>
  <c r="AM188" i="12"/>
  <c r="AN188" i="12"/>
  <c r="AO188" i="12"/>
  <c r="AP188" i="12" s="1"/>
  <c r="AK189" i="12"/>
  <c r="AL189" i="12"/>
  <c r="AM189" i="12"/>
  <c r="AN189" i="12"/>
  <c r="AO189" i="12"/>
  <c r="AP189" i="12" s="1"/>
  <c r="AK190" i="12"/>
  <c r="AL190" i="12"/>
  <c r="AM190" i="12"/>
  <c r="AN190" i="12"/>
  <c r="AO190" i="12"/>
  <c r="AP190" i="12" s="1"/>
  <c r="AK191" i="12"/>
  <c r="AL191" i="12"/>
  <c r="AM191" i="12"/>
  <c r="AN191" i="12"/>
  <c r="AO191" i="12"/>
  <c r="AP191" i="12" s="1"/>
  <c r="AO176" i="12"/>
  <c r="AN176" i="12"/>
  <c r="AM176" i="12"/>
  <c r="AL176" i="12"/>
  <c r="AK176" i="12"/>
  <c r="AD177" i="12"/>
  <c r="AE177" i="12"/>
  <c r="AF177" i="12"/>
  <c r="AG177" i="12"/>
  <c r="AH177" i="12"/>
  <c r="AI177" i="12" s="1"/>
  <c r="AD178" i="12"/>
  <c r="AE178" i="12"/>
  <c r="AF178" i="12"/>
  <c r="AG178" i="12"/>
  <c r="AH178" i="12"/>
  <c r="AI178" i="12" s="1"/>
  <c r="AD179" i="12"/>
  <c r="AE179" i="12"/>
  <c r="AF179" i="12"/>
  <c r="AG179" i="12"/>
  <c r="AH179" i="12"/>
  <c r="AI179" i="12" s="1"/>
  <c r="AD180" i="12"/>
  <c r="AE180" i="12"/>
  <c r="AF180" i="12"/>
  <c r="AG180" i="12"/>
  <c r="AH180" i="12"/>
  <c r="AI180" i="12" s="1"/>
  <c r="AD181" i="12"/>
  <c r="AE181" i="12"/>
  <c r="AF181" i="12"/>
  <c r="AG181" i="12"/>
  <c r="AH181" i="12"/>
  <c r="AI181" i="12" s="1"/>
  <c r="AE182" i="12"/>
  <c r="AF182" i="12"/>
  <c r="AG182" i="12"/>
  <c r="AH182" i="12"/>
  <c r="AI182" i="12" s="1"/>
  <c r="AD183" i="12"/>
  <c r="AE183" i="12"/>
  <c r="AF183" i="12"/>
  <c r="AG183" i="12"/>
  <c r="AH183" i="12"/>
  <c r="AI183" i="12" s="1"/>
  <c r="AD184" i="12"/>
  <c r="AE184" i="12"/>
  <c r="AF184" i="12"/>
  <c r="AG184" i="12"/>
  <c r="AH184" i="12"/>
  <c r="AI184" i="12" s="1"/>
  <c r="AD185" i="12"/>
  <c r="AE185" i="12"/>
  <c r="AF185" i="12"/>
  <c r="AG185" i="12"/>
  <c r="AH185" i="12"/>
  <c r="AI185" i="12" s="1"/>
  <c r="AD186" i="12"/>
  <c r="AE186" i="12"/>
  <c r="AF186" i="12"/>
  <c r="AG186" i="12"/>
  <c r="AH186" i="12"/>
  <c r="AI186" i="12" s="1"/>
  <c r="AD187" i="12"/>
  <c r="AE187" i="12"/>
  <c r="AF187" i="12"/>
  <c r="AG187" i="12"/>
  <c r="AH187" i="12"/>
  <c r="AI187" i="12" s="1"/>
  <c r="AD188" i="12"/>
  <c r="AE188" i="12"/>
  <c r="AF188" i="12"/>
  <c r="AG188" i="12"/>
  <c r="AH188" i="12"/>
  <c r="AI188" i="12" s="1"/>
  <c r="AD189" i="12"/>
  <c r="AE189" i="12"/>
  <c r="AF189" i="12"/>
  <c r="AG189" i="12"/>
  <c r="AH189" i="12"/>
  <c r="AI189" i="12" s="1"/>
  <c r="AD190" i="12"/>
  <c r="AE190" i="12"/>
  <c r="AF190" i="12"/>
  <c r="AG190" i="12"/>
  <c r="AH190" i="12"/>
  <c r="AI190" i="12" s="1"/>
  <c r="AD191" i="12"/>
  <c r="AE191" i="12"/>
  <c r="AF191" i="12"/>
  <c r="AG191" i="12"/>
  <c r="AH191" i="12"/>
  <c r="AI191" i="12" s="1"/>
  <c r="AH176" i="12"/>
  <c r="AG176" i="12"/>
  <c r="AF176" i="12"/>
  <c r="AE176" i="12"/>
  <c r="W177" i="12"/>
  <c r="Y177" i="12"/>
  <c r="Z177" i="12"/>
  <c r="AA177" i="12"/>
  <c r="AB177" i="12" s="1"/>
  <c r="W178" i="12"/>
  <c r="Y178" i="12"/>
  <c r="Z178" i="12"/>
  <c r="AA178" i="12"/>
  <c r="AB178" i="12" s="1"/>
  <c r="W179" i="12"/>
  <c r="Y179" i="12"/>
  <c r="Z179" i="12"/>
  <c r="AA179" i="12"/>
  <c r="AB179" i="12" s="1"/>
  <c r="W180" i="12"/>
  <c r="Y180" i="12"/>
  <c r="Z180" i="12"/>
  <c r="AA180" i="12"/>
  <c r="AB180" i="12" s="1"/>
  <c r="W181" i="12"/>
  <c r="Y181" i="12"/>
  <c r="Z181" i="12"/>
  <c r="AA181" i="12"/>
  <c r="AB181" i="12" s="1"/>
  <c r="W182" i="12"/>
  <c r="Y182" i="12"/>
  <c r="Z182" i="12"/>
  <c r="AA182" i="12"/>
  <c r="AB182" i="12" s="1"/>
  <c r="W183" i="12"/>
  <c r="Y183" i="12"/>
  <c r="Z183" i="12"/>
  <c r="AA183" i="12"/>
  <c r="AB183" i="12" s="1"/>
  <c r="W184" i="12"/>
  <c r="Y184" i="12"/>
  <c r="Z184" i="12"/>
  <c r="AA184" i="12"/>
  <c r="AB184" i="12" s="1"/>
  <c r="W185" i="12"/>
  <c r="Y185" i="12"/>
  <c r="Z185" i="12"/>
  <c r="AA185" i="12"/>
  <c r="AB185" i="12" s="1"/>
  <c r="W186" i="12"/>
  <c r="Y186" i="12"/>
  <c r="Z186" i="12"/>
  <c r="AA186" i="12"/>
  <c r="AB186" i="12" s="1"/>
  <c r="W187" i="12"/>
  <c r="Y187" i="12"/>
  <c r="Z187" i="12"/>
  <c r="AA187" i="12"/>
  <c r="AB187" i="12" s="1"/>
  <c r="W188" i="12"/>
  <c r="Y188" i="12"/>
  <c r="Z188" i="12"/>
  <c r="AA188" i="12"/>
  <c r="AB188" i="12" s="1"/>
  <c r="W189" i="12"/>
  <c r="Y189" i="12"/>
  <c r="Z189" i="12"/>
  <c r="AA189" i="12"/>
  <c r="AB189" i="12" s="1"/>
  <c r="W190" i="12"/>
  <c r="Y190" i="12"/>
  <c r="Z190" i="12"/>
  <c r="AA190" i="12"/>
  <c r="AB190" i="12" s="1"/>
  <c r="W191" i="12"/>
  <c r="Y191" i="12"/>
  <c r="Z191" i="12"/>
  <c r="AA191" i="12"/>
  <c r="AB191" i="12" s="1"/>
  <c r="AA176" i="12"/>
  <c r="Z176" i="12"/>
  <c r="Y176" i="12"/>
  <c r="AD193" i="12" l="1"/>
  <c r="Z193" i="12"/>
  <c r="AK193" i="12"/>
  <c r="AS193" i="12"/>
  <c r="BA193" i="12"/>
  <c r="W193" i="12"/>
  <c r="Y193" i="12"/>
  <c r="AE193" i="12"/>
  <c r="AL193" i="12"/>
  <c r="AT193" i="12"/>
  <c r="BB193" i="12"/>
  <c r="AF193" i="12"/>
  <c r="AM193" i="12"/>
  <c r="AU193" i="12"/>
  <c r="BC193" i="12"/>
  <c r="AA193" i="12"/>
  <c r="AG193" i="12"/>
  <c r="AN193" i="12"/>
  <c r="AV193" i="12"/>
  <c r="AH193" i="12"/>
  <c r="AO193" i="12"/>
  <c r="AZ193" i="12"/>
  <c r="BV185" i="12"/>
  <c r="BW185" i="12" s="1"/>
  <c r="BV189" i="12"/>
  <c r="BW189" i="12" s="1"/>
  <c r="BV191" i="12"/>
  <c r="BW191" i="12" s="1"/>
  <c r="BV181" i="12"/>
  <c r="BW181" i="12" s="1"/>
  <c r="BV190" i="12"/>
  <c r="BW190" i="12" s="1"/>
  <c r="BV180" i="12"/>
  <c r="BW180" i="12" s="1"/>
  <c r="BV177" i="12"/>
  <c r="BW177" i="12" s="1"/>
  <c r="BV187" i="12"/>
  <c r="BW187" i="12" s="1"/>
  <c r="BG191" i="12"/>
  <c r="BG183" i="12"/>
  <c r="BG186" i="12"/>
  <c r="BH179" i="12"/>
  <c r="BK177" i="12"/>
  <c r="BG187" i="12"/>
  <c r="BG179" i="12"/>
  <c r="BH188" i="12"/>
  <c r="BG178" i="12"/>
  <c r="BG182" i="12"/>
  <c r="BG185" i="12"/>
  <c r="BD176" i="12"/>
  <c r="BD193" i="12" s="1"/>
  <c r="BV176" i="12"/>
  <c r="CF176" i="12"/>
  <c r="BI186" i="12"/>
  <c r="BI178" i="12"/>
  <c r="AI176" i="12"/>
  <c r="AI193" i="12" s="1"/>
  <c r="BF189" i="12"/>
  <c r="BF191" i="12"/>
  <c r="BK183" i="12"/>
  <c r="BH181" i="12"/>
  <c r="BK187" i="12"/>
  <c r="BH185" i="12"/>
  <c r="BK182" i="12"/>
  <c r="BF182" i="12"/>
  <c r="BF181" i="12"/>
  <c r="BF179" i="12"/>
  <c r="BH177" i="12"/>
  <c r="BG189" i="12"/>
  <c r="BG181" i="12"/>
  <c r="BG177" i="12"/>
  <c r="BF183" i="12"/>
  <c r="BH180" i="12"/>
  <c r="BI190" i="12"/>
  <c r="BK186" i="12"/>
  <c r="BF186" i="12"/>
  <c r="BH184" i="12"/>
  <c r="BH183" i="12"/>
  <c r="BI182" i="12"/>
  <c r="BK181" i="12"/>
  <c r="BK179" i="12"/>
  <c r="BK178" i="12"/>
  <c r="BF178" i="12"/>
  <c r="BF177" i="12"/>
  <c r="BG184" i="12"/>
  <c r="BG180" i="12"/>
  <c r="BF187" i="12"/>
  <c r="BF185" i="12"/>
  <c r="BG176" i="12"/>
  <c r="BS182" i="12"/>
  <c r="BS178" i="12"/>
  <c r="BS191" i="12"/>
  <c r="CE183" i="12"/>
  <c r="CF183" i="12" s="1"/>
  <c r="CG182" i="12"/>
  <c r="CH182" i="12" s="1"/>
  <c r="CI182" i="12" s="1"/>
  <c r="CE181" i="12"/>
  <c r="CF181" i="12" s="1"/>
  <c r="CG179" i="12"/>
  <c r="CH179" i="12" s="1"/>
  <c r="CE177" i="12"/>
  <c r="CF177" i="12" s="1"/>
  <c r="BU188" i="12"/>
  <c r="CE186" i="12"/>
  <c r="CF186" i="12" s="1"/>
  <c r="BU186" i="12"/>
  <c r="CE184" i="12"/>
  <c r="CF184" i="12" s="1"/>
  <c r="BU184" i="12"/>
  <c r="CG178" i="12"/>
  <c r="CH178" i="12" s="1"/>
  <c r="CI178" i="12" s="1"/>
  <c r="BU183" i="12"/>
  <c r="CG181" i="12"/>
  <c r="CH181" i="12" s="1"/>
  <c r="CE178" i="12"/>
  <c r="CF178" i="12" s="1"/>
  <c r="BU178" i="12"/>
  <c r="CG191" i="12"/>
  <c r="CH191" i="12" s="1"/>
  <c r="CI191" i="12" s="1"/>
  <c r="CE182" i="12"/>
  <c r="CF182" i="12" s="1"/>
  <c r="BU182" i="12"/>
  <c r="CG180" i="12"/>
  <c r="CH180" i="12" s="1"/>
  <c r="CI180" i="12" s="1"/>
  <c r="CE179" i="12"/>
  <c r="CF179" i="12" s="1"/>
  <c r="BU179" i="12"/>
  <c r="CG177" i="12"/>
  <c r="CH177" i="12" s="1"/>
  <c r="CI177" i="12" s="1"/>
  <c r="BK190" i="12"/>
  <c r="BF190" i="12"/>
  <c r="BI188" i="12"/>
  <c r="BI180" i="12"/>
  <c r="BI184" i="12"/>
  <c r="BH190" i="12"/>
  <c r="BK188" i="12"/>
  <c r="BF188" i="12"/>
  <c r="BH186" i="12"/>
  <c r="BF184" i="12"/>
  <c r="BH182" i="12"/>
  <c r="BK180" i="12"/>
  <c r="BF180" i="12"/>
  <c r="BH178" i="12"/>
  <c r="BG190" i="12"/>
  <c r="BH189" i="12"/>
  <c r="BI189" i="12"/>
  <c r="BI185" i="12"/>
  <c r="BI181" i="12"/>
  <c r="BI177" i="12"/>
  <c r="BI191" i="12"/>
  <c r="BI187" i="12"/>
  <c r="BI183" i="12"/>
  <c r="BI179" i="12"/>
  <c r="BK184" i="12"/>
  <c r="CI189" i="12"/>
  <c r="CI187" i="12"/>
  <c r="CI185" i="12"/>
  <c r="CI183" i="12"/>
  <c r="CI190" i="12"/>
  <c r="BH191" i="12"/>
  <c r="BK189" i="12"/>
  <c r="BG188" i="12"/>
  <c r="BH187" i="12"/>
  <c r="BK185" i="12"/>
  <c r="BH176" i="12"/>
  <c r="BK191" i="12"/>
  <c r="CH176" i="12"/>
  <c r="AB176" i="12"/>
  <c r="AB193" i="12" s="1"/>
  <c r="BF176" i="12"/>
  <c r="AW176" i="12"/>
  <c r="AW193" i="12" s="1"/>
  <c r="BI176" i="12"/>
  <c r="AP176" i="12"/>
  <c r="AP193" i="12" s="1"/>
  <c r="BJ176" i="12"/>
  <c r="BJ191" i="12"/>
  <c r="BJ189" i="12"/>
  <c r="BJ187" i="12"/>
  <c r="BJ185" i="12"/>
  <c r="BJ183" i="12"/>
  <c r="BJ181" i="12"/>
  <c r="BJ179" i="12"/>
  <c r="BJ177" i="12"/>
  <c r="BJ190" i="12"/>
  <c r="BJ188" i="12"/>
  <c r="BJ186" i="12"/>
  <c r="BJ184" i="12"/>
  <c r="BJ182" i="12"/>
  <c r="BJ180" i="12"/>
  <c r="BJ178" i="12"/>
  <c r="BS193" i="12" l="1"/>
  <c r="BU193" i="12"/>
  <c r="CF193" i="12"/>
  <c r="BW176" i="12"/>
  <c r="CG193" i="12"/>
  <c r="CH193" i="12"/>
  <c r="CE193" i="12"/>
  <c r="BF193" i="12"/>
  <c r="BG193" i="12"/>
  <c r="BJ193" i="12"/>
  <c r="BH193" i="12"/>
  <c r="BI193" i="12"/>
  <c r="BV182" i="12"/>
  <c r="BW182" i="12" s="1"/>
  <c r="BV184" i="12"/>
  <c r="BW184" i="12" s="1"/>
  <c r="BV183" i="12"/>
  <c r="BW183" i="12" s="1"/>
  <c r="BV186" i="12"/>
  <c r="BW186" i="12" s="1"/>
  <c r="BV178" i="12"/>
  <c r="BW178" i="12" s="1"/>
  <c r="BV188" i="12"/>
  <c r="BW188" i="12" s="1"/>
  <c r="BV179" i="12"/>
  <c r="BW179" i="12" s="1"/>
  <c r="CI179" i="12"/>
  <c r="CI181" i="12"/>
  <c r="CI176" i="12"/>
  <c r="BK176" i="12"/>
  <c r="BK193" i="12" s="1"/>
  <c r="CI193" i="12" l="1"/>
  <c r="BV193" i="12"/>
  <c r="BW193" i="12"/>
  <c r="AE52" i="12" l="1"/>
  <c r="BE75" i="12" l="1"/>
  <c r="BE76" i="12"/>
  <c r="BE77" i="12"/>
  <c r="BE78" i="12"/>
  <c r="BE79" i="12"/>
  <c r="BE80" i="12"/>
  <c r="BE81" i="12"/>
  <c r="BE82" i="12"/>
  <c r="BE83" i="12"/>
  <c r="BE84" i="12"/>
  <c r="BE85" i="12"/>
  <c r="BE86" i="12"/>
  <c r="BE87" i="12"/>
  <c r="BE88" i="12"/>
  <c r="BE89" i="12"/>
  <c r="BE90" i="12"/>
  <c r="BE91" i="12"/>
  <c r="BE92" i="12"/>
  <c r="BE93" i="12"/>
  <c r="BE94" i="12"/>
  <c r="BE95" i="12"/>
  <c r="BE96" i="12"/>
  <c r="BE98" i="12"/>
  <c r="BE99" i="12"/>
  <c r="BE100" i="12"/>
  <c r="BE101" i="12"/>
  <c r="BE102" i="12"/>
  <c r="BE103" i="12"/>
  <c r="BE104" i="12"/>
  <c r="BE105" i="12"/>
  <c r="BE106" i="12"/>
  <c r="BE107" i="12"/>
  <c r="BE109" i="12"/>
  <c r="BE110" i="12"/>
  <c r="BE111" i="12"/>
  <c r="BE112" i="12"/>
  <c r="BE113" i="12"/>
  <c r="BE114" i="12"/>
  <c r="BE115" i="12"/>
  <c r="BE116" i="12"/>
  <c r="BE117" i="12"/>
  <c r="BE118" i="12"/>
  <c r="BE119" i="12"/>
  <c r="BE120" i="12"/>
  <c r="BE121" i="12"/>
  <c r="BE122" i="12"/>
  <c r="BE123" i="12"/>
  <c r="BE124" i="12"/>
  <c r="BE126" i="12"/>
  <c r="BE127" i="12"/>
  <c r="BE128" i="12"/>
  <c r="BE129" i="12"/>
  <c r="BE130" i="12"/>
  <c r="BE131" i="12"/>
  <c r="BE132" i="12"/>
  <c r="BE133" i="12"/>
  <c r="BE134" i="12"/>
  <c r="BE135" i="12"/>
  <c r="BE136" i="12"/>
  <c r="BE137" i="12"/>
  <c r="BE138" i="12"/>
  <c r="BE139" i="12"/>
  <c r="BE140" i="12"/>
  <c r="BE141" i="12"/>
  <c r="BE142" i="12"/>
  <c r="BE143" i="12"/>
  <c r="BE145" i="12"/>
  <c r="BE146" i="12"/>
  <c r="BE147" i="12"/>
  <c r="BE148" i="12"/>
  <c r="BE149" i="12"/>
  <c r="BE150" i="12"/>
  <c r="BE151" i="12"/>
  <c r="BE152" i="12"/>
  <c r="BE153" i="12"/>
  <c r="BE154" i="12"/>
  <c r="BE155" i="12"/>
  <c r="BE156" i="12"/>
  <c r="BE157" i="12"/>
  <c r="BE158" i="12"/>
  <c r="BE159" i="12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L4" i="6"/>
  <c r="K4" i="6"/>
  <c r="AG18" i="6" l="1"/>
  <c r="AS76" i="12" l="1"/>
  <c r="AK4" i="12" l="1"/>
  <c r="AS163" i="12" l="1"/>
  <c r="AS164" i="12"/>
  <c r="AS165" i="12"/>
  <c r="AS166" i="12"/>
  <c r="AS167" i="12"/>
  <c r="AS168" i="12"/>
  <c r="AS169" i="12"/>
  <c r="AS170" i="12"/>
  <c r="AS171" i="12"/>
  <c r="AS172" i="12"/>
  <c r="AS173" i="12"/>
  <c r="AS162" i="12"/>
  <c r="AS147" i="12"/>
  <c r="AS148" i="12"/>
  <c r="AS149" i="12"/>
  <c r="AS150" i="12"/>
  <c r="AS151" i="12"/>
  <c r="AS152" i="12"/>
  <c r="AS153" i="12"/>
  <c r="AS154" i="12"/>
  <c r="AS155" i="12"/>
  <c r="AS156" i="12"/>
  <c r="AS157" i="12"/>
  <c r="AS158" i="12"/>
  <c r="AS159" i="12"/>
  <c r="AS146" i="12"/>
  <c r="AS143" i="12"/>
  <c r="AS128" i="12"/>
  <c r="AS129" i="12"/>
  <c r="AS130" i="12"/>
  <c r="AS131" i="12"/>
  <c r="AS132" i="12"/>
  <c r="AS133" i="12"/>
  <c r="AS134" i="12"/>
  <c r="AS135" i="12"/>
  <c r="AS136" i="12"/>
  <c r="AS137" i="12"/>
  <c r="AS138" i="12"/>
  <c r="AS139" i="12"/>
  <c r="AS140" i="12"/>
  <c r="AS141" i="12"/>
  <c r="AS142" i="12"/>
  <c r="AS127" i="12"/>
  <c r="AS111" i="12"/>
  <c r="AS112" i="12"/>
  <c r="AS113" i="12"/>
  <c r="AS114" i="12"/>
  <c r="AS115" i="12"/>
  <c r="AS116" i="12"/>
  <c r="AS117" i="12"/>
  <c r="AS118" i="12"/>
  <c r="AS119" i="12"/>
  <c r="AS120" i="12"/>
  <c r="AS121" i="12"/>
  <c r="AS122" i="12"/>
  <c r="AS123" i="12"/>
  <c r="AS124" i="12"/>
  <c r="AS110" i="12"/>
  <c r="AS100" i="12"/>
  <c r="AS101" i="12"/>
  <c r="AS102" i="12"/>
  <c r="AS103" i="12"/>
  <c r="AS104" i="12"/>
  <c r="AS105" i="12"/>
  <c r="AS106" i="12"/>
  <c r="AS107" i="12"/>
  <c r="AS99" i="12"/>
  <c r="AS77" i="12"/>
  <c r="AS78" i="12"/>
  <c r="AS79" i="12"/>
  <c r="AS80" i="12"/>
  <c r="AS81" i="12"/>
  <c r="AS82" i="12"/>
  <c r="AS83" i="12"/>
  <c r="AS84" i="12"/>
  <c r="AS85" i="12"/>
  <c r="AS86" i="12"/>
  <c r="AS87" i="12"/>
  <c r="AS88" i="12"/>
  <c r="AS89" i="12"/>
  <c r="AS90" i="12"/>
  <c r="AS91" i="12"/>
  <c r="AS92" i="12"/>
  <c r="AS93" i="12"/>
  <c r="AS94" i="12"/>
  <c r="AS95" i="12"/>
  <c r="AS96" i="12"/>
  <c r="AS59" i="12"/>
  <c r="AS60" i="12"/>
  <c r="AS61" i="12"/>
  <c r="AS62" i="12"/>
  <c r="AS63" i="12"/>
  <c r="AS64" i="12"/>
  <c r="AS65" i="12"/>
  <c r="AS66" i="12"/>
  <c r="AS67" i="12"/>
  <c r="AS68" i="12"/>
  <c r="AS69" i="12"/>
  <c r="AS70" i="12"/>
  <c r="AS71" i="12"/>
  <c r="AS72" i="12"/>
  <c r="AS73" i="12"/>
  <c r="AS58" i="12"/>
  <c r="AS47" i="12"/>
  <c r="AS48" i="12"/>
  <c r="AS49" i="12"/>
  <c r="AS50" i="12"/>
  <c r="AS51" i="12"/>
  <c r="AS52" i="12"/>
  <c r="AS53" i="12"/>
  <c r="AS54" i="12"/>
  <c r="AS55" i="12"/>
  <c r="AS46" i="12"/>
  <c r="C46" i="17" l="1"/>
  <c r="AS74" i="12"/>
  <c r="AS56" i="12"/>
  <c r="AS97" i="12"/>
  <c r="AS108" i="12"/>
  <c r="AS210" i="12" l="1"/>
  <c r="BX211" i="12" l="1"/>
  <c r="BY211" i="12"/>
  <c r="BZ211" i="12"/>
  <c r="CA211" i="12"/>
  <c r="CB211" i="12"/>
  <c r="BL174" i="12" l="1"/>
  <c r="BE174" i="12" s="1"/>
  <c r="AY128" i="12" l="1"/>
  <c r="AZ128" i="12"/>
  <c r="BA128" i="12"/>
  <c r="BB128" i="12"/>
  <c r="BC128" i="12"/>
  <c r="BD128" i="12" s="1"/>
  <c r="AY129" i="12"/>
  <c r="AZ129" i="12"/>
  <c r="BA129" i="12"/>
  <c r="BB129" i="12"/>
  <c r="BC129" i="12"/>
  <c r="BD129" i="12" s="1"/>
  <c r="AY130" i="12"/>
  <c r="AZ130" i="12"/>
  <c r="BA130" i="12"/>
  <c r="BB130" i="12"/>
  <c r="BC130" i="12"/>
  <c r="BD130" i="12" s="1"/>
  <c r="AY131" i="12"/>
  <c r="AZ131" i="12"/>
  <c r="BA131" i="12"/>
  <c r="BB131" i="12"/>
  <c r="BC131" i="12"/>
  <c r="BD131" i="12" s="1"/>
  <c r="AY132" i="12"/>
  <c r="AZ132" i="12"/>
  <c r="BA132" i="12"/>
  <c r="BB132" i="12"/>
  <c r="BC132" i="12"/>
  <c r="BD132" i="12" s="1"/>
  <c r="AY133" i="12"/>
  <c r="AZ133" i="12"/>
  <c r="BA133" i="12"/>
  <c r="BB133" i="12"/>
  <c r="BC133" i="12"/>
  <c r="BD133" i="12" s="1"/>
  <c r="AY134" i="12"/>
  <c r="AZ134" i="12"/>
  <c r="BA134" i="12"/>
  <c r="BB134" i="12"/>
  <c r="BC134" i="12"/>
  <c r="BD134" i="12" s="1"/>
  <c r="AY135" i="12"/>
  <c r="AZ135" i="12"/>
  <c r="BA135" i="12"/>
  <c r="BB135" i="12"/>
  <c r="BC135" i="12"/>
  <c r="BD135" i="12" s="1"/>
  <c r="AY136" i="12"/>
  <c r="AZ136" i="12"/>
  <c r="BA136" i="12"/>
  <c r="BB136" i="12"/>
  <c r="BC136" i="12"/>
  <c r="BD136" i="12" s="1"/>
  <c r="AY137" i="12"/>
  <c r="AZ137" i="12"/>
  <c r="BA137" i="12"/>
  <c r="BB137" i="12"/>
  <c r="BC137" i="12"/>
  <c r="BD137" i="12" s="1"/>
  <c r="AY138" i="12"/>
  <c r="AZ138" i="12"/>
  <c r="BA138" i="12"/>
  <c r="BB138" i="12"/>
  <c r="BC138" i="12"/>
  <c r="BD138" i="12" s="1"/>
  <c r="AY139" i="12"/>
  <c r="AZ139" i="12"/>
  <c r="BA139" i="12"/>
  <c r="BB139" i="12"/>
  <c r="BC139" i="12"/>
  <c r="BD139" i="12" s="1"/>
  <c r="AY140" i="12"/>
  <c r="AZ140" i="12"/>
  <c r="BA140" i="12"/>
  <c r="BB140" i="12"/>
  <c r="BC140" i="12"/>
  <c r="BD140" i="12" s="1"/>
  <c r="AY141" i="12"/>
  <c r="AZ141" i="12"/>
  <c r="BA141" i="12"/>
  <c r="BB141" i="12"/>
  <c r="BC141" i="12"/>
  <c r="BD141" i="12" s="1"/>
  <c r="AY142" i="12"/>
  <c r="AZ142" i="12"/>
  <c r="BA142" i="12"/>
  <c r="BB142" i="12"/>
  <c r="BC142" i="12"/>
  <c r="BD142" i="12" s="1"/>
  <c r="AY143" i="12"/>
  <c r="AZ143" i="12"/>
  <c r="BA143" i="12"/>
  <c r="BB143" i="12"/>
  <c r="BC143" i="12"/>
  <c r="BD143" i="12" s="1"/>
  <c r="AY147" i="12"/>
  <c r="AZ147" i="12"/>
  <c r="BA147" i="12"/>
  <c r="BB147" i="12"/>
  <c r="BC147" i="12"/>
  <c r="BD147" i="12" s="1"/>
  <c r="AY148" i="12"/>
  <c r="AZ148" i="12"/>
  <c r="BA148" i="12"/>
  <c r="BB148" i="12"/>
  <c r="BC148" i="12"/>
  <c r="BD148" i="12" s="1"/>
  <c r="AY149" i="12"/>
  <c r="AZ149" i="12"/>
  <c r="BA149" i="12"/>
  <c r="BB149" i="12"/>
  <c r="BC149" i="12"/>
  <c r="BD149" i="12" s="1"/>
  <c r="AY150" i="12"/>
  <c r="AZ150" i="12"/>
  <c r="BA150" i="12"/>
  <c r="BB150" i="12"/>
  <c r="BC150" i="12"/>
  <c r="BD150" i="12" s="1"/>
  <c r="AY151" i="12"/>
  <c r="AZ151" i="12"/>
  <c r="BA151" i="12"/>
  <c r="BB151" i="12"/>
  <c r="BC151" i="12"/>
  <c r="BD151" i="12" s="1"/>
  <c r="AY152" i="12"/>
  <c r="AZ152" i="12"/>
  <c r="BA152" i="12"/>
  <c r="BB152" i="12"/>
  <c r="BC152" i="12"/>
  <c r="BD152" i="12" s="1"/>
  <c r="AY153" i="12"/>
  <c r="AZ153" i="12"/>
  <c r="BA153" i="12"/>
  <c r="BB153" i="12"/>
  <c r="BC153" i="12"/>
  <c r="BD153" i="12" s="1"/>
  <c r="AY154" i="12"/>
  <c r="AZ154" i="12"/>
  <c r="BA154" i="12"/>
  <c r="BB154" i="12"/>
  <c r="BC154" i="12"/>
  <c r="BD154" i="12" s="1"/>
  <c r="AY155" i="12"/>
  <c r="AZ155" i="12"/>
  <c r="BA155" i="12"/>
  <c r="BB155" i="12"/>
  <c r="BC155" i="12"/>
  <c r="BD155" i="12" s="1"/>
  <c r="AY156" i="12"/>
  <c r="AZ156" i="12"/>
  <c r="BA156" i="12"/>
  <c r="BB156" i="12"/>
  <c r="BC156" i="12"/>
  <c r="BD156" i="12" s="1"/>
  <c r="AY157" i="12"/>
  <c r="AZ157" i="12"/>
  <c r="BA157" i="12"/>
  <c r="BB157" i="12"/>
  <c r="BC157" i="12"/>
  <c r="BD157" i="12" s="1"/>
  <c r="AY158" i="12"/>
  <c r="AZ158" i="12"/>
  <c r="BA158" i="12"/>
  <c r="BB158" i="12"/>
  <c r="BC158" i="12"/>
  <c r="BD158" i="12" s="1"/>
  <c r="AY159" i="12"/>
  <c r="AZ159" i="12"/>
  <c r="BA159" i="12"/>
  <c r="BB159" i="12"/>
  <c r="BC159" i="12"/>
  <c r="BD159" i="12" s="1"/>
  <c r="AY163" i="12"/>
  <c r="AZ163" i="12"/>
  <c r="BA163" i="12"/>
  <c r="BB163" i="12"/>
  <c r="BC163" i="12"/>
  <c r="BD163" i="12" s="1"/>
  <c r="AY164" i="12"/>
  <c r="AZ164" i="12"/>
  <c r="BA164" i="12"/>
  <c r="BB164" i="12"/>
  <c r="BC164" i="12"/>
  <c r="BD164" i="12" s="1"/>
  <c r="AY165" i="12"/>
  <c r="AZ165" i="12"/>
  <c r="BA165" i="12"/>
  <c r="BB165" i="12"/>
  <c r="BC165" i="12"/>
  <c r="BD165" i="12" s="1"/>
  <c r="AY166" i="12"/>
  <c r="AZ166" i="12"/>
  <c r="BA166" i="12"/>
  <c r="BB166" i="12"/>
  <c r="BC166" i="12"/>
  <c r="BD166" i="12" s="1"/>
  <c r="AY167" i="12"/>
  <c r="AZ167" i="12"/>
  <c r="BA167" i="12"/>
  <c r="BB167" i="12"/>
  <c r="BC167" i="12"/>
  <c r="BD167" i="12" s="1"/>
  <c r="AY168" i="12"/>
  <c r="AZ168" i="12"/>
  <c r="BA168" i="12"/>
  <c r="BB168" i="12"/>
  <c r="BC168" i="12"/>
  <c r="BD168" i="12" s="1"/>
  <c r="AY169" i="12"/>
  <c r="AZ169" i="12"/>
  <c r="BA169" i="12"/>
  <c r="BB169" i="12"/>
  <c r="BC169" i="12"/>
  <c r="BD169" i="12" s="1"/>
  <c r="AY170" i="12"/>
  <c r="AZ170" i="12"/>
  <c r="BA170" i="12"/>
  <c r="BB170" i="12"/>
  <c r="BC170" i="12"/>
  <c r="BD170" i="12" s="1"/>
  <c r="AY171" i="12"/>
  <c r="AZ171" i="12"/>
  <c r="BA171" i="12"/>
  <c r="BB171" i="12"/>
  <c r="BC171" i="12"/>
  <c r="BD171" i="12" s="1"/>
  <c r="AY172" i="12"/>
  <c r="AZ172" i="12"/>
  <c r="BA172" i="12"/>
  <c r="BB172" i="12"/>
  <c r="BC172" i="12"/>
  <c r="BD172" i="12" s="1"/>
  <c r="AY173" i="12"/>
  <c r="AZ173" i="12"/>
  <c r="BA173" i="12"/>
  <c r="BB173" i="12"/>
  <c r="BC173" i="12"/>
  <c r="BD173" i="12" s="1"/>
  <c r="BC162" i="12"/>
  <c r="BD162" i="12" s="1"/>
  <c r="BB162" i="12"/>
  <c r="BA162" i="12"/>
  <c r="AZ162" i="12"/>
  <c r="AY162" i="12"/>
  <c r="BC146" i="12"/>
  <c r="BD146" i="12" s="1"/>
  <c r="BB146" i="12"/>
  <c r="BA146" i="12"/>
  <c r="AZ146" i="12"/>
  <c r="AY146" i="12"/>
  <c r="BC127" i="12"/>
  <c r="BD127" i="12" s="1"/>
  <c r="BB127" i="12"/>
  <c r="BA127" i="12"/>
  <c r="AZ127" i="12"/>
  <c r="AY127" i="12"/>
  <c r="AR128" i="12"/>
  <c r="AT128" i="12"/>
  <c r="AU128" i="12"/>
  <c r="AV128" i="12"/>
  <c r="AW128" i="12" s="1"/>
  <c r="AR129" i="12"/>
  <c r="AT129" i="12"/>
  <c r="AU129" i="12"/>
  <c r="AV129" i="12"/>
  <c r="AW129" i="12" s="1"/>
  <c r="AR130" i="12"/>
  <c r="AT130" i="12"/>
  <c r="AU130" i="12"/>
  <c r="AV130" i="12"/>
  <c r="AW130" i="12" s="1"/>
  <c r="AR131" i="12"/>
  <c r="AT131" i="12"/>
  <c r="AU131" i="12"/>
  <c r="AV131" i="12"/>
  <c r="AW131" i="12" s="1"/>
  <c r="AR132" i="12"/>
  <c r="AT132" i="12"/>
  <c r="AU132" i="12"/>
  <c r="AV132" i="12"/>
  <c r="AW132" i="12" s="1"/>
  <c r="AR133" i="12"/>
  <c r="AT133" i="12"/>
  <c r="AU133" i="12"/>
  <c r="AV133" i="12"/>
  <c r="AW133" i="12" s="1"/>
  <c r="AR134" i="12"/>
  <c r="AT134" i="12"/>
  <c r="AU134" i="12"/>
  <c r="AV134" i="12"/>
  <c r="AW134" i="12" s="1"/>
  <c r="AR135" i="12"/>
  <c r="AT135" i="12"/>
  <c r="AU135" i="12"/>
  <c r="AV135" i="12"/>
  <c r="AW135" i="12" s="1"/>
  <c r="AR136" i="12"/>
  <c r="AT136" i="12"/>
  <c r="AU136" i="12"/>
  <c r="AV136" i="12"/>
  <c r="AW136" i="12" s="1"/>
  <c r="AR137" i="12"/>
  <c r="AT137" i="12"/>
  <c r="AU137" i="12"/>
  <c r="AV137" i="12"/>
  <c r="AW137" i="12" s="1"/>
  <c r="AR138" i="12"/>
  <c r="AT138" i="12"/>
  <c r="AU138" i="12"/>
  <c r="AV138" i="12"/>
  <c r="AW138" i="12" s="1"/>
  <c r="AR139" i="12"/>
  <c r="AT139" i="12"/>
  <c r="AU139" i="12"/>
  <c r="AV139" i="12"/>
  <c r="AW139" i="12" s="1"/>
  <c r="AR140" i="12"/>
  <c r="AT140" i="12"/>
  <c r="AU140" i="12"/>
  <c r="AV140" i="12"/>
  <c r="AW140" i="12" s="1"/>
  <c r="AR141" i="12"/>
  <c r="AT141" i="12"/>
  <c r="AU141" i="12"/>
  <c r="AV141" i="12"/>
  <c r="AW141" i="12" s="1"/>
  <c r="AR142" i="12"/>
  <c r="AT142" i="12"/>
  <c r="AU142" i="12"/>
  <c r="AV142" i="12"/>
  <c r="AW142" i="12" s="1"/>
  <c r="AR143" i="12"/>
  <c r="AT143" i="12"/>
  <c r="AU143" i="12"/>
  <c r="AV143" i="12"/>
  <c r="AW143" i="12" s="1"/>
  <c r="AR147" i="12"/>
  <c r="AT147" i="12"/>
  <c r="AU147" i="12"/>
  <c r="AV147" i="12"/>
  <c r="AW147" i="12" s="1"/>
  <c r="AR148" i="12"/>
  <c r="AT148" i="12"/>
  <c r="AU148" i="12"/>
  <c r="AV148" i="12"/>
  <c r="AW148" i="12" s="1"/>
  <c r="AR149" i="12"/>
  <c r="AT149" i="12"/>
  <c r="AU149" i="12"/>
  <c r="AV149" i="12"/>
  <c r="AW149" i="12" s="1"/>
  <c r="AR150" i="12"/>
  <c r="AT150" i="12"/>
  <c r="AU150" i="12"/>
  <c r="AV150" i="12"/>
  <c r="AW150" i="12" s="1"/>
  <c r="AR151" i="12"/>
  <c r="AT151" i="12"/>
  <c r="AU151" i="12"/>
  <c r="AV151" i="12"/>
  <c r="AW151" i="12" s="1"/>
  <c r="AR152" i="12"/>
  <c r="AT152" i="12"/>
  <c r="AU152" i="12"/>
  <c r="AV152" i="12"/>
  <c r="AW152" i="12" s="1"/>
  <c r="AR153" i="12"/>
  <c r="AT153" i="12"/>
  <c r="AU153" i="12"/>
  <c r="AV153" i="12"/>
  <c r="AW153" i="12" s="1"/>
  <c r="AR154" i="12"/>
  <c r="AT154" i="12"/>
  <c r="AU154" i="12"/>
  <c r="AV154" i="12"/>
  <c r="AW154" i="12" s="1"/>
  <c r="AR155" i="12"/>
  <c r="AT155" i="12"/>
  <c r="AU155" i="12"/>
  <c r="AV155" i="12"/>
  <c r="AW155" i="12" s="1"/>
  <c r="AR156" i="12"/>
  <c r="AT156" i="12"/>
  <c r="AU156" i="12"/>
  <c r="AV156" i="12"/>
  <c r="AW156" i="12" s="1"/>
  <c r="AR157" i="12"/>
  <c r="AT157" i="12"/>
  <c r="AU157" i="12"/>
  <c r="AV157" i="12"/>
  <c r="AW157" i="12" s="1"/>
  <c r="AR158" i="12"/>
  <c r="AT158" i="12"/>
  <c r="AU158" i="12"/>
  <c r="AV158" i="12"/>
  <c r="AW158" i="12" s="1"/>
  <c r="AR159" i="12"/>
  <c r="AT159" i="12"/>
  <c r="AU159" i="12"/>
  <c r="AV159" i="12"/>
  <c r="AW159" i="12" s="1"/>
  <c r="AR163" i="12"/>
  <c r="AT163" i="12"/>
  <c r="AU163" i="12"/>
  <c r="AV163" i="12"/>
  <c r="AW163" i="12" s="1"/>
  <c r="AR164" i="12"/>
  <c r="AT164" i="12"/>
  <c r="AU164" i="12"/>
  <c r="AV164" i="12"/>
  <c r="AW164" i="12" s="1"/>
  <c r="AR165" i="12"/>
  <c r="AT165" i="12"/>
  <c r="AU165" i="12"/>
  <c r="AV165" i="12"/>
  <c r="AW165" i="12" s="1"/>
  <c r="AR166" i="12"/>
  <c r="AT166" i="12"/>
  <c r="AU166" i="12"/>
  <c r="AV166" i="12"/>
  <c r="AW166" i="12" s="1"/>
  <c r="AR167" i="12"/>
  <c r="AT167" i="12"/>
  <c r="AU167" i="12"/>
  <c r="AV167" i="12"/>
  <c r="AW167" i="12" s="1"/>
  <c r="AR168" i="12"/>
  <c r="AT168" i="12"/>
  <c r="AU168" i="12"/>
  <c r="AV168" i="12"/>
  <c r="AW168" i="12" s="1"/>
  <c r="AR169" i="12"/>
  <c r="AT169" i="12"/>
  <c r="AU169" i="12"/>
  <c r="AV169" i="12"/>
  <c r="AW169" i="12" s="1"/>
  <c r="AR170" i="12"/>
  <c r="AT170" i="12"/>
  <c r="AU170" i="12"/>
  <c r="AV170" i="12"/>
  <c r="AW170" i="12" s="1"/>
  <c r="AR171" i="12"/>
  <c r="AT171" i="12"/>
  <c r="AU171" i="12"/>
  <c r="AV171" i="12"/>
  <c r="AW171" i="12" s="1"/>
  <c r="AR172" i="12"/>
  <c r="AT172" i="12"/>
  <c r="AU172" i="12"/>
  <c r="AV172" i="12"/>
  <c r="AW172" i="12" s="1"/>
  <c r="AR173" i="12"/>
  <c r="AT173" i="12"/>
  <c r="AU173" i="12"/>
  <c r="AV173" i="12"/>
  <c r="AW173" i="12" s="1"/>
  <c r="AV162" i="12"/>
  <c r="AW162" i="12" s="1"/>
  <c r="AU162" i="12"/>
  <c r="AT162" i="12"/>
  <c r="AR162" i="12"/>
  <c r="AV146" i="12"/>
  <c r="AW146" i="12" s="1"/>
  <c r="AU146" i="12"/>
  <c r="AT146" i="12"/>
  <c r="AR146" i="12"/>
  <c r="AV127" i="12"/>
  <c r="AW127" i="12" s="1"/>
  <c r="AU127" i="12"/>
  <c r="AT127" i="12"/>
  <c r="AR127" i="12"/>
  <c r="AK163" i="12"/>
  <c r="AL163" i="12"/>
  <c r="AM163" i="12"/>
  <c r="AN163" i="12"/>
  <c r="AO163" i="12"/>
  <c r="AP163" i="12" s="1"/>
  <c r="AK164" i="12"/>
  <c r="AL164" i="12"/>
  <c r="AM164" i="12"/>
  <c r="AN164" i="12"/>
  <c r="AO164" i="12"/>
  <c r="AP164" i="12" s="1"/>
  <c r="AK165" i="12"/>
  <c r="AL165" i="12"/>
  <c r="AM165" i="12"/>
  <c r="AN165" i="12"/>
  <c r="AO165" i="12"/>
  <c r="AP165" i="12" s="1"/>
  <c r="AK166" i="12"/>
  <c r="AL166" i="12"/>
  <c r="AM166" i="12"/>
  <c r="AN166" i="12"/>
  <c r="AO166" i="12"/>
  <c r="AP166" i="12" s="1"/>
  <c r="AK167" i="12"/>
  <c r="AL167" i="12"/>
  <c r="AM167" i="12"/>
  <c r="AN167" i="12"/>
  <c r="AO167" i="12"/>
  <c r="AP167" i="12" s="1"/>
  <c r="AK168" i="12"/>
  <c r="AL168" i="12"/>
  <c r="AM168" i="12"/>
  <c r="AN168" i="12"/>
  <c r="AO168" i="12"/>
  <c r="AP168" i="12" s="1"/>
  <c r="AK169" i="12"/>
  <c r="AL169" i="12"/>
  <c r="AM169" i="12"/>
  <c r="AN169" i="12"/>
  <c r="AO169" i="12"/>
  <c r="AP169" i="12" s="1"/>
  <c r="AK170" i="12"/>
  <c r="AL170" i="12"/>
  <c r="AM170" i="12"/>
  <c r="AN170" i="12"/>
  <c r="AO170" i="12"/>
  <c r="AP170" i="12" s="1"/>
  <c r="AK171" i="12"/>
  <c r="AL171" i="12"/>
  <c r="AM171" i="12"/>
  <c r="AN171" i="12"/>
  <c r="AO171" i="12"/>
  <c r="AP171" i="12" s="1"/>
  <c r="AK172" i="12"/>
  <c r="AL172" i="12"/>
  <c r="AM172" i="12"/>
  <c r="AN172" i="12"/>
  <c r="AO172" i="12"/>
  <c r="AP172" i="12" s="1"/>
  <c r="AK173" i="12"/>
  <c r="AL173" i="12"/>
  <c r="AM173" i="12"/>
  <c r="AN173" i="12"/>
  <c r="AO173" i="12"/>
  <c r="AP173" i="12" s="1"/>
  <c r="AO162" i="12"/>
  <c r="AP162" i="12" s="1"/>
  <c r="AN162" i="12"/>
  <c r="AM162" i="12"/>
  <c r="AL162" i="12"/>
  <c r="AK162" i="12"/>
  <c r="AK147" i="12"/>
  <c r="AL147" i="12"/>
  <c r="AM147" i="12"/>
  <c r="AN147" i="12"/>
  <c r="AO147" i="12"/>
  <c r="AP147" i="12" s="1"/>
  <c r="AK148" i="12"/>
  <c r="AL148" i="12"/>
  <c r="AM148" i="12"/>
  <c r="AN148" i="12"/>
  <c r="AO148" i="12"/>
  <c r="AP148" i="12" s="1"/>
  <c r="AK149" i="12"/>
  <c r="AL149" i="12"/>
  <c r="AM149" i="12"/>
  <c r="AN149" i="12"/>
  <c r="AO149" i="12"/>
  <c r="AP149" i="12" s="1"/>
  <c r="AK150" i="12"/>
  <c r="AL150" i="12"/>
  <c r="AM150" i="12"/>
  <c r="AN150" i="12"/>
  <c r="AO150" i="12"/>
  <c r="AP150" i="12" s="1"/>
  <c r="AK151" i="12"/>
  <c r="AL151" i="12"/>
  <c r="AM151" i="12"/>
  <c r="AN151" i="12"/>
  <c r="AO151" i="12"/>
  <c r="AP151" i="12" s="1"/>
  <c r="AK152" i="12"/>
  <c r="AL152" i="12"/>
  <c r="AM152" i="12"/>
  <c r="AN152" i="12"/>
  <c r="AO152" i="12"/>
  <c r="AP152" i="12" s="1"/>
  <c r="AK153" i="12"/>
  <c r="AL153" i="12"/>
  <c r="AM153" i="12"/>
  <c r="AN153" i="12"/>
  <c r="AO153" i="12"/>
  <c r="AP153" i="12" s="1"/>
  <c r="AK154" i="12"/>
  <c r="AL154" i="12"/>
  <c r="AM154" i="12"/>
  <c r="AN154" i="12"/>
  <c r="AO154" i="12"/>
  <c r="AP154" i="12" s="1"/>
  <c r="AK155" i="12"/>
  <c r="AL155" i="12"/>
  <c r="AM155" i="12"/>
  <c r="AN155" i="12"/>
  <c r="AO155" i="12"/>
  <c r="AP155" i="12" s="1"/>
  <c r="AK156" i="12"/>
  <c r="AL156" i="12"/>
  <c r="AM156" i="12"/>
  <c r="AN156" i="12"/>
  <c r="AO156" i="12"/>
  <c r="AP156" i="12" s="1"/>
  <c r="AK157" i="12"/>
  <c r="AL157" i="12"/>
  <c r="AM157" i="12"/>
  <c r="AN157" i="12"/>
  <c r="AO157" i="12"/>
  <c r="AP157" i="12" s="1"/>
  <c r="AK158" i="12"/>
  <c r="AL158" i="12"/>
  <c r="AM158" i="12"/>
  <c r="AN158" i="12"/>
  <c r="AO158" i="12"/>
  <c r="AP158" i="12" s="1"/>
  <c r="AK159" i="12"/>
  <c r="AL159" i="12"/>
  <c r="AM159" i="12"/>
  <c r="AN159" i="12"/>
  <c r="AO159" i="12"/>
  <c r="AP159" i="12" s="1"/>
  <c r="AO146" i="12"/>
  <c r="AP146" i="12" s="1"/>
  <c r="AN146" i="12"/>
  <c r="AM146" i="12"/>
  <c r="AL146" i="12"/>
  <c r="AK146" i="12"/>
  <c r="AK128" i="12"/>
  <c r="AL128" i="12"/>
  <c r="AM128" i="12"/>
  <c r="AN128" i="12"/>
  <c r="AO128" i="12"/>
  <c r="AP128" i="12" s="1"/>
  <c r="AK129" i="12"/>
  <c r="AL129" i="12"/>
  <c r="AM129" i="12"/>
  <c r="AN129" i="12"/>
  <c r="AO129" i="12"/>
  <c r="AP129" i="12" s="1"/>
  <c r="AK130" i="12"/>
  <c r="AL130" i="12"/>
  <c r="AM130" i="12"/>
  <c r="AN130" i="12"/>
  <c r="AO130" i="12"/>
  <c r="AP130" i="12" s="1"/>
  <c r="AK131" i="12"/>
  <c r="AL131" i="12"/>
  <c r="AM131" i="12"/>
  <c r="AN131" i="12"/>
  <c r="AO131" i="12"/>
  <c r="AP131" i="12" s="1"/>
  <c r="AK132" i="12"/>
  <c r="AL132" i="12"/>
  <c r="AM132" i="12"/>
  <c r="AN132" i="12"/>
  <c r="AO132" i="12"/>
  <c r="AP132" i="12" s="1"/>
  <c r="AK133" i="12"/>
  <c r="AL133" i="12"/>
  <c r="AM133" i="12"/>
  <c r="AN133" i="12"/>
  <c r="AO133" i="12"/>
  <c r="AP133" i="12" s="1"/>
  <c r="AK134" i="12"/>
  <c r="AL134" i="12"/>
  <c r="AM134" i="12"/>
  <c r="AN134" i="12"/>
  <c r="AO134" i="12"/>
  <c r="AP134" i="12" s="1"/>
  <c r="AK135" i="12"/>
  <c r="AL135" i="12"/>
  <c r="AM135" i="12"/>
  <c r="AN135" i="12"/>
  <c r="AO135" i="12"/>
  <c r="AP135" i="12" s="1"/>
  <c r="AK136" i="12"/>
  <c r="AL136" i="12"/>
  <c r="AM136" i="12"/>
  <c r="AN136" i="12"/>
  <c r="AO136" i="12"/>
  <c r="AP136" i="12" s="1"/>
  <c r="AK137" i="12"/>
  <c r="AL137" i="12"/>
  <c r="AM137" i="12"/>
  <c r="AN137" i="12"/>
  <c r="AO137" i="12"/>
  <c r="AP137" i="12" s="1"/>
  <c r="AK138" i="12"/>
  <c r="AL138" i="12"/>
  <c r="AM138" i="12"/>
  <c r="AN138" i="12"/>
  <c r="AO138" i="12"/>
  <c r="AP138" i="12" s="1"/>
  <c r="AK139" i="12"/>
  <c r="AL139" i="12"/>
  <c r="AM139" i="12"/>
  <c r="AN139" i="12"/>
  <c r="AO139" i="12"/>
  <c r="AP139" i="12" s="1"/>
  <c r="AK140" i="12"/>
  <c r="AL140" i="12"/>
  <c r="AM140" i="12"/>
  <c r="AN140" i="12"/>
  <c r="AO140" i="12"/>
  <c r="AP140" i="12" s="1"/>
  <c r="AK141" i="12"/>
  <c r="AL141" i="12"/>
  <c r="AM141" i="12"/>
  <c r="AN141" i="12"/>
  <c r="AO141" i="12"/>
  <c r="AP141" i="12" s="1"/>
  <c r="AK142" i="12"/>
  <c r="AL142" i="12"/>
  <c r="AM142" i="12"/>
  <c r="AN142" i="12"/>
  <c r="AO142" i="12"/>
  <c r="AP142" i="12" s="1"/>
  <c r="AK143" i="12"/>
  <c r="AL143" i="12"/>
  <c r="AM143" i="12"/>
  <c r="AN143" i="12"/>
  <c r="AO143" i="12"/>
  <c r="AP143" i="12" s="1"/>
  <c r="AO127" i="12"/>
  <c r="AP127" i="12" s="1"/>
  <c r="AN127" i="12"/>
  <c r="AM127" i="12"/>
  <c r="AL127" i="12"/>
  <c r="AK127" i="12"/>
  <c r="AD163" i="12"/>
  <c r="AE163" i="12"/>
  <c r="AF163" i="12"/>
  <c r="AG163" i="12"/>
  <c r="AH163" i="12"/>
  <c r="AI163" i="12" s="1"/>
  <c r="AD164" i="12"/>
  <c r="AE164" i="12"/>
  <c r="AF164" i="12"/>
  <c r="AG164" i="12"/>
  <c r="AH164" i="12"/>
  <c r="AI164" i="12" s="1"/>
  <c r="AD165" i="12"/>
  <c r="AE165" i="12"/>
  <c r="AF165" i="12"/>
  <c r="AG165" i="12"/>
  <c r="AH165" i="12"/>
  <c r="AI165" i="12" s="1"/>
  <c r="AD166" i="12"/>
  <c r="AE166" i="12"/>
  <c r="AF166" i="12"/>
  <c r="AG166" i="12"/>
  <c r="AH166" i="12"/>
  <c r="AI166" i="12" s="1"/>
  <c r="AD167" i="12"/>
  <c r="AE167" i="12"/>
  <c r="AF167" i="12"/>
  <c r="AG167" i="12"/>
  <c r="AH167" i="12"/>
  <c r="AI167" i="12" s="1"/>
  <c r="AD168" i="12"/>
  <c r="AE168" i="12"/>
  <c r="AF168" i="12"/>
  <c r="AG168" i="12"/>
  <c r="AH168" i="12"/>
  <c r="AI168" i="12" s="1"/>
  <c r="AD169" i="12"/>
  <c r="AE169" i="12"/>
  <c r="AF169" i="12"/>
  <c r="AG169" i="12"/>
  <c r="AH169" i="12"/>
  <c r="AI169" i="12" s="1"/>
  <c r="AD170" i="12"/>
  <c r="AE170" i="12"/>
  <c r="AF170" i="12"/>
  <c r="AG170" i="12"/>
  <c r="AH170" i="12"/>
  <c r="AI170" i="12" s="1"/>
  <c r="AD171" i="12"/>
  <c r="AE171" i="12"/>
  <c r="AF171" i="12"/>
  <c r="AG171" i="12"/>
  <c r="AH171" i="12"/>
  <c r="AI171" i="12" s="1"/>
  <c r="AD172" i="12"/>
  <c r="AE172" i="12"/>
  <c r="AF172" i="12"/>
  <c r="AG172" i="12"/>
  <c r="AH172" i="12"/>
  <c r="AI172" i="12" s="1"/>
  <c r="AD173" i="12"/>
  <c r="AE173" i="12"/>
  <c r="AF173" i="12"/>
  <c r="AG173" i="12"/>
  <c r="AH173" i="12"/>
  <c r="AI173" i="12" s="1"/>
  <c r="AH162" i="12"/>
  <c r="AI162" i="12" s="1"/>
  <c r="AG162" i="12"/>
  <c r="AF162" i="12"/>
  <c r="AE162" i="12"/>
  <c r="AD162" i="12"/>
  <c r="AD147" i="12"/>
  <c r="AE147" i="12"/>
  <c r="AF147" i="12"/>
  <c r="AG147" i="12"/>
  <c r="AH147" i="12"/>
  <c r="AI147" i="12" s="1"/>
  <c r="AD148" i="12"/>
  <c r="AE148" i="12"/>
  <c r="AF148" i="12"/>
  <c r="AG148" i="12"/>
  <c r="AH148" i="12"/>
  <c r="AI148" i="12" s="1"/>
  <c r="AD149" i="12"/>
  <c r="AE149" i="12"/>
  <c r="AF149" i="12"/>
  <c r="AG149" i="12"/>
  <c r="AH149" i="12"/>
  <c r="AI149" i="12" s="1"/>
  <c r="AD150" i="12"/>
  <c r="AE150" i="12"/>
  <c r="AF150" i="12"/>
  <c r="AG150" i="12"/>
  <c r="AH150" i="12"/>
  <c r="AI150" i="12" s="1"/>
  <c r="AD151" i="12"/>
  <c r="AE151" i="12"/>
  <c r="AF151" i="12"/>
  <c r="AG151" i="12"/>
  <c r="AH151" i="12"/>
  <c r="AI151" i="12" s="1"/>
  <c r="AD152" i="12"/>
  <c r="AE152" i="12"/>
  <c r="AF152" i="12"/>
  <c r="AG152" i="12"/>
  <c r="AH152" i="12"/>
  <c r="AI152" i="12" s="1"/>
  <c r="AD153" i="12"/>
  <c r="AE153" i="12"/>
  <c r="AF153" i="12"/>
  <c r="AG153" i="12"/>
  <c r="AH153" i="12"/>
  <c r="AI153" i="12" s="1"/>
  <c r="AD154" i="12"/>
  <c r="AE154" i="12"/>
  <c r="AF154" i="12"/>
  <c r="AG154" i="12"/>
  <c r="AH154" i="12"/>
  <c r="AI154" i="12" s="1"/>
  <c r="AD155" i="12"/>
  <c r="AE155" i="12"/>
  <c r="AF155" i="12"/>
  <c r="AG155" i="12"/>
  <c r="AH155" i="12"/>
  <c r="AI155" i="12" s="1"/>
  <c r="AD156" i="12"/>
  <c r="AE156" i="12"/>
  <c r="AF156" i="12"/>
  <c r="AG156" i="12"/>
  <c r="AH156" i="12"/>
  <c r="AI156" i="12" s="1"/>
  <c r="AD157" i="12"/>
  <c r="AE157" i="12"/>
  <c r="AF157" i="12"/>
  <c r="AG157" i="12"/>
  <c r="AH157" i="12"/>
  <c r="AI157" i="12" s="1"/>
  <c r="AD158" i="12"/>
  <c r="AE158" i="12"/>
  <c r="AF158" i="12"/>
  <c r="AG158" i="12"/>
  <c r="AH158" i="12"/>
  <c r="AI158" i="12" s="1"/>
  <c r="AD159" i="12"/>
  <c r="AE159" i="12"/>
  <c r="AF159" i="12"/>
  <c r="AG159" i="12"/>
  <c r="AH159" i="12"/>
  <c r="AI159" i="12" s="1"/>
  <c r="AH146" i="12"/>
  <c r="AG146" i="12"/>
  <c r="AF146" i="12"/>
  <c r="AF160" i="12" s="1"/>
  <c r="AE146" i="12"/>
  <c r="AD146" i="12"/>
  <c r="AD160" i="12" s="1"/>
  <c r="AD128" i="12"/>
  <c r="AE128" i="12"/>
  <c r="AF128" i="12"/>
  <c r="AG128" i="12"/>
  <c r="AH128" i="12"/>
  <c r="AI128" i="12" s="1"/>
  <c r="AD129" i="12"/>
  <c r="AE129" i="12"/>
  <c r="AF129" i="12"/>
  <c r="AG129" i="12"/>
  <c r="AH129" i="12"/>
  <c r="AI129" i="12" s="1"/>
  <c r="AD130" i="12"/>
  <c r="AE130" i="12"/>
  <c r="AF130" i="12"/>
  <c r="AG130" i="12"/>
  <c r="AH130" i="12"/>
  <c r="AI130" i="12" s="1"/>
  <c r="AD131" i="12"/>
  <c r="AE131" i="12"/>
  <c r="AF131" i="12"/>
  <c r="AG131" i="12"/>
  <c r="AH131" i="12"/>
  <c r="AD132" i="12"/>
  <c r="AE132" i="12"/>
  <c r="AF132" i="12"/>
  <c r="AG132" i="12"/>
  <c r="AH132" i="12"/>
  <c r="AI132" i="12" s="1"/>
  <c r="AD133" i="12"/>
  <c r="AE133" i="12"/>
  <c r="AF133" i="12"/>
  <c r="AG133" i="12"/>
  <c r="AH133" i="12"/>
  <c r="AI133" i="12" s="1"/>
  <c r="AD134" i="12"/>
  <c r="AE134" i="12"/>
  <c r="AF134" i="12"/>
  <c r="AG134" i="12"/>
  <c r="AH134" i="12"/>
  <c r="AI134" i="12" s="1"/>
  <c r="AD135" i="12"/>
  <c r="AE135" i="12"/>
  <c r="AF135" i="12"/>
  <c r="AG135" i="12"/>
  <c r="AH135" i="12"/>
  <c r="AI135" i="12" s="1"/>
  <c r="AD136" i="12"/>
  <c r="AE136" i="12"/>
  <c r="AF136" i="12"/>
  <c r="AG136" i="12"/>
  <c r="AH136" i="12"/>
  <c r="AI136" i="12" s="1"/>
  <c r="AD137" i="12"/>
  <c r="AE137" i="12"/>
  <c r="AF137" i="12"/>
  <c r="AG137" i="12"/>
  <c r="AH137" i="12"/>
  <c r="AI137" i="12" s="1"/>
  <c r="AD138" i="12"/>
  <c r="AE138" i="12"/>
  <c r="AF138" i="12"/>
  <c r="AG138" i="12"/>
  <c r="AH138" i="12"/>
  <c r="AI138" i="12" s="1"/>
  <c r="AD139" i="12"/>
  <c r="AE139" i="12"/>
  <c r="AF139" i="12"/>
  <c r="AG139" i="12"/>
  <c r="AH139" i="12"/>
  <c r="AI139" i="12" s="1"/>
  <c r="AD140" i="12"/>
  <c r="AE140" i="12"/>
  <c r="AF140" i="12"/>
  <c r="AG140" i="12"/>
  <c r="AH140" i="12"/>
  <c r="AI140" i="12" s="1"/>
  <c r="AD141" i="12"/>
  <c r="AE141" i="12"/>
  <c r="AF141" i="12"/>
  <c r="AG141" i="12"/>
  <c r="AH141" i="12"/>
  <c r="AI141" i="12" s="1"/>
  <c r="AD142" i="12"/>
  <c r="AE142" i="12"/>
  <c r="AF142" i="12"/>
  <c r="AG142" i="12"/>
  <c r="AH142" i="12"/>
  <c r="AI142" i="12" s="1"/>
  <c r="AD143" i="12"/>
  <c r="AE143" i="12"/>
  <c r="AF143" i="12"/>
  <c r="AG143" i="12"/>
  <c r="AH143" i="12"/>
  <c r="AI143" i="12" s="1"/>
  <c r="AH127" i="12"/>
  <c r="AI127" i="12" s="1"/>
  <c r="AG127" i="12"/>
  <c r="AF127" i="12"/>
  <c r="AE127" i="12"/>
  <c r="AD127" i="12"/>
  <c r="Y163" i="12"/>
  <c r="Z163" i="12"/>
  <c r="AA163" i="12"/>
  <c r="X164" i="12"/>
  <c r="Y164" i="12"/>
  <c r="Z164" i="12"/>
  <c r="AA164" i="12"/>
  <c r="AB164" i="12" s="1"/>
  <c r="X165" i="12"/>
  <c r="Y165" i="12"/>
  <c r="Z165" i="12"/>
  <c r="AA165" i="12"/>
  <c r="AB165" i="12" s="1"/>
  <c r="X166" i="12"/>
  <c r="Y166" i="12"/>
  <c r="Z166" i="12"/>
  <c r="AA166" i="12"/>
  <c r="AB166" i="12" s="1"/>
  <c r="X167" i="12"/>
  <c r="Y167" i="12"/>
  <c r="Z167" i="12"/>
  <c r="AA167" i="12"/>
  <c r="AB167" i="12" s="1"/>
  <c r="X168" i="12"/>
  <c r="Y168" i="12"/>
  <c r="Z168" i="12"/>
  <c r="AA168" i="12"/>
  <c r="AB168" i="12" s="1"/>
  <c r="X169" i="12"/>
  <c r="Y169" i="12"/>
  <c r="Z169" i="12"/>
  <c r="AA169" i="12"/>
  <c r="AB169" i="12" s="1"/>
  <c r="X170" i="12"/>
  <c r="Y170" i="12"/>
  <c r="Z170" i="12"/>
  <c r="AA170" i="12"/>
  <c r="AB170" i="12" s="1"/>
  <c r="X171" i="12"/>
  <c r="Y171" i="12"/>
  <c r="Z171" i="12"/>
  <c r="AA171" i="12"/>
  <c r="X172" i="12"/>
  <c r="Y172" i="12"/>
  <c r="Z172" i="12"/>
  <c r="AA172" i="12"/>
  <c r="AB172" i="12" s="1"/>
  <c r="X173" i="12"/>
  <c r="Y173" i="12"/>
  <c r="Z173" i="12"/>
  <c r="AA173" i="12"/>
  <c r="AB173" i="12" s="1"/>
  <c r="AA162" i="12"/>
  <c r="AB162" i="12" s="1"/>
  <c r="Z162" i="12"/>
  <c r="Y162" i="12"/>
  <c r="X162" i="12"/>
  <c r="X147" i="12"/>
  <c r="Y147" i="12"/>
  <c r="Z147" i="12"/>
  <c r="AA147" i="12"/>
  <c r="X148" i="12"/>
  <c r="Y148" i="12"/>
  <c r="Z148" i="12"/>
  <c r="AA148" i="12"/>
  <c r="AB148" i="12" s="1"/>
  <c r="X149" i="12"/>
  <c r="Y149" i="12"/>
  <c r="Z149" i="12"/>
  <c r="AA149" i="12"/>
  <c r="AB149" i="12" s="1"/>
  <c r="X150" i="12"/>
  <c r="Y150" i="12"/>
  <c r="Z150" i="12"/>
  <c r="AA150" i="12"/>
  <c r="AB150" i="12" s="1"/>
  <c r="X151" i="12"/>
  <c r="Y151" i="12"/>
  <c r="Z151" i="12"/>
  <c r="AA151" i="12"/>
  <c r="AB151" i="12" s="1"/>
  <c r="X152" i="12"/>
  <c r="Y152" i="12"/>
  <c r="Z152" i="12"/>
  <c r="AA152" i="12"/>
  <c r="AB152" i="12" s="1"/>
  <c r="X153" i="12"/>
  <c r="Y153" i="12"/>
  <c r="Z153" i="12"/>
  <c r="AA153" i="12"/>
  <c r="AB153" i="12" s="1"/>
  <c r="X154" i="12"/>
  <c r="Y154" i="12"/>
  <c r="Z154" i="12"/>
  <c r="AA154" i="12"/>
  <c r="AB154" i="12" s="1"/>
  <c r="X155" i="12"/>
  <c r="Y155" i="12"/>
  <c r="Z155" i="12"/>
  <c r="AA155" i="12"/>
  <c r="AB155" i="12" s="1"/>
  <c r="X156" i="12"/>
  <c r="Y156" i="12"/>
  <c r="Z156" i="12"/>
  <c r="AA156" i="12"/>
  <c r="AB156" i="12" s="1"/>
  <c r="X157" i="12"/>
  <c r="Y157" i="12"/>
  <c r="Z157" i="12"/>
  <c r="AA157" i="12"/>
  <c r="AB157" i="12" s="1"/>
  <c r="X158" i="12"/>
  <c r="Y158" i="12"/>
  <c r="Z158" i="12"/>
  <c r="AA158" i="12"/>
  <c r="X159" i="12"/>
  <c r="Y159" i="12"/>
  <c r="Z159" i="12"/>
  <c r="AA159" i="12"/>
  <c r="AA146" i="12"/>
  <c r="Z146" i="12"/>
  <c r="Y146" i="12"/>
  <c r="X146" i="12"/>
  <c r="X128" i="12"/>
  <c r="Y128" i="12"/>
  <c r="Z128" i="12"/>
  <c r="AA128" i="12"/>
  <c r="X129" i="12"/>
  <c r="Y129" i="12"/>
  <c r="Z129" i="12"/>
  <c r="AA129" i="12"/>
  <c r="AB129" i="12" s="1"/>
  <c r="X130" i="12"/>
  <c r="Y130" i="12"/>
  <c r="Z130" i="12"/>
  <c r="AA130" i="12"/>
  <c r="X131" i="12"/>
  <c r="Y131" i="12"/>
  <c r="Z131" i="12"/>
  <c r="AA131" i="12"/>
  <c r="AB131" i="12" s="1"/>
  <c r="X132" i="12"/>
  <c r="Y132" i="12"/>
  <c r="Z132" i="12"/>
  <c r="AA132" i="12"/>
  <c r="X133" i="12"/>
  <c r="Y133" i="12"/>
  <c r="Z133" i="12"/>
  <c r="AA133" i="12"/>
  <c r="AB133" i="12" s="1"/>
  <c r="X134" i="12"/>
  <c r="Y134" i="12"/>
  <c r="Z134" i="12"/>
  <c r="AA134" i="12"/>
  <c r="X135" i="12"/>
  <c r="Y135" i="12"/>
  <c r="Z135" i="12"/>
  <c r="AA135" i="12"/>
  <c r="AB135" i="12" s="1"/>
  <c r="X136" i="12"/>
  <c r="Y136" i="12"/>
  <c r="Z136" i="12"/>
  <c r="AA136" i="12"/>
  <c r="X137" i="12"/>
  <c r="Y137" i="12"/>
  <c r="Z137" i="12"/>
  <c r="AA137" i="12"/>
  <c r="AB137" i="12" s="1"/>
  <c r="X138" i="12"/>
  <c r="Y138" i="12"/>
  <c r="Z138" i="12"/>
  <c r="AA138" i="12"/>
  <c r="X139" i="12"/>
  <c r="Y139" i="12"/>
  <c r="Z139" i="12"/>
  <c r="AA139" i="12"/>
  <c r="AB139" i="12" s="1"/>
  <c r="X140" i="12"/>
  <c r="Y140" i="12"/>
  <c r="Z140" i="12"/>
  <c r="AA140" i="12"/>
  <c r="X141" i="12"/>
  <c r="Y141" i="12"/>
  <c r="Z141" i="12"/>
  <c r="AA141" i="12"/>
  <c r="AB141" i="12" s="1"/>
  <c r="X142" i="12"/>
  <c r="Y142" i="12"/>
  <c r="Z142" i="12"/>
  <c r="AA142" i="12"/>
  <c r="X143" i="12"/>
  <c r="Y143" i="12"/>
  <c r="Z143" i="12"/>
  <c r="AA143" i="12"/>
  <c r="AB143" i="12" s="1"/>
  <c r="AA127" i="12"/>
  <c r="AB127" i="12" s="1"/>
  <c r="Z127" i="12"/>
  <c r="Y127" i="12"/>
  <c r="X127" i="12"/>
  <c r="W163" i="12"/>
  <c r="W164" i="12"/>
  <c r="W165" i="12"/>
  <c r="W166" i="12"/>
  <c r="W167" i="12"/>
  <c r="W168" i="12"/>
  <c r="W169" i="12"/>
  <c r="W170" i="12"/>
  <c r="W171" i="12"/>
  <c r="W172" i="12"/>
  <c r="W173" i="12"/>
  <c r="W162" i="12"/>
  <c r="W147" i="12"/>
  <c r="W148" i="12"/>
  <c r="W149" i="12"/>
  <c r="W150" i="12"/>
  <c r="W151" i="12"/>
  <c r="W152" i="12"/>
  <c r="W153" i="12"/>
  <c r="W154" i="12"/>
  <c r="W155" i="12"/>
  <c r="W156" i="12"/>
  <c r="W157" i="12"/>
  <c r="W158" i="12"/>
  <c r="W159" i="12"/>
  <c r="W146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27" i="12"/>
  <c r="BG143" i="12" l="1"/>
  <c r="BG139" i="12"/>
  <c r="BG136" i="12"/>
  <c r="BG135" i="12"/>
  <c r="BG132" i="12"/>
  <c r="BG128" i="12"/>
  <c r="BG156" i="12"/>
  <c r="BG153" i="12"/>
  <c r="BG152" i="12"/>
  <c r="BG149" i="12"/>
  <c r="BG148" i="12"/>
  <c r="BG173" i="12"/>
  <c r="BG169" i="12"/>
  <c r="BG165" i="12"/>
  <c r="BF133" i="12"/>
  <c r="BF129" i="12"/>
  <c r="BF158" i="12"/>
  <c r="BF154" i="12"/>
  <c r="BF150" i="12"/>
  <c r="BF170" i="12"/>
  <c r="BF166" i="12"/>
  <c r="BG162" i="12"/>
  <c r="BG163" i="12"/>
  <c r="BH135" i="12"/>
  <c r="AI146" i="12"/>
  <c r="AI160" i="12" s="1"/>
  <c r="AH160" i="12"/>
  <c r="BH143" i="12"/>
  <c r="Z160" i="12"/>
  <c r="X160" i="12"/>
  <c r="Y160" i="12"/>
  <c r="W160" i="12"/>
  <c r="AB146" i="12"/>
  <c r="AA160" i="12"/>
  <c r="BF143" i="12"/>
  <c r="BF139" i="12"/>
  <c r="BF135" i="12"/>
  <c r="BF131" i="12"/>
  <c r="BF152" i="12"/>
  <c r="BF148" i="12"/>
  <c r="BH141" i="12"/>
  <c r="BH137" i="12"/>
  <c r="BH133" i="12"/>
  <c r="BH129" i="12"/>
  <c r="BG151" i="12"/>
  <c r="BG147" i="12"/>
  <c r="BG172" i="12"/>
  <c r="BG171" i="12"/>
  <c r="BG168" i="12"/>
  <c r="BG164" i="12"/>
  <c r="BH136" i="12"/>
  <c r="BH140" i="12"/>
  <c r="BH132" i="12"/>
  <c r="BH128" i="12"/>
  <c r="BF156" i="12"/>
  <c r="BF172" i="12"/>
  <c r="BF168" i="12"/>
  <c r="BF164" i="12"/>
  <c r="BH156" i="12"/>
  <c r="BH153" i="12"/>
  <c r="BH152" i="12"/>
  <c r="BH149" i="12"/>
  <c r="BH148" i="12"/>
  <c r="BH172" i="12"/>
  <c r="BH170" i="12"/>
  <c r="BH168" i="12"/>
  <c r="BH166" i="12"/>
  <c r="BH164" i="12"/>
  <c r="BH139" i="12"/>
  <c r="BF137" i="12"/>
  <c r="BJ130" i="12"/>
  <c r="BG146" i="12"/>
  <c r="BF130" i="12"/>
  <c r="BG140" i="12"/>
  <c r="BF141" i="12"/>
  <c r="BJ142" i="12"/>
  <c r="BJ138" i="12"/>
  <c r="BJ134" i="12"/>
  <c r="BI142" i="12"/>
  <c r="BI141" i="12"/>
  <c r="BI140" i="12"/>
  <c r="BI138" i="12"/>
  <c r="BI137" i="12"/>
  <c r="BI136" i="12"/>
  <c r="BI134" i="12"/>
  <c r="BI133" i="12"/>
  <c r="BI132" i="12"/>
  <c r="BI130" i="12"/>
  <c r="BI129" i="12"/>
  <c r="BI128" i="12"/>
  <c r="BI146" i="12"/>
  <c r="BG142" i="12"/>
  <c r="BG138" i="12"/>
  <c r="BG134" i="12"/>
  <c r="BG130" i="12"/>
  <c r="BG159" i="12"/>
  <c r="BG155" i="12"/>
  <c r="BJ147" i="12"/>
  <c r="BF142" i="12"/>
  <c r="BF138" i="12"/>
  <c r="BF134" i="12"/>
  <c r="BI143" i="12"/>
  <c r="BI139" i="12"/>
  <c r="BI135" i="12"/>
  <c r="BI131" i="12"/>
  <c r="BI159" i="12"/>
  <c r="BI157" i="12"/>
  <c r="BI155" i="12"/>
  <c r="BI153" i="12"/>
  <c r="BI151" i="12"/>
  <c r="BI148" i="12"/>
  <c r="BI173" i="12"/>
  <c r="BI170" i="12"/>
  <c r="BI169" i="12"/>
  <c r="BI166" i="12"/>
  <c r="BI165" i="12"/>
  <c r="BI158" i="12"/>
  <c r="BI156" i="12"/>
  <c r="BI154" i="12"/>
  <c r="BI152" i="12"/>
  <c r="BI150" i="12"/>
  <c r="BI147" i="12"/>
  <c r="BI171" i="12"/>
  <c r="BI167" i="12"/>
  <c r="BI149" i="12"/>
  <c r="BI172" i="12"/>
  <c r="BI168" i="12"/>
  <c r="BI164" i="12"/>
  <c r="BH146" i="12"/>
  <c r="BH162" i="12"/>
  <c r="BF162" i="12"/>
  <c r="BI163" i="12"/>
  <c r="BJ159" i="12"/>
  <c r="BK154" i="12"/>
  <c r="BJ158" i="12"/>
  <c r="BK155" i="12"/>
  <c r="BK151" i="12"/>
  <c r="BK150" i="12"/>
  <c r="BF146" i="12"/>
  <c r="BJ140" i="12"/>
  <c r="BJ136" i="12"/>
  <c r="BJ132" i="12"/>
  <c r="BJ128" i="12"/>
  <c r="BK153" i="12"/>
  <c r="BK149" i="12"/>
  <c r="BF127" i="12"/>
  <c r="BF140" i="12"/>
  <c r="BF136" i="12"/>
  <c r="BF132" i="12"/>
  <c r="BF128" i="12"/>
  <c r="BF153" i="12"/>
  <c r="BF149" i="12"/>
  <c r="BF173" i="12"/>
  <c r="BF169" i="12"/>
  <c r="BF165" i="12"/>
  <c r="BH142" i="12"/>
  <c r="BH138" i="12"/>
  <c r="BH134" i="12"/>
  <c r="BH130" i="12"/>
  <c r="BH159" i="12"/>
  <c r="BH155" i="12"/>
  <c r="BH151" i="12"/>
  <c r="BH147" i="12"/>
  <c r="BH171" i="12"/>
  <c r="BH167" i="12"/>
  <c r="BH163" i="12"/>
  <c r="BF147" i="12"/>
  <c r="BG141" i="12"/>
  <c r="BG137" i="12"/>
  <c r="BG133" i="12"/>
  <c r="BG129" i="12"/>
  <c r="BG158" i="12"/>
  <c r="BG154" i="12"/>
  <c r="BG150" i="12"/>
  <c r="BG170" i="12"/>
  <c r="BG166" i="12"/>
  <c r="BH127" i="12"/>
  <c r="BF151" i="12"/>
  <c r="BG127" i="12"/>
  <c r="BK156" i="12"/>
  <c r="BK152" i="12"/>
  <c r="BK148" i="12"/>
  <c r="BH158" i="12"/>
  <c r="BH154" i="12"/>
  <c r="BH150" i="12"/>
  <c r="BH173" i="12"/>
  <c r="BH169" i="12"/>
  <c r="BH165" i="12"/>
  <c r="BF159" i="12"/>
  <c r="BF155" i="12"/>
  <c r="BF171" i="12"/>
  <c r="BF163" i="12"/>
  <c r="BK127" i="12"/>
  <c r="BK162" i="12"/>
  <c r="BK173" i="12"/>
  <c r="BK172" i="12"/>
  <c r="BJ171" i="12"/>
  <c r="BK170" i="12"/>
  <c r="BK169" i="12"/>
  <c r="BK168" i="12"/>
  <c r="BK166" i="12"/>
  <c r="BK165" i="12"/>
  <c r="BJ163" i="12"/>
  <c r="BK135" i="12"/>
  <c r="BK164" i="12"/>
  <c r="BK133" i="12"/>
  <c r="BK129" i="12"/>
  <c r="BK137" i="12"/>
  <c r="AB136" i="12"/>
  <c r="BK136" i="12" s="1"/>
  <c r="BI162" i="12"/>
  <c r="BI127" i="12"/>
  <c r="AB128" i="12"/>
  <c r="BK128" i="12" s="1"/>
  <c r="AB158" i="12"/>
  <c r="BK158" i="12" s="1"/>
  <c r="AB171" i="12"/>
  <c r="BK171" i="12" s="1"/>
  <c r="AB132" i="12"/>
  <c r="BK132" i="12" s="1"/>
  <c r="BJ129" i="12"/>
  <c r="BJ146" i="12"/>
  <c r="BJ155" i="12"/>
  <c r="BJ153" i="12"/>
  <c r="BJ151" i="12"/>
  <c r="BJ162" i="12"/>
  <c r="BJ172" i="12"/>
  <c r="BJ170" i="12"/>
  <c r="AB138" i="12"/>
  <c r="BK138" i="12" s="1"/>
  <c r="AB130" i="12"/>
  <c r="BK130" i="12" s="1"/>
  <c r="BJ127" i="12"/>
  <c r="BJ148" i="12"/>
  <c r="BJ164" i="12"/>
  <c r="AB163" i="12"/>
  <c r="BK163" i="12" s="1"/>
  <c r="BJ133" i="12"/>
  <c r="BJ156" i="12"/>
  <c r="BJ154" i="12"/>
  <c r="BJ152" i="12"/>
  <c r="BJ150" i="12"/>
  <c r="BJ169" i="12"/>
  <c r="BJ166" i="12"/>
  <c r="AB134" i="12"/>
  <c r="BK134" i="12" s="1"/>
  <c r="AB159" i="12"/>
  <c r="BK159" i="12" s="1"/>
  <c r="AB147" i="12"/>
  <c r="BK147" i="12" s="1"/>
  <c r="BJ137" i="12"/>
  <c r="BJ135" i="12"/>
  <c r="BJ165" i="12"/>
  <c r="BJ149" i="12"/>
  <c r="BJ173" i="12"/>
  <c r="BJ168" i="12"/>
  <c r="BK167" i="12"/>
  <c r="BG167" i="12"/>
  <c r="BJ167" i="12"/>
  <c r="BF167" i="12"/>
  <c r="BH157" i="12"/>
  <c r="BK157" i="12"/>
  <c r="BG157" i="12"/>
  <c r="BJ157" i="12"/>
  <c r="BF157" i="12"/>
  <c r="BK143" i="12"/>
  <c r="BJ143" i="12"/>
  <c r="AB142" i="12"/>
  <c r="BK142" i="12" s="1"/>
  <c r="BK141" i="12"/>
  <c r="BJ141" i="12"/>
  <c r="AB140" i="12"/>
  <c r="BK140" i="12" s="1"/>
  <c r="BK139" i="12"/>
  <c r="BJ139" i="12"/>
  <c r="BH131" i="12"/>
  <c r="BG131" i="12"/>
  <c r="AI131" i="12"/>
  <c r="BJ131" i="12"/>
  <c r="B24" i="16"/>
  <c r="V174" i="12"/>
  <c r="BS163" i="12"/>
  <c r="BU163" i="12"/>
  <c r="BV163" i="12" s="1"/>
  <c r="CE163" i="12"/>
  <c r="CF163" i="12" s="1"/>
  <c r="CG163" i="12"/>
  <c r="CH163" i="12" s="1"/>
  <c r="CI163" i="12" s="1"/>
  <c r="BS164" i="12"/>
  <c r="BU164" i="12"/>
  <c r="BV164" i="12" s="1"/>
  <c r="CE164" i="12"/>
  <c r="CF164" i="12" s="1"/>
  <c r="CG164" i="12"/>
  <c r="CH164" i="12" s="1"/>
  <c r="CI164" i="12" s="1"/>
  <c r="BS165" i="12"/>
  <c r="BU165" i="12"/>
  <c r="BV165" i="12" s="1"/>
  <c r="CE165" i="12"/>
  <c r="CF165" i="12" s="1"/>
  <c r="CG165" i="12"/>
  <c r="BS166" i="12"/>
  <c r="BU166" i="12"/>
  <c r="BV166" i="12" s="1"/>
  <c r="CE166" i="12"/>
  <c r="CF166" i="12" s="1"/>
  <c r="CG166" i="12"/>
  <c r="CH166" i="12" s="1"/>
  <c r="BS167" i="12"/>
  <c r="BU167" i="12"/>
  <c r="BV167" i="12" s="1"/>
  <c r="CE167" i="12"/>
  <c r="CF167" i="12" s="1"/>
  <c r="CG167" i="12"/>
  <c r="CH167" i="12" s="1"/>
  <c r="BS168" i="12"/>
  <c r="BU168" i="12"/>
  <c r="BV168" i="12" s="1"/>
  <c r="CE168" i="12"/>
  <c r="CF168" i="12" s="1"/>
  <c r="CG168" i="12"/>
  <c r="CH168" i="12" s="1"/>
  <c r="CI168" i="12" s="1"/>
  <c r="BS169" i="12"/>
  <c r="BU169" i="12"/>
  <c r="BV169" i="12" s="1"/>
  <c r="CE169" i="12"/>
  <c r="CF169" i="12" s="1"/>
  <c r="CG169" i="12"/>
  <c r="CH169" i="12" s="1"/>
  <c r="BS170" i="12"/>
  <c r="BU170" i="12"/>
  <c r="BV170" i="12" s="1"/>
  <c r="CE170" i="12"/>
  <c r="CF170" i="12" s="1"/>
  <c r="CG170" i="12"/>
  <c r="CH170" i="12" s="1"/>
  <c r="BS171" i="12"/>
  <c r="BU171" i="12"/>
  <c r="BV171" i="12" s="1"/>
  <c r="CE171" i="12"/>
  <c r="CF171" i="12" s="1"/>
  <c r="CG171" i="12"/>
  <c r="CH171" i="12" s="1"/>
  <c r="BS172" i="12"/>
  <c r="BU172" i="12"/>
  <c r="BV172" i="12" s="1"/>
  <c r="CE172" i="12"/>
  <c r="CF172" i="12" s="1"/>
  <c r="CG172" i="12"/>
  <c r="CH172" i="12" s="1"/>
  <c r="CI172" i="12" s="1"/>
  <c r="BS173" i="12"/>
  <c r="BU173" i="12"/>
  <c r="BV173" i="12" s="1"/>
  <c r="CE173" i="12"/>
  <c r="CF173" i="12" s="1"/>
  <c r="CG173" i="12"/>
  <c r="CH173" i="12" s="1"/>
  <c r="CG162" i="12"/>
  <c r="CE162" i="12"/>
  <c r="CF162" i="12" s="1"/>
  <c r="BU162" i="12"/>
  <c r="BS162" i="12"/>
  <c r="V125" i="12"/>
  <c r="BS147" i="12"/>
  <c r="BU147" i="12"/>
  <c r="BV147" i="12" s="1"/>
  <c r="CE147" i="12"/>
  <c r="CF147" i="12" s="1"/>
  <c r="CG147" i="12"/>
  <c r="CH147" i="12" s="1"/>
  <c r="CI147" i="12" s="1"/>
  <c r="BS148" i="12"/>
  <c r="BU148" i="12"/>
  <c r="BV148" i="12" s="1"/>
  <c r="CE148" i="12"/>
  <c r="CF148" i="12" s="1"/>
  <c r="CG148" i="12"/>
  <c r="CH148" i="12" s="1"/>
  <c r="CI148" i="12" s="1"/>
  <c r="BS149" i="12"/>
  <c r="BU149" i="12"/>
  <c r="BV149" i="12" s="1"/>
  <c r="CE149" i="12"/>
  <c r="CF149" i="12" s="1"/>
  <c r="CG149" i="12"/>
  <c r="CH149" i="12" s="1"/>
  <c r="CI149" i="12" s="1"/>
  <c r="BS150" i="12"/>
  <c r="BU150" i="12"/>
  <c r="BV150" i="12" s="1"/>
  <c r="CE150" i="12"/>
  <c r="CF150" i="12" s="1"/>
  <c r="CG150" i="12"/>
  <c r="CH150" i="12" s="1"/>
  <c r="CI150" i="12" s="1"/>
  <c r="BS151" i="12"/>
  <c r="BU151" i="12"/>
  <c r="BV151" i="12" s="1"/>
  <c r="CE151" i="12"/>
  <c r="CF151" i="12" s="1"/>
  <c r="CG151" i="12"/>
  <c r="CH151" i="12" s="1"/>
  <c r="CI151" i="12" s="1"/>
  <c r="BS152" i="12"/>
  <c r="BU152" i="12"/>
  <c r="BV152" i="12" s="1"/>
  <c r="CE152" i="12"/>
  <c r="CF152" i="12" s="1"/>
  <c r="CG152" i="12"/>
  <c r="CH152" i="12" s="1"/>
  <c r="CI152" i="12" s="1"/>
  <c r="BS153" i="12"/>
  <c r="BU153" i="12"/>
  <c r="BV153" i="12" s="1"/>
  <c r="CE153" i="12"/>
  <c r="CF153" i="12" s="1"/>
  <c r="CG153" i="12"/>
  <c r="CH153" i="12" s="1"/>
  <c r="CI153" i="12" s="1"/>
  <c r="BS154" i="12"/>
  <c r="BU154" i="12"/>
  <c r="BV154" i="12" s="1"/>
  <c r="CE154" i="12"/>
  <c r="CF154" i="12" s="1"/>
  <c r="CG154" i="12"/>
  <c r="CH154" i="12" s="1"/>
  <c r="CI154" i="12" s="1"/>
  <c r="BS155" i="12"/>
  <c r="BU155" i="12"/>
  <c r="BV155" i="12" s="1"/>
  <c r="CE155" i="12"/>
  <c r="CF155" i="12" s="1"/>
  <c r="CG155" i="12"/>
  <c r="CH155" i="12" s="1"/>
  <c r="CI155" i="12" s="1"/>
  <c r="BS156" i="12"/>
  <c r="BU156" i="12"/>
  <c r="BV156" i="12" s="1"/>
  <c r="CE156" i="12"/>
  <c r="CF156" i="12" s="1"/>
  <c r="CG156" i="12"/>
  <c r="CH156" i="12" s="1"/>
  <c r="CI156" i="12" s="1"/>
  <c r="BS157" i="12"/>
  <c r="BU157" i="12"/>
  <c r="BV157" i="12" s="1"/>
  <c r="CE157" i="12"/>
  <c r="CF157" i="12" s="1"/>
  <c r="CG157" i="12"/>
  <c r="CH157" i="12" s="1"/>
  <c r="CI157" i="12" s="1"/>
  <c r="BS158" i="12"/>
  <c r="BU158" i="12"/>
  <c r="BV158" i="12" s="1"/>
  <c r="CE158" i="12"/>
  <c r="CF158" i="12" s="1"/>
  <c r="CG158" i="12"/>
  <c r="CH158" i="12" s="1"/>
  <c r="CI158" i="12" s="1"/>
  <c r="BS159" i="12"/>
  <c r="BU159" i="12"/>
  <c r="BV159" i="12" s="1"/>
  <c r="CE159" i="12"/>
  <c r="CF159" i="12" s="1"/>
  <c r="CG159" i="12"/>
  <c r="CH159" i="12" s="1"/>
  <c r="CI159" i="12" s="1"/>
  <c r="CG146" i="12"/>
  <c r="CE146" i="12"/>
  <c r="CF146" i="12" s="1"/>
  <c r="BU146" i="12"/>
  <c r="BS146" i="12"/>
  <c r="BL144" i="12"/>
  <c r="BE144" i="12" s="1"/>
  <c r="BS128" i="12"/>
  <c r="BU128" i="12"/>
  <c r="BV128" i="12" s="1"/>
  <c r="CE128" i="12"/>
  <c r="CF128" i="12" s="1"/>
  <c r="CG128" i="12"/>
  <c r="CH128" i="12" s="1"/>
  <c r="CI128" i="12" s="1"/>
  <c r="BS129" i="12"/>
  <c r="BU129" i="12"/>
  <c r="BV129" i="12" s="1"/>
  <c r="CE129" i="12"/>
  <c r="CF129" i="12" s="1"/>
  <c r="CG129" i="12"/>
  <c r="CH129" i="12" s="1"/>
  <c r="CI129" i="12" s="1"/>
  <c r="BS130" i="12"/>
  <c r="BU130" i="12"/>
  <c r="BV130" i="12" s="1"/>
  <c r="CE130" i="12"/>
  <c r="CF130" i="12" s="1"/>
  <c r="CG130" i="12"/>
  <c r="CH130" i="12" s="1"/>
  <c r="BS131" i="12"/>
  <c r="BU131" i="12"/>
  <c r="BV131" i="12" s="1"/>
  <c r="CE131" i="12"/>
  <c r="CF131" i="12" s="1"/>
  <c r="CG131" i="12"/>
  <c r="CH131" i="12" s="1"/>
  <c r="BS132" i="12"/>
  <c r="BU132" i="12"/>
  <c r="BV132" i="12" s="1"/>
  <c r="CE132" i="12"/>
  <c r="CF132" i="12" s="1"/>
  <c r="CG132" i="12"/>
  <c r="CH132" i="12" s="1"/>
  <c r="BS133" i="12"/>
  <c r="BU133" i="12"/>
  <c r="BV133" i="12" s="1"/>
  <c r="CE133" i="12"/>
  <c r="CF133" i="12" s="1"/>
  <c r="CG133" i="12"/>
  <c r="CH133" i="12" s="1"/>
  <c r="BS134" i="12"/>
  <c r="BU134" i="12"/>
  <c r="BV134" i="12" s="1"/>
  <c r="CE134" i="12"/>
  <c r="CF134" i="12" s="1"/>
  <c r="CG134" i="12"/>
  <c r="CH134" i="12" s="1"/>
  <c r="BS135" i="12"/>
  <c r="BU135" i="12"/>
  <c r="BV135" i="12" s="1"/>
  <c r="CE135" i="12"/>
  <c r="CF135" i="12" s="1"/>
  <c r="CG135" i="12"/>
  <c r="CH135" i="12" s="1"/>
  <c r="BS136" i="12"/>
  <c r="BU136" i="12"/>
  <c r="BV136" i="12" s="1"/>
  <c r="CE136" i="12"/>
  <c r="CF136" i="12" s="1"/>
  <c r="CG136" i="12"/>
  <c r="CH136" i="12" s="1"/>
  <c r="BS137" i="12"/>
  <c r="BU137" i="12"/>
  <c r="BV137" i="12" s="1"/>
  <c r="CE137" i="12"/>
  <c r="CF137" i="12" s="1"/>
  <c r="CG137" i="12"/>
  <c r="CH137" i="12" s="1"/>
  <c r="BS138" i="12"/>
  <c r="BU138" i="12"/>
  <c r="BV138" i="12" s="1"/>
  <c r="CE138" i="12"/>
  <c r="CF138" i="12" s="1"/>
  <c r="CG138" i="12"/>
  <c r="CH138" i="12" s="1"/>
  <c r="CI138" i="12" s="1"/>
  <c r="BS139" i="12"/>
  <c r="BU139" i="12"/>
  <c r="BV139" i="12" s="1"/>
  <c r="CE139" i="12"/>
  <c r="CF139" i="12" s="1"/>
  <c r="CG139" i="12"/>
  <c r="CH139" i="12" s="1"/>
  <c r="CI139" i="12" s="1"/>
  <c r="BS140" i="12"/>
  <c r="BU140" i="12"/>
  <c r="BV140" i="12" s="1"/>
  <c r="CE140" i="12"/>
  <c r="CF140" i="12" s="1"/>
  <c r="CG140" i="12"/>
  <c r="CH140" i="12" s="1"/>
  <c r="BS141" i="12"/>
  <c r="BU141" i="12"/>
  <c r="BV141" i="12" s="1"/>
  <c r="CE141" i="12"/>
  <c r="CF141" i="12" s="1"/>
  <c r="CG141" i="12"/>
  <c r="CH141" i="12" s="1"/>
  <c r="BS142" i="12"/>
  <c r="BU142" i="12"/>
  <c r="BV142" i="12" s="1"/>
  <c r="CE142" i="12"/>
  <c r="CF142" i="12" s="1"/>
  <c r="CG142" i="12"/>
  <c r="CH142" i="12" s="1"/>
  <c r="BS143" i="12"/>
  <c r="BU143" i="12"/>
  <c r="BV143" i="12" s="1"/>
  <c r="CE143" i="12"/>
  <c r="CF143" i="12" s="1"/>
  <c r="CG143" i="12"/>
  <c r="CH143" i="12" s="1"/>
  <c r="CG127" i="12"/>
  <c r="CE127" i="12"/>
  <c r="CF127" i="12" s="1"/>
  <c r="BU127" i="12"/>
  <c r="BV127" i="12" s="1"/>
  <c r="BS127" i="12"/>
  <c r="BK146" i="12" l="1"/>
  <c r="CB74" i="12"/>
  <c r="CB108" i="12"/>
  <c r="CB56" i="12"/>
  <c r="CB97" i="12"/>
  <c r="AB160" i="12"/>
  <c r="BK131" i="12"/>
  <c r="CC97" i="12"/>
  <c r="CI173" i="12"/>
  <c r="CI140" i="12"/>
  <c r="CI135" i="12"/>
  <c r="CI133" i="12"/>
  <c r="CI167" i="12"/>
  <c r="CI136" i="12"/>
  <c r="CI169" i="12"/>
  <c r="CI134" i="12"/>
  <c r="CI171" i="12"/>
  <c r="CH165" i="12"/>
  <c r="CI165" i="12" s="1"/>
  <c r="CI142" i="12"/>
  <c r="CI141" i="12"/>
  <c r="CI137" i="12"/>
  <c r="CI132" i="12"/>
  <c r="CI131" i="12"/>
  <c r="CI130" i="12"/>
  <c r="CI170" i="12"/>
  <c r="CI166" i="12"/>
  <c r="CI143" i="12"/>
  <c r="BW173" i="12"/>
  <c r="BW172" i="12"/>
  <c r="BW171" i="12"/>
  <c r="BW170" i="12"/>
  <c r="BW169" i="12"/>
  <c r="BW168" i="12"/>
  <c r="BW167" i="12"/>
  <c r="BW166" i="12"/>
  <c r="BW165" i="12"/>
  <c r="BW164" i="12"/>
  <c r="BW163" i="12"/>
  <c r="BV162" i="12"/>
  <c r="CH162" i="12"/>
  <c r="BW159" i="12"/>
  <c r="BW158" i="12"/>
  <c r="BW157" i="12"/>
  <c r="BW156" i="12"/>
  <c r="BW155" i="12"/>
  <c r="BW154" i="12"/>
  <c r="BW153" i="12"/>
  <c r="BW152" i="12"/>
  <c r="BW151" i="12"/>
  <c r="BW150" i="12"/>
  <c r="BW149" i="12"/>
  <c r="BW148" i="12"/>
  <c r="BW147" i="12"/>
  <c r="BV146" i="12"/>
  <c r="CH146" i="12"/>
  <c r="BW143" i="12"/>
  <c r="BW142" i="12"/>
  <c r="BW141" i="12"/>
  <c r="BW140" i="12"/>
  <c r="BW139" i="12"/>
  <c r="BW138" i="12"/>
  <c r="BW137" i="12"/>
  <c r="BW136" i="12"/>
  <c r="BW135" i="12"/>
  <c r="BW134" i="12"/>
  <c r="BW133" i="12"/>
  <c r="BW132" i="12"/>
  <c r="BW131" i="12"/>
  <c r="BW130" i="12"/>
  <c r="BW129" i="12"/>
  <c r="BW128" i="12"/>
  <c r="BW127" i="12"/>
  <c r="CH127" i="12"/>
  <c r="B26" i="16" l="1"/>
  <c r="B25" i="16"/>
  <c r="CD108" i="12"/>
  <c r="CC108" i="12"/>
  <c r="CD97" i="12"/>
  <c r="CC74" i="12"/>
  <c r="CD74" i="12"/>
  <c r="CC56" i="12"/>
  <c r="CD56" i="12"/>
  <c r="CI146" i="12"/>
  <c r="CI162" i="12"/>
  <c r="BW146" i="12"/>
  <c r="BW162" i="12"/>
  <c r="CI127" i="12"/>
  <c r="F25" i="16" l="1"/>
  <c r="AY111" i="12"/>
  <c r="AZ111" i="12"/>
  <c r="BA111" i="12"/>
  <c r="BB111" i="12"/>
  <c r="BC111" i="12"/>
  <c r="BD111" i="12" s="1"/>
  <c r="AY112" i="12"/>
  <c r="AZ112" i="12"/>
  <c r="BA112" i="12"/>
  <c r="BB112" i="12"/>
  <c r="BC112" i="12"/>
  <c r="BD112" i="12" s="1"/>
  <c r="AY113" i="12"/>
  <c r="AZ113" i="12"/>
  <c r="BA113" i="12"/>
  <c r="BB113" i="12"/>
  <c r="BC113" i="12"/>
  <c r="BD113" i="12" s="1"/>
  <c r="AY114" i="12"/>
  <c r="AZ114" i="12"/>
  <c r="BA114" i="12"/>
  <c r="BB114" i="12"/>
  <c r="BC114" i="12"/>
  <c r="BD114" i="12" s="1"/>
  <c r="AY115" i="12"/>
  <c r="AZ115" i="12"/>
  <c r="BA115" i="12"/>
  <c r="BB115" i="12"/>
  <c r="BC115" i="12"/>
  <c r="BD115" i="12" s="1"/>
  <c r="AY116" i="12"/>
  <c r="AZ116" i="12"/>
  <c r="BA116" i="12"/>
  <c r="BB116" i="12"/>
  <c r="BC116" i="12"/>
  <c r="BD116" i="12" s="1"/>
  <c r="AY117" i="12"/>
  <c r="AZ117" i="12"/>
  <c r="BA117" i="12"/>
  <c r="BB117" i="12"/>
  <c r="BC117" i="12"/>
  <c r="BD117" i="12" s="1"/>
  <c r="AY118" i="12"/>
  <c r="AZ118" i="12"/>
  <c r="BA118" i="12"/>
  <c r="BB118" i="12"/>
  <c r="BC118" i="12"/>
  <c r="BD118" i="12" s="1"/>
  <c r="AY119" i="12"/>
  <c r="AZ119" i="12"/>
  <c r="BA119" i="12"/>
  <c r="BB119" i="12"/>
  <c r="BC119" i="12"/>
  <c r="BD119" i="12" s="1"/>
  <c r="AY120" i="12"/>
  <c r="AZ120" i="12"/>
  <c r="BA120" i="12"/>
  <c r="BB120" i="12"/>
  <c r="BC120" i="12"/>
  <c r="BD120" i="12" s="1"/>
  <c r="AY121" i="12"/>
  <c r="AZ121" i="12"/>
  <c r="BA121" i="12"/>
  <c r="BB121" i="12"/>
  <c r="BC121" i="12"/>
  <c r="BD121" i="12" s="1"/>
  <c r="AY122" i="12"/>
  <c r="AZ122" i="12"/>
  <c r="BA122" i="12"/>
  <c r="BB122" i="12"/>
  <c r="BC122" i="12"/>
  <c r="BD122" i="12" s="1"/>
  <c r="AY123" i="12"/>
  <c r="AZ123" i="12"/>
  <c r="BA123" i="12"/>
  <c r="BB123" i="12"/>
  <c r="BC123" i="12"/>
  <c r="BD123" i="12" s="1"/>
  <c r="AY124" i="12"/>
  <c r="AZ124" i="12"/>
  <c r="BA124" i="12"/>
  <c r="BB124" i="12"/>
  <c r="BC124" i="12"/>
  <c r="BD124" i="12" s="1"/>
  <c r="BC110" i="12"/>
  <c r="BD110" i="12" s="1"/>
  <c r="BB110" i="12"/>
  <c r="BA110" i="12"/>
  <c r="AZ110" i="12"/>
  <c r="AY110" i="12"/>
  <c r="AY100" i="12"/>
  <c r="AZ100" i="12"/>
  <c r="BA100" i="12"/>
  <c r="BB100" i="12"/>
  <c r="BC100" i="12"/>
  <c r="AY101" i="12"/>
  <c r="AZ101" i="12"/>
  <c r="BA101" i="12"/>
  <c r="BB101" i="12"/>
  <c r="BC101" i="12"/>
  <c r="AY102" i="12"/>
  <c r="AZ102" i="12"/>
  <c r="BA102" i="12"/>
  <c r="BB102" i="12"/>
  <c r="BC102" i="12"/>
  <c r="AY103" i="12"/>
  <c r="AZ103" i="12"/>
  <c r="BA103" i="12"/>
  <c r="BB103" i="12"/>
  <c r="BC103" i="12"/>
  <c r="AY104" i="12"/>
  <c r="AZ104" i="12"/>
  <c r="BA104" i="12"/>
  <c r="BB104" i="12"/>
  <c r="BC104" i="12"/>
  <c r="AY105" i="12"/>
  <c r="AZ105" i="12"/>
  <c r="BA105" i="12"/>
  <c r="BB105" i="12"/>
  <c r="BC105" i="12"/>
  <c r="AY106" i="12"/>
  <c r="AZ106" i="12"/>
  <c r="BA106" i="12"/>
  <c r="BB106" i="12"/>
  <c r="BC106" i="12"/>
  <c r="AY107" i="12"/>
  <c r="AZ107" i="12"/>
  <c r="BA107" i="12"/>
  <c r="BB107" i="12"/>
  <c r="BC107" i="12"/>
  <c r="BC99" i="12"/>
  <c r="BB99" i="12"/>
  <c r="BA99" i="12"/>
  <c r="AZ99" i="12"/>
  <c r="AY99" i="12"/>
  <c r="AY77" i="12"/>
  <c r="AZ77" i="12"/>
  <c r="BA77" i="12"/>
  <c r="BB77" i="12"/>
  <c r="BC77" i="12"/>
  <c r="BD77" i="12" s="1"/>
  <c r="AY78" i="12"/>
  <c r="AZ78" i="12"/>
  <c r="BA78" i="12"/>
  <c r="BB78" i="12"/>
  <c r="BC78" i="12"/>
  <c r="BD78" i="12" s="1"/>
  <c r="AY79" i="12"/>
  <c r="AZ79" i="12"/>
  <c r="BA79" i="12"/>
  <c r="BB79" i="12"/>
  <c r="BC79" i="12"/>
  <c r="BD79" i="12" s="1"/>
  <c r="AY80" i="12"/>
  <c r="AZ80" i="12"/>
  <c r="BA80" i="12"/>
  <c r="BB80" i="12"/>
  <c r="BC80" i="12"/>
  <c r="BD80" i="12" s="1"/>
  <c r="AY81" i="12"/>
  <c r="AZ81" i="12"/>
  <c r="BA81" i="12"/>
  <c r="BB81" i="12"/>
  <c r="BC81" i="12"/>
  <c r="BD81" i="12" s="1"/>
  <c r="AY82" i="12"/>
  <c r="AZ82" i="12"/>
  <c r="BA82" i="12"/>
  <c r="BB82" i="12"/>
  <c r="BC82" i="12"/>
  <c r="BD82" i="12" s="1"/>
  <c r="AY83" i="12"/>
  <c r="AZ83" i="12"/>
  <c r="BA83" i="12"/>
  <c r="BB83" i="12"/>
  <c r="BC83" i="12"/>
  <c r="BD83" i="12" s="1"/>
  <c r="AY84" i="12"/>
  <c r="AZ84" i="12"/>
  <c r="BA84" i="12"/>
  <c r="BB84" i="12"/>
  <c r="BC84" i="12"/>
  <c r="BD84" i="12" s="1"/>
  <c r="AY85" i="12"/>
  <c r="AZ85" i="12"/>
  <c r="BA85" i="12"/>
  <c r="BB85" i="12"/>
  <c r="BC85" i="12"/>
  <c r="BD85" i="12" s="1"/>
  <c r="AY86" i="12"/>
  <c r="AZ86" i="12"/>
  <c r="BA86" i="12"/>
  <c r="BB86" i="12"/>
  <c r="BC86" i="12"/>
  <c r="BD86" i="12" s="1"/>
  <c r="AY87" i="12"/>
  <c r="AZ87" i="12"/>
  <c r="BA87" i="12"/>
  <c r="BB87" i="12"/>
  <c r="BC87" i="12"/>
  <c r="BD87" i="12" s="1"/>
  <c r="AY88" i="12"/>
  <c r="AZ88" i="12"/>
  <c r="BA88" i="12"/>
  <c r="BB88" i="12"/>
  <c r="BC88" i="12"/>
  <c r="BD88" i="12" s="1"/>
  <c r="AY89" i="12"/>
  <c r="AZ89" i="12"/>
  <c r="BA89" i="12"/>
  <c r="BB89" i="12"/>
  <c r="BC89" i="12"/>
  <c r="BD89" i="12" s="1"/>
  <c r="AY90" i="12"/>
  <c r="AZ90" i="12"/>
  <c r="BA90" i="12"/>
  <c r="BB90" i="12"/>
  <c r="BC90" i="12"/>
  <c r="BD90" i="12" s="1"/>
  <c r="AY91" i="12"/>
  <c r="AZ91" i="12"/>
  <c r="BA91" i="12"/>
  <c r="BB91" i="12"/>
  <c r="BC91" i="12"/>
  <c r="BD91" i="12" s="1"/>
  <c r="AY92" i="12"/>
  <c r="AZ92" i="12"/>
  <c r="BA92" i="12"/>
  <c r="BB92" i="12"/>
  <c r="BC92" i="12"/>
  <c r="BD92" i="12" s="1"/>
  <c r="AY93" i="12"/>
  <c r="AZ93" i="12"/>
  <c r="BA93" i="12"/>
  <c r="BB93" i="12"/>
  <c r="BC93" i="12"/>
  <c r="BD93" i="12" s="1"/>
  <c r="AY94" i="12"/>
  <c r="AZ94" i="12"/>
  <c r="BA94" i="12"/>
  <c r="BB94" i="12"/>
  <c r="BC94" i="12"/>
  <c r="BD94" i="12" s="1"/>
  <c r="AY95" i="12"/>
  <c r="AZ95" i="12"/>
  <c r="BA95" i="12"/>
  <c r="BB95" i="12"/>
  <c r="BC95" i="12"/>
  <c r="BD95" i="12" s="1"/>
  <c r="AY96" i="12"/>
  <c r="AZ96" i="12"/>
  <c r="BA96" i="12"/>
  <c r="BB96" i="12"/>
  <c r="BC96" i="12"/>
  <c r="BD96" i="12" s="1"/>
  <c r="BC76" i="12"/>
  <c r="BB76" i="12"/>
  <c r="BA76" i="12"/>
  <c r="AZ76" i="12"/>
  <c r="AY76" i="12"/>
  <c r="AY59" i="12"/>
  <c r="AZ59" i="12"/>
  <c r="BA59" i="12"/>
  <c r="BB59" i="12"/>
  <c r="BC59" i="12"/>
  <c r="BD59" i="12" s="1"/>
  <c r="AY60" i="12"/>
  <c r="AZ60" i="12"/>
  <c r="BA60" i="12"/>
  <c r="BB60" i="12"/>
  <c r="BC60" i="12"/>
  <c r="BD60" i="12" s="1"/>
  <c r="AY61" i="12"/>
  <c r="AZ61" i="12"/>
  <c r="BA61" i="12"/>
  <c r="BB61" i="12"/>
  <c r="BC61" i="12"/>
  <c r="BD61" i="12" s="1"/>
  <c r="AY62" i="12"/>
  <c r="AZ62" i="12"/>
  <c r="BA62" i="12"/>
  <c r="BB62" i="12"/>
  <c r="BC62" i="12"/>
  <c r="BD62" i="12" s="1"/>
  <c r="AY63" i="12"/>
  <c r="AZ63" i="12"/>
  <c r="BA63" i="12"/>
  <c r="BB63" i="12"/>
  <c r="BC63" i="12"/>
  <c r="BD63" i="12" s="1"/>
  <c r="AY64" i="12"/>
  <c r="AZ64" i="12"/>
  <c r="BA64" i="12"/>
  <c r="BB64" i="12"/>
  <c r="BC64" i="12"/>
  <c r="BD64" i="12" s="1"/>
  <c r="AY65" i="12"/>
  <c r="AZ65" i="12"/>
  <c r="BA65" i="12"/>
  <c r="BB65" i="12"/>
  <c r="BC65" i="12"/>
  <c r="BD65" i="12" s="1"/>
  <c r="AY66" i="12"/>
  <c r="AZ66" i="12"/>
  <c r="BA66" i="12"/>
  <c r="BB66" i="12"/>
  <c r="BC66" i="12"/>
  <c r="BD66" i="12" s="1"/>
  <c r="AY67" i="12"/>
  <c r="AZ67" i="12"/>
  <c r="BA67" i="12"/>
  <c r="BB67" i="12"/>
  <c r="BC67" i="12"/>
  <c r="BD67" i="12" s="1"/>
  <c r="AY68" i="12"/>
  <c r="AZ68" i="12"/>
  <c r="BA68" i="12"/>
  <c r="BB68" i="12"/>
  <c r="BC68" i="12"/>
  <c r="BD68" i="12" s="1"/>
  <c r="AY69" i="12"/>
  <c r="AZ69" i="12"/>
  <c r="BA69" i="12"/>
  <c r="BB69" i="12"/>
  <c r="BC69" i="12"/>
  <c r="BD69" i="12" s="1"/>
  <c r="AY70" i="12"/>
  <c r="AZ70" i="12"/>
  <c r="BA70" i="12"/>
  <c r="BB70" i="12"/>
  <c r="BC70" i="12"/>
  <c r="AY71" i="12"/>
  <c r="AZ71" i="12"/>
  <c r="BA71" i="12"/>
  <c r="BB71" i="12"/>
  <c r="BC71" i="12"/>
  <c r="BD71" i="12" s="1"/>
  <c r="AY72" i="12"/>
  <c r="AZ72" i="12"/>
  <c r="BA72" i="12"/>
  <c r="BB72" i="12"/>
  <c r="BC72" i="12"/>
  <c r="BD72" i="12" s="1"/>
  <c r="AY73" i="12"/>
  <c r="AZ73" i="12"/>
  <c r="BA73" i="12"/>
  <c r="BB73" i="12"/>
  <c r="BC73" i="12"/>
  <c r="BD73" i="12" s="1"/>
  <c r="BC58" i="12"/>
  <c r="BB58" i="12"/>
  <c r="BA58" i="12"/>
  <c r="AZ58" i="12"/>
  <c r="AY58" i="12"/>
  <c r="AY47" i="12"/>
  <c r="AZ47" i="12"/>
  <c r="BA47" i="12"/>
  <c r="BB47" i="12"/>
  <c r="BC47" i="12"/>
  <c r="BD47" i="12" s="1"/>
  <c r="AY48" i="12"/>
  <c r="AZ48" i="12"/>
  <c r="BA48" i="12"/>
  <c r="BB48" i="12"/>
  <c r="BC48" i="12"/>
  <c r="BD48" i="12" s="1"/>
  <c r="AY49" i="12"/>
  <c r="AZ49" i="12"/>
  <c r="BA49" i="12"/>
  <c r="BB49" i="12"/>
  <c r="BC49" i="12"/>
  <c r="BD49" i="12" s="1"/>
  <c r="AY50" i="12"/>
  <c r="AZ50" i="12"/>
  <c r="BA50" i="12"/>
  <c r="BB50" i="12"/>
  <c r="BC50" i="12"/>
  <c r="BD50" i="12" s="1"/>
  <c r="AY51" i="12"/>
  <c r="AZ51" i="12"/>
  <c r="BA51" i="12"/>
  <c r="BB51" i="12"/>
  <c r="BC51" i="12"/>
  <c r="BD51" i="12" s="1"/>
  <c r="AY52" i="12"/>
  <c r="AZ52" i="12"/>
  <c r="BA52" i="12"/>
  <c r="BB52" i="12"/>
  <c r="BC52" i="12"/>
  <c r="BD52" i="12" s="1"/>
  <c r="AY53" i="12"/>
  <c r="AZ53" i="12"/>
  <c r="BA53" i="12"/>
  <c r="BB53" i="12"/>
  <c r="BC53" i="12"/>
  <c r="BD53" i="12" s="1"/>
  <c r="AY54" i="12"/>
  <c r="AZ54" i="12"/>
  <c r="BA54" i="12"/>
  <c r="BB54" i="12"/>
  <c r="BC54" i="12"/>
  <c r="BD54" i="12" s="1"/>
  <c r="AY55" i="12"/>
  <c r="AZ55" i="12"/>
  <c r="BA55" i="12"/>
  <c r="BB55" i="12"/>
  <c r="BC55" i="12"/>
  <c r="BD55" i="12" s="1"/>
  <c r="BC46" i="12"/>
  <c r="BB46" i="12"/>
  <c r="BA46" i="12"/>
  <c r="AZ46" i="12"/>
  <c r="AY46" i="12"/>
  <c r="AR111" i="12"/>
  <c r="AT111" i="12"/>
  <c r="AU111" i="12"/>
  <c r="AV111" i="12"/>
  <c r="AW111" i="12" s="1"/>
  <c r="AR112" i="12"/>
  <c r="AT112" i="12"/>
  <c r="AU112" i="12"/>
  <c r="AV112" i="12"/>
  <c r="AW112" i="12" s="1"/>
  <c r="AR113" i="12"/>
  <c r="AT113" i="12"/>
  <c r="AU113" i="12"/>
  <c r="AV113" i="12"/>
  <c r="AW113" i="12" s="1"/>
  <c r="AR114" i="12"/>
  <c r="AT114" i="12"/>
  <c r="AU114" i="12"/>
  <c r="AV114" i="12"/>
  <c r="AW114" i="12" s="1"/>
  <c r="AR115" i="12"/>
  <c r="AT115" i="12"/>
  <c r="AU115" i="12"/>
  <c r="AV115" i="12"/>
  <c r="AW115" i="12" s="1"/>
  <c r="AR116" i="12"/>
  <c r="AT116" i="12"/>
  <c r="AU116" i="12"/>
  <c r="AV116" i="12"/>
  <c r="AW116" i="12" s="1"/>
  <c r="AR117" i="12"/>
  <c r="AT117" i="12"/>
  <c r="AU117" i="12"/>
  <c r="AV117" i="12"/>
  <c r="AW117" i="12" s="1"/>
  <c r="AR118" i="12"/>
  <c r="AT118" i="12"/>
  <c r="AU118" i="12"/>
  <c r="AV118" i="12"/>
  <c r="AW118" i="12" s="1"/>
  <c r="AR119" i="12"/>
  <c r="AT119" i="12"/>
  <c r="AU119" i="12"/>
  <c r="AV119" i="12"/>
  <c r="AW119" i="12" s="1"/>
  <c r="AR120" i="12"/>
  <c r="AT120" i="12"/>
  <c r="AU120" i="12"/>
  <c r="AV120" i="12"/>
  <c r="AW120" i="12" s="1"/>
  <c r="AR121" i="12"/>
  <c r="AT121" i="12"/>
  <c r="AU121" i="12"/>
  <c r="AV121" i="12"/>
  <c r="AW121" i="12" s="1"/>
  <c r="AR122" i="12"/>
  <c r="AT122" i="12"/>
  <c r="AU122" i="12"/>
  <c r="AV122" i="12"/>
  <c r="AW122" i="12" s="1"/>
  <c r="AR123" i="12"/>
  <c r="AT123" i="12"/>
  <c r="AU123" i="12"/>
  <c r="AV123" i="12"/>
  <c r="AW123" i="12" s="1"/>
  <c r="AR124" i="12"/>
  <c r="AT124" i="12"/>
  <c r="AU124" i="12"/>
  <c r="AV124" i="12"/>
  <c r="AW124" i="12" s="1"/>
  <c r="AV110" i="12"/>
  <c r="AW110" i="12" s="1"/>
  <c r="AU110" i="12"/>
  <c r="AT110" i="12"/>
  <c r="AR110" i="12"/>
  <c r="AR100" i="12"/>
  <c r="AT100" i="12"/>
  <c r="AU100" i="12"/>
  <c r="AV100" i="12"/>
  <c r="AR101" i="12"/>
  <c r="AT101" i="12"/>
  <c r="AU101" i="12"/>
  <c r="AV101" i="12"/>
  <c r="AR102" i="12"/>
  <c r="AT102" i="12"/>
  <c r="AU102" i="12"/>
  <c r="AV102" i="12"/>
  <c r="AR103" i="12"/>
  <c r="AT103" i="12"/>
  <c r="AU103" i="12"/>
  <c r="AV103" i="12"/>
  <c r="AR104" i="12"/>
  <c r="AT104" i="12"/>
  <c r="AU104" i="12"/>
  <c r="AV104" i="12"/>
  <c r="AR105" i="12"/>
  <c r="AT105" i="12"/>
  <c r="AU105" i="12"/>
  <c r="AV105" i="12"/>
  <c r="AR106" i="12"/>
  <c r="AT106" i="12"/>
  <c r="AU106" i="12"/>
  <c r="AV106" i="12"/>
  <c r="AR107" i="12"/>
  <c r="AT107" i="12"/>
  <c r="AU107" i="12"/>
  <c r="AV107" i="12"/>
  <c r="AV99" i="12"/>
  <c r="AU99" i="12"/>
  <c r="AT99" i="12"/>
  <c r="AR99" i="12"/>
  <c r="AR77" i="12"/>
  <c r="AT77" i="12"/>
  <c r="AU77" i="12"/>
  <c r="AV77" i="12"/>
  <c r="AW77" i="12" s="1"/>
  <c r="AR78" i="12"/>
  <c r="AT78" i="12"/>
  <c r="AU78" i="12"/>
  <c r="AV78" i="12"/>
  <c r="AW78" i="12" s="1"/>
  <c r="AR79" i="12"/>
  <c r="AT79" i="12"/>
  <c r="AU79" i="12"/>
  <c r="AV79" i="12"/>
  <c r="AW79" i="12" s="1"/>
  <c r="AR80" i="12"/>
  <c r="AT80" i="12"/>
  <c r="AU80" i="12"/>
  <c r="AV80" i="12"/>
  <c r="AW80" i="12" s="1"/>
  <c r="AR81" i="12"/>
  <c r="AT81" i="12"/>
  <c r="AU81" i="12"/>
  <c r="AV81" i="12"/>
  <c r="AW81" i="12" s="1"/>
  <c r="AR82" i="12"/>
  <c r="AT82" i="12"/>
  <c r="AU82" i="12"/>
  <c r="AV82" i="12"/>
  <c r="AW82" i="12" s="1"/>
  <c r="AR83" i="12"/>
  <c r="AT83" i="12"/>
  <c r="AU83" i="12"/>
  <c r="AV83" i="12"/>
  <c r="AW83" i="12" s="1"/>
  <c r="AR84" i="12"/>
  <c r="AT84" i="12"/>
  <c r="AU84" i="12"/>
  <c r="AV84" i="12"/>
  <c r="AW84" i="12" s="1"/>
  <c r="AR85" i="12"/>
  <c r="AT85" i="12"/>
  <c r="AU85" i="12"/>
  <c r="AV85" i="12"/>
  <c r="AW85" i="12" s="1"/>
  <c r="AR86" i="12"/>
  <c r="AT86" i="12"/>
  <c r="AU86" i="12"/>
  <c r="AV86" i="12"/>
  <c r="AW86" i="12" s="1"/>
  <c r="AR87" i="12"/>
  <c r="AT87" i="12"/>
  <c r="AU87" i="12"/>
  <c r="AV87" i="12"/>
  <c r="AW87" i="12" s="1"/>
  <c r="AR88" i="12"/>
  <c r="AT88" i="12"/>
  <c r="AU88" i="12"/>
  <c r="AV88" i="12"/>
  <c r="AW88" i="12" s="1"/>
  <c r="AR89" i="12"/>
  <c r="AT89" i="12"/>
  <c r="AU89" i="12"/>
  <c r="AV89" i="12"/>
  <c r="AW89" i="12" s="1"/>
  <c r="AR90" i="12"/>
  <c r="AT90" i="12"/>
  <c r="AU90" i="12"/>
  <c r="AV90" i="12"/>
  <c r="AW90" i="12" s="1"/>
  <c r="AR91" i="12"/>
  <c r="AT91" i="12"/>
  <c r="AU91" i="12"/>
  <c r="AV91" i="12"/>
  <c r="AW91" i="12" s="1"/>
  <c r="AR92" i="12"/>
  <c r="AT92" i="12"/>
  <c r="AU92" i="12"/>
  <c r="AV92" i="12"/>
  <c r="AW92" i="12" s="1"/>
  <c r="AR93" i="12"/>
  <c r="AT93" i="12"/>
  <c r="AU93" i="12"/>
  <c r="AV93" i="12"/>
  <c r="AW93" i="12" s="1"/>
  <c r="AR94" i="12"/>
  <c r="AT94" i="12"/>
  <c r="AU94" i="12"/>
  <c r="AV94" i="12"/>
  <c r="AW94" i="12" s="1"/>
  <c r="AR95" i="12"/>
  <c r="AT95" i="12"/>
  <c r="AU95" i="12"/>
  <c r="AV95" i="12"/>
  <c r="AW95" i="12" s="1"/>
  <c r="AR96" i="12"/>
  <c r="AT96" i="12"/>
  <c r="AU96" i="12"/>
  <c r="AV96" i="12"/>
  <c r="AW96" i="12" s="1"/>
  <c r="AV76" i="12"/>
  <c r="AU76" i="12"/>
  <c r="AT76" i="12"/>
  <c r="AR76" i="12"/>
  <c r="AR59" i="12"/>
  <c r="AT59" i="12"/>
  <c r="AU59" i="12"/>
  <c r="AV59" i="12"/>
  <c r="AW59" i="12" s="1"/>
  <c r="AR60" i="12"/>
  <c r="AT60" i="12"/>
  <c r="AU60" i="12"/>
  <c r="AV60" i="12"/>
  <c r="AW60" i="12" s="1"/>
  <c r="AR61" i="12"/>
  <c r="AT61" i="12"/>
  <c r="AU61" i="12"/>
  <c r="AV61" i="12"/>
  <c r="AW61" i="12" s="1"/>
  <c r="AR62" i="12"/>
  <c r="AT62" i="12"/>
  <c r="AU62" i="12"/>
  <c r="AV62" i="12"/>
  <c r="AW62" i="12" s="1"/>
  <c r="AR63" i="12"/>
  <c r="AT63" i="12"/>
  <c r="AU63" i="12"/>
  <c r="AV63" i="12"/>
  <c r="AW63" i="12" s="1"/>
  <c r="AR64" i="12"/>
  <c r="AT64" i="12"/>
  <c r="AU64" i="12"/>
  <c r="AV64" i="12"/>
  <c r="AW64" i="12" s="1"/>
  <c r="AR65" i="12"/>
  <c r="AT65" i="12"/>
  <c r="AU65" i="12"/>
  <c r="AV65" i="12"/>
  <c r="AW65" i="12" s="1"/>
  <c r="AR66" i="12"/>
  <c r="AT66" i="12"/>
  <c r="AU66" i="12"/>
  <c r="AV66" i="12"/>
  <c r="AW66" i="12" s="1"/>
  <c r="AR67" i="12"/>
  <c r="AT67" i="12"/>
  <c r="AU67" i="12"/>
  <c r="AV67" i="12"/>
  <c r="AW67" i="12" s="1"/>
  <c r="AR68" i="12"/>
  <c r="AT68" i="12"/>
  <c r="AU68" i="12"/>
  <c r="AV68" i="12"/>
  <c r="AW68" i="12" s="1"/>
  <c r="AR69" i="12"/>
  <c r="AT69" i="12"/>
  <c r="AU69" i="12"/>
  <c r="AV69" i="12"/>
  <c r="AW69" i="12" s="1"/>
  <c r="AR70" i="12"/>
  <c r="AT70" i="12"/>
  <c r="AU70" i="12"/>
  <c r="AV70" i="12"/>
  <c r="AR71" i="12"/>
  <c r="AT71" i="12"/>
  <c r="AU71" i="12"/>
  <c r="AV71" i="12"/>
  <c r="AW71" i="12" s="1"/>
  <c r="AR72" i="12"/>
  <c r="AT72" i="12"/>
  <c r="AU72" i="12"/>
  <c r="AV72" i="12"/>
  <c r="AW72" i="12" s="1"/>
  <c r="AR73" i="12"/>
  <c r="AT73" i="12"/>
  <c r="AU73" i="12"/>
  <c r="AV73" i="12"/>
  <c r="AW73" i="12" s="1"/>
  <c r="AV58" i="12"/>
  <c r="AU58" i="12"/>
  <c r="AT58" i="12"/>
  <c r="AR58" i="12"/>
  <c r="AR47" i="12"/>
  <c r="AT47" i="12"/>
  <c r="AU47" i="12"/>
  <c r="AV47" i="12"/>
  <c r="AW47" i="12" s="1"/>
  <c r="AR48" i="12"/>
  <c r="AT48" i="12"/>
  <c r="AU48" i="12"/>
  <c r="AV48" i="12"/>
  <c r="AW48" i="12" s="1"/>
  <c r="AR49" i="12"/>
  <c r="AT49" i="12"/>
  <c r="AU49" i="12"/>
  <c r="AV49" i="12"/>
  <c r="AW49" i="12" s="1"/>
  <c r="AR50" i="12"/>
  <c r="AT50" i="12"/>
  <c r="AU50" i="12"/>
  <c r="AV50" i="12"/>
  <c r="AW50" i="12" s="1"/>
  <c r="AR51" i="12"/>
  <c r="AT51" i="12"/>
  <c r="AU51" i="12"/>
  <c r="AV51" i="12"/>
  <c r="AW51" i="12" s="1"/>
  <c r="AR52" i="12"/>
  <c r="AT52" i="12"/>
  <c r="AU52" i="12"/>
  <c r="AV52" i="12"/>
  <c r="AW52" i="12" s="1"/>
  <c r="AR53" i="12"/>
  <c r="AT53" i="12"/>
  <c r="AU53" i="12"/>
  <c r="AV53" i="12"/>
  <c r="AW53" i="12" s="1"/>
  <c r="AR54" i="12"/>
  <c r="AT54" i="12"/>
  <c r="AU54" i="12"/>
  <c r="AV54" i="12"/>
  <c r="AW54" i="12" s="1"/>
  <c r="AR55" i="12"/>
  <c r="AT55" i="12"/>
  <c r="AU55" i="12"/>
  <c r="AV55" i="12"/>
  <c r="AW55" i="12" s="1"/>
  <c r="AV46" i="12"/>
  <c r="AU46" i="12"/>
  <c r="AT46" i="12"/>
  <c r="AR46" i="12"/>
  <c r="AL111" i="12"/>
  <c r="AM111" i="12"/>
  <c r="AN111" i="12"/>
  <c r="AO111" i="12"/>
  <c r="AP111" i="12" s="1"/>
  <c r="AL112" i="12"/>
  <c r="AM112" i="12"/>
  <c r="AN112" i="12"/>
  <c r="AO112" i="12"/>
  <c r="AP112" i="12" s="1"/>
  <c r="AL113" i="12"/>
  <c r="AM113" i="12"/>
  <c r="AN113" i="12"/>
  <c r="AO113" i="12"/>
  <c r="AP113" i="12" s="1"/>
  <c r="AL114" i="12"/>
  <c r="AM114" i="12"/>
  <c r="AN114" i="12"/>
  <c r="AO114" i="12"/>
  <c r="AP114" i="12" s="1"/>
  <c r="AL115" i="12"/>
  <c r="AM115" i="12"/>
  <c r="AN115" i="12"/>
  <c r="AO115" i="12"/>
  <c r="AP115" i="12" s="1"/>
  <c r="AL116" i="12"/>
  <c r="AM116" i="12"/>
  <c r="AN116" i="12"/>
  <c r="AO116" i="12"/>
  <c r="AP116" i="12" s="1"/>
  <c r="AL117" i="12"/>
  <c r="AM117" i="12"/>
  <c r="AN117" i="12"/>
  <c r="AO117" i="12"/>
  <c r="AP117" i="12" s="1"/>
  <c r="AL118" i="12"/>
  <c r="AM118" i="12"/>
  <c r="AN118" i="12"/>
  <c r="AO118" i="12"/>
  <c r="AP118" i="12" s="1"/>
  <c r="AL119" i="12"/>
  <c r="AM119" i="12"/>
  <c r="AN119" i="12"/>
  <c r="AO119" i="12"/>
  <c r="AP119" i="12" s="1"/>
  <c r="AL120" i="12"/>
  <c r="AM120" i="12"/>
  <c r="AN120" i="12"/>
  <c r="AO120" i="12"/>
  <c r="AP120" i="12" s="1"/>
  <c r="AL121" i="12"/>
  <c r="AM121" i="12"/>
  <c r="AN121" i="12"/>
  <c r="AO121" i="12"/>
  <c r="AP121" i="12" s="1"/>
  <c r="AL122" i="12"/>
  <c r="AM122" i="12"/>
  <c r="AN122" i="12"/>
  <c r="AO122" i="12"/>
  <c r="AP122" i="12" s="1"/>
  <c r="AL123" i="12"/>
  <c r="AM123" i="12"/>
  <c r="AN123" i="12"/>
  <c r="AO123" i="12"/>
  <c r="AP123" i="12" s="1"/>
  <c r="AL124" i="12"/>
  <c r="AM124" i="12"/>
  <c r="AN124" i="12"/>
  <c r="AO124" i="12"/>
  <c r="AP124" i="12" s="1"/>
  <c r="AO110" i="12"/>
  <c r="AP110" i="12" s="1"/>
  <c r="AN110" i="12"/>
  <c r="AM110" i="12"/>
  <c r="AL110" i="12"/>
  <c r="AL100" i="12"/>
  <c r="AM100" i="12"/>
  <c r="AN100" i="12"/>
  <c r="AO100" i="12"/>
  <c r="AL101" i="12"/>
  <c r="AM101" i="12"/>
  <c r="AN101" i="12"/>
  <c r="AO101" i="12"/>
  <c r="AL102" i="12"/>
  <c r="AM102" i="12"/>
  <c r="AN102" i="12"/>
  <c r="AO102" i="12"/>
  <c r="AL103" i="12"/>
  <c r="AM103" i="12"/>
  <c r="AN103" i="12"/>
  <c r="AO103" i="12"/>
  <c r="AL104" i="12"/>
  <c r="AM104" i="12"/>
  <c r="AN104" i="12"/>
  <c r="AO104" i="12"/>
  <c r="AL105" i="12"/>
  <c r="AM105" i="12"/>
  <c r="AN105" i="12"/>
  <c r="AO105" i="12"/>
  <c r="AL106" i="12"/>
  <c r="AM106" i="12"/>
  <c r="AN106" i="12"/>
  <c r="AO106" i="12"/>
  <c r="AL107" i="12"/>
  <c r="AM107" i="12"/>
  <c r="AN107" i="12"/>
  <c r="AO107" i="12"/>
  <c r="AO99" i="12"/>
  <c r="AN99" i="12"/>
  <c r="AM99" i="12"/>
  <c r="AL99" i="12"/>
  <c r="AL77" i="12"/>
  <c r="AM77" i="12"/>
  <c r="AN77" i="12"/>
  <c r="AO77" i="12"/>
  <c r="AP77" i="12" s="1"/>
  <c r="AL78" i="12"/>
  <c r="AM78" i="12"/>
  <c r="AN78" i="12"/>
  <c r="AO78" i="12"/>
  <c r="AP78" i="12" s="1"/>
  <c r="AL79" i="12"/>
  <c r="AM79" i="12"/>
  <c r="AN79" i="12"/>
  <c r="AO79" i="12"/>
  <c r="AP79" i="12" s="1"/>
  <c r="AL80" i="12"/>
  <c r="AM80" i="12"/>
  <c r="AN80" i="12"/>
  <c r="AO80" i="12"/>
  <c r="AP80" i="12" s="1"/>
  <c r="AL81" i="12"/>
  <c r="AM81" i="12"/>
  <c r="AN81" i="12"/>
  <c r="AO81" i="12"/>
  <c r="AP81" i="12" s="1"/>
  <c r="AL82" i="12"/>
  <c r="AM82" i="12"/>
  <c r="AN82" i="12"/>
  <c r="AO82" i="12"/>
  <c r="AP82" i="12" s="1"/>
  <c r="AL83" i="12"/>
  <c r="AM83" i="12"/>
  <c r="AN83" i="12"/>
  <c r="AO83" i="12"/>
  <c r="AP83" i="12" s="1"/>
  <c r="AL84" i="12"/>
  <c r="AM84" i="12"/>
  <c r="AN84" i="12"/>
  <c r="AO84" i="12"/>
  <c r="AP84" i="12" s="1"/>
  <c r="AL85" i="12"/>
  <c r="AM85" i="12"/>
  <c r="AN85" i="12"/>
  <c r="AO85" i="12"/>
  <c r="AP85" i="12" s="1"/>
  <c r="AL86" i="12"/>
  <c r="AM86" i="12"/>
  <c r="AN86" i="12"/>
  <c r="AO86" i="12"/>
  <c r="AP86" i="12" s="1"/>
  <c r="AL87" i="12"/>
  <c r="AM87" i="12"/>
  <c r="AN87" i="12"/>
  <c r="AO87" i="12"/>
  <c r="AP87" i="12" s="1"/>
  <c r="AL88" i="12"/>
  <c r="AM88" i="12"/>
  <c r="AN88" i="12"/>
  <c r="AO88" i="12"/>
  <c r="AP88" i="12" s="1"/>
  <c r="AL89" i="12"/>
  <c r="AM89" i="12"/>
  <c r="AN89" i="12"/>
  <c r="AO89" i="12"/>
  <c r="AP89" i="12" s="1"/>
  <c r="AL90" i="12"/>
  <c r="AM90" i="12"/>
  <c r="AN90" i="12"/>
  <c r="AO90" i="12"/>
  <c r="AP90" i="12" s="1"/>
  <c r="AL91" i="12"/>
  <c r="AM91" i="12"/>
  <c r="AN91" i="12"/>
  <c r="AO91" i="12"/>
  <c r="AP91" i="12" s="1"/>
  <c r="AL92" i="12"/>
  <c r="AM92" i="12"/>
  <c r="AN92" i="12"/>
  <c r="AO92" i="12"/>
  <c r="AP92" i="12" s="1"/>
  <c r="AL93" i="12"/>
  <c r="AM93" i="12"/>
  <c r="AN93" i="12"/>
  <c r="AO93" i="12"/>
  <c r="AP93" i="12" s="1"/>
  <c r="AL94" i="12"/>
  <c r="AM94" i="12"/>
  <c r="AN94" i="12"/>
  <c r="AO94" i="12"/>
  <c r="AP94" i="12" s="1"/>
  <c r="AL95" i="12"/>
  <c r="AM95" i="12"/>
  <c r="AN95" i="12"/>
  <c r="AO95" i="12"/>
  <c r="AP95" i="12" s="1"/>
  <c r="AL96" i="12"/>
  <c r="AM96" i="12"/>
  <c r="AN96" i="12"/>
  <c r="AO96" i="12"/>
  <c r="AP96" i="12" s="1"/>
  <c r="AO76" i="12"/>
  <c r="AN76" i="12"/>
  <c r="AM76" i="12"/>
  <c r="AL76" i="12"/>
  <c r="AL59" i="12"/>
  <c r="AM59" i="12"/>
  <c r="AN59" i="12"/>
  <c r="AO59" i="12"/>
  <c r="AP59" i="12" s="1"/>
  <c r="AL60" i="12"/>
  <c r="AM60" i="12"/>
  <c r="AN60" i="12"/>
  <c r="AO60" i="12"/>
  <c r="AP60" i="12" s="1"/>
  <c r="AL61" i="12"/>
  <c r="AM61" i="12"/>
  <c r="AN61" i="12"/>
  <c r="AO61" i="12"/>
  <c r="AP61" i="12" s="1"/>
  <c r="AL62" i="12"/>
  <c r="AM62" i="12"/>
  <c r="AN62" i="12"/>
  <c r="AO62" i="12"/>
  <c r="AP62" i="12" s="1"/>
  <c r="AL63" i="12"/>
  <c r="AM63" i="12"/>
  <c r="AN63" i="12"/>
  <c r="AO63" i="12"/>
  <c r="AP63" i="12" s="1"/>
  <c r="AL64" i="12"/>
  <c r="AM64" i="12"/>
  <c r="AN64" i="12"/>
  <c r="AO64" i="12"/>
  <c r="AP64" i="12" s="1"/>
  <c r="AL65" i="12"/>
  <c r="AM65" i="12"/>
  <c r="AN65" i="12"/>
  <c r="AO65" i="12"/>
  <c r="AP65" i="12" s="1"/>
  <c r="AL66" i="12"/>
  <c r="AM66" i="12"/>
  <c r="AN66" i="12"/>
  <c r="AO66" i="12"/>
  <c r="AP66" i="12" s="1"/>
  <c r="AL67" i="12"/>
  <c r="AM67" i="12"/>
  <c r="AN67" i="12"/>
  <c r="AO67" i="12"/>
  <c r="AP67" i="12" s="1"/>
  <c r="AL68" i="12"/>
  <c r="AM68" i="12"/>
  <c r="AN68" i="12"/>
  <c r="AO68" i="12"/>
  <c r="AP68" i="12" s="1"/>
  <c r="AL69" i="12"/>
  <c r="AM69" i="12"/>
  <c r="AN69" i="12"/>
  <c r="AO69" i="12"/>
  <c r="AP69" i="12" s="1"/>
  <c r="AL70" i="12"/>
  <c r="AM70" i="12"/>
  <c r="AN70" i="12"/>
  <c r="C41" i="17" s="1"/>
  <c r="AO70" i="12"/>
  <c r="AL71" i="12"/>
  <c r="AM71" i="12"/>
  <c r="AN71" i="12"/>
  <c r="AO71" i="12"/>
  <c r="AP71" i="12" s="1"/>
  <c r="AL72" i="12"/>
  <c r="AM72" i="12"/>
  <c r="AN72" i="12"/>
  <c r="AO72" i="12"/>
  <c r="AP72" i="12" s="1"/>
  <c r="AL73" i="12"/>
  <c r="AM73" i="12"/>
  <c r="AN73" i="12"/>
  <c r="AO73" i="12"/>
  <c r="AP73" i="12" s="1"/>
  <c r="AO58" i="12"/>
  <c r="AN58" i="12"/>
  <c r="AM58" i="12"/>
  <c r="AL58" i="12"/>
  <c r="AL47" i="12"/>
  <c r="AM47" i="12"/>
  <c r="AN47" i="12"/>
  <c r="AO47" i="12"/>
  <c r="AP47" i="12" s="1"/>
  <c r="AL48" i="12"/>
  <c r="AM48" i="12"/>
  <c r="AN48" i="12"/>
  <c r="AO48" i="12"/>
  <c r="AP48" i="12" s="1"/>
  <c r="AL49" i="12"/>
  <c r="AM49" i="12"/>
  <c r="AN49" i="12"/>
  <c r="AO49" i="12"/>
  <c r="AP49" i="12" s="1"/>
  <c r="AL50" i="12"/>
  <c r="AM50" i="12"/>
  <c r="AN50" i="12"/>
  <c r="AO50" i="12"/>
  <c r="AP50" i="12" s="1"/>
  <c r="AL51" i="12"/>
  <c r="AM51" i="12"/>
  <c r="AN51" i="12"/>
  <c r="AO51" i="12"/>
  <c r="AP51" i="12" s="1"/>
  <c r="AL52" i="12"/>
  <c r="AM52" i="12"/>
  <c r="AN52" i="12"/>
  <c r="AO52" i="12"/>
  <c r="AP52" i="12" s="1"/>
  <c r="AL53" i="12"/>
  <c r="AM53" i="12"/>
  <c r="AN53" i="12"/>
  <c r="AO53" i="12"/>
  <c r="AP53" i="12" s="1"/>
  <c r="AL54" i="12"/>
  <c r="AM54" i="12"/>
  <c r="AN54" i="12"/>
  <c r="AO54" i="12"/>
  <c r="AP54" i="12" s="1"/>
  <c r="AL55" i="12"/>
  <c r="AM55" i="12"/>
  <c r="AN55" i="12"/>
  <c r="AO55" i="12"/>
  <c r="AP55" i="12" s="1"/>
  <c r="AO46" i="12"/>
  <c r="AN46" i="12"/>
  <c r="AM46" i="12"/>
  <c r="AL46" i="12"/>
  <c r="AK111" i="12"/>
  <c r="AK112" i="12"/>
  <c r="AK113" i="12"/>
  <c r="AK114" i="12"/>
  <c r="AK115" i="12"/>
  <c r="AK116" i="12"/>
  <c r="AK117" i="12"/>
  <c r="AK118" i="12"/>
  <c r="AK119" i="12"/>
  <c r="AK120" i="12"/>
  <c r="AK121" i="12"/>
  <c r="AK122" i="12"/>
  <c r="AK123" i="12"/>
  <c r="AK124" i="12"/>
  <c r="AK110" i="12"/>
  <c r="AK100" i="12"/>
  <c r="AK101" i="12"/>
  <c r="AK102" i="12"/>
  <c r="AK103" i="12"/>
  <c r="AK104" i="12"/>
  <c r="AK105" i="12"/>
  <c r="AK106" i="12"/>
  <c r="AK107" i="12"/>
  <c r="AK99" i="12"/>
  <c r="AK77" i="12"/>
  <c r="AK78" i="12"/>
  <c r="AK79" i="12"/>
  <c r="AK80" i="12"/>
  <c r="AK81" i="12"/>
  <c r="AK82" i="12"/>
  <c r="AK83" i="12"/>
  <c r="AK84" i="12"/>
  <c r="AK85" i="12"/>
  <c r="AK86" i="12"/>
  <c r="AK87" i="12"/>
  <c r="AK88" i="12"/>
  <c r="AK89" i="12"/>
  <c r="AK90" i="12"/>
  <c r="AK91" i="12"/>
  <c r="AK92" i="12"/>
  <c r="AK93" i="12"/>
  <c r="AK94" i="12"/>
  <c r="AK95" i="12"/>
  <c r="AK96" i="12"/>
  <c r="AK76" i="12"/>
  <c r="AK59" i="12"/>
  <c r="AK60" i="12"/>
  <c r="AK61" i="12"/>
  <c r="AK62" i="12"/>
  <c r="AK63" i="12"/>
  <c r="AK64" i="12"/>
  <c r="AK65" i="12"/>
  <c r="AK66" i="12"/>
  <c r="AK67" i="12"/>
  <c r="AK68" i="12"/>
  <c r="AK69" i="12"/>
  <c r="AK70" i="12"/>
  <c r="AK71" i="12"/>
  <c r="AK72" i="12"/>
  <c r="AK73" i="12"/>
  <c r="AK58" i="12"/>
  <c r="AK47" i="12"/>
  <c r="AK48" i="12"/>
  <c r="AK49" i="12"/>
  <c r="AK50" i="12"/>
  <c r="AK51" i="12"/>
  <c r="AK52" i="12"/>
  <c r="AK53" i="12"/>
  <c r="AK54" i="12"/>
  <c r="AK55" i="12"/>
  <c r="AK46" i="12"/>
  <c r="AH111" i="12"/>
  <c r="AI111" i="12" s="1"/>
  <c r="AH112" i="12"/>
  <c r="AI112" i="12" s="1"/>
  <c r="AH113" i="12"/>
  <c r="AI113" i="12" s="1"/>
  <c r="AH114" i="12"/>
  <c r="AI114" i="12" s="1"/>
  <c r="AH115" i="12"/>
  <c r="AI115" i="12" s="1"/>
  <c r="AH116" i="12"/>
  <c r="AI116" i="12" s="1"/>
  <c r="AH117" i="12"/>
  <c r="AI117" i="12" s="1"/>
  <c r="AH118" i="12"/>
  <c r="AI118" i="12" s="1"/>
  <c r="AH119" i="12"/>
  <c r="AI119" i="12" s="1"/>
  <c r="AH120" i="12"/>
  <c r="AI120" i="12" s="1"/>
  <c r="AH121" i="12"/>
  <c r="AI121" i="12" s="1"/>
  <c r="AH122" i="12"/>
  <c r="AI122" i="12" s="1"/>
  <c r="AH123" i="12"/>
  <c r="AI123" i="12" s="1"/>
  <c r="AH124" i="12"/>
  <c r="AI124" i="12" s="1"/>
  <c r="AH110" i="12"/>
  <c r="AH100" i="12"/>
  <c r="AH101" i="12"/>
  <c r="AH102" i="12"/>
  <c r="AH103" i="12"/>
  <c r="AH104" i="12"/>
  <c r="AH105" i="12"/>
  <c r="AH106" i="12"/>
  <c r="AH107" i="12"/>
  <c r="AH99" i="12"/>
  <c r="AH77" i="12"/>
  <c r="AI77" i="12" s="1"/>
  <c r="AH78" i="12"/>
  <c r="AI78" i="12" s="1"/>
  <c r="AH79" i="12"/>
  <c r="AI79" i="12" s="1"/>
  <c r="AH80" i="12"/>
  <c r="AI80" i="12" s="1"/>
  <c r="AH81" i="12"/>
  <c r="AI81" i="12" s="1"/>
  <c r="AH82" i="12"/>
  <c r="AI82" i="12" s="1"/>
  <c r="AH83" i="12"/>
  <c r="AI83" i="12" s="1"/>
  <c r="AH84" i="12"/>
  <c r="AI84" i="12" s="1"/>
  <c r="AH85" i="12"/>
  <c r="AI85" i="12" s="1"/>
  <c r="AH86" i="12"/>
  <c r="AI86" i="12" s="1"/>
  <c r="AH87" i="12"/>
  <c r="AI87" i="12" s="1"/>
  <c r="AH88" i="12"/>
  <c r="AI88" i="12" s="1"/>
  <c r="AH89" i="12"/>
  <c r="AI89" i="12" s="1"/>
  <c r="AH90" i="12"/>
  <c r="AI90" i="12" s="1"/>
  <c r="AH91" i="12"/>
  <c r="AI91" i="12" s="1"/>
  <c r="AH92" i="12"/>
  <c r="AI92" i="12" s="1"/>
  <c r="AH93" i="12"/>
  <c r="AI93" i="12" s="1"/>
  <c r="AH94" i="12"/>
  <c r="AI94" i="12" s="1"/>
  <c r="AH95" i="12"/>
  <c r="AI95" i="12" s="1"/>
  <c r="AH96" i="12"/>
  <c r="AI96" i="12" s="1"/>
  <c r="AH76" i="12"/>
  <c r="AH59" i="12"/>
  <c r="AI59" i="12" s="1"/>
  <c r="AH60" i="12"/>
  <c r="AI60" i="12" s="1"/>
  <c r="AH61" i="12"/>
  <c r="AI61" i="12" s="1"/>
  <c r="AH62" i="12"/>
  <c r="AI62" i="12" s="1"/>
  <c r="AH63" i="12"/>
  <c r="AI63" i="12" s="1"/>
  <c r="AH64" i="12"/>
  <c r="AI64" i="12" s="1"/>
  <c r="AH65" i="12"/>
  <c r="AI65" i="12" s="1"/>
  <c r="AH66" i="12"/>
  <c r="AI66" i="12" s="1"/>
  <c r="AH67" i="12"/>
  <c r="AI67" i="12" s="1"/>
  <c r="AH68" i="12"/>
  <c r="AI68" i="12" s="1"/>
  <c r="AH69" i="12"/>
  <c r="AI69" i="12" s="1"/>
  <c r="AH70" i="12"/>
  <c r="AH71" i="12"/>
  <c r="AI71" i="12" s="1"/>
  <c r="AH72" i="12"/>
  <c r="AI72" i="12" s="1"/>
  <c r="AH73" i="12"/>
  <c r="AI73" i="12" s="1"/>
  <c r="AH58" i="12"/>
  <c r="AH47" i="12"/>
  <c r="AI47" i="12" s="1"/>
  <c r="AH48" i="12"/>
  <c r="AI48" i="12" s="1"/>
  <c r="AH49" i="12"/>
  <c r="AI49" i="12" s="1"/>
  <c r="AH50" i="12"/>
  <c r="AI50" i="12" s="1"/>
  <c r="AH51" i="12"/>
  <c r="AI51" i="12" s="1"/>
  <c r="AH52" i="12"/>
  <c r="AI52" i="12" s="1"/>
  <c r="AH53" i="12"/>
  <c r="AI53" i="12" s="1"/>
  <c r="AH54" i="12"/>
  <c r="AI54" i="12" s="1"/>
  <c r="AH55" i="12"/>
  <c r="AI55" i="12" s="1"/>
  <c r="AH46" i="12"/>
  <c r="AG111" i="12"/>
  <c r="AG112" i="12"/>
  <c r="AG113" i="12"/>
  <c r="AG114" i="12"/>
  <c r="AG115" i="12"/>
  <c r="AG116" i="12"/>
  <c r="AG117" i="12"/>
  <c r="AG118" i="12"/>
  <c r="AG119" i="12"/>
  <c r="AG120" i="12"/>
  <c r="AG121" i="12"/>
  <c r="AG122" i="12"/>
  <c r="AG123" i="12"/>
  <c r="AG124" i="12"/>
  <c r="AG110" i="12"/>
  <c r="AF111" i="12"/>
  <c r="AF112" i="12"/>
  <c r="AF113" i="12"/>
  <c r="AF114" i="12"/>
  <c r="AF115" i="12"/>
  <c r="AF116" i="12"/>
  <c r="AF117" i="12"/>
  <c r="AF118" i="12"/>
  <c r="AF119" i="12"/>
  <c r="AF120" i="12"/>
  <c r="AF121" i="12"/>
  <c r="AF122" i="12"/>
  <c r="AF123" i="12"/>
  <c r="AF124" i="12"/>
  <c r="AF110" i="12"/>
  <c r="AF100" i="12"/>
  <c r="AF101" i="12"/>
  <c r="AF102" i="12"/>
  <c r="AF103" i="12"/>
  <c r="AF104" i="12"/>
  <c r="AF105" i="12"/>
  <c r="AF106" i="12"/>
  <c r="AF107" i="12"/>
  <c r="AF99" i="12"/>
  <c r="AF77" i="12"/>
  <c r="AF78" i="12"/>
  <c r="AF79" i="12"/>
  <c r="AF80" i="12"/>
  <c r="AF81" i="12"/>
  <c r="AF82" i="12"/>
  <c r="AF83" i="12"/>
  <c r="AF84" i="12"/>
  <c r="AF85" i="12"/>
  <c r="AF86" i="12"/>
  <c r="AF87" i="12"/>
  <c r="AF88" i="12"/>
  <c r="AF89" i="12"/>
  <c r="AF90" i="12"/>
  <c r="AF91" i="12"/>
  <c r="AF92" i="12"/>
  <c r="AF93" i="12"/>
  <c r="AF94" i="12"/>
  <c r="AF95" i="12"/>
  <c r="AF96" i="12"/>
  <c r="AF76" i="12"/>
  <c r="AF59" i="12"/>
  <c r="AF60" i="12"/>
  <c r="AF61" i="12"/>
  <c r="AF62" i="12"/>
  <c r="AF63" i="12"/>
  <c r="AF64" i="12"/>
  <c r="AF65" i="12"/>
  <c r="AF66" i="12"/>
  <c r="AF67" i="12"/>
  <c r="AF68" i="12"/>
  <c r="AF69" i="12"/>
  <c r="AF70" i="12"/>
  <c r="AF71" i="12"/>
  <c r="AF72" i="12"/>
  <c r="AF73" i="12"/>
  <c r="AF58" i="12"/>
  <c r="AF47" i="12"/>
  <c r="AF48" i="12"/>
  <c r="AF49" i="12"/>
  <c r="AF50" i="12"/>
  <c r="AF51" i="12"/>
  <c r="AF52" i="12"/>
  <c r="AF53" i="12"/>
  <c r="AF54" i="12"/>
  <c r="AF55" i="12"/>
  <c r="AF46" i="12"/>
  <c r="AE111" i="12"/>
  <c r="AE112" i="12"/>
  <c r="AE113" i="12"/>
  <c r="AE114" i="12"/>
  <c r="AE115" i="12"/>
  <c r="AE116" i="12"/>
  <c r="AE117" i="12"/>
  <c r="AE118" i="12"/>
  <c r="AE119" i="12"/>
  <c r="AE120" i="12"/>
  <c r="AE121" i="12"/>
  <c r="AE122" i="12"/>
  <c r="AE123" i="12"/>
  <c r="AE124" i="12"/>
  <c r="AE110" i="12"/>
  <c r="AD111" i="12"/>
  <c r="AD112" i="12"/>
  <c r="AD113" i="12"/>
  <c r="AD114" i="12"/>
  <c r="AD115" i="12"/>
  <c r="AD116" i="12"/>
  <c r="AD117" i="12"/>
  <c r="AD118" i="12"/>
  <c r="AD119" i="12"/>
  <c r="AD120" i="12"/>
  <c r="AD121" i="12"/>
  <c r="AD122" i="12"/>
  <c r="AD123" i="12"/>
  <c r="AD124" i="12"/>
  <c r="AD110" i="12"/>
  <c r="AE100" i="12"/>
  <c r="AE101" i="12"/>
  <c r="AE102" i="12"/>
  <c r="AE103" i="12"/>
  <c r="AE104" i="12"/>
  <c r="AE105" i="12"/>
  <c r="AE106" i="12"/>
  <c r="AE107" i="12"/>
  <c r="AE99" i="12"/>
  <c r="AE77" i="12"/>
  <c r="AE78" i="12"/>
  <c r="AE79" i="12"/>
  <c r="AE80" i="12"/>
  <c r="AE81" i="12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76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58" i="12"/>
  <c r="AE47" i="12"/>
  <c r="AE48" i="12"/>
  <c r="AE49" i="12"/>
  <c r="AE50" i="12"/>
  <c r="AE51" i="12"/>
  <c r="AE53" i="12"/>
  <c r="AE54" i="12"/>
  <c r="AE55" i="12"/>
  <c r="AE46" i="12"/>
  <c r="AD100" i="12"/>
  <c r="AD101" i="12"/>
  <c r="AD102" i="12"/>
  <c r="AD103" i="12"/>
  <c r="AD104" i="12"/>
  <c r="AD105" i="12"/>
  <c r="AD106" i="12"/>
  <c r="AD107" i="12"/>
  <c r="AD99" i="12"/>
  <c r="AD77" i="12"/>
  <c r="AD78" i="12"/>
  <c r="AD79" i="12"/>
  <c r="AD80" i="12"/>
  <c r="AD81" i="12"/>
  <c r="AD82" i="12"/>
  <c r="AD83" i="12"/>
  <c r="AD84" i="12"/>
  <c r="AD85" i="12"/>
  <c r="AD86" i="12"/>
  <c r="AD87" i="12"/>
  <c r="AD88" i="12"/>
  <c r="AD89" i="12"/>
  <c r="AD90" i="12"/>
  <c r="AD91" i="12"/>
  <c r="AD92" i="12"/>
  <c r="AD93" i="12"/>
  <c r="AD94" i="12"/>
  <c r="AD95" i="12"/>
  <c r="AD96" i="12"/>
  <c r="AD76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58" i="12"/>
  <c r="AD47" i="12"/>
  <c r="AD48" i="12"/>
  <c r="AD49" i="12"/>
  <c r="AD50" i="12"/>
  <c r="AD51" i="12"/>
  <c r="AD52" i="12"/>
  <c r="AD53" i="12"/>
  <c r="AD54" i="12"/>
  <c r="AD55" i="12"/>
  <c r="AD46" i="12"/>
  <c r="AA111" i="12"/>
  <c r="AA112" i="12"/>
  <c r="AA113" i="12"/>
  <c r="AB113" i="12" s="1"/>
  <c r="AA114" i="12"/>
  <c r="AB114" i="12" s="1"/>
  <c r="AA115" i="12"/>
  <c r="AA116" i="12"/>
  <c r="AA117" i="12"/>
  <c r="AB117" i="12" s="1"/>
  <c r="AA118" i="12"/>
  <c r="AB118" i="12" s="1"/>
  <c r="AA119" i="12"/>
  <c r="AA120" i="12"/>
  <c r="AA121" i="12"/>
  <c r="AB121" i="12" s="1"/>
  <c r="AA122" i="12"/>
  <c r="AB122" i="12" s="1"/>
  <c r="AA123" i="12"/>
  <c r="AA124" i="12"/>
  <c r="AA110" i="12"/>
  <c r="AB110" i="12" s="1"/>
  <c r="Z111" i="12"/>
  <c r="Z112" i="12"/>
  <c r="Z113" i="12"/>
  <c r="Z114" i="12"/>
  <c r="Z115" i="12"/>
  <c r="Z116" i="12"/>
  <c r="Z117" i="12"/>
  <c r="Z118" i="12"/>
  <c r="Z119" i="12"/>
  <c r="Z120" i="12"/>
  <c r="Z121" i="12"/>
  <c r="Z122" i="12"/>
  <c r="Z123" i="12"/>
  <c r="Z124" i="12"/>
  <c r="Z110" i="12"/>
  <c r="AA100" i="12"/>
  <c r="AA101" i="12"/>
  <c r="AA102" i="12"/>
  <c r="AA103" i="12"/>
  <c r="AA104" i="12"/>
  <c r="AA105" i="12"/>
  <c r="AA106" i="12"/>
  <c r="AA107" i="12"/>
  <c r="AA99" i="12"/>
  <c r="AA77" i="12"/>
  <c r="AB77" i="12" s="1"/>
  <c r="AA78" i="12"/>
  <c r="AB78" i="12" s="1"/>
  <c r="AA79" i="12"/>
  <c r="AB79" i="12" s="1"/>
  <c r="AA80" i="12"/>
  <c r="AB80" i="12" s="1"/>
  <c r="AA81" i="12"/>
  <c r="AB81" i="12" s="1"/>
  <c r="AA82" i="12"/>
  <c r="AB82" i="12" s="1"/>
  <c r="AA83" i="12"/>
  <c r="AB83" i="12" s="1"/>
  <c r="AA84" i="12"/>
  <c r="AB84" i="12" s="1"/>
  <c r="AA85" i="12"/>
  <c r="AB85" i="12" s="1"/>
  <c r="AA86" i="12"/>
  <c r="AB86" i="12" s="1"/>
  <c r="AA87" i="12"/>
  <c r="AB87" i="12" s="1"/>
  <c r="AA88" i="12"/>
  <c r="AB88" i="12" s="1"/>
  <c r="AA89" i="12"/>
  <c r="AB89" i="12" s="1"/>
  <c r="AA90" i="12"/>
  <c r="AB90" i="12" s="1"/>
  <c r="AA91" i="12"/>
  <c r="AB91" i="12" s="1"/>
  <c r="AA92" i="12"/>
  <c r="AB92" i="12" s="1"/>
  <c r="AA93" i="12"/>
  <c r="AB93" i="12" s="1"/>
  <c r="AA94" i="12"/>
  <c r="AB94" i="12" s="1"/>
  <c r="AA95" i="12"/>
  <c r="AB95" i="12" s="1"/>
  <c r="AA96" i="12"/>
  <c r="AB96" i="12" s="1"/>
  <c r="AA76" i="12"/>
  <c r="AA59" i="12"/>
  <c r="AB59" i="12" s="1"/>
  <c r="AA60" i="12"/>
  <c r="AB60" i="12" s="1"/>
  <c r="AA61" i="12"/>
  <c r="AB61" i="12" s="1"/>
  <c r="AA62" i="12"/>
  <c r="AB62" i="12" s="1"/>
  <c r="AA63" i="12"/>
  <c r="AB63" i="12" s="1"/>
  <c r="AA64" i="12"/>
  <c r="AB64" i="12" s="1"/>
  <c r="AA65" i="12"/>
  <c r="AB65" i="12" s="1"/>
  <c r="AA66" i="12"/>
  <c r="AB66" i="12" s="1"/>
  <c r="AA67" i="12"/>
  <c r="AB67" i="12" s="1"/>
  <c r="AA68" i="12"/>
  <c r="AB68" i="12" s="1"/>
  <c r="AA69" i="12"/>
  <c r="AB69" i="12" s="1"/>
  <c r="AA70" i="12"/>
  <c r="AA71" i="12"/>
  <c r="AB71" i="12" s="1"/>
  <c r="AA72" i="12"/>
  <c r="AB72" i="12" s="1"/>
  <c r="AA73" i="12"/>
  <c r="AB73" i="12" s="1"/>
  <c r="AA58" i="12"/>
  <c r="AA47" i="12"/>
  <c r="AB47" i="12" s="1"/>
  <c r="AA48" i="12"/>
  <c r="AB48" i="12" s="1"/>
  <c r="AA49" i="12"/>
  <c r="AB49" i="12" s="1"/>
  <c r="AA50" i="12"/>
  <c r="AB50" i="12" s="1"/>
  <c r="AA51" i="12"/>
  <c r="AB51" i="12" s="1"/>
  <c r="AA52" i="12"/>
  <c r="AB52" i="12" s="1"/>
  <c r="AA53" i="12"/>
  <c r="AB53" i="12" s="1"/>
  <c r="AA54" i="12"/>
  <c r="AB54" i="12" s="1"/>
  <c r="AA55" i="12"/>
  <c r="AB55" i="12" s="1"/>
  <c r="AA46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10" i="12"/>
  <c r="Y100" i="12"/>
  <c r="Y101" i="12"/>
  <c r="Y102" i="12"/>
  <c r="Y103" i="12"/>
  <c r="Y104" i="12"/>
  <c r="Y105" i="12"/>
  <c r="Y106" i="12"/>
  <c r="Y107" i="12"/>
  <c r="Y99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76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58" i="12"/>
  <c r="Y47" i="12"/>
  <c r="Y48" i="12"/>
  <c r="Y49" i="12"/>
  <c r="Y50" i="12"/>
  <c r="Y51" i="12"/>
  <c r="Y52" i="12"/>
  <c r="Y53" i="12"/>
  <c r="Y54" i="12"/>
  <c r="Y55" i="12"/>
  <c r="Y46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10" i="12"/>
  <c r="X100" i="12"/>
  <c r="X101" i="12"/>
  <c r="X102" i="12"/>
  <c r="X103" i="12"/>
  <c r="X104" i="12"/>
  <c r="X105" i="12"/>
  <c r="X106" i="12"/>
  <c r="X107" i="12"/>
  <c r="X99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76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AD74" i="12" l="1"/>
  <c r="AD97" i="12"/>
  <c r="C23" i="17"/>
  <c r="Y97" i="12"/>
  <c r="BD106" i="12"/>
  <c r="BD101" i="12"/>
  <c r="BD104" i="12"/>
  <c r="BD103" i="12"/>
  <c r="BD107" i="12"/>
  <c r="BD102" i="12"/>
  <c r="BD105" i="12"/>
  <c r="BD100" i="12"/>
  <c r="AW107" i="12"/>
  <c r="AW105" i="12"/>
  <c r="AW103" i="12"/>
  <c r="AW101" i="12"/>
  <c r="AW106" i="12"/>
  <c r="AW104" i="12"/>
  <c r="AW102" i="12"/>
  <c r="AW100" i="12"/>
  <c r="AP107" i="12"/>
  <c r="AP105" i="12"/>
  <c r="AP103" i="12"/>
  <c r="AP101" i="12"/>
  <c r="AP106" i="12"/>
  <c r="AP104" i="12"/>
  <c r="AP102" i="12"/>
  <c r="AP100" i="12"/>
  <c r="AI102" i="12"/>
  <c r="AI101" i="12"/>
  <c r="AI100" i="12"/>
  <c r="AI107" i="12"/>
  <c r="AI103" i="12"/>
  <c r="AI106" i="12"/>
  <c r="AI105" i="12"/>
  <c r="AI104" i="12"/>
  <c r="AB105" i="12"/>
  <c r="AB106" i="12"/>
  <c r="AB104" i="12"/>
  <c r="AB103" i="12"/>
  <c r="AB102" i="12"/>
  <c r="AB101" i="12"/>
  <c r="AB100" i="12"/>
  <c r="AB107" i="12"/>
  <c r="X74" i="12"/>
  <c r="AA74" i="12"/>
  <c r="Y74" i="12"/>
  <c r="C36" i="17"/>
  <c r="C37" i="17"/>
  <c r="C30" i="17"/>
  <c r="C38" i="17"/>
  <c r="C49" i="17"/>
  <c r="C44" i="17"/>
  <c r="C28" i="17"/>
  <c r="C45" i="17"/>
  <c r="C57" i="17"/>
  <c r="C52" i="17"/>
  <c r="C54" i="17"/>
  <c r="C21" i="17"/>
  <c r="C29" i="17"/>
  <c r="C53" i="17"/>
  <c r="AW70" i="12"/>
  <c r="C48" i="17" s="1"/>
  <c r="C47" i="17"/>
  <c r="BD70" i="12"/>
  <c r="C56" i="17" s="1"/>
  <c r="C55" i="17"/>
  <c r="AB70" i="12"/>
  <c r="C25" i="17" s="1"/>
  <c r="C24" i="17"/>
  <c r="AI70" i="12"/>
  <c r="C32" i="17" s="1"/>
  <c r="C31" i="17"/>
  <c r="AP70" i="12"/>
  <c r="C40" i="17" s="1"/>
  <c r="C39" i="17"/>
  <c r="BG121" i="12"/>
  <c r="BG113" i="12"/>
  <c r="BG117" i="12"/>
  <c r="AR56" i="12"/>
  <c r="AR74" i="12"/>
  <c r="AR97" i="12"/>
  <c r="BH120" i="12"/>
  <c r="BH124" i="12"/>
  <c r="AR108" i="12"/>
  <c r="AZ56" i="12"/>
  <c r="BA97" i="12"/>
  <c r="AN56" i="12"/>
  <c r="AN74" i="12"/>
  <c r="AN97" i="12"/>
  <c r="AN108" i="12"/>
  <c r="AL56" i="12"/>
  <c r="AL74" i="12"/>
  <c r="AL97" i="12"/>
  <c r="AL108" i="12"/>
  <c r="AU56" i="12"/>
  <c r="AU74" i="12"/>
  <c r="AU97" i="12"/>
  <c r="AU108" i="12"/>
  <c r="AY74" i="12"/>
  <c r="AY108" i="12"/>
  <c r="BB56" i="12"/>
  <c r="AZ74" i="12"/>
  <c r="AY97" i="12"/>
  <c r="AZ108" i="12"/>
  <c r="AE56" i="12"/>
  <c r="AK74" i="12"/>
  <c r="AY56" i="12"/>
  <c r="BA74" i="12"/>
  <c r="AZ97" i="12"/>
  <c r="BA108" i="12"/>
  <c r="AK108" i="12"/>
  <c r="BA56" i="12"/>
  <c r="AK56" i="12"/>
  <c r="BD58" i="12"/>
  <c r="BC74" i="12"/>
  <c r="BB97" i="12"/>
  <c r="BD99" i="12"/>
  <c r="BC108" i="12"/>
  <c r="AD108" i="12"/>
  <c r="AE97" i="12"/>
  <c r="BH121" i="12"/>
  <c r="BH117" i="12"/>
  <c r="BH113" i="12"/>
  <c r="BJ123" i="12"/>
  <c r="BJ119" i="12"/>
  <c r="BJ115" i="12"/>
  <c r="BJ111" i="12"/>
  <c r="AF108" i="12"/>
  <c r="AM56" i="12"/>
  <c r="AM74" i="12"/>
  <c r="AM97" i="12"/>
  <c r="AM108" i="12"/>
  <c r="AW46" i="12"/>
  <c r="AW56" i="12" s="1"/>
  <c r="AV56" i="12"/>
  <c r="AW58" i="12"/>
  <c r="AV74" i="12"/>
  <c r="AW76" i="12"/>
  <c r="AW97" i="12" s="1"/>
  <c r="AV97" i="12"/>
  <c r="AW99" i="12"/>
  <c r="AV108" i="12"/>
  <c r="BD76" i="12"/>
  <c r="BD97" i="12" s="1"/>
  <c r="BC97" i="12"/>
  <c r="BD46" i="12"/>
  <c r="BD56" i="12" s="1"/>
  <c r="BC56" i="12"/>
  <c r="AE74" i="12"/>
  <c r="AE108" i="12"/>
  <c r="AH108" i="12"/>
  <c r="AK97" i="12"/>
  <c r="AP46" i="12"/>
  <c r="AP56" i="12" s="1"/>
  <c r="AO56" i="12"/>
  <c r="AP58" i="12"/>
  <c r="AO74" i="12"/>
  <c r="AP76" i="12"/>
  <c r="AP97" i="12" s="1"/>
  <c r="AO97" i="12"/>
  <c r="AP99" i="12"/>
  <c r="AO108" i="12"/>
  <c r="AT56" i="12"/>
  <c r="AT74" i="12"/>
  <c r="AT97" i="12"/>
  <c r="AT108" i="12"/>
  <c r="BB74" i="12"/>
  <c r="BB108" i="12"/>
  <c r="AF74" i="12"/>
  <c r="AD56" i="12"/>
  <c r="AF56" i="12"/>
  <c r="X108" i="12"/>
  <c r="AI46" i="12"/>
  <c r="AI56" i="12" s="1"/>
  <c r="AH56" i="12"/>
  <c r="AF97" i="12"/>
  <c r="AI58" i="12"/>
  <c r="AH74" i="12"/>
  <c r="AI99" i="12"/>
  <c r="AI76" i="12"/>
  <c r="AI97" i="12" s="1"/>
  <c r="AH97" i="12"/>
  <c r="Y56" i="12"/>
  <c r="X97" i="12"/>
  <c r="AB46" i="12"/>
  <c r="AB56" i="12" s="1"/>
  <c r="AA56" i="12"/>
  <c r="AB58" i="12"/>
  <c r="AB99" i="12"/>
  <c r="AA108" i="12"/>
  <c r="Y108" i="12"/>
  <c r="AB76" i="12"/>
  <c r="AB97" i="12" s="1"/>
  <c r="AA97" i="12"/>
  <c r="BH116" i="12"/>
  <c r="BH112" i="12"/>
  <c r="BI123" i="12"/>
  <c r="BI119" i="12"/>
  <c r="BI115" i="12"/>
  <c r="BI111" i="12"/>
  <c r="BH110" i="12"/>
  <c r="BF122" i="12"/>
  <c r="BF118" i="12"/>
  <c r="BF114" i="12"/>
  <c r="BG122" i="12"/>
  <c r="BG118" i="12"/>
  <c r="BG114" i="12"/>
  <c r="BF123" i="12"/>
  <c r="BF119" i="12"/>
  <c r="BF111" i="12"/>
  <c r="BF115" i="12"/>
  <c r="BI124" i="12"/>
  <c r="BI120" i="12"/>
  <c r="BI116" i="12"/>
  <c r="BI112" i="12"/>
  <c r="BF110" i="12"/>
  <c r="BF121" i="12"/>
  <c r="BF117" i="12"/>
  <c r="BF113" i="12"/>
  <c r="BG124" i="12"/>
  <c r="BG120" i="12"/>
  <c r="BG116" i="12"/>
  <c r="BG112" i="12"/>
  <c r="BH123" i="12"/>
  <c r="BH119" i="12"/>
  <c r="BH115" i="12"/>
  <c r="BH111" i="12"/>
  <c r="BI122" i="12"/>
  <c r="BI118" i="12"/>
  <c r="BI114" i="12"/>
  <c r="BF124" i="12"/>
  <c r="BF120" i="12"/>
  <c r="BF116" i="12"/>
  <c r="BF112" i="12"/>
  <c r="BG123" i="12"/>
  <c r="BG119" i="12"/>
  <c r="BG115" i="12"/>
  <c r="BG111" i="12"/>
  <c r="BH122" i="12"/>
  <c r="BH118" i="12"/>
  <c r="BH114" i="12"/>
  <c r="BI121" i="12"/>
  <c r="BI117" i="12"/>
  <c r="BI113" i="12"/>
  <c r="BJ124" i="12"/>
  <c r="BJ120" i="12"/>
  <c r="BJ116" i="12"/>
  <c r="BJ112" i="12"/>
  <c r="BK122" i="12"/>
  <c r="BK118" i="12"/>
  <c r="BK114" i="12"/>
  <c r="AI110" i="12"/>
  <c r="BK121" i="12"/>
  <c r="BK117" i="12"/>
  <c r="BK113" i="12"/>
  <c r="AB124" i="12"/>
  <c r="BK124" i="12" s="1"/>
  <c r="AB120" i="12"/>
  <c r="BK120" i="12" s="1"/>
  <c r="AB116" i="12"/>
  <c r="BK116" i="12" s="1"/>
  <c r="AB112" i="12"/>
  <c r="BK112" i="12" s="1"/>
  <c r="BI110" i="12"/>
  <c r="BJ122" i="12"/>
  <c r="BJ118" i="12"/>
  <c r="BJ114" i="12"/>
  <c r="AB123" i="12"/>
  <c r="BK123" i="12" s="1"/>
  <c r="AB119" i="12"/>
  <c r="BK119" i="12" s="1"/>
  <c r="AB115" i="12"/>
  <c r="BK115" i="12" s="1"/>
  <c r="AB111" i="12"/>
  <c r="BK111" i="12" s="1"/>
  <c r="BJ110" i="12"/>
  <c r="BJ113" i="12"/>
  <c r="BG110" i="12"/>
  <c r="BJ121" i="12"/>
  <c r="BJ117" i="12"/>
  <c r="W100" i="12"/>
  <c r="W101" i="12"/>
  <c r="W102" i="12"/>
  <c r="W103" i="12"/>
  <c r="W104" i="12"/>
  <c r="W105" i="12"/>
  <c r="W106" i="12"/>
  <c r="W107" i="12"/>
  <c r="W99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76" i="12"/>
  <c r="W58" i="12"/>
  <c r="W73" i="12"/>
  <c r="W72" i="12"/>
  <c r="W71" i="12"/>
  <c r="W70" i="12"/>
  <c r="W69" i="12"/>
  <c r="W68" i="12"/>
  <c r="W67" i="12"/>
  <c r="W66" i="12"/>
  <c r="W65" i="12"/>
  <c r="W64" i="12"/>
  <c r="W63" i="12"/>
  <c r="W62" i="12"/>
  <c r="W61" i="12"/>
  <c r="W60" i="12"/>
  <c r="W59" i="12"/>
  <c r="W46" i="12"/>
  <c r="AD210" i="12" l="1"/>
  <c r="AB74" i="12"/>
  <c r="BD108" i="12"/>
  <c r="AW108" i="12"/>
  <c r="AP108" i="12"/>
  <c r="AI108" i="12"/>
  <c r="AB108" i="12"/>
  <c r="W74" i="12"/>
  <c r="W97" i="12"/>
  <c r="C22" i="17"/>
  <c r="AI74" i="12"/>
  <c r="AW74" i="12"/>
  <c r="AW210" i="12" s="1"/>
  <c r="BD74" i="12"/>
  <c r="BD210" i="12" s="1"/>
  <c r="AP74" i="12"/>
  <c r="AP210" i="12" s="1"/>
  <c r="BC210" i="12"/>
  <c r="AO210" i="12"/>
  <c r="AR210" i="12"/>
  <c r="AT210" i="12"/>
  <c r="AM210" i="12"/>
  <c r="AK210" i="12"/>
  <c r="AZ210" i="12"/>
  <c r="BA210" i="12"/>
  <c r="Y210" i="12"/>
  <c r="AH210" i="12"/>
  <c r="AF210" i="12"/>
  <c r="AE210" i="12"/>
  <c r="AL210" i="12"/>
  <c r="AA210" i="12"/>
  <c r="AA225" i="12" s="1"/>
  <c r="X210" i="12"/>
  <c r="AY210" i="12"/>
  <c r="AV210" i="12"/>
  <c r="W108" i="12"/>
  <c r="BK110" i="12"/>
  <c r="CG111" i="12"/>
  <c r="CH111" i="12" s="1"/>
  <c r="CG112" i="12"/>
  <c r="CH112" i="12" s="1"/>
  <c r="CG113" i="12"/>
  <c r="CH113" i="12" s="1"/>
  <c r="CI113" i="12" s="1"/>
  <c r="CG114" i="12"/>
  <c r="CH114" i="12" s="1"/>
  <c r="CI114" i="12" s="1"/>
  <c r="CG115" i="12"/>
  <c r="CH115" i="12" s="1"/>
  <c r="CG116" i="12"/>
  <c r="CH116" i="12" s="1"/>
  <c r="CG117" i="12"/>
  <c r="CH117" i="12" s="1"/>
  <c r="CI117" i="12" s="1"/>
  <c r="CG118" i="12"/>
  <c r="CH118" i="12" s="1"/>
  <c r="CI118" i="12" s="1"/>
  <c r="CG119" i="12"/>
  <c r="CH119" i="12" s="1"/>
  <c r="CG120" i="12"/>
  <c r="CH120" i="12" s="1"/>
  <c r="CG121" i="12"/>
  <c r="CH121" i="12" s="1"/>
  <c r="CG122" i="12"/>
  <c r="CH122" i="12" s="1"/>
  <c r="CI122" i="12" s="1"/>
  <c r="CG123" i="12"/>
  <c r="CH123" i="12" s="1"/>
  <c r="CG124" i="12"/>
  <c r="CH124" i="12" s="1"/>
  <c r="CG110" i="12"/>
  <c r="CG100" i="12"/>
  <c r="CH100" i="12" s="1"/>
  <c r="CG101" i="12"/>
  <c r="CH101" i="12" s="1"/>
  <c r="CG102" i="12"/>
  <c r="CH102" i="12" s="1"/>
  <c r="CI102" i="12" s="1"/>
  <c r="CG103" i="12"/>
  <c r="CH103" i="12" s="1"/>
  <c r="CI103" i="12" s="1"/>
  <c r="CG104" i="12"/>
  <c r="CH104" i="12" s="1"/>
  <c r="CG105" i="12"/>
  <c r="CH105" i="12" s="1"/>
  <c r="CG106" i="12"/>
  <c r="CH106" i="12" s="1"/>
  <c r="CI106" i="12" s="1"/>
  <c r="CG107" i="12"/>
  <c r="CH107" i="12" s="1"/>
  <c r="CI107" i="12" s="1"/>
  <c r="CG99" i="12"/>
  <c r="CG77" i="12"/>
  <c r="CH77" i="12" s="1"/>
  <c r="CG78" i="12"/>
  <c r="CH78" i="12" s="1"/>
  <c r="CI78" i="12" s="1"/>
  <c r="CG79" i="12"/>
  <c r="CH79" i="12" s="1"/>
  <c r="CI79" i="12" s="1"/>
  <c r="CG80" i="12"/>
  <c r="CH80" i="12" s="1"/>
  <c r="CG81" i="12"/>
  <c r="CH81" i="12" s="1"/>
  <c r="CG82" i="12"/>
  <c r="CH82" i="12" s="1"/>
  <c r="CI82" i="12" s="1"/>
  <c r="CG83" i="12"/>
  <c r="CH83" i="12" s="1"/>
  <c r="CI83" i="12" s="1"/>
  <c r="CG84" i="12"/>
  <c r="CH84" i="12" s="1"/>
  <c r="CG85" i="12"/>
  <c r="CH85" i="12" s="1"/>
  <c r="CI85" i="12" s="1"/>
  <c r="CG86" i="12"/>
  <c r="CH86" i="12" s="1"/>
  <c r="CG87" i="12"/>
  <c r="CH87" i="12" s="1"/>
  <c r="CG88" i="12"/>
  <c r="CH88" i="12" s="1"/>
  <c r="CI88" i="12" s="1"/>
  <c r="CG89" i="12"/>
  <c r="CH89" i="12" s="1"/>
  <c r="CI89" i="12" s="1"/>
  <c r="CG90" i="12"/>
  <c r="CH90" i="12" s="1"/>
  <c r="CG91" i="12"/>
  <c r="CH91" i="12" s="1"/>
  <c r="CG92" i="12"/>
  <c r="CH92" i="12" s="1"/>
  <c r="CI92" i="12" s="1"/>
  <c r="CG93" i="12"/>
  <c r="CH93" i="12" s="1"/>
  <c r="CI93" i="12" s="1"/>
  <c r="CG94" i="12"/>
  <c r="CH94" i="12" s="1"/>
  <c r="CG95" i="12"/>
  <c r="CH95" i="12" s="1"/>
  <c r="CG96" i="12"/>
  <c r="CH96" i="12" s="1"/>
  <c r="CI96" i="12" s="1"/>
  <c r="CG76" i="12"/>
  <c r="CG59" i="12"/>
  <c r="CH59" i="12" s="1"/>
  <c r="CG60" i="12"/>
  <c r="CH60" i="12" s="1"/>
  <c r="CI60" i="12" s="1"/>
  <c r="CG61" i="12"/>
  <c r="CH61" i="12" s="1"/>
  <c r="CI61" i="12" s="1"/>
  <c r="CG62" i="12"/>
  <c r="CH62" i="12" s="1"/>
  <c r="CI62" i="12" s="1"/>
  <c r="CG63" i="12"/>
  <c r="CH63" i="12" s="1"/>
  <c r="CG64" i="12"/>
  <c r="CH64" i="12" s="1"/>
  <c r="CG65" i="12"/>
  <c r="CH65" i="12" s="1"/>
  <c r="CG66" i="12"/>
  <c r="CH66" i="12" s="1"/>
  <c r="CI66" i="12" s="1"/>
  <c r="CG67" i="12"/>
  <c r="CH67" i="12" s="1"/>
  <c r="CG68" i="12"/>
  <c r="CH68" i="12" s="1"/>
  <c r="CG69" i="12"/>
  <c r="CH69" i="12" s="1"/>
  <c r="CG70" i="12"/>
  <c r="CH70" i="12" s="1"/>
  <c r="CG71" i="12"/>
  <c r="CH71" i="12" s="1"/>
  <c r="CG72" i="12"/>
  <c r="CH72" i="12" s="1"/>
  <c r="CI72" i="12" s="1"/>
  <c r="CG73" i="12"/>
  <c r="CH73" i="12" s="1"/>
  <c r="CI73" i="12" s="1"/>
  <c r="CG58" i="12"/>
  <c r="CG47" i="12"/>
  <c r="CH47" i="12" s="1"/>
  <c r="CG48" i="12"/>
  <c r="CH48" i="12" s="1"/>
  <c r="CG49" i="12"/>
  <c r="CH49" i="12" s="1"/>
  <c r="CG50" i="12"/>
  <c r="CH50" i="12" s="1"/>
  <c r="CI50" i="12" s="1"/>
  <c r="CG51" i="12"/>
  <c r="CH51" i="12" s="1"/>
  <c r="CG52" i="12"/>
  <c r="CH52" i="12" s="1"/>
  <c r="CG53" i="12"/>
  <c r="CH53" i="12" s="1"/>
  <c r="CG54" i="12"/>
  <c r="CH54" i="12" s="1"/>
  <c r="CG55" i="12"/>
  <c r="CH55" i="12" s="1"/>
  <c r="CG46" i="12"/>
  <c r="CG42" i="12"/>
  <c r="CH42" i="12" s="1"/>
  <c r="CI42" i="12" s="1"/>
  <c r="CG43" i="12"/>
  <c r="CH43" i="12" s="1"/>
  <c r="CI43" i="12" s="1"/>
  <c r="CE111" i="12"/>
  <c r="CF111" i="12" s="1"/>
  <c r="CE112" i="12"/>
  <c r="CF112" i="12" s="1"/>
  <c r="CE113" i="12"/>
  <c r="CF113" i="12" s="1"/>
  <c r="CE114" i="12"/>
  <c r="CF114" i="12" s="1"/>
  <c r="CE115" i="12"/>
  <c r="CF115" i="12" s="1"/>
  <c r="CE116" i="12"/>
  <c r="CF116" i="12" s="1"/>
  <c r="CE117" i="12"/>
  <c r="CF117" i="12" s="1"/>
  <c r="CE118" i="12"/>
  <c r="CF118" i="12" s="1"/>
  <c r="CE119" i="12"/>
  <c r="CF119" i="12" s="1"/>
  <c r="CE120" i="12"/>
  <c r="CF120" i="12" s="1"/>
  <c r="CE121" i="12"/>
  <c r="CF121" i="12" s="1"/>
  <c r="CE122" i="12"/>
  <c r="CF122" i="12" s="1"/>
  <c r="CE123" i="12"/>
  <c r="CF123" i="12" s="1"/>
  <c r="CE124" i="12"/>
  <c r="CF124" i="12" s="1"/>
  <c r="CE110" i="12"/>
  <c r="CF110" i="12" s="1"/>
  <c r="CE100" i="12"/>
  <c r="CF100" i="12" s="1"/>
  <c r="CE101" i="12"/>
  <c r="CF101" i="12" s="1"/>
  <c r="CE102" i="12"/>
  <c r="CF102" i="12" s="1"/>
  <c r="CE103" i="12"/>
  <c r="CF103" i="12" s="1"/>
  <c r="CE104" i="12"/>
  <c r="CF104" i="12" s="1"/>
  <c r="CE105" i="12"/>
  <c r="CF105" i="12" s="1"/>
  <c r="CE106" i="12"/>
  <c r="CF106" i="12" s="1"/>
  <c r="CE107" i="12"/>
  <c r="CF107" i="12" s="1"/>
  <c r="CE99" i="12"/>
  <c r="CE77" i="12"/>
  <c r="CF77" i="12" s="1"/>
  <c r="CE78" i="12"/>
  <c r="CF78" i="12" s="1"/>
  <c r="CE79" i="12"/>
  <c r="CF79" i="12" s="1"/>
  <c r="CE80" i="12"/>
  <c r="CF80" i="12" s="1"/>
  <c r="CE81" i="12"/>
  <c r="CF81" i="12" s="1"/>
  <c r="CE82" i="12"/>
  <c r="CF82" i="12" s="1"/>
  <c r="CE83" i="12"/>
  <c r="CF83" i="12" s="1"/>
  <c r="CE84" i="12"/>
  <c r="CF84" i="12" s="1"/>
  <c r="CE85" i="12"/>
  <c r="CF85" i="12" s="1"/>
  <c r="CE86" i="12"/>
  <c r="CF86" i="12" s="1"/>
  <c r="CE87" i="12"/>
  <c r="CF87" i="12" s="1"/>
  <c r="CE88" i="12"/>
  <c r="CF88" i="12" s="1"/>
  <c r="CE89" i="12"/>
  <c r="CF89" i="12" s="1"/>
  <c r="CE90" i="12"/>
  <c r="CF90" i="12" s="1"/>
  <c r="CE91" i="12"/>
  <c r="CF91" i="12" s="1"/>
  <c r="CE92" i="12"/>
  <c r="CF92" i="12" s="1"/>
  <c r="CE93" i="12"/>
  <c r="CF93" i="12" s="1"/>
  <c r="CE94" i="12"/>
  <c r="CF94" i="12" s="1"/>
  <c r="CE95" i="12"/>
  <c r="CF95" i="12" s="1"/>
  <c r="CE96" i="12"/>
  <c r="CF96" i="12" s="1"/>
  <c r="CE76" i="12"/>
  <c r="CE59" i="12"/>
  <c r="CF59" i="12" s="1"/>
  <c r="CE60" i="12"/>
  <c r="CF60" i="12" s="1"/>
  <c r="CE61" i="12"/>
  <c r="CF61" i="12" s="1"/>
  <c r="CE62" i="12"/>
  <c r="CF62" i="12" s="1"/>
  <c r="CE63" i="12"/>
  <c r="CF63" i="12" s="1"/>
  <c r="CE64" i="12"/>
  <c r="CF64" i="12" s="1"/>
  <c r="CE65" i="12"/>
  <c r="CF65" i="12" s="1"/>
  <c r="CE66" i="12"/>
  <c r="CF66" i="12" s="1"/>
  <c r="CE67" i="12"/>
  <c r="CF67" i="12" s="1"/>
  <c r="CE68" i="12"/>
  <c r="CF68" i="12" s="1"/>
  <c r="CE69" i="12"/>
  <c r="CF69" i="12" s="1"/>
  <c r="CE70" i="12"/>
  <c r="CF70" i="12" s="1"/>
  <c r="CE71" i="12"/>
  <c r="CF71" i="12" s="1"/>
  <c r="CE72" i="12"/>
  <c r="CF72" i="12" s="1"/>
  <c r="CE73" i="12"/>
  <c r="CF73" i="12" s="1"/>
  <c r="CE58" i="12"/>
  <c r="CE47" i="12"/>
  <c r="CF47" i="12" s="1"/>
  <c r="CE48" i="12"/>
  <c r="CF48" i="12" s="1"/>
  <c r="CE49" i="12"/>
  <c r="CF49" i="12" s="1"/>
  <c r="CE50" i="12"/>
  <c r="CF50" i="12" s="1"/>
  <c r="CE51" i="12"/>
  <c r="CF51" i="12" s="1"/>
  <c r="CE52" i="12"/>
  <c r="CF52" i="12" s="1"/>
  <c r="CE53" i="12"/>
  <c r="CF53" i="12" s="1"/>
  <c r="CE54" i="12"/>
  <c r="CF54" i="12" s="1"/>
  <c r="CE55" i="12"/>
  <c r="CF55" i="12" s="1"/>
  <c r="CE46" i="12"/>
  <c r="CE42" i="12"/>
  <c r="CE43" i="12"/>
  <c r="CF43" i="12" s="1"/>
  <c r="B20" i="16"/>
  <c r="F20" i="16" s="1"/>
  <c r="BU111" i="12"/>
  <c r="BV111" i="12" s="1"/>
  <c r="BU112" i="12"/>
  <c r="BV112" i="12" s="1"/>
  <c r="BU113" i="12"/>
  <c r="BV113" i="12" s="1"/>
  <c r="BW113" i="12" s="1"/>
  <c r="BU114" i="12"/>
  <c r="BV114" i="12" s="1"/>
  <c r="BU115" i="12"/>
  <c r="BV115" i="12" s="1"/>
  <c r="BU116" i="12"/>
  <c r="BV116" i="12" s="1"/>
  <c r="BU117" i="12"/>
  <c r="BV117" i="12" s="1"/>
  <c r="BW117" i="12" s="1"/>
  <c r="BU118" i="12"/>
  <c r="BV118" i="12" s="1"/>
  <c r="BW118" i="12" s="1"/>
  <c r="BU119" i="12"/>
  <c r="BV119" i="12" s="1"/>
  <c r="BU120" i="12"/>
  <c r="BV120" i="12" s="1"/>
  <c r="BU121" i="12"/>
  <c r="BV121" i="12" s="1"/>
  <c r="BU122" i="12"/>
  <c r="BV122" i="12" s="1"/>
  <c r="BW122" i="12" s="1"/>
  <c r="BU123" i="12"/>
  <c r="BV123" i="12" s="1"/>
  <c r="BU124" i="12"/>
  <c r="BU110" i="12"/>
  <c r="BV110" i="12" s="1"/>
  <c r="BU100" i="12"/>
  <c r="BU101" i="12"/>
  <c r="BU102" i="12"/>
  <c r="BU103" i="12"/>
  <c r="BU104" i="12"/>
  <c r="BU105" i="12"/>
  <c r="BU106" i="12"/>
  <c r="BU107" i="12"/>
  <c r="BU99" i="12"/>
  <c r="BU77" i="12"/>
  <c r="BU78" i="12"/>
  <c r="BU79" i="12"/>
  <c r="BU80" i="12"/>
  <c r="BU81" i="12"/>
  <c r="BU82" i="12"/>
  <c r="BU83" i="12"/>
  <c r="BU84" i="12"/>
  <c r="BU85" i="12"/>
  <c r="BU86" i="12"/>
  <c r="BU87" i="12"/>
  <c r="BU88" i="12"/>
  <c r="BU89" i="12"/>
  <c r="BU90" i="12"/>
  <c r="BU91" i="12"/>
  <c r="BU92" i="12"/>
  <c r="BU93" i="12"/>
  <c r="BU94" i="12"/>
  <c r="BU95" i="12"/>
  <c r="BU96" i="12"/>
  <c r="BU76" i="12"/>
  <c r="BU59" i="12"/>
  <c r="BU60" i="12"/>
  <c r="BU61" i="12"/>
  <c r="BU62" i="12"/>
  <c r="BU63" i="12"/>
  <c r="BU64" i="12"/>
  <c r="BU65" i="12"/>
  <c r="BU66" i="12"/>
  <c r="BU67" i="12"/>
  <c r="BU68" i="12"/>
  <c r="BU69" i="12"/>
  <c r="BU70" i="12"/>
  <c r="BU71" i="12"/>
  <c r="BU72" i="12"/>
  <c r="BU73" i="12"/>
  <c r="BU58" i="12"/>
  <c r="BU47" i="12"/>
  <c r="BU48" i="12"/>
  <c r="BU49" i="12"/>
  <c r="BU50" i="12"/>
  <c r="BU51" i="12"/>
  <c r="BU52" i="12"/>
  <c r="BU53" i="12"/>
  <c r="BU54" i="12"/>
  <c r="BU55" i="12"/>
  <c r="BU46" i="12"/>
  <c r="BU42" i="12"/>
  <c r="BU43" i="12"/>
  <c r="BS110" i="12"/>
  <c r="BS111" i="12"/>
  <c r="BS112" i="12"/>
  <c r="BS113" i="12"/>
  <c r="BS114" i="12"/>
  <c r="BS115" i="12"/>
  <c r="BS116" i="12"/>
  <c r="BS117" i="12"/>
  <c r="BS118" i="12"/>
  <c r="BS119" i="12"/>
  <c r="BS120" i="12"/>
  <c r="BS121" i="12"/>
  <c r="BS122" i="12"/>
  <c r="BS123" i="12"/>
  <c r="BS124" i="12"/>
  <c r="BS100" i="12"/>
  <c r="BS101" i="12"/>
  <c r="BS102" i="12"/>
  <c r="BS103" i="12"/>
  <c r="BS104" i="12"/>
  <c r="BS105" i="12"/>
  <c r="BS106" i="12"/>
  <c r="BS107" i="12"/>
  <c r="BS99" i="12"/>
  <c r="BS77" i="12"/>
  <c r="BS78" i="12"/>
  <c r="BS79" i="12"/>
  <c r="BS80" i="12"/>
  <c r="BS81" i="12"/>
  <c r="BS82" i="12"/>
  <c r="BS83" i="12"/>
  <c r="BS84" i="12"/>
  <c r="BS85" i="12"/>
  <c r="BS86" i="12"/>
  <c r="BS87" i="12"/>
  <c r="BS88" i="12"/>
  <c r="BS89" i="12"/>
  <c r="BS90" i="12"/>
  <c r="BS91" i="12"/>
  <c r="BS92" i="12"/>
  <c r="BS93" i="12"/>
  <c r="BS94" i="12"/>
  <c r="BS95" i="12"/>
  <c r="BS96" i="12"/>
  <c r="BS76" i="12"/>
  <c r="BS59" i="12"/>
  <c r="BS60" i="12"/>
  <c r="BS61" i="12"/>
  <c r="BS62" i="12"/>
  <c r="BS63" i="12"/>
  <c r="BS64" i="12"/>
  <c r="BS65" i="12"/>
  <c r="BS66" i="12"/>
  <c r="BS67" i="12"/>
  <c r="BS68" i="12"/>
  <c r="BS69" i="12"/>
  <c r="BS70" i="12"/>
  <c r="BS71" i="12"/>
  <c r="BS72" i="12"/>
  <c r="BS73" i="12"/>
  <c r="BS58" i="12"/>
  <c r="BS47" i="12"/>
  <c r="BS48" i="12"/>
  <c r="BS49" i="12"/>
  <c r="BS50" i="12"/>
  <c r="BS51" i="12"/>
  <c r="BS52" i="12"/>
  <c r="BS53" i="12"/>
  <c r="BS54" i="12"/>
  <c r="BS55" i="12"/>
  <c r="BS46" i="12"/>
  <c r="BS42" i="12"/>
  <c r="BS43" i="12"/>
  <c r="CI211" i="12"/>
  <c r="CH211" i="12"/>
  <c r="BN211" i="12"/>
  <c r="BO211" i="12"/>
  <c r="BP211" i="12"/>
  <c r="BQ211" i="12"/>
  <c r="BR211" i="12"/>
  <c r="BS211" i="12"/>
  <c r="BT211" i="12"/>
  <c r="BU211" i="12"/>
  <c r="BV211" i="12"/>
  <c r="BW211" i="12"/>
  <c r="CC211" i="12"/>
  <c r="CE211" i="12"/>
  <c r="CF211" i="12"/>
  <c r="CG211" i="12"/>
  <c r="BM211" i="12"/>
  <c r="BL125" i="12"/>
  <c r="BL108" i="12"/>
  <c r="BE108" i="12" s="1"/>
  <c r="BQ24" i="12"/>
  <c r="W47" i="12"/>
  <c r="W48" i="12"/>
  <c r="W49" i="12"/>
  <c r="W50" i="12"/>
  <c r="W51" i="12"/>
  <c r="W52" i="12"/>
  <c r="W53" i="12"/>
  <c r="W54" i="12"/>
  <c r="W55" i="12"/>
  <c r="B15" i="16" l="1"/>
  <c r="F15" i="16" s="1"/>
  <c r="Y225" i="12"/>
  <c r="Y223" i="12"/>
  <c r="AB210" i="12"/>
  <c r="AB225" i="12" s="1"/>
  <c r="AI210" i="12"/>
  <c r="BV54" i="12"/>
  <c r="BW54" i="12" s="1"/>
  <c r="BV67" i="12"/>
  <c r="BW67" i="12" s="1"/>
  <c r="BV59" i="12"/>
  <c r="BW59" i="12" s="1"/>
  <c r="BV90" i="12"/>
  <c r="BW90" i="12" s="1"/>
  <c r="BV100" i="12"/>
  <c r="BW100" i="12" s="1"/>
  <c r="BV53" i="12"/>
  <c r="BW53" i="12" s="1"/>
  <c r="BV73" i="12"/>
  <c r="BW73" i="12" s="1"/>
  <c r="BV66" i="12"/>
  <c r="BW66" i="12" s="1"/>
  <c r="BV89" i="12"/>
  <c r="BW89" i="12" s="1"/>
  <c r="BV83" i="12"/>
  <c r="BW83" i="12" s="1"/>
  <c r="BV107" i="12"/>
  <c r="BW107" i="12" s="1"/>
  <c r="BV52" i="12"/>
  <c r="BW52" i="12" s="1"/>
  <c r="BV72" i="12"/>
  <c r="BW72" i="12" s="1"/>
  <c r="BV65" i="12"/>
  <c r="BW65" i="12" s="1"/>
  <c r="BV96" i="12"/>
  <c r="BW96" i="12" s="1"/>
  <c r="BV88" i="12"/>
  <c r="BW88" i="12" s="1"/>
  <c r="BV82" i="12"/>
  <c r="BW82" i="12" s="1"/>
  <c r="BV106" i="12"/>
  <c r="BW106" i="12" s="1"/>
  <c r="BV51" i="12"/>
  <c r="BW51" i="12" s="1"/>
  <c r="BV71" i="12"/>
  <c r="BW71" i="12" s="1"/>
  <c r="BV64" i="12"/>
  <c r="BW64" i="12" s="1"/>
  <c r="BV95" i="12"/>
  <c r="BW95" i="12" s="1"/>
  <c r="BV87" i="12"/>
  <c r="BW87" i="12" s="1"/>
  <c r="BV81" i="12"/>
  <c r="BW81" i="12" s="1"/>
  <c r="BV105" i="12"/>
  <c r="BW105" i="12" s="1"/>
  <c r="BV43" i="12"/>
  <c r="BW43" i="12" s="1"/>
  <c r="BV50" i="12"/>
  <c r="BW50" i="12" s="1"/>
  <c r="BV70" i="12"/>
  <c r="BW70" i="12" s="1"/>
  <c r="BV63" i="12"/>
  <c r="BW63" i="12" s="1"/>
  <c r="BV94" i="12"/>
  <c r="BW94" i="12" s="1"/>
  <c r="BV86" i="12"/>
  <c r="BW86" i="12" s="1"/>
  <c r="BV80" i="12"/>
  <c r="BW80" i="12" s="1"/>
  <c r="BV104" i="12"/>
  <c r="BW104" i="12" s="1"/>
  <c r="BV42" i="12"/>
  <c r="BW42" i="12" s="1"/>
  <c r="BV49" i="12"/>
  <c r="BW49" i="12" s="1"/>
  <c r="BV62" i="12"/>
  <c r="BW62" i="12" s="1"/>
  <c r="BV93" i="12"/>
  <c r="BW93" i="12" s="1"/>
  <c r="BV85" i="12"/>
  <c r="BW85" i="12" s="1"/>
  <c r="BV79" i="12"/>
  <c r="BW79" i="12" s="1"/>
  <c r="BV103" i="12"/>
  <c r="BW103" i="12" s="1"/>
  <c r="BV46" i="12"/>
  <c r="BW46" i="12" s="1"/>
  <c r="BV48" i="12"/>
  <c r="BW48" i="12" s="1"/>
  <c r="BV69" i="12"/>
  <c r="BW69" i="12" s="1"/>
  <c r="BV61" i="12"/>
  <c r="BW61" i="12" s="1"/>
  <c r="BV92" i="12"/>
  <c r="BW92" i="12" s="1"/>
  <c r="BV78" i="12"/>
  <c r="BW78" i="12" s="1"/>
  <c r="BV102" i="12"/>
  <c r="BW102" i="12" s="1"/>
  <c r="BV55" i="12"/>
  <c r="BW55" i="12" s="1"/>
  <c r="BV47" i="12"/>
  <c r="BW47" i="12" s="1"/>
  <c r="BV68" i="12"/>
  <c r="BW68" i="12" s="1"/>
  <c r="BV60" i="12"/>
  <c r="BW60" i="12" s="1"/>
  <c r="BV91" i="12"/>
  <c r="BW91" i="12" s="1"/>
  <c r="BV84" i="12"/>
  <c r="BW84" i="12" s="1"/>
  <c r="BV77" i="12"/>
  <c r="BW77" i="12" s="1"/>
  <c r="BV101" i="12"/>
  <c r="BW101" i="12" s="1"/>
  <c r="CF42" i="12"/>
  <c r="CE44" i="12"/>
  <c r="B27" i="16"/>
  <c r="B29" i="16"/>
  <c r="B21" i="16"/>
  <c r="B17" i="16"/>
  <c r="CG97" i="12"/>
  <c r="BX97" i="12"/>
  <c r="BY56" i="12"/>
  <c r="CG44" i="12"/>
  <c r="BU74" i="12"/>
  <c r="BS74" i="12"/>
  <c r="BS108" i="12"/>
  <c r="BT74" i="12"/>
  <c r="BU97" i="12"/>
  <c r="CG108" i="12"/>
  <c r="BT56" i="12"/>
  <c r="BU108" i="12"/>
  <c r="CE97" i="12"/>
  <c r="CG56" i="12"/>
  <c r="BM44" i="12"/>
  <c r="BS97" i="12"/>
  <c r="BT44" i="12"/>
  <c r="BT97" i="12"/>
  <c r="BU56" i="12"/>
  <c r="BX74" i="12"/>
  <c r="BX108" i="12"/>
  <c r="BY44" i="12"/>
  <c r="BY97" i="12"/>
  <c r="CG74" i="12"/>
  <c r="BM56" i="12"/>
  <c r="BS56" i="12"/>
  <c r="BX44" i="12"/>
  <c r="CE74" i="12"/>
  <c r="CE108" i="12"/>
  <c r="BX56" i="12"/>
  <c r="BM74" i="12"/>
  <c r="BM108" i="12"/>
  <c r="BS44" i="12"/>
  <c r="BT108" i="12"/>
  <c r="BU44" i="12"/>
  <c r="BY74" i="12"/>
  <c r="BY108" i="12"/>
  <c r="CC44" i="12"/>
  <c r="CC210" i="12" s="1"/>
  <c r="CB44" i="12"/>
  <c r="CB210" i="12" s="1"/>
  <c r="CE56" i="12"/>
  <c r="W56" i="12"/>
  <c r="W210" i="12" s="1"/>
  <c r="BE125" i="12"/>
  <c r="BV99" i="12"/>
  <c r="BW99" i="12" s="1"/>
  <c r="CF58" i="12"/>
  <c r="CF74" i="12" s="1"/>
  <c r="CF99" i="12"/>
  <c r="CF108" i="12" s="1"/>
  <c r="BV76" i="12"/>
  <c r="BW76" i="12" s="1"/>
  <c r="CF76" i="12"/>
  <c r="CF97" i="12" s="1"/>
  <c r="CF46" i="12"/>
  <c r="CF56" i="12" s="1"/>
  <c r="CH58" i="12"/>
  <c r="CH74" i="12" s="1"/>
  <c r="CI69" i="12"/>
  <c r="CI54" i="12"/>
  <c r="BW121" i="12"/>
  <c r="CI49" i="12"/>
  <c r="CI121" i="12"/>
  <c r="BW114" i="12"/>
  <c r="CI53" i="12"/>
  <c r="CI52" i="12"/>
  <c r="CI65" i="12"/>
  <c r="CI64" i="12"/>
  <c r="CI90" i="12"/>
  <c r="CI124" i="12"/>
  <c r="BW120" i="12"/>
  <c r="CI48" i="12"/>
  <c r="CI68" i="12"/>
  <c r="CI120" i="12"/>
  <c r="CI112" i="12"/>
  <c r="BW116" i="12"/>
  <c r="CI71" i="12"/>
  <c r="CI94" i="12"/>
  <c r="CI86" i="12"/>
  <c r="CI80" i="12"/>
  <c r="CI116" i="12"/>
  <c r="BV124" i="12"/>
  <c r="BW112" i="12"/>
  <c r="CI123" i="12"/>
  <c r="CI119" i="12"/>
  <c r="CI115" i="12"/>
  <c r="CI111" i="12"/>
  <c r="CH110" i="12"/>
  <c r="CI104" i="12"/>
  <c r="CI100" i="12"/>
  <c r="CI105" i="12"/>
  <c r="CI101" i="12"/>
  <c r="CH99" i="12"/>
  <c r="CH108" i="12" s="1"/>
  <c r="CI95" i="12"/>
  <c r="CI91" i="12"/>
  <c r="CI87" i="12"/>
  <c r="CI84" i="12"/>
  <c r="CI81" i="12"/>
  <c r="CI77" i="12"/>
  <c r="CH76" i="12"/>
  <c r="CH97" i="12" s="1"/>
  <c r="CI70" i="12"/>
  <c r="CI67" i="12"/>
  <c r="CI63" i="12"/>
  <c r="CI59" i="12"/>
  <c r="CI55" i="12"/>
  <c r="CI51" i="12"/>
  <c r="CI47" i="12"/>
  <c r="CH46" i="12"/>
  <c r="CH56" i="12" s="1"/>
  <c r="BZ108" i="12"/>
  <c r="BW123" i="12"/>
  <c r="BW119" i="12"/>
  <c r="BW115" i="12"/>
  <c r="BW111" i="12"/>
  <c r="BW110" i="12"/>
  <c r="BV58" i="12"/>
  <c r="BM210" i="12" l="1"/>
  <c r="BM212" i="12" s="1"/>
  <c r="BU210" i="12"/>
  <c r="BU212" i="12" s="1"/>
  <c r="BS210" i="12"/>
  <c r="BV56" i="12"/>
  <c r="CD44" i="12"/>
  <c r="CD210" i="12" s="1"/>
  <c r="CD212" i="12" s="1"/>
  <c r="B22" i="16"/>
  <c r="B30" i="16"/>
  <c r="B13" i="16"/>
  <c r="CG210" i="12"/>
  <c r="CG212" i="12" s="1"/>
  <c r="CI44" i="12"/>
  <c r="CF44" i="12"/>
  <c r="CF210" i="12" s="1"/>
  <c r="CF212" i="12" s="1"/>
  <c r="B28" i="16"/>
  <c r="F27" i="16" s="1"/>
  <c r="BV44" i="12"/>
  <c r="B18" i="16"/>
  <c r="CE210" i="12"/>
  <c r="CE212" i="12" s="1"/>
  <c r="BT210" i="12"/>
  <c r="BY210" i="12"/>
  <c r="BY212" i="12" s="1"/>
  <c r="BX210" i="12"/>
  <c r="BX212" i="12" s="1"/>
  <c r="BZ74" i="12"/>
  <c r="BZ97" i="12"/>
  <c r="BN56" i="12"/>
  <c r="BW97" i="12"/>
  <c r="BV74" i="12"/>
  <c r="BW108" i="12"/>
  <c r="BZ56" i="12"/>
  <c r="BN74" i="12"/>
  <c r="BO97" i="12"/>
  <c r="BN97" i="12"/>
  <c r="BZ44" i="12"/>
  <c r="BO44" i="12"/>
  <c r="BV108" i="12"/>
  <c r="BO74" i="12"/>
  <c r="CH44" i="12"/>
  <c r="CH210" i="12" s="1"/>
  <c r="BO108" i="12"/>
  <c r="BN108" i="12"/>
  <c r="BV97" i="12"/>
  <c r="BN44" i="12"/>
  <c r="CC212" i="12"/>
  <c r="CB212" i="12"/>
  <c r="BO56" i="12"/>
  <c r="BW56" i="12"/>
  <c r="CI46" i="12"/>
  <c r="CI56" i="12" s="1"/>
  <c r="CI76" i="12"/>
  <c r="CI97" i="12" s="1"/>
  <c r="BW58" i="12"/>
  <c r="BW74" i="12" s="1"/>
  <c r="CA74" i="12"/>
  <c r="CI58" i="12"/>
  <c r="CI74" i="12" s="1"/>
  <c r="CA56" i="12"/>
  <c r="CA97" i="12"/>
  <c r="CA108" i="12"/>
  <c r="CI99" i="12"/>
  <c r="CI108" i="12" s="1"/>
  <c r="CI110" i="12"/>
  <c r="BW124" i="12"/>
  <c r="BT212" i="12" l="1"/>
  <c r="BS212" i="12"/>
  <c r="CI210" i="12"/>
  <c r="CI212" i="12" s="1"/>
  <c r="BV210" i="12"/>
  <c r="BV212" i="12" s="1"/>
  <c r="BO210" i="12"/>
  <c r="BO212" i="12" s="1"/>
  <c r="BW44" i="12"/>
  <c r="BW210" i="12" s="1"/>
  <c r="BW212" i="12" s="1"/>
  <c r="B19" i="16"/>
  <c r="F18" i="16" s="1"/>
  <c r="CA44" i="12"/>
  <c r="B23" i="16"/>
  <c r="F22" i="16" s="1"/>
  <c r="B14" i="16"/>
  <c r="F13" i="16" s="1"/>
  <c r="B31" i="16"/>
  <c r="F30" i="16" s="1"/>
  <c r="BN210" i="12"/>
  <c r="BN212" i="12" s="1"/>
  <c r="BZ210" i="12"/>
  <c r="BZ212" i="12" s="1"/>
  <c r="CH212" i="12"/>
  <c r="CA210" i="12" l="1"/>
  <c r="CA212" i="12" s="1"/>
  <c r="BP44" i="12"/>
  <c r="BR44" i="12" l="1"/>
  <c r="BQ44" i="12"/>
  <c r="BE97" i="12"/>
  <c r="BL74" i="12"/>
  <c r="BE74" i="12" s="1"/>
  <c r="BL56" i="12"/>
  <c r="BE56" i="12" s="1"/>
  <c r="J18" i="6"/>
  <c r="Z6" i="6" l="1"/>
  <c r="K6" i="6"/>
  <c r="K18" i="6" s="1"/>
  <c r="R6" i="6"/>
  <c r="Q6" i="6"/>
  <c r="W6" i="6"/>
  <c r="AD6" i="6"/>
  <c r="AA6" i="6"/>
  <c r="X6" i="6"/>
  <c r="V6" i="6"/>
  <c r="T6" i="6"/>
  <c r="AC6" i="6"/>
  <c r="S6" i="6"/>
  <c r="L6" i="6"/>
  <c r="L18" i="6" s="1"/>
  <c r="D25" i="6" s="1"/>
  <c r="AE6" i="6"/>
  <c r="AB6" i="6"/>
  <c r="AF6" i="6"/>
  <c r="Y6" i="6"/>
  <c r="U6" i="6"/>
  <c r="M6" i="6"/>
  <c r="M18" i="6" s="1"/>
  <c r="D26" i="6" s="1"/>
  <c r="BP56" i="12" l="1"/>
  <c r="L19" i="6"/>
  <c r="M19" i="6"/>
  <c r="D12" i="6"/>
  <c r="T18" i="6"/>
  <c r="T19" i="6" s="1"/>
  <c r="D13" i="6"/>
  <c r="U18" i="6"/>
  <c r="U19" i="6" s="1"/>
  <c r="D18" i="6"/>
  <c r="R18" i="6"/>
  <c r="R19" i="6" s="1"/>
  <c r="D14" i="6"/>
  <c r="E14" i="6" s="1"/>
  <c r="AD18" i="6"/>
  <c r="AD19" i="6" s="1"/>
  <c r="D9" i="6"/>
  <c r="Y18" i="6"/>
  <c r="D15" i="6"/>
  <c r="AE18" i="6"/>
  <c r="AE19" i="6" s="1"/>
  <c r="D20" i="6"/>
  <c r="E20" i="6" s="1"/>
  <c r="AA18" i="6"/>
  <c r="AA19" i="6" s="1"/>
  <c r="D10" i="6"/>
  <c r="S18" i="6"/>
  <c r="S19" i="6" s="1"/>
  <c r="D17" i="6"/>
  <c r="E17" i="6" s="1"/>
  <c r="V18" i="6"/>
  <c r="V19" i="6" s="1"/>
  <c r="D8" i="6"/>
  <c r="X18" i="6"/>
  <c r="X19" i="6" s="1"/>
  <c r="D23" i="6"/>
  <c r="K19" i="6"/>
  <c r="D6" i="6"/>
  <c r="W18" i="6"/>
  <c r="W19" i="6" s="1"/>
  <c r="D19" i="6"/>
  <c r="E19" i="6" s="1"/>
  <c r="Z18" i="6"/>
  <c r="Z19" i="6" s="1"/>
  <c r="D16" i="6"/>
  <c r="AF18" i="6"/>
  <c r="AF19" i="6" s="1"/>
  <c r="D22" i="6"/>
  <c r="Q18" i="6"/>
  <c r="Q19" i="6" s="1"/>
  <c r="D28" i="6"/>
  <c r="E28" i="6" s="1"/>
  <c r="AC18" i="6"/>
  <c r="AC19" i="6" s="1"/>
  <c r="D27" i="6"/>
  <c r="E27" i="6" s="1"/>
  <c r="AB18" i="6"/>
  <c r="AB19" i="6" s="1"/>
  <c r="BR56" i="12" l="1"/>
  <c r="BQ56" i="12"/>
  <c r="B32" i="16"/>
  <c r="E21" i="6"/>
  <c r="Y19" i="6"/>
  <c r="B33" i="16" l="1"/>
  <c r="B34" i="16"/>
  <c r="F33" i="16" l="1"/>
  <c r="BK100" i="12"/>
  <c r="BK47" i="12"/>
  <c r="BK48" i="12"/>
  <c r="BK49" i="12"/>
  <c r="BK50" i="12"/>
  <c r="BK51" i="12"/>
  <c r="BK52" i="12"/>
  <c r="BK53" i="12"/>
  <c r="BK54" i="12"/>
  <c r="BK55" i="12"/>
  <c r="BK59" i="12"/>
  <c r="BK60" i="12"/>
  <c r="BK61" i="12"/>
  <c r="BK62" i="12"/>
  <c r="BK64" i="12"/>
  <c r="BK65" i="12"/>
  <c r="BK66" i="12"/>
  <c r="BK67" i="12"/>
  <c r="BK68" i="12"/>
  <c r="BK69" i="12"/>
  <c r="BK70" i="12"/>
  <c r="BK71" i="12"/>
  <c r="BK72" i="12"/>
  <c r="BK73" i="12"/>
  <c r="BK77" i="12"/>
  <c r="BK78" i="12"/>
  <c r="BK79" i="12"/>
  <c r="BK81" i="12"/>
  <c r="BK82" i="12"/>
  <c r="BK83" i="12"/>
  <c r="BK84" i="12"/>
  <c r="BK85" i="12"/>
  <c r="BK86" i="12"/>
  <c r="BK87" i="12"/>
  <c r="BK88" i="12"/>
  <c r="BK89" i="12"/>
  <c r="BK91" i="12"/>
  <c r="BK92" i="12"/>
  <c r="BK93" i="12"/>
  <c r="BK95" i="12"/>
  <c r="BK96" i="12"/>
  <c r="BK101" i="12"/>
  <c r="BK102" i="12"/>
  <c r="BK103" i="12"/>
  <c r="BK105" i="12"/>
  <c r="BK106" i="12"/>
  <c r="BK107" i="12"/>
  <c r="BB210" i="12"/>
  <c r="AU210" i="12"/>
  <c r="AN210" i="12"/>
  <c r="AG46" i="12"/>
  <c r="AG47" i="12"/>
  <c r="AG48" i="12"/>
  <c r="AG49" i="12"/>
  <c r="AG50" i="12"/>
  <c r="AG51" i="12"/>
  <c r="AG52" i="12"/>
  <c r="AG53" i="12"/>
  <c r="AG54" i="12"/>
  <c r="AG55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6" i="12"/>
  <c r="AG77" i="12"/>
  <c r="AG78" i="12"/>
  <c r="AG79" i="12"/>
  <c r="AG80" i="12"/>
  <c r="AG81" i="12"/>
  <c r="AG82" i="12"/>
  <c r="AG83" i="12"/>
  <c r="AG84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9" i="12"/>
  <c r="AG100" i="12"/>
  <c r="AG101" i="12"/>
  <c r="AG102" i="12"/>
  <c r="AG103" i="12"/>
  <c r="AG104" i="12"/>
  <c r="AG105" i="12"/>
  <c r="AG106" i="12"/>
  <c r="AG107" i="12"/>
  <c r="Z47" i="12"/>
  <c r="Z48" i="12"/>
  <c r="Z49" i="12"/>
  <c r="Z50" i="12"/>
  <c r="Z51" i="12"/>
  <c r="Z52" i="12"/>
  <c r="Z53" i="12"/>
  <c r="Z54" i="12"/>
  <c r="Z55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9" i="12"/>
  <c r="Z100" i="12"/>
  <c r="Z101" i="12"/>
  <c r="Z102" i="12"/>
  <c r="Z103" i="12"/>
  <c r="Z104" i="12"/>
  <c r="Z105" i="12"/>
  <c r="Z106" i="12"/>
  <c r="Z107" i="12"/>
  <c r="BJ49" i="12"/>
  <c r="BH47" i="12"/>
  <c r="BH48" i="12"/>
  <c r="BH49" i="12"/>
  <c r="BH51" i="12"/>
  <c r="BH55" i="12"/>
  <c r="BH58" i="12"/>
  <c r="BH61" i="12"/>
  <c r="BH62" i="12"/>
  <c r="BH63" i="12"/>
  <c r="BH65" i="12"/>
  <c r="BH66" i="12"/>
  <c r="BH69" i="12"/>
  <c r="BH72" i="12"/>
  <c r="BH73" i="12"/>
  <c r="BH79" i="12"/>
  <c r="BH82" i="12"/>
  <c r="BH83" i="12"/>
  <c r="BH85" i="12"/>
  <c r="BH88" i="12"/>
  <c r="BH89" i="12"/>
  <c r="BH92" i="12"/>
  <c r="BH93" i="12"/>
  <c r="BH96" i="12"/>
  <c r="BH99" i="12"/>
  <c r="BH100" i="12"/>
  <c r="BH102" i="12"/>
  <c r="BH103" i="12"/>
  <c r="BH106" i="12"/>
  <c r="BH107" i="12"/>
  <c r="BJ46" i="12"/>
  <c r="BJ47" i="12"/>
  <c r="BJ48" i="12"/>
  <c r="BJ50" i="12"/>
  <c r="BJ51" i="12"/>
  <c r="BH52" i="12"/>
  <c r="BJ54" i="12"/>
  <c r="BJ55" i="12"/>
  <c r="BJ58" i="12"/>
  <c r="BJ60" i="12"/>
  <c r="BJ61" i="12"/>
  <c r="BJ62" i="12"/>
  <c r="BJ64" i="12"/>
  <c r="BJ65" i="12"/>
  <c r="BH67" i="12"/>
  <c r="BJ68" i="12"/>
  <c r="BJ69" i="12"/>
  <c r="BJ71" i="12"/>
  <c r="BJ72" i="12"/>
  <c r="BJ73" i="12"/>
  <c r="BJ77" i="12"/>
  <c r="BH78" i="12"/>
  <c r="BJ78" i="12"/>
  <c r="BJ79" i="12"/>
  <c r="BJ81" i="12"/>
  <c r="BJ82" i="12"/>
  <c r="BJ84" i="12"/>
  <c r="BJ85" i="12"/>
  <c r="BJ87" i="12"/>
  <c r="BJ88" i="12"/>
  <c r="BJ89" i="12"/>
  <c r="BJ91" i="12"/>
  <c r="BJ92" i="12"/>
  <c r="BJ95" i="12"/>
  <c r="BJ96" i="12"/>
  <c r="BJ101" i="12"/>
  <c r="BJ102" i="12"/>
  <c r="BJ105" i="12"/>
  <c r="BJ106" i="12"/>
  <c r="X8" i="12"/>
  <c r="BI88" i="12" l="1"/>
  <c r="BI82" i="12"/>
  <c r="BI106" i="12"/>
  <c r="Z74" i="12"/>
  <c r="C26" i="17"/>
  <c r="BI89" i="12"/>
  <c r="BI83" i="12"/>
  <c r="BI73" i="12"/>
  <c r="BI66" i="12"/>
  <c r="BI48" i="12"/>
  <c r="BI107" i="12"/>
  <c r="BI72" i="12"/>
  <c r="BI65" i="12"/>
  <c r="BI55" i="12"/>
  <c r="BI47" i="12"/>
  <c r="BI96" i="12"/>
  <c r="C33" i="17"/>
  <c r="BI102" i="12"/>
  <c r="BI92" i="12"/>
  <c r="BP74" i="12"/>
  <c r="BI69" i="12"/>
  <c r="BI61" i="12"/>
  <c r="BI51" i="12"/>
  <c r="BI87" i="12"/>
  <c r="BI71" i="12"/>
  <c r="BI64" i="12"/>
  <c r="BI94" i="12"/>
  <c r="BI105" i="12"/>
  <c r="BI81" i="12"/>
  <c r="BI95" i="12"/>
  <c r="BI54" i="12"/>
  <c r="BI103" i="12"/>
  <c r="BI85" i="12"/>
  <c r="BI62" i="12"/>
  <c r="BI93" i="12"/>
  <c r="BI79" i="12"/>
  <c r="BI52" i="12"/>
  <c r="BI60" i="12"/>
  <c r="BI101" i="12"/>
  <c r="BI84" i="12"/>
  <c r="BI77" i="12"/>
  <c r="BI68" i="12"/>
  <c r="BI50" i="12"/>
  <c r="AG108" i="12"/>
  <c r="AG74" i="12"/>
  <c r="AG56" i="12"/>
  <c r="AG97" i="12"/>
  <c r="BI99" i="12"/>
  <c r="Z108" i="12"/>
  <c r="Z56" i="12"/>
  <c r="Z97" i="12"/>
  <c r="BI80" i="12"/>
  <c r="BI63" i="12"/>
  <c r="BJ100" i="12"/>
  <c r="BJ67" i="12"/>
  <c r="BH91" i="12"/>
  <c r="BH87" i="12"/>
  <c r="BH84" i="12"/>
  <c r="BH54" i="12"/>
  <c r="BH50" i="12"/>
  <c r="BH46" i="12"/>
  <c r="BH94" i="12"/>
  <c r="BH90" i="12"/>
  <c r="BH80" i="12"/>
  <c r="BH76" i="12"/>
  <c r="BH70" i="12"/>
  <c r="BJ80" i="12"/>
  <c r="BJ63" i="12"/>
  <c r="BJ99" i="12"/>
  <c r="BJ66" i="12"/>
  <c r="BH105" i="12"/>
  <c r="BH101" i="12"/>
  <c r="BH95" i="12"/>
  <c r="BH81" i="12"/>
  <c r="BH77" i="12"/>
  <c r="BH71" i="12"/>
  <c r="BH68" i="12"/>
  <c r="BH64" i="12"/>
  <c r="BH60" i="12"/>
  <c r="BJ90" i="12"/>
  <c r="BJ76" i="12"/>
  <c r="BJ59" i="12"/>
  <c r="BJ94" i="12"/>
  <c r="BJ107" i="12"/>
  <c r="BJ103" i="12"/>
  <c r="BJ93" i="12"/>
  <c r="BJ83" i="12"/>
  <c r="BJ52" i="12"/>
  <c r="BH104" i="12"/>
  <c r="BH86" i="12"/>
  <c r="BH59" i="12"/>
  <c r="BH53" i="12"/>
  <c r="BJ104" i="12"/>
  <c r="BJ86" i="12"/>
  <c r="BJ70" i="12"/>
  <c r="BJ53" i="12"/>
  <c r="BG105" i="12"/>
  <c r="BG101" i="12"/>
  <c r="BG95" i="12"/>
  <c r="BG91" i="12"/>
  <c r="BG87" i="12"/>
  <c r="BG84" i="12"/>
  <c r="BG81" i="12"/>
  <c r="BG77" i="12"/>
  <c r="BG71" i="12"/>
  <c r="BG68" i="12"/>
  <c r="BG64" i="12"/>
  <c r="BG60" i="12"/>
  <c r="BG54" i="12"/>
  <c r="BG50" i="12"/>
  <c r="BI78" i="12"/>
  <c r="BG104" i="12"/>
  <c r="BG100" i="12"/>
  <c r="BG94" i="12"/>
  <c r="BG90" i="12"/>
  <c r="BG86" i="12"/>
  <c r="BG80" i="12"/>
  <c r="BG70" i="12"/>
  <c r="BG67" i="12"/>
  <c r="BG63" i="12"/>
  <c r="BG59" i="12"/>
  <c r="BG53" i="12"/>
  <c r="BG49" i="12"/>
  <c r="BI46" i="12"/>
  <c r="BI91" i="12"/>
  <c r="BK104" i="12"/>
  <c r="BK94" i="12"/>
  <c r="BK90" i="12"/>
  <c r="BK80" i="12"/>
  <c r="BK63" i="12"/>
  <c r="BG107" i="12"/>
  <c r="BG103" i="12"/>
  <c r="BG99" i="12"/>
  <c r="BG93" i="12"/>
  <c r="BG89" i="12"/>
  <c r="BG85" i="12"/>
  <c r="BG83" i="12"/>
  <c r="BG79" i="12"/>
  <c r="BG73" i="12"/>
  <c r="BG66" i="12"/>
  <c r="BG62" i="12"/>
  <c r="BG58" i="12"/>
  <c r="BG52" i="12"/>
  <c r="BG48" i="12"/>
  <c r="BI104" i="12"/>
  <c r="BI100" i="12"/>
  <c r="BI90" i="12"/>
  <c r="BI86" i="12"/>
  <c r="BI76" i="12"/>
  <c r="BI70" i="12"/>
  <c r="BI67" i="12"/>
  <c r="BI59" i="12"/>
  <c r="BI53" i="12"/>
  <c r="BI49" i="12"/>
  <c r="BG106" i="12"/>
  <c r="BG102" i="12"/>
  <c r="BG96" i="12"/>
  <c r="BG92" i="12"/>
  <c r="BG88" i="12"/>
  <c r="BG82" i="12"/>
  <c r="BG78" i="12"/>
  <c r="BG72" i="12"/>
  <c r="BG69" i="12"/>
  <c r="BG65" i="12"/>
  <c r="BG61" i="12"/>
  <c r="BG55" i="12"/>
  <c r="BG51" i="12"/>
  <c r="BG47" i="12"/>
  <c r="BI58" i="12"/>
  <c r="BF105" i="12"/>
  <c r="BF101" i="12"/>
  <c r="BF95" i="12"/>
  <c r="BF91" i="12"/>
  <c r="BF87" i="12"/>
  <c r="BF84" i="12"/>
  <c r="BF81" i="12"/>
  <c r="BF77" i="12"/>
  <c r="BF71" i="12"/>
  <c r="BF68" i="12"/>
  <c r="BF64" i="12"/>
  <c r="BF60" i="12"/>
  <c r="BF54" i="12"/>
  <c r="BF50" i="12"/>
  <c r="BF46" i="12"/>
  <c r="BF104" i="12"/>
  <c r="BF100" i="12"/>
  <c r="BF94" i="12"/>
  <c r="BF90" i="12"/>
  <c r="BF86" i="12"/>
  <c r="BF80" i="12"/>
  <c r="BF70" i="12"/>
  <c r="BF67" i="12"/>
  <c r="BF63" i="12"/>
  <c r="BF59" i="12"/>
  <c r="BF53" i="12"/>
  <c r="BF49" i="12"/>
  <c r="BF107" i="12"/>
  <c r="BF103" i="12"/>
  <c r="BF93" i="12"/>
  <c r="BF89" i="12"/>
  <c r="BF85" i="12"/>
  <c r="BF83" i="12"/>
  <c r="BF79" i="12"/>
  <c r="BF73" i="12"/>
  <c r="BF66" i="12"/>
  <c r="BF62" i="12"/>
  <c r="BF52" i="12"/>
  <c r="BF48" i="12"/>
  <c r="BF106" i="12"/>
  <c r="BF102" i="12"/>
  <c r="BF96" i="12"/>
  <c r="BF92" i="12"/>
  <c r="BF88" i="12"/>
  <c r="BF82" i="12"/>
  <c r="BF78" i="12"/>
  <c r="BF72" i="12"/>
  <c r="BF69" i="12"/>
  <c r="BF65" i="12"/>
  <c r="BF61" i="12"/>
  <c r="BF55" i="12"/>
  <c r="BF51" i="12"/>
  <c r="BF47" i="12"/>
  <c r="BG76" i="12"/>
  <c r="BG46" i="12"/>
  <c r="BF76" i="12"/>
  <c r="BF99" i="12"/>
  <c r="BF58" i="12"/>
  <c r="AG210" i="12" l="1"/>
  <c r="H37" i="6"/>
  <c r="Z210" i="12"/>
  <c r="BJ74" i="12"/>
  <c r="BJ56" i="12"/>
  <c r="BH56" i="12"/>
  <c r="BH74" i="12"/>
  <c r="BJ97" i="12"/>
  <c r="BJ108" i="12"/>
  <c r="BI56" i="12"/>
  <c r="BG108" i="12"/>
  <c r="BH97" i="12"/>
  <c r="BI74" i="12"/>
  <c r="BI97" i="12"/>
  <c r="BI108" i="12"/>
  <c r="BH108" i="12"/>
  <c r="BG56" i="12"/>
  <c r="BG97" i="12"/>
  <c r="BF108" i="12"/>
  <c r="BG74" i="12"/>
  <c r="BF56" i="12"/>
  <c r="BF97" i="12"/>
  <c r="BF74" i="12"/>
  <c r="BK58" i="12"/>
  <c r="BK74" i="12" s="1"/>
  <c r="BK46" i="12"/>
  <c r="BK56" i="12" s="1"/>
  <c r="BK99" i="12"/>
  <c r="BK108" i="12" s="1"/>
  <c r="BK76" i="12"/>
  <c r="BK97" i="12" s="1"/>
  <c r="BQ74" i="12" l="1"/>
  <c r="BR74" i="12"/>
  <c r="BG210" i="12"/>
  <c r="BG213" i="12" s="1"/>
  <c r="K37" i="6"/>
  <c r="D29" i="6" s="1"/>
  <c r="BJ210" i="12"/>
  <c r="BJ213" i="12" s="1"/>
  <c r="I37" i="6"/>
  <c r="D31" i="6" s="1"/>
  <c r="BH210" i="12"/>
  <c r="BH213" i="12" s="1"/>
  <c r="J37" i="6"/>
  <c r="D34" i="6" s="1"/>
  <c r="E34" i="6" s="1"/>
  <c r="BI210" i="12"/>
  <c r="BI213" i="12" s="1"/>
  <c r="G37" i="6"/>
  <c r="D32" i="6" s="1"/>
  <c r="BF210" i="12"/>
  <c r="BF213" i="12" s="1"/>
  <c r="D33" i="6"/>
  <c r="BK210" i="12"/>
  <c r="BK213" i="12" l="1"/>
  <c r="L37" i="6"/>
  <c r="D30" i="6" s="1"/>
  <c r="E30" i="6" s="1"/>
  <c r="E7" i="6"/>
  <c r="E3" i="6"/>
  <c r="BQ97" i="12" l="1"/>
  <c r="BP97" i="12"/>
  <c r="BR97" i="12" l="1"/>
  <c r="BP108" i="12"/>
  <c r="BQ108" i="12" l="1"/>
  <c r="BR108" i="12" l="1"/>
  <c r="E6" i="6" l="1"/>
  <c r="E8" i="6"/>
  <c r="E9" i="6"/>
  <c r="E10" i="6"/>
  <c r="E11" i="6"/>
  <c r="E12" i="6"/>
  <c r="E13" i="6"/>
  <c r="E15" i="6"/>
  <c r="E16" i="6"/>
  <c r="E18" i="6"/>
  <c r="E22" i="6"/>
  <c r="E23" i="6"/>
  <c r="E24" i="6"/>
  <c r="E25" i="6"/>
  <c r="E26" i="6"/>
  <c r="E29" i="6"/>
  <c r="E31" i="6"/>
  <c r="E32" i="6"/>
  <c r="E33" i="6"/>
  <c r="BQ208" i="12" l="1"/>
  <c r="BQ210" i="12" s="1"/>
  <c r="BQ212" i="12" s="1"/>
  <c r="BP208" i="12"/>
  <c r="BP210" i="12" s="1"/>
  <c r="BP212" i="12" s="1"/>
  <c r="N6" i="6"/>
  <c r="BR208" i="12"/>
  <c r="O6" i="6" l="1"/>
  <c r="O18" i="6" s="1"/>
  <c r="O19" i="6" s="1"/>
  <c r="P6" i="6"/>
  <c r="BR210" i="12"/>
  <c r="BR212" i="12" s="1"/>
  <c r="CJ212" i="12" s="1"/>
  <c r="N18" i="6"/>
  <c r="N19" i="6" s="1"/>
  <c r="D2" i="6"/>
  <c r="E2" i="6" s="1"/>
  <c r="D4" i="6" l="1"/>
  <c r="E4" i="6" s="1"/>
  <c r="D5" i="6"/>
  <c r="E5" i="6" s="1"/>
  <c r="P18" i="6"/>
  <c r="P19" i="6" s="1"/>
  <c r="E36" i="6" l="1"/>
</calcChain>
</file>

<file path=xl/sharedStrings.xml><?xml version="1.0" encoding="utf-8"?>
<sst xmlns="http://schemas.openxmlformats.org/spreadsheetml/2006/main" count="1660" uniqueCount="586">
  <si>
    <t>0760999824</t>
  </si>
  <si>
    <t>Leb One Logistics and Distribution</t>
  </si>
  <si>
    <t>0833929753</t>
  </si>
  <si>
    <t>July</t>
  </si>
  <si>
    <t>August</t>
  </si>
  <si>
    <t>September</t>
  </si>
  <si>
    <t>October</t>
  </si>
  <si>
    <t>Leolo</t>
  </si>
  <si>
    <t>Ngwaritsi</t>
  </si>
  <si>
    <t xml:space="preserve">Product </t>
  </si>
  <si>
    <t>Salt</t>
  </si>
  <si>
    <t>Soya Mince</t>
  </si>
  <si>
    <t>Milk</t>
  </si>
  <si>
    <t>Onions</t>
  </si>
  <si>
    <t>Carrots</t>
  </si>
  <si>
    <t>Butternut</t>
  </si>
  <si>
    <t>Cabbage</t>
  </si>
  <si>
    <t xml:space="preserve">25kg </t>
  </si>
  <si>
    <t xml:space="preserve">5kg </t>
  </si>
  <si>
    <t xml:space="preserve">1kg </t>
  </si>
  <si>
    <t>Fruit/ fruit</t>
  </si>
  <si>
    <t xml:space="preserve">10kg </t>
  </si>
  <si>
    <t xml:space="preserve">Maize Meal </t>
  </si>
  <si>
    <t xml:space="preserve">Samp </t>
  </si>
  <si>
    <t>Rice</t>
  </si>
  <si>
    <t xml:space="preserve">Sun flower oil </t>
  </si>
  <si>
    <t>Pilchards</t>
  </si>
  <si>
    <t>Sugar Beans</t>
  </si>
  <si>
    <t xml:space="preserve">Sugar   </t>
  </si>
  <si>
    <t xml:space="preserve">2Litre </t>
  </si>
  <si>
    <t>750ml</t>
  </si>
  <si>
    <t xml:space="preserve">12 x 400g </t>
  </si>
  <si>
    <t xml:space="preserve">25 kg </t>
  </si>
  <si>
    <t xml:space="preserve">10 kg </t>
  </si>
  <si>
    <t xml:space="preserve">5 kg </t>
  </si>
  <si>
    <t xml:space="preserve">2,5 kg </t>
  </si>
  <si>
    <t xml:space="preserve">1 kg </t>
  </si>
  <si>
    <t>November</t>
  </si>
  <si>
    <t>December</t>
  </si>
  <si>
    <t>4.5kg</t>
  </si>
  <si>
    <t>Unit</t>
  </si>
  <si>
    <t xml:space="preserve">Quantity </t>
  </si>
  <si>
    <t>Price</t>
  </si>
  <si>
    <t>Price per unit</t>
  </si>
  <si>
    <t>1litre</t>
  </si>
  <si>
    <t>Primary</t>
  </si>
  <si>
    <t>Letsiri Prim</t>
  </si>
  <si>
    <t>Makgatsike Prim</t>
  </si>
  <si>
    <t>Makubarate Prim</t>
  </si>
  <si>
    <t>Marishane Prim</t>
  </si>
  <si>
    <t>Marotobane Prim</t>
  </si>
  <si>
    <t>Matobule Prim</t>
  </si>
  <si>
    <t>Mmakadikwe Prim</t>
  </si>
  <si>
    <t>Mogaletlwa Prim</t>
  </si>
  <si>
    <t>Mohlahledi Prim</t>
  </si>
  <si>
    <t>Motlokwe Prim</t>
  </si>
  <si>
    <t>Motsemogolo Prim</t>
  </si>
  <si>
    <t>Ngwananmashile Prim</t>
  </si>
  <si>
    <t>Tholong Prim</t>
  </si>
  <si>
    <t>Secondary</t>
  </si>
  <si>
    <t>Mantlatle Sec</t>
  </si>
  <si>
    <t>Mokgubi Sec</t>
  </si>
  <si>
    <t>Mpole Sec</t>
  </si>
  <si>
    <t>Uncle Shakes General Construction</t>
  </si>
  <si>
    <t>Motetema</t>
  </si>
  <si>
    <t>Matsepe Prim</t>
  </si>
  <si>
    <t>Mmatholo Prim</t>
  </si>
  <si>
    <t>Moilanong Matsepe Prim</t>
  </si>
  <si>
    <t>Onismus Mogafe Prim</t>
  </si>
  <si>
    <t>Rammupudu Prim</t>
  </si>
  <si>
    <t>Rite Prim</t>
  </si>
  <si>
    <t>Mogudi Sec</t>
  </si>
  <si>
    <t>Monamodi Matsepe Sec</t>
  </si>
  <si>
    <t>Moshate Sec</t>
  </si>
  <si>
    <t>Motjedi Sec</t>
  </si>
  <si>
    <t>Shon Technologies CC</t>
  </si>
  <si>
    <t>Bafaladi Prim</t>
  </si>
  <si>
    <t>Hlophe Prim</t>
  </si>
  <si>
    <t>Bonang Bonani Prim</t>
  </si>
  <si>
    <t>Lekometse Prim</t>
  </si>
  <si>
    <t>Mabitsi Prim</t>
  </si>
  <si>
    <t>Mamasegare Prim</t>
  </si>
  <si>
    <t>Nyaane Prim</t>
  </si>
  <si>
    <t>Rakgoadi Prim</t>
  </si>
  <si>
    <t>Dimo Sec</t>
  </si>
  <si>
    <t>Mahlare Sec</t>
  </si>
  <si>
    <t>Manyaku Sec</t>
  </si>
  <si>
    <t>Mamphokgo Prim</t>
  </si>
  <si>
    <t>Lehwelere Matalala Sec</t>
  </si>
  <si>
    <t>Mahlontebe Sec</t>
  </si>
  <si>
    <t>Majatladi Sec</t>
  </si>
  <si>
    <t>KK Trading &amp; Investments</t>
  </si>
  <si>
    <t>Magabaneng Prim</t>
  </si>
  <si>
    <t>Mamogolo Prim</t>
  </si>
  <si>
    <t>Matholeni Prim</t>
  </si>
  <si>
    <t>Molekwane Prim</t>
  </si>
  <si>
    <t>Ratau Prim</t>
  </si>
  <si>
    <t>Sefufule Prim</t>
  </si>
  <si>
    <t>Setlopong Prim</t>
  </si>
  <si>
    <t>Tswako Prim</t>
  </si>
  <si>
    <t>Mohlalamoruoi Sec</t>
  </si>
  <si>
    <t>Kgomatau Prim</t>
  </si>
  <si>
    <t>Mabotsha Prim</t>
  </si>
  <si>
    <t>Makwale Prim</t>
  </si>
  <si>
    <t>Mankele Prim</t>
  </si>
  <si>
    <t>Motshana Prim</t>
  </si>
  <si>
    <t>Kanama Sec</t>
  </si>
  <si>
    <t>Leagathoko Sec</t>
  </si>
  <si>
    <t>Madikoloshe Malepe Sec</t>
  </si>
  <si>
    <t>Magatagabotse Sec</t>
  </si>
  <si>
    <t>Makhwese Sec</t>
  </si>
  <si>
    <t>Makidi Sec</t>
  </si>
  <si>
    <t>Mamolobela Sec</t>
  </si>
  <si>
    <t>Driekop</t>
  </si>
  <si>
    <t>Mfolo Prim</t>
  </si>
  <si>
    <t>Sebope Prim</t>
  </si>
  <si>
    <t>Selala Prim</t>
  </si>
  <si>
    <t>Seoke Prim</t>
  </si>
  <si>
    <t>Maboa Sec</t>
  </si>
  <si>
    <t>Makgamathu Sec</t>
  </si>
  <si>
    <t>Makopi Sec</t>
  </si>
  <si>
    <t>Ratanang Sec</t>
  </si>
  <si>
    <t>Sehlaku Sec</t>
  </si>
  <si>
    <t>Needy</t>
  </si>
  <si>
    <t>Circuit</t>
  </si>
  <si>
    <t xml:space="preserve">Onions </t>
  </si>
  <si>
    <t>2kg</t>
  </si>
  <si>
    <t>Supplier</t>
  </si>
  <si>
    <t>SchoolType</t>
  </si>
  <si>
    <t>School</t>
  </si>
  <si>
    <t>NeedyPerSchool</t>
  </si>
  <si>
    <t>Sekhukhune</t>
  </si>
  <si>
    <t>Malekutu Sec</t>
  </si>
  <si>
    <t>Puputle Sec</t>
  </si>
  <si>
    <t>Feeding calander Month</t>
  </si>
  <si>
    <t>DATE</t>
  </si>
  <si>
    <t>Mon</t>
  </si>
  <si>
    <t>Tue</t>
  </si>
  <si>
    <t>Wed</t>
  </si>
  <si>
    <t>Thu</t>
  </si>
  <si>
    <t>Fri</t>
  </si>
  <si>
    <t>Week one</t>
  </si>
  <si>
    <t>Week Two</t>
  </si>
  <si>
    <t>Week Three</t>
  </si>
  <si>
    <t>Week Four</t>
  </si>
  <si>
    <t>Week Five</t>
  </si>
  <si>
    <t>Product Description</t>
  </si>
  <si>
    <t>Size/kg</t>
  </si>
  <si>
    <t>Grams/day</t>
  </si>
  <si>
    <t>Fruit</t>
  </si>
  <si>
    <t>Butternut -  10Kg</t>
  </si>
  <si>
    <t>Cabbage -  3,5Kg</t>
  </si>
  <si>
    <t>Carrots -  1Kg</t>
  </si>
  <si>
    <t xml:space="preserve">Fruit Each </t>
  </si>
  <si>
    <t>Onions -  10Kg</t>
  </si>
  <si>
    <t>Onions -  2Kg</t>
  </si>
  <si>
    <t>Week 1</t>
  </si>
  <si>
    <t>Week 2</t>
  </si>
  <si>
    <t>Week 3</t>
  </si>
  <si>
    <t>Week 4</t>
  </si>
  <si>
    <t>Week 5</t>
  </si>
  <si>
    <t xml:space="preserve">Total </t>
  </si>
  <si>
    <t>5 Litre</t>
  </si>
  <si>
    <t>Feeding Days:</t>
  </si>
  <si>
    <t>CircuitOnly</t>
  </si>
  <si>
    <t>Beans -  25Kg</t>
  </si>
  <si>
    <t>Maize Meal -  25Kg</t>
  </si>
  <si>
    <t>Maize Meal -  1Kg</t>
  </si>
  <si>
    <t>Milk -  1L</t>
  </si>
  <si>
    <t>Pilchards -  0,4Kg</t>
  </si>
  <si>
    <t>Rice -  5Kg</t>
  </si>
  <si>
    <t>Rice -  1Kg</t>
  </si>
  <si>
    <t>Samp -  25Kg</t>
  </si>
  <si>
    <t>Samp -  1Kg</t>
  </si>
  <si>
    <t>Soya Mince -  10Kg</t>
  </si>
  <si>
    <t>Soya Mince -  5Kg</t>
  </si>
  <si>
    <t>Sugar -  1Kg</t>
  </si>
  <si>
    <t>Sunflower Oil -  5L</t>
  </si>
  <si>
    <t>Sunflower Oil -  2L</t>
  </si>
  <si>
    <t>Sunflower Oil -  0,75L</t>
  </si>
  <si>
    <t>Total Quantities</t>
  </si>
  <si>
    <t>Total Weight per product</t>
  </si>
  <si>
    <t xml:space="preserve">LIM SECONDARY </t>
  </si>
  <si>
    <t>Maize meal Super</t>
  </si>
  <si>
    <t xml:space="preserve">Rice </t>
  </si>
  <si>
    <t>Sun Flower Oil</t>
  </si>
  <si>
    <t>Pilchards Stew</t>
  </si>
  <si>
    <t>Samp</t>
  </si>
  <si>
    <t>Beans</t>
  </si>
  <si>
    <t>Sugar</t>
  </si>
  <si>
    <t>Sugar beans</t>
  </si>
  <si>
    <t xml:space="preserve">Sugar  </t>
  </si>
  <si>
    <t>LIM PRIMARY</t>
  </si>
  <si>
    <t xml:space="preserve">Tshegane </t>
  </si>
  <si>
    <t xml:space="preserve">Salt -  500g </t>
  </si>
  <si>
    <t>Rice -  25Kg</t>
  </si>
  <si>
    <t>0828438672</t>
  </si>
  <si>
    <t>0824976062</t>
  </si>
  <si>
    <t xml:space="preserve">mohlatse </t>
  </si>
  <si>
    <t>Hloska Group</t>
  </si>
  <si>
    <t>Beans -  5Kg</t>
  </si>
  <si>
    <t>Maize Meal -  5Kg</t>
  </si>
  <si>
    <t>Samp -  5Kg</t>
  </si>
  <si>
    <t>Tubatse Art Designer CC</t>
  </si>
  <si>
    <t>Nkoto Catering and Projects</t>
  </si>
  <si>
    <t>Madikanono Prim</t>
  </si>
  <si>
    <t>Makgane Prim</t>
  </si>
  <si>
    <t>Malakeng - Serotele Prim</t>
  </si>
  <si>
    <t>Manchakgathe Prim</t>
  </si>
  <si>
    <t>Mantimo Prim</t>
  </si>
  <si>
    <t>Marota Makgane Prim</t>
  </si>
  <si>
    <t>Maserala Prim</t>
  </si>
  <si>
    <t>Matime Prim</t>
  </si>
  <si>
    <t>Mogashoa Prim</t>
  </si>
  <si>
    <t>Mokale Prim</t>
  </si>
  <si>
    <t>Nokomeetse Prim</t>
  </si>
  <si>
    <t>Lamdzandvo Sec</t>
  </si>
  <si>
    <t>Legare Sec</t>
  </si>
  <si>
    <t>Makatane Sec</t>
  </si>
  <si>
    <t>Maebe Prim</t>
  </si>
  <si>
    <t>Mampuru-Thulare Prim</t>
  </si>
  <si>
    <t>Mankopodi Prim</t>
  </si>
  <si>
    <t>Mashilabele Prim</t>
  </si>
  <si>
    <t>Dinakanyane Sec</t>
  </si>
  <si>
    <t>Phutakwe Sec</t>
  </si>
  <si>
    <t>Modimolle - 2 Prim</t>
  </si>
  <si>
    <t>Moloke Prim</t>
  </si>
  <si>
    <t>Mpaaneng Prim</t>
  </si>
  <si>
    <t>Nkotsane Prim</t>
  </si>
  <si>
    <t>Nkwana Prim</t>
  </si>
  <si>
    <t>Pelangwe Prim</t>
  </si>
  <si>
    <t>Mohlotlwane Sec</t>
  </si>
  <si>
    <t>Morokalebole Sec</t>
  </si>
  <si>
    <t>Mphela 'A Marumo Sec</t>
  </si>
  <si>
    <t>Phutitlou Sec</t>
  </si>
  <si>
    <t>Selebalo Sec</t>
  </si>
  <si>
    <t>Paape Prim</t>
  </si>
  <si>
    <t>Pitsi Prim</t>
  </si>
  <si>
    <t>Sisabonga Prim</t>
  </si>
  <si>
    <t>Thulare Prim</t>
  </si>
  <si>
    <t>Tsatane Prim</t>
  </si>
  <si>
    <t>Monamoledi Sec</t>
  </si>
  <si>
    <t>Sebase Sec</t>
  </si>
  <si>
    <t>Dihlabaneng Prim</t>
  </si>
  <si>
    <t>Dikankatla Prim</t>
  </si>
  <si>
    <t>Dlamini Prim</t>
  </si>
  <si>
    <t>Kgobise Prim</t>
  </si>
  <si>
    <t>Kgalatlou Sec</t>
  </si>
  <si>
    <t>weight</t>
  </si>
  <si>
    <t>500g</t>
  </si>
  <si>
    <t>Dilokong</t>
  </si>
  <si>
    <t xml:space="preserve">Address </t>
  </si>
  <si>
    <t>2050 Mogoroane section, Ga-moloi, Jane Furse , 1085</t>
  </si>
  <si>
    <t>Stand number 50001, Madibong, Jane Furse, 1085</t>
  </si>
  <si>
    <t>Shop No 11, Hans van Rensburg street, Polokwane, 0700</t>
  </si>
  <si>
    <t>Mahudu Prim</t>
  </si>
  <si>
    <t>Manotwane Prim</t>
  </si>
  <si>
    <t>Mnyamane Prim</t>
  </si>
  <si>
    <t>Monametse Prim</t>
  </si>
  <si>
    <t>Monampane Prim</t>
  </si>
  <si>
    <t>Motsatsana Prim</t>
  </si>
  <si>
    <t>Motsepe Prim</t>
  </si>
  <si>
    <t>Phoko Prim</t>
  </si>
  <si>
    <t>Ramoko Prim</t>
  </si>
  <si>
    <t>Selepe Prim</t>
  </si>
  <si>
    <t>Mosego Sec</t>
  </si>
  <si>
    <t>Tlouphuti Sec</t>
  </si>
  <si>
    <t>Bogalatladi Prim</t>
  </si>
  <si>
    <t>Diphala Prim</t>
  </si>
  <si>
    <t>Hlakanang Prim</t>
  </si>
  <si>
    <t>Kwano Prim</t>
  </si>
  <si>
    <t>Morweshani A'ngwato</t>
  </si>
  <si>
    <t>Gladice</t>
  </si>
  <si>
    <t>Bohwelabatho Prim</t>
  </si>
  <si>
    <t>George Clifford Prim</t>
  </si>
  <si>
    <t>Kgaladi Prim</t>
  </si>
  <si>
    <t>Kgaruthuthu Prim</t>
  </si>
  <si>
    <t>Lehlagare Marishane Prim</t>
  </si>
  <si>
    <t>Bopedibapedi Sec</t>
  </si>
  <si>
    <t>Kgoshimoroango Ato Sec</t>
  </si>
  <si>
    <t>Kgotswane Sec</t>
  </si>
  <si>
    <t>Lekoko Sec</t>
  </si>
  <si>
    <t>Letebele Marishane Sec</t>
  </si>
  <si>
    <t>Thotaneng Prim</t>
  </si>
  <si>
    <t>Tshwanne Prim</t>
  </si>
  <si>
    <t>Tshwatlhakge Prim</t>
  </si>
  <si>
    <t>Lemumba Trading &amp; Projects</t>
  </si>
  <si>
    <t>Active</t>
  </si>
  <si>
    <t>inactive</t>
  </si>
  <si>
    <t>Adelaide</t>
  </si>
  <si>
    <t>KK Trading</t>
  </si>
  <si>
    <t xml:space="preserve">Lemumba </t>
  </si>
  <si>
    <t>Cabbage -  4,5Kg</t>
  </si>
  <si>
    <t>Morweshadi</t>
  </si>
  <si>
    <t>Secondary Children</t>
  </si>
  <si>
    <t xml:space="preserve">Primary Children </t>
  </si>
  <si>
    <t>Gr12</t>
  </si>
  <si>
    <t>Gr11</t>
  </si>
  <si>
    <t>Gr9</t>
  </si>
  <si>
    <t>Gr10</t>
  </si>
  <si>
    <t>Gr7</t>
  </si>
  <si>
    <t>Gr8</t>
  </si>
  <si>
    <t>Gr5</t>
  </si>
  <si>
    <t>Gr6</t>
  </si>
  <si>
    <t>Gr3</t>
  </si>
  <si>
    <t>Gr4</t>
  </si>
  <si>
    <t>Gr0</t>
  </si>
  <si>
    <t>Gr1</t>
  </si>
  <si>
    <t>Gr2</t>
  </si>
  <si>
    <t>Cabbage -  4.5Kg</t>
  </si>
  <si>
    <t xml:space="preserve">Supplier name </t>
  </si>
  <si>
    <t>Contact Numbers</t>
  </si>
  <si>
    <t>Contact Name</t>
  </si>
  <si>
    <t>Department of Education</t>
  </si>
  <si>
    <t>Limpopo</t>
  </si>
  <si>
    <t xml:space="preserve">Size </t>
  </si>
  <si>
    <t xml:space="preserve">Packaging </t>
  </si>
  <si>
    <t xml:space="preserve">Beans </t>
  </si>
  <si>
    <t>Bags</t>
  </si>
  <si>
    <t xml:space="preserve">Milk </t>
  </si>
  <si>
    <t xml:space="preserve">Salt </t>
  </si>
  <si>
    <t xml:space="preserve">Carton </t>
  </si>
  <si>
    <t>Kg</t>
  </si>
  <si>
    <t>Soya mince</t>
  </si>
  <si>
    <t xml:space="preserve">Sugar </t>
  </si>
  <si>
    <t>Sunflower Oil</t>
  </si>
  <si>
    <t>L</t>
  </si>
  <si>
    <t>Bottles</t>
  </si>
  <si>
    <t>Super Maize Meal</t>
  </si>
  <si>
    <t>Tins</t>
  </si>
  <si>
    <t>Received in good order</t>
  </si>
  <si>
    <t xml:space="preserve">Signed </t>
  </si>
  <si>
    <t>_____________________</t>
  </si>
  <si>
    <t>Date</t>
  </si>
  <si>
    <t>Learners</t>
  </si>
  <si>
    <t>Menu</t>
  </si>
  <si>
    <t>Dry Default</t>
  </si>
  <si>
    <t>PROOF OF DELIVERY</t>
  </si>
  <si>
    <t>Customer number</t>
  </si>
  <si>
    <t xml:space="preserve">Customer Number </t>
  </si>
  <si>
    <t xml:space="preserve">Contact number </t>
  </si>
  <si>
    <t>Address</t>
  </si>
  <si>
    <t>BR001</t>
  </si>
  <si>
    <t>BR002</t>
  </si>
  <si>
    <t>BR003</t>
  </si>
  <si>
    <t>BR004</t>
  </si>
  <si>
    <t>BR005</t>
  </si>
  <si>
    <t>BR006</t>
  </si>
  <si>
    <t>BR007</t>
  </si>
  <si>
    <t>BR008</t>
  </si>
  <si>
    <t>BR009</t>
  </si>
  <si>
    <t>BR010</t>
  </si>
  <si>
    <t>BR011</t>
  </si>
  <si>
    <t>BR012</t>
  </si>
  <si>
    <t>BR013</t>
  </si>
  <si>
    <t>BR014</t>
  </si>
  <si>
    <t>BR015</t>
  </si>
  <si>
    <t>BR016</t>
  </si>
  <si>
    <t>BR017</t>
  </si>
  <si>
    <t>Peter</t>
  </si>
  <si>
    <t xml:space="preserve">Circuit </t>
  </si>
  <si>
    <t>____________________</t>
  </si>
  <si>
    <t>US001</t>
  </si>
  <si>
    <t>US002</t>
  </si>
  <si>
    <t>US003</t>
  </si>
  <si>
    <t>US004</t>
  </si>
  <si>
    <t>US005</t>
  </si>
  <si>
    <t>US006</t>
  </si>
  <si>
    <t>US007</t>
  </si>
  <si>
    <t>US008</t>
  </si>
  <si>
    <t>US009</t>
  </si>
  <si>
    <t>US010</t>
  </si>
  <si>
    <t>ST001</t>
  </si>
  <si>
    <t>ST002</t>
  </si>
  <si>
    <t>ST003</t>
  </si>
  <si>
    <t>ST004</t>
  </si>
  <si>
    <t>ST005</t>
  </si>
  <si>
    <t>ST006</t>
  </si>
  <si>
    <t>ST007</t>
  </si>
  <si>
    <t>ST008</t>
  </si>
  <si>
    <t>ST009</t>
  </si>
  <si>
    <t>ST010</t>
  </si>
  <si>
    <t>ST011</t>
  </si>
  <si>
    <t>ST012</t>
  </si>
  <si>
    <t>ST014</t>
  </si>
  <si>
    <t>ST015</t>
  </si>
  <si>
    <t>ST016</t>
  </si>
  <si>
    <t>ST017</t>
  </si>
  <si>
    <t>KT001</t>
  </si>
  <si>
    <t>KT002</t>
  </si>
  <si>
    <t>KT003</t>
  </si>
  <si>
    <t>KT004</t>
  </si>
  <si>
    <t>KT005</t>
  </si>
  <si>
    <t>KT006</t>
  </si>
  <si>
    <t>KT007</t>
  </si>
  <si>
    <t>KT008</t>
  </si>
  <si>
    <t>KT010</t>
  </si>
  <si>
    <t>KT012</t>
  </si>
  <si>
    <t>KT013</t>
  </si>
  <si>
    <t>KT014</t>
  </si>
  <si>
    <t>KT015</t>
  </si>
  <si>
    <t>KT016</t>
  </si>
  <si>
    <t>KT017</t>
  </si>
  <si>
    <t>KT018</t>
  </si>
  <si>
    <t>KT019</t>
  </si>
  <si>
    <t>KT020</t>
  </si>
  <si>
    <t>KT021</t>
  </si>
  <si>
    <t>KT022</t>
  </si>
  <si>
    <t>KT023</t>
  </si>
  <si>
    <t>LO001</t>
  </si>
  <si>
    <t>LO002</t>
  </si>
  <si>
    <t>LO003</t>
  </si>
  <si>
    <t>LO004</t>
  </si>
  <si>
    <t>LO005</t>
  </si>
  <si>
    <t>LO006</t>
  </si>
  <si>
    <t>LO007</t>
  </si>
  <si>
    <t>LO008</t>
  </si>
  <si>
    <t>LO009</t>
  </si>
  <si>
    <t>Petrus</t>
  </si>
  <si>
    <t>P.O Box 1291,Jane Furse,1085</t>
  </si>
  <si>
    <t>P.O Box 1291,Jane Furse,1086</t>
  </si>
  <si>
    <t>P.O Box 1291,Jane Furse,1087</t>
  </si>
  <si>
    <t>P.O Box 1291,Jane Furse,1088</t>
  </si>
  <si>
    <t>P.O Box 1291,Jane Furse,1089</t>
  </si>
  <si>
    <t>P.O Box 1291,Jane Furse,1090</t>
  </si>
  <si>
    <t>P.O Box 1291,Jane Furse,1091</t>
  </si>
  <si>
    <t>P.O Box 1291,Jane Furse,1092</t>
  </si>
  <si>
    <t>P.O Box 1291,Jane Furse,1093</t>
  </si>
  <si>
    <t>P.O Box 1291,Jane Furse,1094</t>
  </si>
  <si>
    <t>Shon</t>
  </si>
  <si>
    <t>PO Box,628, Jane Furse, 1085</t>
  </si>
  <si>
    <t>PO Box,628, Jane Furse, 1086</t>
  </si>
  <si>
    <t>PO Box,628, Jane Furse, 1087</t>
  </si>
  <si>
    <t>PO Box,628, Jane Furse, 1088</t>
  </si>
  <si>
    <t>PO Box,628, Jane Furse, 1089</t>
  </si>
  <si>
    <t>PO Box,628, Jane Furse, 1090</t>
  </si>
  <si>
    <t>PO Box,628, Jane Furse, 1091</t>
  </si>
  <si>
    <t>PO Box,628, Jane Furse, 1092</t>
  </si>
  <si>
    <t>PO Box,628, Jane Furse, 1093</t>
  </si>
  <si>
    <t>PO Box,628, Jane Furse, 1094</t>
  </si>
  <si>
    <t>PO Box,628, Jane Furse, 1095</t>
  </si>
  <si>
    <t>PO Box,628, Jane Furse, 1096</t>
  </si>
  <si>
    <t>PO Box,628, Jane Furse, 1097</t>
  </si>
  <si>
    <t>PO Box,628, Jane Furse, 1098</t>
  </si>
  <si>
    <t>PO Box,628, Jane Furse, 1099</t>
  </si>
  <si>
    <t>PO Box,628, Jane Furse, 1100</t>
  </si>
  <si>
    <t>PO Box,628, Jane Furse, 1101</t>
  </si>
  <si>
    <t xml:space="preserve">Tsimanyane </t>
  </si>
  <si>
    <t>Manthole</t>
  </si>
  <si>
    <t>Rakgwadi</t>
  </si>
  <si>
    <t xml:space="preserve">Total                  Kg/L                              </t>
  </si>
  <si>
    <t>DEPARTMENT  OF  EDUCATION</t>
  </si>
  <si>
    <t>LIMPOPO</t>
  </si>
  <si>
    <t>SEKHUKHUNE  DISTRICT</t>
  </si>
  <si>
    <t>PROOF  OF DELIVERY</t>
  </si>
  <si>
    <t>VEGETABLE  DELIVERY  NOTE</t>
  </si>
  <si>
    <t>WEEK  1</t>
  </si>
  <si>
    <t>DESCRIPTION</t>
  </si>
  <si>
    <t>QUANTITY</t>
  </si>
  <si>
    <t>School stamp</t>
  </si>
  <si>
    <t>CARROTS 1kg</t>
  </si>
  <si>
    <t>YELLOW VEG 10kg</t>
  </si>
  <si>
    <t xml:space="preserve">Signature </t>
  </si>
  <si>
    <t>ONION 10kg</t>
  </si>
  <si>
    <t>ONION 2kg</t>
  </si>
  <si>
    <t>FRUIT</t>
  </si>
  <si>
    <t>WEEK 2</t>
  </si>
  <si>
    <t>WEEK  3</t>
  </si>
  <si>
    <t>WEEK  4</t>
  </si>
  <si>
    <t>WEEK  5</t>
  </si>
  <si>
    <t>Contact number:</t>
  </si>
  <si>
    <t>Fruit &amp; Veg Default</t>
  </si>
  <si>
    <t>GREEN VEG/Head</t>
  </si>
  <si>
    <t>CIRCUIT:</t>
  </si>
  <si>
    <t xml:space="preserve">LEARNERS:   </t>
  </si>
  <si>
    <t>School:</t>
  </si>
  <si>
    <t>Lem001</t>
  </si>
  <si>
    <t>Lem002</t>
  </si>
  <si>
    <t>Lem003</t>
  </si>
  <si>
    <t>Lem004</t>
  </si>
  <si>
    <t>Lem005</t>
  </si>
  <si>
    <t>Lem006</t>
  </si>
  <si>
    <t>Lem007</t>
  </si>
  <si>
    <t>Lem008</t>
  </si>
  <si>
    <t>Lem009</t>
  </si>
  <si>
    <t>Lem010</t>
  </si>
  <si>
    <t>Lem011</t>
  </si>
  <si>
    <t>Lem012</t>
  </si>
  <si>
    <t>Lem013</t>
  </si>
  <si>
    <t>63, Unit A, Monsterlus,1057</t>
  </si>
  <si>
    <t>63, Unit A, Monsterlus,1058</t>
  </si>
  <si>
    <t>63, Unit A, Monsterlus,1059</t>
  </si>
  <si>
    <t>63, Unit A, Monsterlus,1060</t>
  </si>
  <si>
    <t>63, Unit A, Monsterlus,1061</t>
  </si>
  <si>
    <t>63, Unit A, Monsterlus,1062</t>
  </si>
  <si>
    <t>63, Unit A, Monsterlus,1063</t>
  </si>
  <si>
    <t>63, Unit A, Monsterlus,1064</t>
  </si>
  <si>
    <t>63, Unit A, Monsterlus,1065</t>
  </si>
  <si>
    <t>63, Unit A, Monsterlus,1066</t>
  </si>
  <si>
    <t>63, Unit A, Monsterlus,1067</t>
  </si>
  <si>
    <t>63, Unit A, Monsterlus,1068</t>
  </si>
  <si>
    <t>63, Unit A, Monsterlus,1069</t>
  </si>
  <si>
    <t>0765107181</t>
  </si>
  <si>
    <t xml:space="preserve">Percy </t>
  </si>
  <si>
    <t xml:space="preserve">Mabulane </t>
  </si>
  <si>
    <t>0826851800</t>
  </si>
  <si>
    <t>Stand number 50001, Madibong, Jane Furse, 1086</t>
  </si>
  <si>
    <t>Stand number 50001, Madibong, Jane Furse, 1087</t>
  </si>
  <si>
    <t>Stand number 50001, Madibong, Jane Furse, 1088</t>
  </si>
  <si>
    <t>Stand number 50001, Madibong, Jane Furse, 1089</t>
  </si>
  <si>
    <t>Stand number 50001, Madibong, Jane Furse, 1090</t>
  </si>
  <si>
    <t>Stand number 50001, Madibong, Jane Furse, 1091</t>
  </si>
  <si>
    <t>Stand number 50001, Madibong, Jane Furse, 1092</t>
  </si>
  <si>
    <t>Stand number 50001, Madibong, Jane Furse, 1094</t>
  </si>
  <si>
    <t>Stand number 50001, Madibong, Jane Furse, 1096</t>
  </si>
  <si>
    <t>Stand number 50001, Madibong, Jane Furse, 1097</t>
  </si>
  <si>
    <t>Stand number 50001, Madibong, Jane Furse, 1098</t>
  </si>
  <si>
    <t>Stand number 50001, Madibong, Jane Furse, 1099</t>
  </si>
  <si>
    <t>Stand number 50001, Madibong, Jane Furse, 1100</t>
  </si>
  <si>
    <t>Stand number 50001, Madibong, Jane Furse, 1101</t>
  </si>
  <si>
    <t>Stand number 50001, Madibong, Jane Furse, 1102</t>
  </si>
  <si>
    <t>Stand number 50001, Madibong, Jane Furse, 1103</t>
  </si>
  <si>
    <t>Stand number 50001, Madibong, Jane Furse, 1104</t>
  </si>
  <si>
    <t>Stand number 50001, Madibong, Jane Furse, 1105</t>
  </si>
  <si>
    <t>Stand number 50001, Madibong, Jane Furse, 1106</t>
  </si>
  <si>
    <t>Stand number 50001, Madibong, Jane Furse, 1107</t>
  </si>
  <si>
    <t>2051 Mogoroane section, Ga-moloi, Jane Furse , 1085</t>
  </si>
  <si>
    <t>2052 Mogoroane section, Ga-moloi, Jane Furse , 1085</t>
  </si>
  <si>
    <t>2053 Mogoroane section, Ga-moloi, Jane Furse , 1085</t>
  </si>
  <si>
    <t>2054 Mogoroane section, Ga-moloi, Jane Furse , 1085</t>
  </si>
  <si>
    <t>2055 Mogoroane section, Ga-moloi, Jane Furse , 1085</t>
  </si>
  <si>
    <t>2056 Mogoroane section, Ga-moloi, Jane Furse , 1085</t>
  </si>
  <si>
    <t>2057 Mogoroane section, Ga-moloi, Jane Furse , 1085</t>
  </si>
  <si>
    <t>2058 Mogoroane section, Ga-moloi, Jane Furse , 1085</t>
  </si>
  <si>
    <t>MOR001</t>
  </si>
  <si>
    <t>MOR002</t>
  </si>
  <si>
    <t>MOR003</t>
  </si>
  <si>
    <t>MOR004</t>
  </si>
  <si>
    <t>MOR005</t>
  </si>
  <si>
    <t>MOR006</t>
  </si>
  <si>
    <t>MOR007</t>
  </si>
  <si>
    <t>MOR008</t>
  </si>
  <si>
    <t>MOR009</t>
  </si>
  <si>
    <t>MOR010</t>
  </si>
  <si>
    <t>MOR011</t>
  </si>
  <si>
    <t>MOR012</t>
  </si>
  <si>
    <t>MOR013</t>
  </si>
  <si>
    <t>MOR014</t>
  </si>
  <si>
    <t>MOR015</t>
  </si>
  <si>
    <t>MOR016</t>
  </si>
  <si>
    <t>Shop No 11, Hans van Rensburg street, Polokwane, 0701</t>
  </si>
  <si>
    <t>Shop No 11, Hans van Rensburg street, Polokwane, 0702</t>
  </si>
  <si>
    <t>Shop No 11, Hans van Rensburg street, Polokwane, 0703</t>
  </si>
  <si>
    <t>Shop No 11, Hans van Rensburg street, Polokwane, 0704</t>
  </si>
  <si>
    <t>Shop No 11, Hans van Rensburg street, Polokwane, 0705</t>
  </si>
  <si>
    <t>Shop No 11, Hans van Rensburg street, Polokwane, 0706</t>
  </si>
  <si>
    <t>Shop No 11, Hans van Rensburg street, Polokwane, 0707</t>
  </si>
  <si>
    <t>Shop No 11, Hans van Rensburg street, Polokwane, 0708</t>
  </si>
  <si>
    <t>Shop No 11, Hans van Rensburg street, Polokwane, 0709</t>
  </si>
  <si>
    <t>Shop No 11, Hans van Rensburg street, Polokwane, 0710</t>
  </si>
  <si>
    <t>Shop No 11, Hans van Rensburg street, Polokwane, 0711</t>
  </si>
  <si>
    <t>Shop No 11, Hans van Rensburg street, Polokwane, 0712</t>
  </si>
  <si>
    <t>Shop No 11, Hans van Rensburg street, Polokwane, 0713</t>
  </si>
  <si>
    <t>Shop No 11, Hans van Rensburg street, Polokwane, 0714</t>
  </si>
  <si>
    <t>Shop No 11, Hans van Rensburg street, Polokwane, 0715</t>
  </si>
  <si>
    <t>Moroke</t>
  </si>
  <si>
    <t>Malokela</t>
  </si>
  <si>
    <t>Phokoane</t>
  </si>
  <si>
    <t xml:space="preserve">Ngwaritsi </t>
  </si>
  <si>
    <t xml:space="preserve">Shon T Ngwaritsi </t>
  </si>
  <si>
    <t>Uncle shakes</t>
  </si>
  <si>
    <t>Shon Tech Rak</t>
  </si>
  <si>
    <t>Leb One</t>
  </si>
  <si>
    <t>customer number</t>
  </si>
  <si>
    <t>COntact Name:</t>
  </si>
  <si>
    <t xml:space="preserve">Shon Tech (Ngwaritsi) </t>
  </si>
  <si>
    <t>Beans -  500g</t>
  </si>
  <si>
    <t>Sugar -  2.5kg</t>
  </si>
  <si>
    <t>Soya Mince -  2.5kg</t>
  </si>
  <si>
    <t>MOR017</t>
  </si>
  <si>
    <t>0828438673</t>
  </si>
  <si>
    <t>Shop No 11, Hans van Rensburg street, Polokwane, 0716</t>
  </si>
  <si>
    <t>Moroke Sec</t>
  </si>
  <si>
    <t>g</t>
  </si>
  <si>
    <t xml:space="preserve">October </t>
  </si>
  <si>
    <t>Rice -  10Kg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</si>
</sst>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R&quot;\ * #,##0.00_ ;_ &quot;R&quot;\ * \-#,##0.00_ ;_ &quot;R&quot;\ * &quot;-&quot;??_ ;_ @_ "/>
    <numFmt numFmtId="165" formatCode="_ [$R-1C09]\ * #,##0.00_ ;_ [$R-1C09]\ * \-#,##0.00_ ;_ [$R-1C09]\ * &quot;-&quot;??_ ;_ @_ "/>
    <numFmt numFmtId="166" formatCode="0.000"/>
    <numFmt numFmtId="167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name val="Calibri"/>
      <family val="2"/>
      <scheme val="minor"/>
    </font>
    <font>
      <b/>
      <sz val="11"/>
      <color indexed="8"/>
      <name val="Calibri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Times New Roman"/>
      <family val="1"/>
    </font>
    <font>
      <b/>
      <i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</cellStyleXfs>
  <cellXfs count="2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1" applyFont="1"/>
    <xf numFmtId="164" fontId="0" fillId="0" borderId="0" xfId="0" applyNumberFormat="1"/>
    <xf numFmtId="164" fontId="0" fillId="0" borderId="1" xfId="1" applyFon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164" fontId="0" fillId="3" borderId="0" xfId="1" applyFont="1" applyFill="1"/>
    <xf numFmtId="0" fontId="3" fillId="4" borderId="4" xfId="3" applyFont="1" applyFill="1" applyBorder="1" applyProtection="1">
      <protection locked="0"/>
    </xf>
    <xf numFmtId="0" fontId="3" fillId="4" borderId="5" xfId="3" applyFont="1" applyFill="1" applyBorder="1" applyProtection="1">
      <protection locked="0"/>
    </xf>
    <xf numFmtId="0" fontId="0" fillId="0" borderId="6" xfId="0" applyBorder="1"/>
    <xf numFmtId="0" fontId="0" fillId="4" borderId="1" xfId="0" applyFill="1" applyBorder="1" applyAlignment="1">
      <alignment horizontal="center" vertical="center"/>
    </xf>
    <xf numFmtId="164" fontId="0" fillId="0" borderId="0" xfId="1" applyFont="1" applyAlignment="1">
      <alignment horizontal="center"/>
    </xf>
    <xf numFmtId="164" fontId="0" fillId="3" borderId="1" xfId="0" applyNumberFormat="1" applyFill="1" applyBorder="1"/>
    <xf numFmtId="165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" fillId="4" borderId="21" xfId="3" applyFont="1" applyFill="1" applyBorder="1" applyProtection="1">
      <protection locked="0"/>
    </xf>
    <xf numFmtId="164" fontId="0" fillId="0" borderId="1" xfId="0" applyNumberFormat="1" applyBorder="1" applyAlignment="1">
      <alignment horizontal="center"/>
    </xf>
    <xf numFmtId="17" fontId="0" fillId="3" borderId="0" xfId="0" applyNumberFormat="1" applyFill="1"/>
    <xf numFmtId="0" fontId="7" fillId="0" borderId="22" xfId="3" applyFont="1" applyBorder="1" applyAlignment="1">
      <alignment horizontal="center"/>
    </xf>
    <xf numFmtId="0" fontId="7" fillId="0" borderId="23" xfId="3" applyFont="1" applyBorder="1" applyAlignment="1">
      <alignment horizontal="center"/>
    </xf>
    <xf numFmtId="0" fontId="7" fillId="0" borderId="24" xfId="3" applyFont="1" applyBorder="1" applyAlignment="1">
      <alignment horizontal="center"/>
    </xf>
    <xf numFmtId="0" fontId="7" fillId="0" borderId="25" xfId="3" applyFont="1" applyBorder="1" applyAlignment="1">
      <alignment horizontal="center"/>
    </xf>
    <xf numFmtId="15" fontId="0" fillId="3" borderId="1" xfId="0" applyNumberFormat="1" applyFill="1" applyBorder="1"/>
    <xf numFmtId="0" fontId="7" fillId="0" borderId="11" xfId="3" applyFont="1" applyBorder="1" applyAlignment="1">
      <alignment horizontal="center"/>
    </xf>
    <xf numFmtId="0" fontId="0" fillId="3" borderId="1" xfId="0" applyFill="1" applyBorder="1"/>
    <xf numFmtId="0" fontId="5" fillId="0" borderId="11" xfId="0" applyFont="1" applyBorder="1" applyAlignment="1">
      <alignment horizontal="center"/>
    </xf>
    <xf numFmtId="0" fontId="7" fillId="0" borderId="22" xfId="3" applyFont="1" applyBorder="1"/>
    <xf numFmtId="0" fontId="7" fillId="0" borderId="26" xfId="3" applyFont="1" applyBorder="1" applyAlignment="1">
      <alignment horizontal="center"/>
    </xf>
    <xf numFmtId="166" fontId="3" fillId="4" borderId="13" xfId="3" applyNumberFormat="1" applyFont="1" applyFill="1" applyBorder="1" applyProtection="1">
      <protection locked="0"/>
    </xf>
    <xf numFmtId="167" fontId="3" fillId="4" borderId="27" xfId="3" applyNumberFormat="1" applyFont="1" applyFill="1" applyBorder="1" applyProtection="1">
      <protection locked="0"/>
    </xf>
    <xf numFmtId="164" fontId="3" fillId="4" borderId="18" xfId="1" applyFont="1" applyFill="1" applyBorder="1" applyAlignment="1" applyProtection="1">
      <alignment horizontal="center"/>
      <protection locked="0"/>
    </xf>
    <xf numFmtId="166" fontId="3" fillId="4" borderId="1" xfId="3" applyNumberFormat="1" applyFont="1" applyFill="1" applyBorder="1" applyProtection="1">
      <protection locked="0"/>
    </xf>
    <xf numFmtId="167" fontId="3" fillId="4" borderId="28" xfId="3" applyNumberFormat="1" applyFont="1" applyFill="1" applyBorder="1" applyProtection="1">
      <protection locked="0"/>
    </xf>
    <xf numFmtId="164" fontId="3" fillId="4" borderId="16" xfId="1" applyFont="1" applyFill="1" applyBorder="1" applyAlignment="1" applyProtection="1">
      <alignment horizontal="center"/>
      <protection locked="0"/>
    </xf>
    <xf numFmtId="15" fontId="0" fillId="0" borderId="0" xfId="0" applyNumberFormat="1"/>
    <xf numFmtId="0" fontId="5" fillId="0" borderId="0" xfId="0" applyFont="1" applyAlignment="1">
      <alignment horizontal="center"/>
    </xf>
    <xf numFmtId="0" fontId="4" fillId="10" borderId="29" xfId="0" applyFont="1" applyFill="1" applyBorder="1" applyAlignment="1">
      <alignment horizontal="center" wrapText="1"/>
    </xf>
    <xf numFmtId="0" fontId="4" fillId="10" borderId="0" xfId="0" applyFont="1" applyFill="1" applyAlignment="1">
      <alignment horizontal="center"/>
    </xf>
    <xf numFmtId="0" fontId="0" fillId="7" borderId="0" xfId="0" applyFill="1"/>
    <xf numFmtId="0" fontId="8" fillId="0" borderId="1" xfId="0" applyFont="1" applyBorder="1"/>
    <xf numFmtId="0" fontId="9" fillId="0" borderId="1" xfId="0" applyFont="1" applyBorder="1"/>
    <xf numFmtId="0" fontId="8" fillId="0" borderId="6" xfId="0" applyFont="1" applyBorder="1"/>
    <xf numFmtId="0" fontId="9" fillId="0" borderId="0" xfId="0" applyFont="1"/>
    <xf numFmtId="164" fontId="5" fillId="0" borderId="0" xfId="1" applyFont="1"/>
    <xf numFmtId="164" fontId="2" fillId="0" borderId="0" xfId="0" applyNumberFormat="1" applyFont="1"/>
    <xf numFmtId="0" fontId="10" fillId="0" borderId="0" xfId="4" applyFont="1"/>
    <xf numFmtId="0" fontId="10" fillId="0" borderId="0" xfId="4" applyFont="1" applyProtection="1">
      <protection locked="0"/>
    </xf>
    <xf numFmtId="0" fontId="11" fillId="10" borderId="31" xfId="0" applyFont="1" applyFill="1" applyBorder="1" applyAlignment="1">
      <alignment horizontal="center" wrapText="1"/>
    </xf>
    <xf numFmtId="0" fontId="4" fillId="10" borderId="31" xfId="0" applyFont="1" applyFill="1" applyBorder="1" applyAlignment="1">
      <alignment horizontal="center" wrapText="1"/>
    </xf>
    <xf numFmtId="0" fontId="11" fillId="10" borderId="0" xfId="0" applyFont="1" applyFill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right" wrapText="1"/>
    </xf>
    <xf numFmtId="0" fontId="12" fillId="0" borderId="9" xfId="0" applyFont="1" applyBorder="1"/>
    <xf numFmtId="0" fontId="4" fillId="0" borderId="0" xfId="0" applyFont="1" applyAlignment="1">
      <alignment wrapText="1"/>
    </xf>
    <xf numFmtId="164" fontId="0" fillId="0" borderId="0" xfId="0" applyNumberFormat="1" applyAlignment="1">
      <alignment horizontal="center"/>
    </xf>
    <xf numFmtId="0" fontId="8" fillId="0" borderId="0" xfId="0" applyFont="1"/>
    <xf numFmtId="0" fontId="7" fillId="4" borderId="32" xfId="3" applyFont="1" applyFill="1" applyBorder="1" applyProtection="1">
      <protection locked="0"/>
    </xf>
    <xf numFmtId="0" fontId="13" fillId="0" borderId="0" xfId="0" applyFont="1"/>
    <xf numFmtId="0" fontId="13" fillId="0" borderId="33" xfId="0" applyFont="1" applyBorder="1"/>
    <xf numFmtId="167" fontId="3" fillId="4" borderId="18" xfId="3" applyNumberFormat="1" applyFont="1" applyFill="1" applyBorder="1" applyProtection="1">
      <protection locked="0"/>
    </xf>
    <xf numFmtId="167" fontId="3" fillId="4" borderId="16" xfId="3" applyNumberFormat="1" applyFont="1" applyFill="1" applyBorder="1" applyProtection="1">
      <protection locked="0"/>
    </xf>
    <xf numFmtId="0" fontId="3" fillId="4" borderId="17" xfId="3" applyFont="1" applyFill="1" applyBorder="1" applyProtection="1">
      <protection locked="0"/>
    </xf>
    <xf numFmtId="166" fontId="3" fillId="4" borderId="3" xfId="3" applyNumberFormat="1" applyFont="1" applyFill="1" applyBorder="1" applyProtection="1">
      <protection locked="0"/>
    </xf>
    <xf numFmtId="167" fontId="3" fillId="4" borderId="34" xfId="3" applyNumberFormat="1" applyFont="1" applyFill="1" applyBorder="1" applyProtection="1">
      <protection locked="0"/>
    </xf>
    <xf numFmtId="0" fontId="7" fillId="0" borderId="35" xfId="3" applyFont="1" applyBorder="1"/>
    <xf numFmtId="0" fontId="7" fillId="0" borderId="36" xfId="3" applyFont="1" applyBorder="1" applyAlignment="1">
      <alignment horizontal="center"/>
    </xf>
    <xf numFmtId="0" fontId="0" fillId="11" borderId="1" xfId="0" applyFill="1" applyBorder="1" applyAlignment="1">
      <alignment vertical="center" wrapText="1"/>
    </xf>
    <xf numFmtId="0" fontId="0" fillId="5" borderId="1" xfId="0" applyFill="1" applyBorder="1"/>
    <xf numFmtId="0" fontId="0" fillId="0" borderId="20" xfId="0" applyBorder="1"/>
    <xf numFmtId="0" fontId="8" fillId="0" borderId="20" xfId="0" applyFont="1" applyBorder="1"/>
    <xf numFmtId="0" fontId="4" fillId="0" borderId="1" xfId="0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11" xfId="0" applyBorder="1"/>
    <xf numFmtId="0" fontId="8" fillId="0" borderId="2" xfId="0" applyFont="1" applyBorder="1"/>
    <xf numFmtId="0" fontId="0" fillId="3" borderId="1" xfId="0" applyFill="1" applyBorder="1" applyAlignment="1">
      <alignment horizontal="center"/>
    </xf>
    <xf numFmtId="164" fontId="0" fillId="3" borderId="1" xfId="1" applyFont="1" applyFill="1" applyBorder="1"/>
    <xf numFmtId="0" fontId="3" fillId="4" borderId="0" xfId="3" applyFont="1" applyFill="1" applyProtection="1">
      <protection locked="0"/>
    </xf>
    <xf numFmtId="0" fontId="0" fillId="0" borderId="1" xfId="0" applyBorder="1" applyAlignment="1">
      <alignment wrapText="1"/>
    </xf>
    <xf numFmtId="164" fontId="0" fillId="0" borderId="1" xfId="1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right" wrapText="1"/>
    </xf>
    <xf numFmtId="0" fontId="4" fillId="10" borderId="0" xfId="0" applyFont="1" applyFill="1" applyAlignment="1">
      <alignment horizontal="center" wrapText="1"/>
    </xf>
    <xf numFmtId="0" fontId="0" fillId="0" borderId="0" xfId="0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center" vertical="center"/>
    </xf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4" xfId="0" applyBorder="1"/>
    <xf numFmtId="0" fontId="0" fillId="0" borderId="13" xfId="0" applyBorder="1"/>
    <xf numFmtId="0" fontId="0" fillId="0" borderId="18" xfId="0" applyBorder="1"/>
    <xf numFmtId="0" fontId="0" fillId="0" borderId="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0" fillId="0" borderId="34" xfId="0" applyBorder="1"/>
    <xf numFmtId="0" fontId="17" fillId="0" borderId="0" xfId="0" applyFont="1"/>
    <xf numFmtId="0" fontId="0" fillId="8" borderId="0" xfId="0" applyFill="1"/>
    <xf numFmtId="0" fontId="0" fillId="0" borderId="49" xfId="0" applyBorder="1"/>
    <xf numFmtId="0" fontId="0" fillId="0" borderId="4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6" xfId="0" applyFill="1" applyBorder="1"/>
    <xf numFmtId="0" fontId="0" fillId="0" borderId="41" xfId="0" applyBorder="1"/>
    <xf numFmtId="0" fontId="0" fillId="0" borderId="12" xfId="0" applyBorder="1" applyAlignment="1">
      <alignment horizontal="right"/>
    </xf>
    <xf numFmtId="0" fontId="0" fillId="0" borderId="12" xfId="0" applyBorder="1"/>
    <xf numFmtId="0" fontId="0" fillId="0" borderId="42" xfId="0" applyBorder="1"/>
    <xf numFmtId="0" fontId="0" fillId="0" borderId="43" xfId="0" applyBorder="1"/>
    <xf numFmtId="167" fontId="0" fillId="0" borderId="44" xfId="0" applyNumberFormat="1" applyBorder="1"/>
    <xf numFmtId="0" fontId="0" fillId="0" borderId="45" xfId="0" applyBorder="1"/>
    <xf numFmtId="0" fontId="0" fillId="0" borderId="20" xfId="0" applyBorder="1" applyAlignment="1">
      <alignment horizontal="right"/>
    </xf>
    <xf numFmtId="0" fontId="0" fillId="0" borderId="10" xfId="0" applyBorder="1"/>
    <xf numFmtId="0" fontId="0" fillId="0" borderId="28" xfId="0" applyBorder="1"/>
    <xf numFmtId="0" fontId="0" fillId="0" borderId="46" xfId="0" applyBorder="1" applyAlignment="1">
      <alignment horizontal="right"/>
    </xf>
    <xf numFmtId="0" fontId="0" fillId="0" borderId="46" xfId="0" applyBorder="1"/>
    <xf numFmtId="0" fontId="0" fillId="0" borderId="44" xfId="0" applyBorder="1"/>
    <xf numFmtId="167" fontId="0" fillId="0" borderId="11" xfId="0" applyNumberFormat="1" applyBorder="1"/>
    <xf numFmtId="167" fontId="0" fillId="0" borderId="42" xfId="0" applyNumberFormat="1" applyBorder="1"/>
    <xf numFmtId="0" fontId="0" fillId="0" borderId="43" xfId="0" applyBorder="1" applyAlignment="1">
      <alignment horizontal="right"/>
    </xf>
    <xf numFmtId="49" fontId="0" fillId="0" borderId="1" xfId="0" applyNumberFormat="1" applyBorder="1" applyAlignment="1">
      <alignment horizontal="center" vertical="center"/>
    </xf>
    <xf numFmtId="0" fontId="0" fillId="12" borderId="41" xfId="0" applyFill="1" applyBorder="1"/>
    <xf numFmtId="0" fontId="0" fillId="12" borderId="12" xfId="0" applyFill="1" applyBorder="1" applyAlignment="1">
      <alignment horizontal="right"/>
    </xf>
    <xf numFmtId="0" fontId="0" fillId="12" borderId="12" xfId="0" applyFill="1" applyBorder="1"/>
    <xf numFmtId="0" fontId="0" fillId="12" borderId="42" xfId="0" applyFill="1" applyBorder="1"/>
    <xf numFmtId="15" fontId="0" fillId="0" borderId="44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4" xfId="0" applyBorder="1" applyAlignment="1">
      <alignment horizontal="left"/>
    </xf>
    <xf numFmtId="167" fontId="0" fillId="4" borderId="1" xfId="0" applyNumberFormat="1" applyFill="1" applyBorder="1"/>
    <xf numFmtId="0" fontId="2" fillId="2" borderId="0" xfId="0" applyFont="1" applyFill="1"/>
    <xf numFmtId="0" fontId="18" fillId="2" borderId="33" xfId="0" applyFont="1" applyFill="1" applyBorder="1" applyAlignment="1">
      <alignment horizontal="left"/>
    </xf>
    <xf numFmtId="0" fontId="18" fillId="2" borderId="48" xfId="0" applyFont="1" applyFill="1" applyBorder="1"/>
    <xf numFmtId="0" fontId="19" fillId="2" borderId="0" xfId="0" applyFont="1" applyFill="1"/>
    <xf numFmtId="0" fontId="8" fillId="2" borderId="41" xfId="0" applyFont="1" applyFill="1" applyBorder="1"/>
    <xf numFmtId="0" fontId="8" fillId="2" borderId="43" xfId="0" applyFont="1" applyFill="1" applyBorder="1"/>
    <xf numFmtId="0" fontId="2" fillId="2" borderId="45" xfId="0" applyFont="1" applyFill="1" applyBorder="1"/>
    <xf numFmtId="0" fontId="20" fillId="2" borderId="0" xfId="0" applyFont="1" applyFill="1"/>
    <xf numFmtId="0" fontId="8" fillId="2" borderId="0" xfId="0" applyFont="1" applyFill="1"/>
    <xf numFmtId="0" fontId="8" fillId="2" borderId="1" xfId="0" applyFont="1" applyFill="1" applyBorder="1"/>
    <xf numFmtId="15" fontId="15" fillId="2" borderId="1" xfId="0" applyNumberFormat="1" applyFont="1" applyFill="1" applyBorder="1"/>
    <xf numFmtId="0" fontId="18" fillId="2" borderId="0" xfId="0" applyFont="1" applyFill="1"/>
    <xf numFmtId="0" fontId="18" fillId="2" borderId="8" xfId="0" applyFont="1" applyFill="1" applyBorder="1"/>
    <xf numFmtId="0" fontId="2" fillId="2" borderId="12" xfId="0" applyFont="1" applyFill="1" applyBorder="1"/>
    <xf numFmtId="0" fontId="2" fillId="2" borderId="20" xfId="0" applyFont="1" applyFill="1" applyBorder="1"/>
    <xf numFmtId="0" fontId="15" fillId="2" borderId="0" xfId="0" applyFont="1" applyFill="1"/>
    <xf numFmtId="0" fontId="15" fillId="2" borderId="1" xfId="0" applyFont="1" applyFill="1" applyBorder="1"/>
    <xf numFmtId="0" fontId="15" fillId="0" borderId="1" xfId="0" applyFont="1" applyBorder="1"/>
    <xf numFmtId="0" fontId="21" fillId="2" borderId="0" xfId="0" applyFont="1" applyFill="1"/>
    <xf numFmtId="0" fontId="19" fillId="2" borderId="14" xfId="0" applyFont="1" applyFill="1" applyBorder="1"/>
    <xf numFmtId="0" fontId="19" fillId="2" borderId="8" xfId="0" applyFont="1" applyFill="1" applyBorder="1"/>
    <xf numFmtId="0" fontId="2" fillId="2" borderId="42" xfId="0" applyFont="1" applyFill="1" applyBorder="1"/>
    <xf numFmtId="0" fontId="2" fillId="2" borderId="44" xfId="0" applyFont="1" applyFill="1" applyBorder="1"/>
    <xf numFmtId="0" fontId="2" fillId="2" borderId="10" xfId="0" applyFont="1" applyFill="1" applyBorder="1"/>
    <xf numFmtId="0" fontId="15" fillId="2" borderId="1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0" fillId="2" borderId="15" xfId="0" applyFill="1" applyBorder="1"/>
    <xf numFmtId="0" fontId="0" fillId="2" borderId="47" xfId="0" applyFill="1" applyBorder="1"/>
    <xf numFmtId="0" fontId="0" fillId="0" borderId="47" xfId="0" applyBorder="1"/>
    <xf numFmtId="0" fontId="19" fillId="2" borderId="19" xfId="0" applyFont="1" applyFill="1" applyBorder="1"/>
    <xf numFmtId="0" fontId="2" fillId="2" borderId="0" xfId="0" applyFont="1" applyFill="1" applyAlignment="1">
      <alignment horizontal="center" vertical="center"/>
    </xf>
    <xf numFmtId="0" fontId="8" fillId="2" borderId="45" xfId="0" applyFont="1" applyFill="1" applyBorder="1"/>
    <xf numFmtId="0" fontId="8" fillId="2" borderId="12" xfId="0" applyFont="1" applyFill="1" applyBorder="1"/>
    <xf numFmtId="0" fontId="8" fillId="2" borderId="0" xfId="0" applyFont="1" applyFill="1" applyAlignment="1">
      <alignment horizontal="left"/>
    </xf>
    <xf numFmtId="17" fontId="8" fillId="2" borderId="0" xfId="0" applyNumberFormat="1" applyFont="1" applyFill="1"/>
    <xf numFmtId="0" fontId="15" fillId="2" borderId="50" xfId="0" applyFont="1" applyFill="1" applyBorder="1"/>
    <xf numFmtId="0" fontId="15" fillId="2" borderId="0" xfId="0" applyFont="1" applyFill="1" applyAlignment="1">
      <alignment horizontal="center"/>
    </xf>
    <xf numFmtId="0" fontId="15" fillId="2" borderId="8" xfId="0" applyFont="1" applyFill="1" applyBorder="1"/>
    <xf numFmtId="0" fontId="5" fillId="2" borderId="44" xfId="0" applyFont="1" applyFill="1" applyBorder="1" applyAlignment="1">
      <alignment horizontal="left"/>
    </xf>
    <xf numFmtId="0" fontId="23" fillId="2" borderId="14" xfId="0" applyFont="1" applyFill="1" applyBorder="1"/>
    <xf numFmtId="0" fontId="23" fillId="2" borderId="0" xfId="0" applyFont="1" applyFill="1"/>
    <xf numFmtId="0" fontId="15" fillId="2" borderId="47" xfId="0" applyFont="1" applyFill="1" applyBorder="1"/>
    <xf numFmtId="0" fontId="23" fillId="2" borderId="8" xfId="0" applyFont="1" applyFill="1" applyBorder="1"/>
    <xf numFmtId="0" fontId="15" fillId="2" borderId="19" xfId="0" applyFont="1" applyFill="1" applyBorder="1"/>
    <xf numFmtId="0" fontId="23" fillId="2" borderId="40" xfId="0" applyFont="1" applyFill="1" applyBorder="1" applyAlignment="1">
      <alignment horizontal="left"/>
    </xf>
    <xf numFmtId="0" fontId="23" fillId="2" borderId="33" xfId="0" applyFont="1" applyFill="1" applyBorder="1"/>
    <xf numFmtId="0" fontId="8" fillId="2" borderId="0" xfId="0" applyFont="1" applyFill="1" applyAlignment="1">
      <alignment horizontal="left" indent="1"/>
    </xf>
    <xf numFmtId="9" fontId="0" fillId="0" borderId="0" xfId="2" applyFont="1" applyBorder="1"/>
    <xf numFmtId="0" fontId="0" fillId="0" borderId="1" xfId="0" quotePrefix="1" applyBorder="1"/>
    <xf numFmtId="2" fontId="0" fillId="0" borderId="20" xfId="0" applyNumberFormat="1" applyBorder="1"/>
    <xf numFmtId="0" fontId="0" fillId="0" borderId="40" xfId="0" applyBorder="1"/>
    <xf numFmtId="0" fontId="23" fillId="2" borderId="48" xfId="0" applyFont="1" applyFill="1" applyBorder="1"/>
    <xf numFmtId="49" fontId="23" fillId="2" borderId="14" xfId="0" applyNumberFormat="1" applyFont="1" applyFill="1" applyBorder="1" applyAlignment="1">
      <alignment horizontal="left"/>
    </xf>
    <xf numFmtId="0" fontId="0" fillId="0" borderId="14" xfId="0" applyBorder="1"/>
    <xf numFmtId="0" fontId="23" fillId="2" borderId="15" xfId="0" applyFont="1" applyFill="1" applyBorder="1" applyAlignment="1">
      <alignment horizontal="center"/>
    </xf>
    <xf numFmtId="0" fontId="4" fillId="10" borderId="29" xfId="0" applyFont="1" applyFill="1" applyBorder="1" applyAlignment="1">
      <alignment horizontal="center" vertical="center" wrapText="1"/>
    </xf>
    <xf numFmtId="1" fontId="2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164" fontId="0" fillId="5" borderId="0" xfId="0" applyNumberFormat="1" applyFill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wrapText="1"/>
    </xf>
    <xf numFmtId="0" fontId="4" fillId="10" borderId="5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3" fillId="4" borderId="1" xfId="3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0" borderId="37" xfId="3" applyFont="1" applyBorder="1" applyAlignment="1">
      <alignment horizontal="center"/>
    </xf>
    <xf numFmtId="0" fontId="7" fillId="0" borderId="38" xfId="3" applyFont="1" applyBorder="1" applyAlignment="1">
      <alignment horizontal="center"/>
    </xf>
    <xf numFmtId="0" fontId="7" fillId="0" borderId="39" xfId="3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/>
    </xf>
    <xf numFmtId="0" fontId="15" fillId="2" borderId="23" xfId="0" applyFont="1" applyFill="1" applyBorder="1" applyAlignment="1">
      <alignment horizontal="center"/>
    </xf>
  </cellXfs>
  <cellStyles count="5">
    <cellStyle name="Currency" xfId="1" builtinId="4"/>
    <cellStyle name="Normal" xfId="0" builtinId="0"/>
    <cellStyle name="Normal 2" xfId="4" xr:uid="{00000000-0005-0000-0000-000003000000}"/>
    <cellStyle name="Normal_Schoolfeeding Gauteng 2009  GP Nuwe tender (2)" xfId="3" xr:uid="{00000000-0005-0000-0000-000004000000}"/>
    <cellStyle name="Percent" xfId="2" builtinId="5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G38"/>
  <sheetViews>
    <sheetView tabSelected="1" zoomScale="90" zoomScaleNormal="90" workbookViewId="0">
      <selection activeCell="G25" sqref="G25"/>
    </sheetView>
  </sheetViews>
  <sheetFormatPr defaultRowHeight="15" x14ac:dyDescent="0.25"/>
  <cols>
    <col min="1" max="1" width="26.5703125" customWidth="1"/>
    <col min="3" max="3" width="12.7109375" customWidth="1"/>
    <col min="4" max="4" width="13.85546875" customWidth="1"/>
    <col min="5" max="5" width="14.42578125" style="11" bestFit="1" customWidth="1"/>
    <col min="6" max="6" width="13.5703125" style="11" customWidth="1"/>
    <col min="7" max="7" width="40.85546875" bestFit="1" customWidth="1"/>
    <col min="8" max="8" width="17.42578125" customWidth="1"/>
    <col min="10" max="10" width="11.140625" bestFit="1" customWidth="1"/>
  </cols>
  <sheetData>
    <row r="1" spans="1:33" x14ac:dyDescent="0.25">
      <c r="C1" s="6" t="s">
        <v>43</v>
      </c>
      <c r="D1" s="6" t="s">
        <v>41</v>
      </c>
      <c r="E1" s="5" t="s">
        <v>42</v>
      </c>
      <c r="F1" s="5"/>
    </row>
    <row r="2" spans="1:33" ht="14.25" customHeight="1" x14ac:dyDescent="0.25">
      <c r="A2" s="209" t="s">
        <v>22</v>
      </c>
      <c r="B2" s="1" t="s">
        <v>17</v>
      </c>
      <c r="C2" s="9">
        <v>170</v>
      </c>
      <c r="D2" s="1">
        <f>N6</f>
        <v>62</v>
      </c>
      <c r="E2" s="3">
        <f t="shared" ref="E2:E33" si="0">D2*C2</f>
        <v>10540</v>
      </c>
      <c r="H2" s="52"/>
      <c r="I2" s="52"/>
      <c r="J2" s="52"/>
      <c r="K2" s="52" t="s">
        <v>163</v>
      </c>
      <c r="L2" s="52"/>
      <c r="M2" s="53">
        <v>21</v>
      </c>
    </row>
    <row r="3" spans="1:33" ht="14.25" customHeight="1" x14ac:dyDescent="0.25">
      <c r="A3" s="209"/>
      <c r="B3" s="1" t="s">
        <v>21</v>
      </c>
      <c r="C3" s="9">
        <v>45</v>
      </c>
      <c r="D3" s="1">
        <v>0</v>
      </c>
      <c r="E3" s="3">
        <f t="shared" si="0"/>
        <v>0</v>
      </c>
      <c r="H3" s="52"/>
      <c r="I3" s="52"/>
      <c r="J3" s="52"/>
      <c r="K3" s="52">
        <v>2</v>
      </c>
      <c r="L3" s="52">
        <v>3</v>
      </c>
      <c r="M3" s="52">
        <v>4</v>
      </c>
      <c r="N3" s="52">
        <v>5</v>
      </c>
      <c r="O3" s="52">
        <v>6</v>
      </c>
      <c r="P3" s="52">
        <v>7</v>
      </c>
      <c r="Q3" s="52">
        <v>8</v>
      </c>
      <c r="R3" s="52">
        <v>9</v>
      </c>
      <c r="S3" s="52">
        <v>10</v>
      </c>
      <c r="T3" s="52">
        <v>11</v>
      </c>
      <c r="U3" s="52">
        <v>12</v>
      </c>
      <c r="V3" s="52">
        <v>13</v>
      </c>
      <c r="W3" s="52">
        <v>14</v>
      </c>
      <c r="X3" s="52">
        <v>15</v>
      </c>
      <c r="Y3" s="52">
        <v>16</v>
      </c>
      <c r="Z3" s="52">
        <v>17</v>
      </c>
      <c r="AA3" s="52">
        <v>18</v>
      </c>
      <c r="AB3" s="52">
        <v>19</v>
      </c>
      <c r="AC3" s="52">
        <v>20</v>
      </c>
      <c r="AD3" s="52">
        <v>21</v>
      </c>
      <c r="AE3" s="52">
        <v>22</v>
      </c>
      <c r="AF3" s="52">
        <v>23</v>
      </c>
    </row>
    <row r="4" spans="1:33" s="88" customFormat="1" ht="33" customHeight="1" x14ac:dyDescent="0.25">
      <c r="A4" s="209"/>
      <c r="B4" s="84" t="s">
        <v>18</v>
      </c>
      <c r="C4" s="85">
        <v>45</v>
      </c>
      <c r="D4" s="84">
        <f>O6</f>
        <v>20</v>
      </c>
      <c r="E4" s="86">
        <f t="shared" si="0"/>
        <v>900</v>
      </c>
      <c r="F4" s="87"/>
      <c r="G4" s="54" t="s">
        <v>127</v>
      </c>
      <c r="H4" s="54" t="s">
        <v>164</v>
      </c>
      <c r="I4" s="54" t="s">
        <v>128</v>
      </c>
      <c r="J4" s="55" t="s">
        <v>123</v>
      </c>
      <c r="K4" s="43" t="str">
        <f>'Stock Forecast calculator'!BM25</f>
        <v>Beans -  25Kg</v>
      </c>
      <c r="L4" s="43" t="str">
        <f>'Stock Forecast calculator'!BN25</f>
        <v>Beans -  5Kg</v>
      </c>
      <c r="M4" s="43" t="str">
        <f>'Stock Forecast calculator'!BO25</f>
        <v>Beans -  500g</v>
      </c>
      <c r="N4" s="43" t="str">
        <f>'Stock Forecast calculator'!BP25</f>
        <v>Maize Meal -  25Kg</v>
      </c>
      <c r="O4" s="43" t="str">
        <f>'Stock Forecast calculator'!BQ25</f>
        <v>Maize Meal -  5Kg</v>
      </c>
      <c r="P4" s="43" t="str">
        <f>'Stock Forecast calculator'!BR25</f>
        <v>Maize Meal -  1Kg</v>
      </c>
      <c r="Q4" s="43" t="str">
        <f>'Stock Forecast calculator'!BS25</f>
        <v>Milk -  1L</v>
      </c>
      <c r="R4" s="43" t="str">
        <f>'Stock Forecast calculator'!BT25</f>
        <v>Pilchards -  0,4Kg</v>
      </c>
      <c r="S4" s="43" t="str">
        <f>'Stock Forecast calculator'!BU25</f>
        <v>Rice -  10Kg</v>
      </c>
      <c r="T4" s="43" t="str">
        <f>'Stock Forecast calculator'!BV25</f>
        <v>Rice -  5Kg</v>
      </c>
      <c r="U4" s="43" t="str">
        <f>'Stock Forecast calculator'!BW25</f>
        <v>Rice -  1Kg</v>
      </c>
      <c r="V4" s="43" t="str">
        <f>'Stock Forecast calculator'!BX25</f>
        <v xml:space="preserve">Salt -  500g </v>
      </c>
      <c r="W4" s="43" t="str">
        <f>'Stock Forecast calculator'!BY25</f>
        <v>Samp -  25Kg</v>
      </c>
      <c r="X4" s="43" t="str">
        <f>'Stock Forecast calculator'!BZ25</f>
        <v>Samp -  5Kg</v>
      </c>
      <c r="Y4" s="43" t="str">
        <f>'Stock Forecast calculator'!CA25</f>
        <v>Samp -  1Kg</v>
      </c>
      <c r="Z4" s="43" t="str">
        <f>'Stock Forecast calculator'!CB25</f>
        <v>Soya Mince -  10Kg</v>
      </c>
      <c r="AA4" s="43" t="str">
        <f>'Stock Forecast calculator'!CC25</f>
        <v>Soya Mince -  5Kg</v>
      </c>
      <c r="AB4" s="43" t="str">
        <f>'Stock Forecast calculator'!CE25</f>
        <v>Sugar -  2.5kg</v>
      </c>
      <c r="AC4" s="43" t="str">
        <f>'Stock Forecast calculator'!CF25</f>
        <v>Sugar -  1Kg</v>
      </c>
      <c r="AD4" s="43" t="str">
        <f>'Stock Forecast calculator'!CG25</f>
        <v>Sunflower Oil -  5L</v>
      </c>
      <c r="AE4" s="43" t="str">
        <f>'Stock Forecast calculator'!CH25</f>
        <v>Sunflower Oil -  2L</v>
      </c>
      <c r="AF4" s="43" t="str">
        <f>'Stock Forecast calculator'!CI25</f>
        <v>Sunflower Oil -  0,75L</v>
      </c>
      <c r="AG4" s="43">
        <f>'Stock Forecast calculator'!CJ25</f>
        <v>0</v>
      </c>
    </row>
    <row r="5" spans="1:33" ht="21" customHeight="1" x14ac:dyDescent="0.25">
      <c r="A5" s="209"/>
      <c r="B5" s="1" t="s">
        <v>19</v>
      </c>
      <c r="C5" s="9">
        <v>8</v>
      </c>
      <c r="D5" s="1">
        <f>P6</f>
        <v>23</v>
      </c>
      <c r="E5" s="3">
        <f t="shared" si="0"/>
        <v>184</v>
      </c>
      <c r="G5" s="56"/>
      <c r="H5" s="56"/>
      <c r="I5" s="56"/>
      <c r="J5" s="56"/>
      <c r="K5" s="56">
        <v>25</v>
      </c>
      <c r="L5" s="56">
        <v>5</v>
      </c>
      <c r="M5" s="56">
        <v>0.5</v>
      </c>
      <c r="N5" s="56">
        <v>25</v>
      </c>
      <c r="O5" s="56">
        <v>5</v>
      </c>
      <c r="P5" s="56">
        <v>1</v>
      </c>
      <c r="Q5" s="56">
        <v>1</v>
      </c>
      <c r="R5" s="56">
        <v>0.4</v>
      </c>
      <c r="S5" s="56">
        <v>25</v>
      </c>
      <c r="T5" s="56">
        <v>25</v>
      </c>
      <c r="U5" s="56">
        <v>1</v>
      </c>
      <c r="V5" s="56">
        <v>0.5</v>
      </c>
      <c r="W5" s="56">
        <v>25</v>
      </c>
      <c r="X5" s="56">
        <v>5</v>
      </c>
      <c r="Y5" s="56">
        <v>1</v>
      </c>
      <c r="Z5" s="56">
        <v>10</v>
      </c>
      <c r="AA5" s="56">
        <v>5</v>
      </c>
      <c r="AB5" s="56">
        <v>2.5</v>
      </c>
      <c r="AC5" s="56">
        <v>1</v>
      </c>
      <c r="AD5" s="56">
        <v>5</v>
      </c>
      <c r="AE5" s="56">
        <v>2</v>
      </c>
      <c r="AF5" s="56">
        <v>0.75</v>
      </c>
      <c r="AG5" s="90">
        <v>0</v>
      </c>
    </row>
    <row r="6" spans="1:33" ht="18.75" x14ac:dyDescent="0.3">
      <c r="A6" s="209" t="s">
        <v>23</v>
      </c>
      <c r="B6" s="1" t="s">
        <v>17</v>
      </c>
      <c r="C6" s="9">
        <v>170</v>
      </c>
      <c r="D6" s="1">
        <f>W6</f>
        <v>46</v>
      </c>
      <c r="E6" s="3">
        <f t="shared" si="0"/>
        <v>7820</v>
      </c>
      <c r="F6" s="3"/>
      <c r="G6" s="48" t="s">
        <v>1</v>
      </c>
      <c r="H6" s="57" t="s">
        <v>198</v>
      </c>
      <c r="I6" s="57"/>
      <c r="J6" s="58">
        <v>5815</v>
      </c>
      <c r="K6" s="89">
        <f>VLOOKUP('Invoice calculator'!$G$6,'Stock Forecast calculator'!$BL$27:$CI$208,K3,)</f>
        <v>31</v>
      </c>
      <c r="L6" s="89">
        <f>VLOOKUP('Invoice calculator'!$G$6,'Stock Forecast calculator'!$BL$27:$CI$208,L3,)</f>
        <v>15</v>
      </c>
      <c r="M6" s="89">
        <f>VLOOKUP('Invoice calculator'!$G$6,'Stock Forecast calculator'!$BL$27:$CI$208,M3,)</f>
        <v>44</v>
      </c>
      <c r="N6" s="89">
        <f>VLOOKUP('Invoice calculator'!$G$6,'Stock Forecast calculator'!$BL$27:$CI$208,N3,)</f>
        <v>62</v>
      </c>
      <c r="O6" s="89">
        <f>VLOOKUP('Invoice calculator'!$G$6,'Stock Forecast calculator'!$BL$27:$CI$208,O3,)</f>
        <v>20</v>
      </c>
      <c r="P6" s="89">
        <f>VLOOKUP('Invoice calculator'!$G$6,'Stock Forecast calculator'!$BL$27:$CI$208,P3,)</f>
        <v>23</v>
      </c>
      <c r="Q6" s="89">
        <f>VLOOKUP('Invoice calculator'!$G$6,'Stock Forecast calculator'!$BL$27:$CI$208,Q3,)</f>
        <v>2786</v>
      </c>
      <c r="R6" s="89">
        <f>VLOOKUP('Invoice calculator'!$G$6,'Stock Forecast calculator'!$BL$27:$CI$208,R3,)</f>
        <v>2038</v>
      </c>
      <c r="S6" s="89">
        <f>VLOOKUP('Invoice calculator'!$G$6,'Stock Forecast calculator'!$BL$27:$CI$208,S3,)</f>
        <v>57</v>
      </c>
      <c r="T6" s="89">
        <f>VLOOKUP('Invoice calculator'!$G$6,'Stock Forecast calculator'!$BL$27:$CI$208,T3,)</f>
        <v>6</v>
      </c>
      <c r="U6" s="89">
        <f>VLOOKUP('Invoice calculator'!$G$6,'Stock Forecast calculator'!$BL$27:$CI$208,U3,)</f>
        <v>28</v>
      </c>
      <c r="V6" s="89">
        <f>VLOOKUP('Invoice calculator'!$G$6,'Stock Forecast calculator'!$BL$27:$CI$208,V3,)</f>
        <v>193</v>
      </c>
      <c r="W6" s="89">
        <f>VLOOKUP('Invoice calculator'!$G$6,'Stock Forecast calculator'!$BL$27:$CI$208,W3,)</f>
        <v>46</v>
      </c>
      <c r="X6" s="89">
        <f>VLOOKUP('Invoice calculator'!$G$6,'Stock Forecast calculator'!$BL$27:$CI$208,X3,)</f>
        <v>19</v>
      </c>
      <c r="Y6" s="89">
        <f>VLOOKUP('Invoice calculator'!$G$6,'Stock Forecast calculator'!$BL$27:$CI$208,Y3,)</f>
        <v>22</v>
      </c>
      <c r="Z6" s="89">
        <f>VLOOKUP('Invoice calculator'!$G$6,'Stock Forecast calculator'!$BL$27:$CI$208,Z3,)</f>
        <v>49</v>
      </c>
      <c r="AA6" s="89">
        <f>VLOOKUP('Invoice calculator'!$G$6,'Stock Forecast calculator'!$BL$27:$CI$208,AA3,)</f>
        <v>0</v>
      </c>
      <c r="AB6" s="89">
        <f>VLOOKUP('Invoice calculator'!$G$6,'Stock Forecast calculator'!$BL$27:$CI$208,AB3,)</f>
        <v>13</v>
      </c>
      <c r="AC6" s="89">
        <f>VLOOKUP('Invoice calculator'!$G$6,'Stock Forecast calculator'!$BL$27:$CI$208,AC3,)</f>
        <v>28</v>
      </c>
      <c r="AD6" s="89">
        <f>VLOOKUP('Invoice calculator'!$G$6,'Stock Forecast calculator'!$BL$27:$CI$208,AD3,)</f>
        <v>14</v>
      </c>
      <c r="AE6" s="89">
        <f>VLOOKUP('Invoice calculator'!$G$6,'Stock Forecast calculator'!$BL$27:$CI$208,AE3,)</f>
        <v>36</v>
      </c>
      <c r="AF6" s="89">
        <f>VLOOKUP('Invoice calculator'!$G$6,'Stock Forecast calculator'!$BL$27:$CI$208,AF3,)</f>
        <v>8</v>
      </c>
    </row>
    <row r="7" spans="1:33" ht="14.25" customHeight="1" x14ac:dyDescent="0.25">
      <c r="A7" s="209"/>
      <c r="B7" s="1" t="s">
        <v>21</v>
      </c>
      <c r="C7" s="9">
        <v>45</v>
      </c>
      <c r="D7" s="1">
        <v>0</v>
      </c>
      <c r="E7" s="3">
        <f t="shared" si="0"/>
        <v>0</v>
      </c>
      <c r="F7" s="3"/>
      <c r="G7" s="57"/>
      <c r="H7" s="57"/>
      <c r="I7" s="57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</row>
    <row r="8" spans="1:33" ht="14.25" customHeight="1" x14ac:dyDescent="0.25">
      <c r="A8" s="209"/>
      <c r="B8" s="1" t="s">
        <v>18</v>
      </c>
      <c r="C8" s="9">
        <v>45</v>
      </c>
      <c r="D8" s="1">
        <f>X6</f>
        <v>19</v>
      </c>
      <c r="E8" s="3">
        <f t="shared" si="0"/>
        <v>855</v>
      </c>
      <c r="F8" s="3"/>
      <c r="G8" s="57"/>
      <c r="H8" s="57"/>
      <c r="I8" s="57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</row>
    <row r="9" spans="1:33" ht="14.25" customHeight="1" x14ac:dyDescent="0.25">
      <c r="A9" s="209"/>
      <c r="B9" s="1" t="s">
        <v>19</v>
      </c>
      <c r="C9" s="9">
        <v>8</v>
      </c>
      <c r="D9" s="1">
        <f>Y6</f>
        <v>22</v>
      </c>
      <c r="E9" s="3">
        <f t="shared" si="0"/>
        <v>176</v>
      </c>
      <c r="F9" s="3"/>
      <c r="G9" s="57"/>
      <c r="H9" s="57"/>
      <c r="I9" s="57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</row>
    <row r="10" spans="1:33" ht="14.25" customHeight="1" x14ac:dyDescent="0.25">
      <c r="A10" s="208" t="s">
        <v>24</v>
      </c>
      <c r="B10" s="1" t="s">
        <v>17</v>
      </c>
      <c r="C10" s="10">
        <v>350</v>
      </c>
      <c r="D10" s="1">
        <f>S6</f>
        <v>57</v>
      </c>
      <c r="E10" s="3">
        <f t="shared" si="0"/>
        <v>19950</v>
      </c>
      <c r="F10" s="3"/>
      <c r="G10" s="57"/>
      <c r="H10" s="57"/>
      <c r="I10" s="57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</row>
    <row r="11" spans="1:33" ht="14.25" customHeight="1" x14ac:dyDescent="0.25">
      <c r="A11" s="208"/>
      <c r="B11" s="1" t="s">
        <v>21</v>
      </c>
      <c r="C11" s="10">
        <v>120</v>
      </c>
      <c r="D11" s="1">
        <v>0</v>
      </c>
      <c r="E11" s="3">
        <f t="shared" si="0"/>
        <v>0</v>
      </c>
      <c r="F11" s="3"/>
      <c r="G11" s="57"/>
      <c r="H11" s="57"/>
      <c r="I11" s="57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</row>
    <row r="12" spans="1:33" ht="14.25" customHeight="1" x14ac:dyDescent="0.25">
      <c r="A12" s="208"/>
      <c r="B12" s="1" t="s">
        <v>18</v>
      </c>
      <c r="C12" s="10">
        <v>65</v>
      </c>
      <c r="D12" s="1">
        <f>T6</f>
        <v>6</v>
      </c>
      <c r="E12" s="3">
        <f t="shared" si="0"/>
        <v>390</v>
      </c>
      <c r="F12" s="3"/>
      <c r="G12" s="57"/>
      <c r="H12" s="57"/>
      <c r="I12" s="57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</row>
    <row r="13" spans="1:33" ht="14.25" customHeight="1" x14ac:dyDescent="0.25">
      <c r="A13" s="208"/>
      <c r="B13" s="1" t="s">
        <v>19</v>
      </c>
      <c r="C13" s="10">
        <v>12</v>
      </c>
      <c r="D13" s="1">
        <f>U6</f>
        <v>28</v>
      </c>
      <c r="E13" s="3">
        <f t="shared" si="0"/>
        <v>336</v>
      </c>
      <c r="F13" s="3"/>
      <c r="G13" s="57"/>
      <c r="H13" s="57"/>
      <c r="I13" s="57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</row>
    <row r="14" spans="1:33" ht="14.25" customHeight="1" x14ac:dyDescent="0.25">
      <c r="A14" s="210" t="s">
        <v>25</v>
      </c>
      <c r="B14" s="1" t="s">
        <v>162</v>
      </c>
      <c r="C14" s="10">
        <v>93.75</v>
      </c>
      <c r="D14" s="1">
        <f>AD6</f>
        <v>14</v>
      </c>
      <c r="E14" s="3">
        <f t="shared" si="0"/>
        <v>1312.5</v>
      </c>
      <c r="F14" s="3"/>
      <c r="G14" s="57"/>
      <c r="H14" s="57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</row>
    <row r="15" spans="1:33" ht="14.25" customHeight="1" x14ac:dyDescent="0.25">
      <c r="A15" s="211"/>
      <c r="B15" s="1" t="s">
        <v>29</v>
      </c>
      <c r="C15" s="10">
        <v>37.9</v>
      </c>
      <c r="D15" s="1">
        <f>AE6</f>
        <v>36</v>
      </c>
      <c r="E15" s="3">
        <f t="shared" si="0"/>
        <v>1364.3999999999999</v>
      </c>
      <c r="F15" s="3"/>
      <c r="G15" s="57"/>
      <c r="H15" s="57"/>
      <c r="I15" s="57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</row>
    <row r="16" spans="1:33" ht="14.25" customHeight="1" x14ac:dyDescent="0.25">
      <c r="A16" s="212"/>
      <c r="B16" s="1" t="s">
        <v>30</v>
      </c>
      <c r="C16" s="9">
        <v>19.920000000000002</v>
      </c>
      <c r="D16" s="1">
        <f>AF6</f>
        <v>8</v>
      </c>
      <c r="E16" s="3">
        <f t="shared" si="0"/>
        <v>159.36000000000001</v>
      </c>
      <c r="F16" s="3"/>
      <c r="G16" s="57"/>
      <c r="H16" s="57"/>
      <c r="I16" s="57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</row>
    <row r="17" spans="1:33" ht="14.25" customHeight="1" x14ac:dyDescent="0.25">
      <c r="A17" s="16" t="s">
        <v>10</v>
      </c>
      <c r="B17" s="31" t="s">
        <v>249</v>
      </c>
      <c r="C17" s="82">
        <v>1.21</v>
      </c>
      <c r="D17" s="31">
        <f>V6</f>
        <v>193</v>
      </c>
      <c r="E17" s="81">
        <f>(D17*C17)*1.15</f>
        <v>268.55949999999996</v>
      </c>
      <c r="F17" s="3"/>
      <c r="G17" s="57"/>
      <c r="H17" s="57"/>
      <c r="I17" s="57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</row>
    <row r="18" spans="1:33" ht="15.75" thickBot="1" x14ac:dyDescent="0.3">
      <c r="A18" s="16" t="s">
        <v>26</v>
      </c>
      <c r="B18" s="1" t="s">
        <v>31</v>
      </c>
      <c r="C18" s="9">
        <v>17.05</v>
      </c>
      <c r="D18" s="1">
        <f>R6</f>
        <v>2038</v>
      </c>
      <c r="E18" s="3">
        <f t="shared" si="0"/>
        <v>34747.9</v>
      </c>
      <c r="G18" s="60" t="s">
        <v>180</v>
      </c>
      <c r="J18" s="59">
        <f>SUM(J6:J17)</f>
        <v>5815</v>
      </c>
      <c r="K18" s="59">
        <f>SUM(K6:K17)</f>
        <v>31</v>
      </c>
      <c r="L18" s="59">
        <f t="shared" ref="L18:AE18" si="1">SUM(L6:L17)</f>
        <v>15</v>
      </c>
      <c r="M18" s="59">
        <f t="shared" si="1"/>
        <v>44</v>
      </c>
      <c r="N18" s="59">
        <f>SUM(N6:N17)</f>
        <v>62</v>
      </c>
      <c r="O18" s="59">
        <f t="shared" si="1"/>
        <v>20</v>
      </c>
      <c r="P18" s="59">
        <f t="shared" si="1"/>
        <v>23</v>
      </c>
      <c r="Q18" s="59">
        <f t="shared" si="1"/>
        <v>2786</v>
      </c>
      <c r="R18" s="59">
        <f t="shared" si="1"/>
        <v>2038</v>
      </c>
      <c r="S18" s="59">
        <f t="shared" si="1"/>
        <v>57</v>
      </c>
      <c r="T18" s="59">
        <f>SUM(T6:T17)</f>
        <v>6</v>
      </c>
      <c r="U18" s="59">
        <f t="shared" si="1"/>
        <v>28</v>
      </c>
      <c r="V18" s="59">
        <f t="shared" si="1"/>
        <v>193</v>
      </c>
      <c r="W18" s="59">
        <f>SUM(W6:W17)</f>
        <v>46</v>
      </c>
      <c r="X18" s="59">
        <f t="shared" si="1"/>
        <v>19</v>
      </c>
      <c r="Y18" s="59">
        <f t="shared" si="1"/>
        <v>22</v>
      </c>
      <c r="Z18" s="59">
        <f t="shared" si="1"/>
        <v>49</v>
      </c>
      <c r="AA18" s="59">
        <f t="shared" si="1"/>
        <v>0</v>
      </c>
      <c r="AB18" s="59">
        <f t="shared" si="1"/>
        <v>13</v>
      </c>
      <c r="AC18" s="59">
        <f>SUM(AC6:AC17)</f>
        <v>28</v>
      </c>
      <c r="AD18" s="59">
        <f>SUM(AD6:AD17)</f>
        <v>14</v>
      </c>
      <c r="AE18" s="59">
        <f t="shared" si="1"/>
        <v>36</v>
      </c>
      <c r="AF18" s="59">
        <f>SUM(AF6:AF17)</f>
        <v>8</v>
      </c>
      <c r="AG18" s="59">
        <f>SUM(AG6:AG17)</f>
        <v>0</v>
      </c>
    </row>
    <row r="19" spans="1:33" ht="15.75" thickTop="1" x14ac:dyDescent="0.25">
      <c r="A19" s="210" t="s">
        <v>11</v>
      </c>
      <c r="B19" s="31" t="s">
        <v>21</v>
      </c>
      <c r="C19" s="18">
        <v>116</v>
      </c>
      <c r="D19" s="31">
        <f>Z6</f>
        <v>49</v>
      </c>
      <c r="E19" s="81">
        <f>(D19*C19)*1.15</f>
        <v>6536.5999999999995</v>
      </c>
      <c r="G19" s="60" t="s">
        <v>181</v>
      </c>
      <c r="K19">
        <f>K18*K5</f>
        <v>775</v>
      </c>
      <c r="L19">
        <f t="shared" ref="L19:AF19" si="2">L18*L5</f>
        <v>75</v>
      </c>
      <c r="M19">
        <f t="shared" si="2"/>
        <v>22</v>
      </c>
      <c r="N19">
        <f t="shared" si="2"/>
        <v>1550</v>
      </c>
      <c r="O19">
        <f t="shared" si="2"/>
        <v>100</v>
      </c>
      <c r="P19">
        <f t="shared" si="2"/>
        <v>23</v>
      </c>
      <c r="Q19">
        <f t="shared" si="2"/>
        <v>2786</v>
      </c>
      <c r="R19">
        <f t="shared" si="2"/>
        <v>815.2</v>
      </c>
      <c r="S19">
        <f t="shared" si="2"/>
        <v>1425</v>
      </c>
      <c r="T19">
        <f t="shared" si="2"/>
        <v>150</v>
      </c>
      <c r="U19">
        <f t="shared" si="2"/>
        <v>28</v>
      </c>
      <c r="V19">
        <f t="shared" si="2"/>
        <v>96.5</v>
      </c>
      <c r="W19">
        <f t="shared" si="2"/>
        <v>1150</v>
      </c>
      <c r="X19">
        <f t="shared" si="2"/>
        <v>95</v>
      </c>
      <c r="Y19">
        <f t="shared" si="2"/>
        <v>22</v>
      </c>
      <c r="Z19">
        <f t="shared" si="2"/>
        <v>490</v>
      </c>
      <c r="AA19">
        <f t="shared" si="2"/>
        <v>0</v>
      </c>
      <c r="AB19">
        <f t="shared" si="2"/>
        <v>32.5</v>
      </c>
      <c r="AC19">
        <f t="shared" si="2"/>
        <v>28</v>
      </c>
      <c r="AD19">
        <f t="shared" si="2"/>
        <v>70</v>
      </c>
      <c r="AE19">
        <f t="shared" si="2"/>
        <v>72</v>
      </c>
      <c r="AF19">
        <f t="shared" si="2"/>
        <v>6</v>
      </c>
    </row>
    <row r="20" spans="1:33" x14ac:dyDescent="0.25">
      <c r="A20" s="211"/>
      <c r="B20" s="31" t="s">
        <v>18</v>
      </c>
      <c r="C20" s="18">
        <v>58</v>
      </c>
      <c r="D20" s="31">
        <f>AA6</f>
        <v>0</v>
      </c>
      <c r="E20" s="81">
        <f>(D20*C20)*1.15</f>
        <v>0</v>
      </c>
    </row>
    <row r="21" spans="1:33" x14ac:dyDescent="0.25">
      <c r="A21" s="212"/>
      <c r="B21" s="31" t="s">
        <v>36</v>
      </c>
      <c r="C21" s="18">
        <v>11.6</v>
      </c>
      <c r="D21" s="31">
        <v>0</v>
      </c>
      <c r="E21" s="81">
        <f>(D21*C21)*1.15</f>
        <v>0</v>
      </c>
    </row>
    <row r="22" spans="1:33" x14ac:dyDescent="0.25">
      <c r="A22" s="16" t="s">
        <v>12</v>
      </c>
      <c r="B22" s="1" t="s">
        <v>44</v>
      </c>
      <c r="C22" s="9">
        <v>17</v>
      </c>
      <c r="D22" s="1">
        <f>Q6</f>
        <v>2786</v>
      </c>
      <c r="E22" s="3">
        <f t="shared" si="0"/>
        <v>47362</v>
      </c>
    </row>
    <row r="23" spans="1:33" x14ac:dyDescent="0.25">
      <c r="A23" s="210" t="s">
        <v>27</v>
      </c>
      <c r="B23" s="1" t="s">
        <v>32</v>
      </c>
      <c r="C23" s="10">
        <v>750</v>
      </c>
      <c r="D23" s="1">
        <f>K18</f>
        <v>31</v>
      </c>
      <c r="E23" s="3">
        <f t="shared" si="0"/>
        <v>23250</v>
      </c>
    </row>
    <row r="24" spans="1:33" x14ac:dyDescent="0.25">
      <c r="A24" s="211"/>
      <c r="B24" s="1" t="s">
        <v>33</v>
      </c>
      <c r="C24" s="10">
        <v>180</v>
      </c>
      <c r="D24" s="1">
        <v>0</v>
      </c>
      <c r="E24" s="3">
        <f t="shared" si="0"/>
        <v>0</v>
      </c>
    </row>
    <row r="25" spans="1:33" x14ac:dyDescent="0.25">
      <c r="A25" s="211"/>
      <c r="B25" s="1" t="s">
        <v>34</v>
      </c>
      <c r="C25" s="10">
        <v>150</v>
      </c>
      <c r="D25" s="1">
        <f>L18</f>
        <v>15</v>
      </c>
      <c r="E25" s="3">
        <f t="shared" si="0"/>
        <v>2250</v>
      </c>
    </row>
    <row r="26" spans="1:33" x14ac:dyDescent="0.25">
      <c r="A26" s="212"/>
      <c r="B26" s="1" t="s">
        <v>249</v>
      </c>
      <c r="C26" s="10">
        <v>30</v>
      </c>
      <c r="D26" s="1">
        <f>M18</f>
        <v>44</v>
      </c>
      <c r="E26" s="3">
        <f t="shared" si="0"/>
        <v>1320</v>
      </c>
    </row>
    <row r="27" spans="1:33" x14ac:dyDescent="0.25">
      <c r="A27" s="208" t="s">
        <v>28</v>
      </c>
      <c r="B27" s="31" t="s">
        <v>35</v>
      </c>
      <c r="C27" s="82">
        <v>26.36</v>
      </c>
      <c r="D27" s="31">
        <f>AB6</f>
        <v>13</v>
      </c>
      <c r="E27" s="81">
        <f>(D27*C27)*1.15</f>
        <v>394.08199999999999</v>
      </c>
    </row>
    <row r="28" spans="1:33" ht="15.75" thickBot="1" x14ac:dyDescent="0.3">
      <c r="A28" s="208"/>
      <c r="B28" s="31" t="s">
        <v>36</v>
      </c>
      <c r="C28" s="18">
        <v>10.9</v>
      </c>
      <c r="D28" s="31">
        <f>AC6</f>
        <v>28</v>
      </c>
      <c r="E28" s="81">
        <f>(D28*C28)*1.15</f>
        <v>350.97999999999996</v>
      </c>
    </row>
    <row r="29" spans="1:33" x14ac:dyDescent="0.25">
      <c r="A29" s="13" t="s">
        <v>13</v>
      </c>
      <c r="B29" s="15" t="s">
        <v>21</v>
      </c>
      <c r="C29" s="9">
        <v>90</v>
      </c>
      <c r="D29" s="1">
        <f>K37</f>
        <v>30</v>
      </c>
      <c r="E29" s="3">
        <f t="shared" si="0"/>
        <v>2700</v>
      </c>
    </row>
    <row r="30" spans="1:33" x14ac:dyDescent="0.25">
      <c r="A30" s="22" t="s">
        <v>125</v>
      </c>
      <c r="B30" s="15" t="s">
        <v>126</v>
      </c>
      <c r="C30" s="9">
        <v>25</v>
      </c>
      <c r="D30" s="1">
        <f>L37</f>
        <v>78</v>
      </c>
      <c r="E30" s="3">
        <f t="shared" si="0"/>
        <v>1950</v>
      </c>
    </row>
    <row r="31" spans="1:33" x14ac:dyDescent="0.25">
      <c r="A31" s="14" t="s">
        <v>14</v>
      </c>
      <c r="B31" s="15" t="s">
        <v>19</v>
      </c>
      <c r="C31" s="9">
        <v>8</v>
      </c>
      <c r="D31" s="1">
        <f>I37</f>
        <v>180</v>
      </c>
      <c r="E31" s="3">
        <f t="shared" si="0"/>
        <v>1440</v>
      </c>
    </row>
    <row r="32" spans="1:33" x14ac:dyDescent="0.25">
      <c r="A32" s="14" t="s">
        <v>15</v>
      </c>
      <c r="B32" s="15" t="s">
        <v>21</v>
      </c>
      <c r="C32" s="9">
        <v>90</v>
      </c>
      <c r="D32" s="1">
        <f>G37</f>
        <v>190</v>
      </c>
      <c r="E32" s="3">
        <f t="shared" si="0"/>
        <v>17100</v>
      </c>
    </row>
    <row r="33" spans="1:13" x14ac:dyDescent="0.25">
      <c r="A33" s="14" t="s">
        <v>16</v>
      </c>
      <c r="B33" s="15" t="s">
        <v>39</v>
      </c>
      <c r="C33" s="9">
        <v>18</v>
      </c>
      <c r="D33" s="1">
        <f>H37</f>
        <v>497</v>
      </c>
      <c r="E33" s="3">
        <f t="shared" si="0"/>
        <v>8946</v>
      </c>
    </row>
    <row r="34" spans="1:13" x14ac:dyDescent="0.25">
      <c r="A34" s="14" t="s">
        <v>20</v>
      </c>
      <c r="B34" s="15" t="s">
        <v>40</v>
      </c>
      <c r="C34" s="9">
        <v>1.5</v>
      </c>
      <c r="D34" s="1">
        <f>J37</f>
        <v>12216</v>
      </c>
      <c r="E34" s="23">
        <f>D34*C34</f>
        <v>18324</v>
      </c>
      <c r="F34" s="61"/>
    </row>
    <row r="35" spans="1:13" x14ac:dyDescent="0.25">
      <c r="G35" s="1">
        <v>2</v>
      </c>
      <c r="H35" s="1">
        <v>3</v>
      </c>
      <c r="I35" s="1">
        <v>4</v>
      </c>
      <c r="J35" s="1">
        <v>5</v>
      </c>
      <c r="K35" s="1">
        <v>6</v>
      </c>
      <c r="L35" s="1">
        <v>7</v>
      </c>
      <c r="M35" s="1"/>
    </row>
    <row r="36" spans="1:13" x14ac:dyDescent="0.25">
      <c r="A36" s="83" t="str">
        <f>G6</f>
        <v>Leb One Logistics and Distribution</v>
      </c>
      <c r="E36" s="17">
        <f>SUM(E2:E34)</f>
        <v>210927.38150000002</v>
      </c>
      <c r="F36" s="17"/>
      <c r="G36" s="1" t="s">
        <v>150</v>
      </c>
      <c r="H36" s="1" t="s">
        <v>151</v>
      </c>
      <c r="I36" s="1" t="s">
        <v>152</v>
      </c>
      <c r="J36" s="1" t="s">
        <v>153</v>
      </c>
      <c r="K36" s="1" t="s">
        <v>154</v>
      </c>
      <c r="L36" s="1" t="s">
        <v>155</v>
      </c>
      <c r="M36" s="1"/>
    </row>
    <row r="37" spans="1:13" x14ac:dyDescent="0.25">
      <c r="E37" s="19">
        <v>306891.81999999995</v>
      </c>
      <c r="F37" s="17"/>
      <c r="G37" s="1">
        <f>VLOOKUP($G$6,'Stock Forecast calculator'!$BE$27:$BK$208,G35,)</f>
        <v>190</v>
      </c>
      <c r="H37" s="1">
        <f>VLOOKUP($G$6,'Stock Forecast calculator'!$BE$27:$BK$208,H35,)</f>
        <v>497</v>
      </c>
      <c r="I37" s="1">
        <f>VLOOKUP($G$6,'Stock Forecast calculator'!$BE$27:$BK$208,I35,)</f>
        <v>180</v>
      </c>
      <c r="J37" s="1">
        <f>VLOOKUP($G$6,'Stock Forecast calculator'!$BE$27:$BK$208,J35,)</f>
        <v>12216</v>
      </c>
      <c r="K37" s="1">
        <f>VLOOKUP($G$6,'Stock Forecast calculator'!$BE$27:$BK$208,K35,)</f>
        <v>30</v>
      </c>
      <c r="L37" s="1">
        <f>VLOOKUP($G$6,'Stock Forecast calculator'!$BE$27:$BK$208,L35,)</f>
        <v>78</v>
      </c>
      <c r="M37" s="1"/>
    </row>
    <row r="38" spans="1:13" x14ac:dyDescent="0.25">
      <c r="A38" t="s">
        <v>584</v>
      </c>
    </row>
  </sheetData>
  <mergeCells count="7">
    <mergeCell ref="A27:A28"/>
    <mergeCell ref="A2:A5"/>
    <mergeCell ref="A6:A9"/>
    <mergeCell ref="A10:A13"/>
    <mergeCell ref="A23:A26"/>
    <mergeCell ref="A14:A16"/>
    <mergeCell ref="A19:A21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J225"/>
  <sheetViews>
    <sheetView topLeftCell="Q1" zoomScale="60" zoomScaleNormal="60" workbookViewId="0">
      <selection activeCell="AB28" sqref="AB28"/>
    </sheetView>
  </sheetViews>
  <sheetFormatPr defaultRowHeight="15" x14ac:dyDescent="0.25"/>
  <cols>
    <col min="1" max="7" width="9.140625" bestFit="1" customWidth="1"/>
    <col min="8" max="8" width="8" bestFit="1" customWidth="1"/>
    <col min="9" max="12" width="9.140625" bestFit="1" customWidth="1"/>
    <col min="13" max="13" width="8" bestFit="1" customWidth="1"/>
    <col min="14" max="14" width="20.5703125" style="95" bestFit="1" customWidth="1"/>
    <col min="15" max="15" width="18.28515625" style="95" bestFit="1" customWidth="1"/>
    <col min="16" max="16" width="16.28515625" style="95" bestFit="1" customWidth="1"/>
    <col min="17" max="17" width="58.7109375" style="95" bestFit="1" customWidth="1"/>
    <col min="18" max="18" width="29" bestFit="1" customWidth="1"/>
    <col min="19" max="19" width="37.7109375" bestFit="1" customWidth="1"/>
    <col min="20" max="20" width="16.28515625" bestFit="1" customWidth="1"/>
    <col min="21" max="21" width="28.28515625" bestFit="1" customWidth="1"/>
    <col min="22" max="22" width="18.7109375" style="11" bestFit="1" customWidth="1"/>
    <col min="23" max="23" width="17.7109375" bestFit="1" customWidth="1"/>
    <col min="24" max="24" width="18.28515625" bestFit="1" customWidth="1"/>
    <col min="25" max="25" width="14.7109375" bestFit="1" customWidth="1"/>
    <col min="26" max="26" width="11.5703125" bestFit="1" customWidth="1"/>
    <col min="27" max="27" width="15.42578125" bestFit="1" customWidth="1"/>
    <col min="28" max="28" width="14.7109375" bestFit="1" customWidth="1"/>
    <col min="29" max="29" width="4" bestFit="1" customWidth="1"/>
    <col min="30" max="30" width="15.85546875" bestFit="1" customWidth="1"/>
    <col min="31" max="31" width="11.5703125" bestFit="1" customWidth="1"/>
    <col min="32" max="32" width="12.42578125" customWidth="1"/>
    <col min="33" max="33" width="11.5703125" bestFit="1" customWidth="1"/>
    <col min="34" max="34" width="9.85546875" bestFit="1" customWidth="1"/>
    <col min="35" max="35" width="12.42578125" bestFit="1" customWidth="1"/>
    <col min="36" max="36" width="12.28515625" bestFit="1" customWidth="1"/>
    <col min="37" max="37" width="10.7109375" customWidth="1"/>
    <col min="38" max="38" width="10.42578125" customWidth="1"/>
    <col min="39" max="39" width="12.42578125" bestFit="1" customWidth="1"/>
    <col min="40" max="40" width="11.5703125" bestFit="1" customWidth="1"/>
    <col min="41" max="42" width="9.85546875" bestFit="1" customWidth="1"/>
    <col min="43" max="43" width="4" bestFit="1" customWidth="1"/>
    <col min="44" max="44" width="10.140625" bestFit="1" customWidth="1"/>
    <col min="45" max="45" width="10.42578125" bestFit="1" customWidth="1"/>
    <col min="46" max="46" width="8.42578125" bestFit="1" customWidth="1"/>
    <col min="47" max="47" width="6.5703125" bestFit="1" customWidth="1"/>
    <col min="48" max="49" width="8.7109375" bestFit="1" customWidth="1"/>
    <col min="50" max="50" width="4" bestFit="1" customWidth="1"/>
    <col min="51" max="51" width="10.140625" bestFit="1" customWidth="1"/>
    <col min="52" max="52" width="10.42578125" bestFit="1" customWidth="1"/>
    <col min="53" max="53" width="8.42578125" bestFit="1" customWidth="1"/>
    <col min="54" max="54" width="6.5703125" bestFit="1" customWidth="1"/>
    <col min="55" max="56" width="8.7109375" bestFit="1" customWidth="1"/>
    <col min="57" max="57" width="41.85546875" bestFit="1" customWidth="1"/>
    <col min="58" max="59" width="19.7109375" bestFit="1" customWidth="1"/>
    <col min="60" max="60" width="18" bestFit="1" customWidth="1"/>
    <col min="61" max="61" width="18.7109375" bestFit="1" customWidth="1"/>
    <col min="62" max="63" width="18" bestFit="1" customWidth="1"/>
    <col min="64" max="64" width="41.85546875" bestFit="1" customWidth="1"/>
    <col min="65" max="65" width="29" bestFit="1" customWidth="1"/>
    <col min="66" max="66" width="11.85546875" bestFit="1" customWidth="1"/>
    <col min="67" max="67" width="16.28515625" bestFit="1" customWidth="1"/>
    <col min="68" max="68" width="15.85546875" bestFit="1" customWidth="1"/>
    <col min="69" max="69" width="29" bestFit="1" customWidth="1"/>
    <col min="70" max="70" width="15.140625" bestFit="1" customWidth="1"/>
    <col min="71" max="71" width="16.28515625" bestFit="1" customWidth="1"/>
    <col min="72" max="72" width="12" bestFit="1" customWidth="1"/>
    <col min="73" max="73" width="8.7109375" bestFit="1" customWidth="1"/>
    <col min="74" max="75" width="7.28515625" bestFit="1" customWidth="1"/>
    <col min="76" max="76" width="6.5703125" bestFit="1" customWidth="1"/>
    <col min="77" max="77" width="12" bestFit="1" customWidth="1"/>
    <col min="78" max="78" width="8.42578125" bestFit="1" customWidth="1"/>
    <col min="79" max="79" width="7.7109375" bestFit="1" customWidth="1"/>
    <col min="80" max="82" width="13.28515625" bestFit="1" customWidth="1"/>
    <col min="83" max="84" width="8.42578125" bestFit="1" customWidth="1"/>
    <col min="85" max="85" width="13.7109375" customWidth="1"/>
    <col min="86" max="86" width="11.28515625" bestFit="1" customWidth="1"/>
    <col min="87" max="87" width="13.28515625" bestFit="1" customWidth="1"/>
    <col min="88" max="88" width="11.140625" bestFit="1" customWidth="1"/>
  </cols>
  <sheetData>
    <row r="1" spans="18:72" ht="15.75" thickBot="1" x14ac:dyDescent="0.3">
      <c r="R1" s="24" t="s">
        <v>38</v>
      </c>
      <c r="T1" s="213" t="s">
        <v>134</v>
      </c>
      <c r="U1" s="213"/>
      <c r="V1" s="213"/>
      <c r="W1" s="213"/>
      <c r="X1" s="213"/>
    </row>
    <row r="2" spans="18:72" ht="16.5" thickBot="1" x14ac:dyDescent="0.3">
      <c r="R2" s="1" t="s">
        <v>135</v>
      </c>
      <c r="T2" s="25" t="s">
        <v>136</v>
      </c>
      <c r="U2" s="26" t="s">
        <v>137</v>
      </c>
      <c r="V2" s="27" t="s">
        <v>138</v>
      </c>
      <c r="W2" s="27" t="s">
        <v>139</v>
      </c>
      <c r="X2" s="28" t="s">
        <v>140</v>
      </c>
      <c r="AG2" t="s">
        <v>287</v>
      </c>
      <c r="AJ2" t="s">
        <v>3</v>
      </c>
      <c r="AK2" s="78">
        <v>11</v>
      </c>
      <c r="BM2" s="63" t="s">
        <v>182</v>
      </c>
      <c r="BN2" s="64"/>
      <c r="BO2" s="64"/>
      <c r="BQ2" s="63" t="s">
        <v>192</v>
      </c>
    </row>
    <row r="3" spans="18:72" ht="16.5" thickBot="1" x14ac:dyDescent="0.3">
      <c r="R3" s="29">
        <v>44166</v>
      </c>
      <c r="S3" s="30" t="s">
        <v>141</v>
      </c>
      <c r="T3" s="31">
        <v>0</v>
      </c>
      <c r="U3" s="31">
        <v>1</v>
      </c>
      <c r="V3" s="31">
        <v>1</v>
      </c>
      <c r="W3" s="31">
        <v>1</v>
      </c>
      <c r="X3" s="31">
        <v>1</v>
      </c>
      <c r="AG3" t="s">
        <v>288</v>
      </c>
      <c r="AJ3" t="s">
        <v>4</v>
      </c>
      <c r="AK3" s="78">
        <v>21</v>
      </c>
      <c r="BM3" s="65"/>
      <c r="BN3" s="64"/>
      <c r="BO3" s="64"/>
    </row>
    <row r="4" spans="18:72" ht="16.5" thickBot="1" x14ac:dyDescent="0.3">
      <c r="R4" s="29">
        <v>44172</v>
      </c>
      <c r="S4" s="32" t="s">
        <v>142</v>
      </c>
      <c r="T4" s="31">
        <v>1</v>
      </c>
      <c r="U4" s="31">
        <v>1</v>
      </c>
      <c r="V4" s="31">
        <v>1</v>
      </c>
      <c r="W4" s="31">
        <v>1</v>
      </c>
      <c r="X4" s="31">
        <v>1</v>
      </c>
      <c r="AJ4" t="s">
        <v>5</v>
      </c>
      <c r="AK4" s="78">
        <f>SUM(AL4:AP4)</f>
        <v>19</v>
      </c>
      <c r="AL4">
        <v>3</v>
      </c>
      <c r="AM4">
        <v>4</v>
      </c>
      <c r="AN4">
        <v>4</v>
      </c>
      <c r="AO4">
        <v>4</v>
      </c>
      <c r="AP4">
        <v>4</v>
      </c>
      <c r="BM4" s="71" t="s">
        <v>146</v>
      </c>
      <c r="BN4" s="72" t="s">
        <v>147</v>
      </c>
      <c r="BO4" s="34" t="s">
        <v>148</v>
      </c>
      <c r="BQ4" s="71" t="s">
        <v>146</v>
      </c>
      <c r="BR4" s="72" t="s">
        <v>147</v>
      </c>
      <c r="BS4" s="34" t="s">
        <v>148</v>
      </c>
    </row>
    <row r="5" spans="18:72" ht="16.5" thickBot="1" x14ac:dyDescent="0.3">
      <c r="R5" s="29">
        <v>44060</v>
      </c>
      <c r="S5" s="32" t="s">
        <v>143</v>
      </c>
      <c r="T5" s="31">
        <v>1</v>
      </c>
      <c r="U5" s="31">
        <v>1</v>
      </c>
      <c r="V5" s="31">
        <v>0</v>
      </c>
      <c r="W5" s="31">
        <v>0</v>
      </c>
      <c r="X5" s="31">
        <v>0</v>
      </c>
      <c r="AJ5" t="s">
        <v>6</v>
      </c>
      <c r="AK5" s="78">
        <v>17</v>
      </c>
      <c r="BM5" s="33"/>
      <c r="BN5" s="27"/>
      <c r="BO5" s="26"/>
      <c r="BQ5" s="33"/>
      <c r="BR5" s="27"/>
      <c r="BS5" s="26"/>
    </row>
    <row r="6" spans="18:72" ht="15.75" x14ac:dyDescent="0.25">
      <c r="R6" s="29">
        <v>44067</v>
      </c>
      <c r="S6" s="32" t="s">
        <v>144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AJ6" t="s">
        <v>37</v>
      </c>
      <c r="AK6" s="78">
        <v>22</v>
      </c>
      <c r="BM6" s="13" t="s">
        <v>183</v>
      </c>
      <c r="BN6" s="35">
        <v>1</v>
      </c>
      <c r="BO6" s="66">
        <v>60</v>
      </c>
      <c r="BQ6" s="13" t="s">
        <v>183</v>
      </c>
      <c r="BR6" s="35">
        <v>1</v>
      </c>
      <c r="BS6" s="66">
        <v>45</v>
      </c>
    </row>
    <row r="7" spans="18:72" ht="15.75" x14ac:dyDescent="0.25">
      <c r="R7" s="29">
        <v>44074</v>
      </c>
      <c r="S7" s="32" t="s">
        <v>145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AJ7" t="s">
        <v>38</v>
      </c>
      <c r="AK7" s="78">
        <v>8</v>
      </c>
      <c r="BM7" s="14" t="s">
        <v>184</v>
      </c>
      <c r="BN7" s="38">
        <v>1</v>
      </c>
      <c r="BO7" s="67">
        <v>60</v>
      </c>
      <c r="BQ7" s="14" t="s">
        <v>184</v>
      </c>
      <c r="BR7" s="38">
        <v>1</v>
      </c>
      <c r="BS7" s="67">
        <v>40</v>
      </c>
    </row>
    <row r="8" spans="18:72" ht="16.5" thickBot="1" x14ac:dyDescent="0.3">
      <c r="R8" s="41"/>
      <c r="S8" s="42"/>
      <c r="V8"/>
      <c r="X8">
        <f>SUM(T3:X7)</f>
        <v>11</v>
      </c>
      <c r="BM8" s="14" t="s">
        <v>185</v>
      </c>
      <c r="BN8" s="38">
        <v>2</v>
      </c>
      <c r="BO8" s="67">
        <v>5</v>
      </c>
      <c r="BQ8" s="14" t="s">
        <v>185</v>
      </c>
      <c r="BR8" s="38">
        <v>2</v>
      </c>
      <c r="BS8" s="67">
        <v>2</v>
      </c>
    </row>
    <row r="9" spans="18:72" ht="16.5" thickBot="1" x14ac:dyDescent="0.3">
      <c r="R9" s="33" t="s">
        <v>146</v>
      </c>
      <c r="S9" s="27" t="s">
        <v>147</v>
      </c>
      <c r="T9" s="27" t="s">
        <v>148</v>
      </c>
      <c r="U9" s="34"/>
      <c r="V9"/>
      <c r="BM9" s="14" t="s">
        <v>10</v>
      </c>
      <c r="BN9" s="38">
        <v>1</v>
      </c>
      <c r="BO9" s="67">
        <v>2</v>
      </c>
      <c r="BQ9" s="14" t="s">
        <v>10</v>
      </c>
      <c r="BR9" s="38">
        <v>1</v>
      </c>
      <c r="BS9" s="67">
        <v>1</v>
      </c>
    </row>
    <row r="10" spans="18:72" ht="16.5" thickBot="1" x14ac:dyDescent="0.3">
      <c r="R10" s="215" t="s">
        <v>295</v>
      </c>
      <c r="S10" s="216"/>
      <c r="T10" s="217"/>
      <c r="U10" s="28"/>
      <c r="V10"/>
      <c r="BM10" s="14" t="s">
        <v>186</v>
      </c>
      <c r="BN10" s="38">
        <v>0.4</v>
      </c>
      <c r="BO10" s="67">
        <v>60</v>
      </c>
      <c r="BQ10" s="14" t="s">
        <v>186</v>
      </c>
      <c r="BR10" s="38">
        <v>0.4</v>
      </c>
      <c r="BS10" s="39">
        <v>40</v>
      </c>
      <c r="BT10" s="139">
        <v>35</v>
      </c>
    </row>
    <row r="11" spans="18:72" x14ac:dyDescent="0.25">
      <c r="R11" s="13" t="s">
        <v>13</v>
      </c>
      <c r="S11" s="35">
        <v>1</v>
      </c>
      <c r="T11" s="36">
        <v>5</v>
      </c>
      <c r="U11" s="37"/>
      <c r="V11"/>
      <c r="BM11" s="14" t="s">
        <v>11</v>
      </c>
      <c r="BN11" s="38">
        <v>1</v>
      </c>
      <c r="BO11" s="67">
        <v>40</v>
      </c>
      <c r="BQ11" s="14" t="s">
        <v>11</v>
      </c>
      <c r="BR11" s="38">
        <v>1</v>
      </c>
      <c r="BS11" s="67">
        <v>30</v>
      </c>
    </row>
    <row r="12" spans="18:72" x14ac:dyDescent="0.25">
      <c r="R12" s="14" t="s">
        <v>14</v>
      </c>
      <c r="S12" s="38">
        <v>1</v>
      </c>
      <c r="T12" s="39">
        <v>3</v>
      </c>
      <c r="U12" s="40"/>
      <c r="V12"/>
      <c r="BM12" s="14" t="s">
        <v>187</v>
      </c>
      <c r="BN12" s="38">
        <v>1</v>
      </c>
      <c r="BO12" s="67">
        <v>60</v>
      </c>
      <c r="BQ12" s="14" t="s">
        <v>187</v>
      </c>
      <c r="BR12" s="38">
        <v>1</v>
      </c>
      <c r="BS12" s="67">
        <v>45</v>
      </c>
    </row>
    <row r="13" spans="18:72" x14ac:dyDescent="0.25">
      <c r="R13" s="14" t="s">
        <v>15</v>
      </c>
      <c r="S13" s="38">
        <v>1</v>
      </c>
      <c r="T13" s="39">
        <v>60</v>
      </c>
      <c r="U13" s="40"/>
      <c r="V13"/>
      <c r="BM13" s="14" t="s">
        <v>12</v>
      </c>
      <c r="BN13" s="38">
        <v>1</v>
      </c>
      <c r="BO13" s="67">
        <v>250</v>
      </c>
      <c r="BQ13" s="14" t="s">
        <v>12</v>
      </c>
      <c r="BR13" s="38">
        <v>1</v>
      </c>
      <c r="BS13" s="67">
        <v>200</v>
      </c>
    </row>
    <row r="14" spans="18:72" x14ac:dyDescent="0.25">
      <c r="R14" s="14" t="s">
        <v>16</v>
      </c>
      <c r="S14" s="38">
        <v>1</v>
      </c>
      <c r="T14" s="39">
        <v>60</v>
      </c>
      <c r="U14" s="40"/>
      <c r="V14"/>
      <c r="BM14" s="14" t="s">
        <v>188</v>
      </c>
      <c r="BN14" s="38">
        <v>1</v>
      </c>
      <c r="BO14" s="67">
        <v>40</v>
      </c>
      <c r="BQ14" s="14" t="s">
        <v>190</v>
      </c>
      <c r="BR14" s="38">
        <v>1</v>
      </c>
      <c r="BS14" s="67">
        <v>35</v>
      </c>
    </row>
    <row r="15" spans="18:72" ht="15.75" thickBot="1" x14ac:dyDescent="0.3">
      <c r="R15" s="14" t="s">
        <v>149</v>
      </c>
      <c r="S15" s="38">
        <v>0.1</v>
      </c>
      <c r="T15" s="39">
        <v>120</v>
      </c>
      <c r="U15" s="40"/>
      <c r="V15"/>
      <c r="BM15" s="68" t="s">
        <v>189</v>
      </c>
      <c r="BN15" s="69">
        <v>1</v>
      </c>
      <c r="BO15" s="70">
        <v>5</v>
      </c>
      <c r="BQ15" s="68" t="s">
        <v>191</v>
      </c>
      <c r="BR15" s="69">
        <v>1</v>
      </c>
      <c r="BS15" s="70">
        <v>1</v>
      </c>
    </row>
    <row r="16" spans="18:72" ht="16.5" thickBot="1" x14ac:dyDescent="0.3">
      <c r="R16" s="33" t="s">
        <v>146</v>
      </c>
      <c r="S16" s="27" t="s">
        <v>147</v>
      </c>
      <c r="T16" s="27" t="s">
        <v>148</v>
      </c>
      <c r="U16" s="34"/>
      <c r="V16"/>
    </row>
    <row r="17" spans="1:87" ht="16.5" thickBot="1" x14ac:dyDescent="0.3">
      <c r="R17" s="215" t="s">
        <v>294</v>
      </c>
      <c r="S17" s="216"/>
      <c r="T17" s="217"/>
      <c r="U17" s="28"/>
      <c r="V17"/>
      <c r="BM17" s="213" t="s">
        <v>134</v>
      </c>
      <c r="BN17" s="213"/>
      <c r="BO17" s="213"/>
      <c r="BP17" s="213"/>
      <c r="BQ17" s="213"/>
    </row>
    <row r="18" spans="1:87" ht="15.75" x14ac:dyDescent="0.25">
      <c r="R18" s="13" t="s">
        <v>13</v>
      </c>
      <c r="S18" s="35">
        <v>1</v>
      </c>
      <c r="T18" s="36">
        <v>10</v>
      </c>
      <c r="U18" s="37"/>
      <c r="V18"/>
      <c r="BM18" s="25" t="s">
        <v>136</v>
      </c>
      <c r="BN18" s="26" t="s">
        <v>137</v>
      </c>
      <c r="BO18" s="27" t="s">
        <v>138</v>
      </c>
      <c r="BP18" s="27" t="s">
        <v>139</v>
      </c>
      <c r="BQ18" s="28" t="s">
        <v>140</v>
      </c>
    </row>
    <row r="19" spans="1:87" x14ac:dyDescent="0.25">
      <c r="R19" s="14" t="s">
        <v>14</v>
      </c>
      <c r="S19" s="38">
        <v>1</v>
      </c>
      <c r="T19" s="39">
        <v>3</v>
      </c>
      <c r="U19" s="40"/>
      <c r="V19"/>
      <c r="BM19" s="31">
        <v>0</v>
      </c>
      <c r="BN19" s="31">
        <v>1</v>
      </c>
      <c r="BO19" s="31">
        <v>1</v>
      </c>
      <c r="BP19" s="31">
        <v>1</v>
      </c>
      <c r="BQ19" s="31">
        <v>1</v>
      </c>
    </row>
    <row r="20" spans="1:87" x14ac:dyDescent="0.25">
      <c r="R20" s="14" t="s">
        <v>15</v>
      </c>
      <c r="S20" s="38">
        <v>1</v>
      </c>
      <c r="T20" s="39">
        <v>80</v>
      </c>
      <c r="U20" s="40"/>
      <c r="V20"/>
      <c r="BM20" s="31">
        <v>1</v>
      </c>
      <c r="BN20" s="31">
        <v>1</v>
      </c>
      <c r="BO20" s="31">
        <v>1</v>
      </c>
      <c r="BP20" s="31">
        <v>1</v>
      </c>
      <c r="BQ20" s="31">
        <v>1</v>
      </c>
    </row>
    <row r="21" spans="1:87" x14ac:dyDescent="0.25">
      <c r="R21" s="14" t="s">
        <v>16</v>
      </c>
      <c r="S21" s="38">
        <v>1</v>
      </c>
      <c r="T21" s="39">
        <v>80</v>
      </c>
      <c r="U21" s="40"/>
      <c r="V21"/>
      <c r="BM21" s="31">
        <v>1</v>
      </c>
      <c r="BN21" s="31">
        <v>1</v>
      </c>
      <c r="BO21" s="31">
        <v>0</v>
      </c>
      <c r="BP21" s="31">
        <v>0</v>
      </c>
      <c r="BQ21" s="31">
        <v>0</v>
      </c>
    </row>
    <row r="22" spans="1:87" x14ac:dyDescent="0.25">
      <c r="R22" s="14" t="s">
        <v>149</v>
      </c>
      <c r="S22" s="38">
        <v>0.1</v>
      </c>
      <c r="T22" s="39">
        <v>100</v>
      </c>
      <c r="U22" s="40"/>
      <c r="V22"/>
      <c r="AX22">
        <v>37</v>
      </c>
      <c r="BM22" s="31">
        <v>0</v>
      </c>
      <c r="BN22" s="31">
        <v>0</v>
      </c>
      <c r="BO22" s="31">
        <v>0</v>
      </c>
      <c r="BP22" s="31">
        <v>0</v>
      </c>
      <c r="BQ22" s="31">
        <v>0</v>
      </c>
    </row>
    <row r="23" spans="1:87" ht="15.75" x14ac:dyDescent="0.25">
      <c r="R23" s="41"/>
      <c r="S23" s="42"/>
      <c r="V23" s="96">
        <v>69</v>
      </c>
      <c r="BM23" s="31">
        <v>0</v>
      </c>
      <c r="BN23" s="31">
        <v>0</v>
      </c>
      <c r="BO23" s="31">
        <v>0</v>
      </c>
      <c r="BP23" s="31">
        <v>0</v>
      </c>
      <c r="BQ23" s="31">
        <v>0</v>
      </c>
    </row>
    <row r="24" spans="1:87" ht="15.75" thickBot="1" x14ac:dyDescent="0.3">
      <c r="N24" s="95">
        <v>1</v>
      </c>
      <c r="O24" s="95">
        <v>2</v>
      </c>
      <c r="P24" s="95">
        <v>3</v>
      </c>
      <c r="Q24" s="95">
        <v>4</v>
      </c>
      <c r="R24" s="95">
        <v>5</v>
      </c>
      <c r="S24" s="95">
        <v>6</v>
      </c>
      <c r="T24" s="95">
        <v>7</v>
      </c>
      <c r="U24" s="95">
        <v>8</v>
      </c>
      <c r="V24" s="95">
        <v>9</v>
      </c>
      <c r="W24" s="214" t="s">
        <v>156</v>
      </c>
      <c r="X24" s="214"/>
      <c r="Y24" s="214"/>
      <c r="Z24" s="214"/>
      <c r="AA24" s="214"/>
      <c r="AB24" s="214"/>
      <c r="AC24" s="95">
        <v>16</v>
      </c>
      <c r="AD24" s="214" t="s">
        <v>157</v>
      </c>
      <c r="AE24" s="214"/>
      <c r="AF24" s="214"/>
      <c r="AG24" s="214"/>
      <c r="AH24" s="214"/>
      <c r="AI24" s="214"/>
      <c r="AJ24" s="95">
        <v>23</v>
      </c>
      <c r="AK24" s="214" t="s">
        <v>158</v>
      </c>
      <c r="AL24" s="214"/>
      <c r="AM24" s="214"/>
      <c r="AN24" s="214"/>
      <c r="AO24" s="214"/>
      <c r="AP24" s="214"/>
      <c r="AQ24">
        <v>30</v>
      </c>
      <c r="AR24" s="214" t="s">
        <v>159</v>
      </c>
      <c r="AS24" s="214"/>
      <c r="AT24" s="214"/>
      <c r="AU24" s="214"/>
      <c r="AV24" s="214"/>
      <c r="AW24" s="214"/>
      <c r="AY24" s="214" t="s">
        <v>160</v>
      </c>
      <c r="AZ24" s="214"/>
      <c r="BA24" s="214"/>
      <c r="BB24" s="214"/>
      <c r="BC24" s="214"/>
      <c r="BD24" s="214"/>
      <c r="BE24">
        <v>44</v>
      </c>
      <c r="BF24" s="214" t="s">
        <v>161</v>
      </c>
      <c r="BG24" s="214"/>
      <c r="BH24" s="214"/>
      <c r="BI24" s="214"/>
      <c r="BJ24" s="214"/>
      <c r="BK24" s="214"/>
      <c r="BL24">
        <v>51</v>
      </c>
      <c r="BP24" s="114">
        <v>55</v>
      </c>
      <c r="BQ24" s="109">
        <f>SUM(BM19:BQ23)</f>
        <v>11</v>
      </c>
      <c r="BS24">
        <v>58</v>
      </c>
      <c r="BV24">
        <v>61</v>
      </c>
      <c r="BX24">
        <v>63</v>
      </c>
      <c r="BY24">
        <v>64</v>
      </c>
      <c r="BZ24">
        <v>65</v>
      </c>
      <c r="CB24">
        <v>67</v>
      </c>
      <c r="CE24">
        <v>70</v>
      </c>
      <c r="CF24">
        <v>71</v>
      </c>
    </row>
    <row r="25" spans="1:87" ht="30.75" thickBot="1" x14ac:dyDescent="0.3">
      <c r="A25" s="98" t="s">
        <v>288</v>
      </c>
      <c r="B25" s="99" t="s">
        <v>288</v>
      </c>
      <c r="C25" s="99" t="s">
        <v>288</v>
      </c>
      <c r="D25" s="99" t="s">
        <v>288</v>
      </c>
      <c r="E25" s="99" t="s">
        <v>288</v>
      </c>
      <c r="F25" s="99" t="s">
        <v>288</v>
      </c>
      <c r="G25" s="99" t="s">
        <v>288</v>
      </c>
      <c r="H25" s="99" t="s">
        <v>287</v>
      </c>
      <c r="I25" s="99" t="s">
        <v>288</v>
      </c>
      <c r="J25" s="99" t="s">
        <v>288</v>
      </c>
      <c r="K25" s="99" t="s">
        <v>288</v>
      </c>
      <c r="L25" s="99" t="s">
        <v>288</v>
      </c>
      <c r="M25" s="110" t="s">
        <v>287</v>
      </c>
      <c r="N25" s="112" t="s">
        <v>339</v>
      </c>
      <c r="O25" s="112" t="s">
        <v>340</v>
      </c>
      <c r="P25" s="112" t="s">
        <v>312</v>
      </c>
      <c r="Q25" s="112" t="s">
        <v>341</v>
      </c>
      <c r="S25" s="91"/>
      <c r="V25"/>
      <c r="W25" s="43" t="s">
        <v>150</v>
      </c>
      <c r="X25" s="43" t="s">
        <v>309</v>
      </c>
      <c r="Y25" s="43" t="s">
        <v>152</v>
      </c>
      <c r="Z25" s="43" t="s">
        <v>153</v>
      </c>
      <c r="AA25" s="43" t="s">
        <v>154</v>
      </c>
      <c r="AB25" s="43" t="s">
        <v>155</v>
      </c>
      <c r="AD25" s="43" t="s">
        <v>150</v>
      </c>
      <c r="AE25" s="43" t="s">
        <v>309</v>
      </c>
      <c r="AF25" s="43" t="s">
        <v>152</v>
      </c>
      <c r="AG25" s="43" t="s">
        <v>153</v>
      </c>
      <c r="AH25" s="43" t="s">
        <v>154</v>
      </c>
      <c r="AI25" s="43" t="s">
        <v>155</v>
      </c>
      <c r="AK25" s="43" t="s">
        <v>150</v>
      </c>
      <c r="AL25" s="43" t="s">
        <v>309</v>
      </c>
      <c r="AM25" s="43" t="s">
        <v>152</v>
      </c>
      <c r="AN25" s="43" t="s">
        <v>153</v>
      </c>
      <c r="AO25" s="43" t="s">
        <v>154</v>
      </c>
      <c r="AP25" s="43" t="s">
        <v>155</v>
      </c>
      <c r="AR25" s="43" t="s">
        <v>150</v>
      </c>
      <c r="AS25" s="43" t="s">
        <v>309</v>
      </c>
      <c r="AT25" s="43" t="s">
        <v>152</v>
      </c>
      <c r="AU25" s="43" t="s">
        <v>153</v>
      </c>
      <c r="AV25" s="43" t="s">
        <v>154</v>
      </c>
      <c r="AW25" s="43" t="s">
        <v>155</v>
      </c>
      <c r="AY25" s="43" t="s">
        <v>150</v>
      </c>
      <c r="AZ25" s="43" t="s">
        <v>309</v>
      </c>
      <c r="BA25" s="43" t="s">
        <v>152</v>
      </c>
      <c r="BB25" s="43" t="s">
        <v>153</v>
      </c>
      <c r="BC25" s="43" t="s">
        <v>154</v>
      </c>
      <c r="BD25" s="43" t="s">
        <v>155</v>
      </c>
      <c r="BF25" s="43" t="s">
        <v>150</v>
      </c>
      <c r="BG25" s="43" t="s">
        <v>309</v>
      </c>
      <c r="BH25" s="43" t="s">
        <v>152</v>
      </c>
      <c r="BI25" s="43" t="s">
        <v>153</v>
      </c>
      <c r="BJ25" s="43" t="s">
        <v>154</v>
      </c>
      <c r="BK25" s="43" t="s">
        <v>155</v>
      </c>
      <c r="BM25" s="43" t="s">
        <v>165</v>
      </c>
      <c r="BN25" s="43" t="s">
        <v>200</v>
      </c>
      <c r="BO25" s="43" t="s">
        <v>576</v>
      </c>
      <c r="BP25" s="43" t="s">
        <v>166</v>
      </c>
      <c r="BQ25" s="43" t="s">
        <v>201</v>
      </c>
      <c r="BR25" s="43" t="s">
        <v>167</v>
      </c>
      <c r="BS25" s="43" t="s">
        <v>168</v>
      </c>
      <c r="BT25" s="43" t="s">
        <v>169</v>
      </c>
      <c r="BU25" s="43" t="s">
        <v>585</v>
      </c>
      <c r="BV25" s="43" t="s">
        <v>170</v>
      </c>
      <c r="BW25" s="43" t="s">
        <v>171</v>
      </c>
      <c r="BX25" s="43" t="s">
        <v>194</v>
      </c>
      <c r="BY25" s="43" t="s">
        <v>172</v>
      </c>
      <c r="BZ25" s="43" t="s">
        <v>202</v>
      </c>
      <c r="CA25" s="43" t="s">
        <v>173</v>
      </c>
      <c r="CB25" s="43" t="s">
        <v>174</v>
      </c>
      <c r="CC25" s="43" t="s">
        <v>175</v>
      </c>
      <c r="CD25" s="43" t="s">
        <v>578</v>
      </c>
      <c r="CE25" s="43" t="s">
        <v>577</v>
      </c>
      <c r="CF25" s="43" t="s">
        <v>176</v>
      </c>
      <c r="CG25" s="43" t="s">
        <v>177</v>
      </c>
      <c r="CH25" s="43" t="s">
        <v>178</v>
      </c>
      <c r="CI25" s="43" t="s">
        <v>179</v>
      </c>
    </row>
    <row r="26" spans="1:87" x14ac:dyDescent="0.25">
      <c r="A26" s="100" t="s">
        <v>306</v>
      </c>
      <c r="B26" s="101" t="s">
        <v>307</v>
      </c>
      <c r="C26" s="101" t="s">
        <v>308</v>
      </c>
      <c r="D26" s="101" t="s">
        <v>304</v>
      </c>
      <c r="E26" s="101" t="s">
        <v>305</v>
      </c>
      <c r="F26" s="101" t="s">
        <v>302</v>
      </c>
      <c r="G26" s="101" t="s">
        <v>303</v>
      </c>
      <c r="H26" s="101" t="s">
        <v>300</v>
      </c>
      <c r="I26" s="101" t="s">
        <v>301</v>
      </c>
      <c r="J26" s="101" t="s">
        <v>298</v>
      </c>
      <c r="K26" s="101" t="s">
        <v>299</v>
      </c>
      <c r="L26" s="101" t="s">
        <v>297</v>
      </c>
      <c r="M26" s="102" t="s">
        <v>296</v>
      </c>
      <c r="N26" s="113"/>
      <c r="O26" s="113"/>
      <c r="P26" s="113"/>
      <c r="Q26" s="113"/>
      <c r="R26" s="79" t="s">
        <v>360</v>
      </c>
      <c r="S26" s="1" t="s">
        <v>127</v>
      </c>
      <c r="T26" s="1" t="s">
        <v>128</v>
      </c>
      <c r="U26" s="1" t="s">
        <v>129</v>
      </c>
      <c r="V26" s="3" t="s">
        <v>130</v>
      </c>
      <c r="W26" s="44">
        <v>10</v>
      </c>
      <c r="X26" s="44">
        <v>4.5</v>
      </c>
      <c r="Y26" s="44">
        <v>1</v>
      </c>
      <c r="Z26" s="44">
        <v>0.1</v>
      </c>
      <c r="AA26" s="44">
        <v>10</v>
      </c>
      <c r="AB26" s="44">
        <v>2</v>
      </c>
      <c r="AD26" s="44">
        <v>10</v>
      </c>
      <c r="AE26" s="44">
        <v>4.5</v>
      </c>
      <c r="AF26" s="44">
        <v>1</v>
      </c>
      <c r="AG26" s="44">
        <v>0.1</v>
      </c>
      <c r="AH26" s="44">
        <v>10</v>
      </c>
      <c r="AI26" s="44">
        <v>2</v>
      </c>
      <c r="AK26" s="44">
        <v>10</v>
      </c>
      <c r="AL26" s="44">
        <v>4.5</v>
      </c>
      <c r="AM26" s="44">
        <v>1</v>
      </c>
      <c r="AN26" s="44">
        <v>0.1</v>
      </c>
      <c r="AO26" s="44">
        <v>10</v>
      </c>
      <c r="AP26" s="44">
        <v>2</v>
      </c>
      <c r="AR26" s="44">
        <v>10</v>
      </c>
      <c r="AS26" s="44">
        <v>4.5</v>
      </c>
      <c r="AT26" s="44">
        <v>1</v>
      </c>
      <c r="AU26" s="44">
        <v>0.1</v>
      </c>
      <c r="AV26" s="44">
        <v>10</v>
      </c>
      <c r="AW26" s="44">
        <v>2</v>
      </c>
      <c r="AY26" s="44">
        <v>10</v>
      </c>
      <c r="AZ26" s="44">
        <v>4.5</v>
      </c>
      <c r="BA26" s="44">
        <v>1</v>
      </c>
      <c r="BB26" s="44">
        <v>0.1</v>
      </c>
      <c r="BC26" s="44">
        <v>10</v>
      </c>
      <c r="BD26" s="44">
        <v>2</v>
      </c>
      <c r="BF26" s="44">
        <v>10</v>
      </c>
      <c r="BG26" s="44">
        <v>4.5</v>
      </c>
      <c r="BH26" s="44">
        <v>1</v>
      </c>
      <c r="BI26" s="44">
        <v>0.1</v>
      </c>
      <c r="BJ26" s="44">
        <v>10</v>
      </c>
      <c r="BK26" s="44">
        <v>2</v>
      </c>
      <c r="BM26" s="44">
        <v>25</v>
      </c>
      <c r="BN26" s="44">
        <v>5</v>
      </c>
      <c r="BO26" s="44">
        <v>0.5</v>
      </c>
      <c r="BP26" s="44">
        <v>25</v>
      </c>
      <c r="BQ26" s="44">
        <v>5</v>
      </c>
      <c r="BR26" s="44">
        <v>1</v>
      </c>
      <c r="BS26" s="44">
        <v>1</v>
      </c>
      <c r="BT26" s="44">
        <v>0.4</v>
      </c>
      <c r="BU26" s="44">
        <v>10</v>
      </c>
      <c r="BV26" s="44">
        <v>5</v>
      </c>
      <c r="BW26" s="44">
        <v>1</v>
      </c>
      <c r="BX26" s="44">
        <v>0.5</v>
      </c>
      <c r="BY26" s="44">
        <v>25</v>
      </c>
      <c r="BZ26" s="44">
        <v>5</v>
      </c>
      <c r="CA26" s="44">
        <v>1</v>
      </c>
      <c r="CB26" s="44">
        <v>10</v>
      </c>
      <c r="CC26" s="44">
        <v>5</v>
      </c>
      <c r="CD26" s="44">
        <v>2.5</v>
      </c>
      <c r="CE26" s="44">
        <v>2.5</v>
      </c>
      <c r="CF26" s="44">
        <v>1</v>
      </c>
      <c r="CG26" s="44">
        <v>5</v>
      </c>
      <c r="CH26" s="44">
        <v>2</v>
      </c>
      <c r="CI26" s="44">
        <v>0.75</v>
      </c>
    </row>
    <row r="27" spans="1:87" x14ac:dyDescent="0.25">
      <c r="A27" s="103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04">
        <v>0</v>
      </c>
      <c r="N27" s="111" t="s">
        <v>342</v>
      </c>
      <c r="O27" s="131" t="s">
        <v>0</v>
      </c>
      <c r="P27" s="111" t="s">
        <v>429</v>
      </c>
      <c r="Q27" s="21" t="s">
        <v>430</v>
      </c>
      <c r="R27" s="79" t="s">
        <v>8</v>
      </c>
      <c r="S27" s="1" t="s">
        <v>75</v>
      </c>
      <c r="T27" s="1" t="s">
        <v>45</v>
      </c>
      <c r="U27" s="74" t="s">
        <v>46</v>
      </c>
      <c r="V27" s="3">
        <v>0</v>
      </c>
      <c r="W27" s="79">
        <f>IF($T27="primary",ROUNDUP((($V27*$T$13*SUM($T$3,$X$3))/1000)/W$26,0),ROUNDUP((($V27*$T$20*SUM($T$3,$X$3))/1000)/W$26,0))</f>
        <v>0</v>
      </c>
      <c r="X27" s="1">
        <f>IF($T27="primary",ROUNDUP((($V27*$T$13*SUM($U$3,$W$3))/1000)/X$26,0),ROUNDUP((($V27*$T$20*SUM($U$3,$W$3))/1000)/X$26,0))</f>
        <v>0</v>
      </c>
      <c r="Y27" s="1">
        <f>IF($T27="primary",ROUNDUP((($V27*$T$12*SUM($T$3,$U$3,$X$3,$W$3))/1000)/Y$26,0),ROUNDUP((($V27*$T$19*SUM($T$3,$U$3,$W$3,$X$3))/1000)/Y$26,0))</f>
        <v>0</v>
      </c>
      <c r="Z27" s="1">
        <f t="shared" ref="Z27:Z43" si="0">$V27*$V$3</f>
        <v>0</v>
      </c>
      <c r="AA27" s="1">
        <f>IF($T27="primary",ROUNDDOWN((($V27*$T$11*SUM($T$3,$U$3,$X$3,$W$3))/1000)/AA$26,0),ROUNDDOWN((($V27*$T$18*SUM($T$3,$U$3,$W$3,$X$3))/1000)/AA$26,0))</f>
        <v>0</v>
      </c>
      <c r="AB27" s="1">
        <f>IF($T27="primary",ROUNDUP(((($V27*$T$11*SUM($T$3,$U$3,$X$3,$W$3))/1000)-(AA27*AA$26))/AB$26,0),ROUNDUP(((($V27*$T$18*SUM($T$3,$U$3,$W$3,$X$3))/1000)-(AA27*AA$26))/AB$26,0))</f>
        <v>0</v>
      </c>
      <c r="AD27" s="1">
        <f>IF($T27="primary",ROUNDUP((($V27*$T$13*SUM($T$4,$X$4))/1000)/AD$26,0),ROUNDUP((($V27*$T$20*SUM($T$4,$X$4))/1000)/AD$26,0))</f>
        <v>0</v>
      </c>
      <c r="AE27" s="1">
        <f>IF($T27="primary",ROUNDUP((($V27*$T$14*SUM($U$4,$W$4))/1000)/AE$26,0),ROUNDUP((($V27*$T$21*SUM($U$4,$W$4))/1000)/AE$26,0))</f>
        <v>0</v>
      </c>
      <c r="AF27" s="1">
        <f>IF($T27="primary",ROUNDUP((($V27*$T$12*SUM($T$4,$U$4,$X$4,$W$4))/1000)/AF$26,0),ROUNDUP((($V27*$T$19*SUM($T$4,$U$4,$W$4,$X$4))/1000)/AF$26,0))</f>
        <v>0</v>
      </c>
      <c r="AG27" s="1">
        <f t="shared" ref="AG27:AG43" si="1">$V27*$V$4</f>
        <v>0</v>
      </c>
      <c r="AH27" s="1">
        <f>IF($T27="primary",ROUNDDOWN((($V27*$T$11*SUM($T$4,$U$4,$X$4,$W$4))/1000)/AH$26,0),ROUNDDOWN((($V27*$T$18*SUM($T$4,$U$4,$W$4,$X$4))/1000)/AH$26,0))</f>
        <v>0</v>
      </c>
      <c r="AI27" s="1">
        <f>IF($T27="primary",ROUNDUP(((($V27*$T$11*SUM($T$4,$U$4,$X$4,$W$4))/1000)-(AH27*AH$26))/AI$26,0),ROUNDUP(((($V27*$T$18*SUM($T$4,$U$4,$W$4,$X$4))/1000)-(AH27*AH$26))/AI$26,0))</f>
        <v>0</v>
      </c>
      <c r="AK27" s="1">
        <f>IF($T27="primary",ROUNDUP((($V27*$T$13*SUM($T$5,$X$5))/1000)/AK$26,0),ROUNDUP((($V27*$T$20*SUM($T$5,$X$5))/1000)/AK$26,0))</f>
        <v>0</v>
      </c>
      <c r="AL27" s="1">
        <f t="shared" ref="AL27:AL43" si="2">IF($T27="primary",ROUNDUP((($V27*$T$14*SUM($U$5,$W$5))/1000)/AL$26,0),ROUNDUP((($V27*$T$21*SUM($U$5,$W$5))/1000)/AL$26,0))</f>
        <v>0</v>
      </c>
      <c r="AM27" s="1">
        <f>IF($T27="primary",ROUNDUP((($V27*$T$12*SUM($T$5,$U$5,$X$5,$W$5))/1000)/AM$26,0),ROUNDUP((($V27*$T$19*SUM($T$5,$U$5,$W$5,$X$5))/1000)/AM$26,0))</f>
        <v>0</v>
      </c>
      <c r="AN27" s="1">
        <f>$V27*$V$5</f>
        <v>0</v>
      </c>
      <c r="AO27" s="1">
        <f>IF($T27="primary",ROUNDDOWN((($V27*$T$11*SUM($T$5,$U$5,$X$5,$W$5))/1000)/AO$26,0),ROUNDDOWN((($V27*$T$18*SUM($T$5,$U$5,$W$5,$X$5))/1000)/AO$26,0))</f>
        <v>0</v>
      </c>
      <c r="AP27" s="1">
        <f>IF($T27="primary",ROUNDUP(((($V27*$T$11*SUM($T$5,$U$5,$X$5,$W$5))/1000)-(AO27*AO$26))/AP$26,0),ROUNDUP(((($V27*$T$18*SUM($T$5,$U$5,$W$5,$X$5))/1000)-(AO27*AO$26))/AP$26,0))</f>
        <v>0</v>
      </c>
      <c r="AR27" s="1">
        <f>IF($T27="primary",ROUNDUP((($V27*$T$13*SUM($T$6,$X$6))/1000)/AR$26,0),ROUNDUP((($V27*$T$20*SUM($T$6,$X$6))/1000)/AR$26,0))</f>
        <v>0</v>
      </c>
      <c r="AS27" s="1">
        <f>IF($T27="primary",ROUNDUP((($V27*$T$14*SUM($U$6,$W$6))/1000)/AS$26,0),ROUNDUP((($V27*$T$21*SUM($U$6,$W$6))/1000)/AS$26,0))</f>
        <v>0</v>
      </c>
      <c r="AT27" s="1">
        <f>IF($T27="primary",ROUNDUP((($V27*$T$12*SUM($T$6,$U$6,$X$6,$W$6))/1000)/AT$26,0),ROUNDUP((($V27*$T$19*SUM($T$6,$U$6,$W$6,$X$6))/1000)/AT$26,0))</f>
        <v>0</v>
      </c>
      <c r="AU27" s="1">
        <f>$V27*$V$6</f>
        <v>0</v>
      </c>
      <c r="AV27" s="1">
        <f>IF($T27="primary",ROUNDDOWN((($V27*$T$11*SUM($T$6,$U$6,$X$6,$W$6))/1000)/AV$26,0),ROUNDDOWN((($V27*$T$18*SUM($T$6,$U$6,$W$6,$X$6))/1000)/AV$26,0))</f>
        <v>0</v>
      </c>
      <c r="AW27" s="1">
        <f>IF($T27="primary",ROUNDUP(((($V27*$T$11*SUM($T$6,$U$6,$X$6,$W$6))/1000)-(AV27*AV$26))/AW$26,0),ROUNDUP(((($V27*$T$18*SUM($T$6,$U$6,$W$6,$X$6))/1000)-(AV27*AV$26))/AW$26,0))</f>
        <v>0</v>
      </c>
      <c r="AY27" s="1">
        <f>IF($T27="primary",ROUNDUP((($V27*$T$13*SUM($T$7,$X$7))/1000)/AY$26,0),ROUNDUP((($V27*$T$20*SUM($T$7,$X$7))/1000)/AY$26,0))</f>
        <v>0</v>
      </c>
      <c r="AZ27" s="1">
        <f>IF($T27="primary",ROUNDUP((($V27*$T$14*SUM($U$7,$W$7))/1000)/AZ$26,0),ROUNDUP((($V27*$T$21*SUM($U$7,$W$7))/1000)/AZ$26,0))</f>
        <v>0</v>
      </c>
      <c r="BA27" s="1">
        <f>IF($T27="primary",ROUNDUP((($V27*$T$12*SUM($T$7,$U$7,$X$7,$W$7))/1000)/BA$26,0),ROUNDUP((($V27*$T$19*SUM($T$7,$U$7,$W$7,$X$7))/1000)/BA$26,0))</f>
        <v>0</v>
      </c>
      <c r="BB27" s="1">
        <f>$V27*$V$7</f>
        <v>0</v>
      </c>
      <c r="BC27" s="1">
        <f>IF($T27="primary",ROUNDDOWN((($V27*$T$11*SUM($T$7,$U$7,$X$7,$W$7))/1000)/BC$26,0),ROUNDDOWN((($V27*$T$18*SUM($T$7,$U$7,$W$7,$X$7))/1000)/BC$26,0))</f>
        <v>0</v>
      </c>
      <c r="BD27" s="1">
        <f>IF($T27="primary",ROUNDUP(((($V27*$T$11*SUM($T$7,$U$7,$X$7,$W$7))/1000)-(BC27*BC$26))/BD$26,0),ROUNDUP(((($V27*$T$18*SUM($T$7,$U$7,$W$7,$X$7))/1000)-(BC27*BC$26))/BD$26,0))</f>
        <v>0</v>
      </c>
      <c r="BF27" s="1">
        <f t="shared" ref="BF27:BK27" si="3">SUM(W27,AD27,AK27,AR27,AY27)</f>
        <v>0</v>
      </c>
      <c r="BG27" s="1">
        <f t="shared" si="3"/>
        <v>0</v>
      </c>
      <c r="BH27" s="1">
        <f t="shared" si="3"/>
        <v>0</v>
      </c>
      <c r="BI27" s="1">
        <f t="shared" si="3"/>
        <v>0</v>
      </c>
      <c r="BJ27" s="1">
        <f t="shared" si="3"/>
        <v>0</v>
      </c>
      <c r="BK27" s="1">
        <f t="shared" si="3"/>
        <v>0</v>
      </c>
      <c r="BM27" s="1">
        <f>IF($T27="primary",ROUNDDOWN((($V27*$BS$14*SUM($BP$19:$BP$23))/1000)/BM$26,0),ROUNDDOWN((($V27*$BO$14*SUM($BN$19:$BN$23,$BQ$19:$BQ$23))/1000)/BM$26,0))</f>
        <v>0</v>
      </c>
      <c r="BN27" s="1">
        <f>IF($T27="primary",ROUNDDOWN(((($V27*$BS$14*SUM($BP$19:$BP$23))/1000)-(BM27*BM$26))/BN$26,0),ROUNDDOWN(((($V27*$BO$14*SUM($BN$19:$BN$23,$BQ$19:$BQ$23))/1000)-(BM27*BM$26))/BN$26,0))</f>
        <v>0</v>
      </c>
      <c r="BO27" s="1">
        <f>IF($T27="primary",ROUNDUP(((($V27*$BS$14*SUM($BP$19:$BP$23))/1000)-(BM$26*BM27+BN27*BN$26))/BO$26,0),ROUNDUP(((($V27*$BO$14*SUM($BN$19:$BN$23,$BQ$19:$BQ$23))/1000)-(BM$26*BM27+BN27*BN$26))/BO$26,0))</f>
        <v>0</v>
      </c>
      <c r="BP27" s="1">
        <f>IF($T27="primary",ROUNDDOWN((($V27*$BS$6*SUM($BO$19:$BO$23,$BQ$19:$BQ$23,$BN$19:$BN$23))/1000)/BP$26,0),ROUNDDOWN((($V27*$BO$6*SUM($BO$19:$BO$23,$BP$19:$BP$23))/1000)/BP$26,0))</f>
        <v>0</v>
      </c>
      <c r="BQ27" s="1">
        <f>IF($T27="primary",ROUNDDOWN(((($V27*$BS$6*SUM($BO$19:$BO$23,$BN$19:$BN$23,$BQ$19:$BQ$23))/1000)-(BP27*BP$26))/BQ$26,0),ROUNDDOWN(((($V27*$BO$6*SUM($BO$19:$BO$23,$BP$19:$BP$23))/1000)-(BP27*BP$26))/BQ$26,0))</f>
        <v>0</v>
      </c>
      <c r="BR27" s="1">
        <f>IF($T27="primary",ROUNDUP(((($V27*$BS$6*SUM($BO$19:$BO$23,$BN$19:$BN$23,$BQ$19:$BQ$23))/1000)-(BP$26*BP27+BQ27*BQ$26))/BR$26,0),ROUNDUP(((($V27*$BO$6*SUM($BO$19:$BO$23,$BP$19:$BP$23))/1000)-(BP$26*BP27+BQ27*BQ$26))/BR$26,0))</f>
        <v>0</v>
      </c>
      <c r="BS27" s="1">
        <f>IF($T27="primary",ROUNDUP((($V27*$BS$13*SUM($BO$19:$BO$23))/1000)/BS$26,0),ROUNDUP((($V27*$BO$13*SUM($BO$19:$BO$23))/1000)/BS$26,0))</f>
        <v>0</v>
      </c>
      <c r="BT27" s="1">
        <f>IF($T27="primary",ROUNDUP((($V27*$BS$10*SUM($BM$19:$BM$23)+$V27*$BT$10*SUM($BQ$19:$BQ$23))/1000)/BT$26,0),ROUNDUP((($V27*$BO$10*SUM($BM$19:$BM$23))/1000)/BT$26,0))</f>
        <v>0</v>
      </c>
      <c r="BU27" s="1">
        <f>IF($T27="primary",ROUNDDOWN((($V27*$BS$7*SUM($BM$19:$BM$23))/1000)/BU$26,0),ROUNDDOWN((($V27*$BO$7*SUM($BM$19:$BM$23))/1000)/BU$26,0))</f>
        <v>0</v>
      </c>
      <c r="BV27" s="1">
        <f>IF($T27="primary",ROUNDDOWN(((($V27*$BS$7*SUM($BM$19:$BM$23))/1000)-(BU27*BU$26))/BV$26,0),ROUNDDOWN(((($V27*$BO$7*SUM($BM$19:$BM$23))/1000)-(BU27*BU$26))/BV$26,0))</f>
        <v>0</v>
      </c>
      <c r="BW27" s="1">
        <f>IF($T27="primary",ROUNDUP(((($V27*$BS$7*SUM($BM$19:$BM$23))/1000)-(BU$26*BU27+BV27*BV$26))/BW$26,0),ROUNDUP(((($V27*$BO$7*SUM($BM$19:$BM$23))/1000)-(BU$26*BU27+BV27*BV$26))/BW$26,0))</f>
        <v>0</v>
      </c>
      <c r="BX27" s="1">
        <f>IF($T27="primary",ROUNDUP((($V27*$BS$9*SUM($BM$19:$BM$23,$BN$19:$BN$23,$BP$19:$BP$23))/1000)/BX$26,0),ROUNDUP((($V27*$BO$9*SUM($BM$19:$BQ$23))/1000)/BX$26,0))</f>
        <v>0</v>
      </c>
      <c r="BY27" s="1">
        <f>IF($T27="primary",ROUNDDOWN((($V27*$BS$12*SUM($BP$19:$BP$23))/1000)/BY$26,0),ROUNDDOWN((($V27*$BO$12*SUM($BN$19:$BN$23,$BQ$19:$BQ$23))/1000)/BY$26,0))</f>
        <v>0</v>
      </c>
      <c r="BZ27" s="1">
        <f>IF($T27="primary",ROUNDDOWN(((($V27*$BS$12*SUM($BP$19:$BP$23))/1000)-(BY27*BY$26))/BZ$26,0),ROUNDDOWN(((($V27*$BO$12*SUM($BN$19:$BN$23,$BQ$19:$BQ$23))/1000)-(BY27*BY$26))/BZ$26,0))</f>
        <v>0</v>
      </c>
      <c r="CA27" s="1">
        <f>IF($T27="primary",ROUNDUP(((($V27*$BS$12*SUM($BP$19:$BP$23))/1000)-(BY$26*BY27+BZ27*BZ$26))/CA$26,0),ROUNDUP(((($V27*$BO$12*SUM($BN$19:$BN$23,$BQ$19:$BQ$23))/1000)-(BY$26*BY27+BZ27*BZ$26))/CA$26,0))</f>
        <v>0</v>
      </c>
      <c r="CB27" s="1">
        <f>IF($T27="primary",ROUNDDOWN((($V27*$BS$11*SUM($BN$19:$BN$23))/1000)/CB$26,0),ROUNDDOWN((($V27*$BO$11*SUM($BP$19:$BP$23))/1000)/CB$26,0))</f>
        <v>0</v>
      </c>
      <c r="CC27" s="1">
        <f>IF($T27="primary",ROUNDDOWN(((($V27*$BS$11*SUM($BN$19:$BN$23))/1000)-(CB27*CB$26))/CC$26,0),ROUNDDOWN(((($V27*$BO$11*SUM($BP$19:$BP$23))/1000)-(CB27*CB$26))/CC$26,0))</f>
        <v>0</v>
      </c>
      <c r="CD27" s="1">
        <f>IF($T27="primary",ROUNDUP(((($V27*$BS$11*SUM($BN$19:$BN$23))/1000)-(CB$26*CB27+CC27*CC$26))/CD$26,0),ROUNDUP(((($V27*$BO$11*SUM($BP$19:$BP$23))/1000)-(CC27*CC$26+CB$26*CB27))/CD$26,0))</f>
        <v>0</v>
      </c>
      <c r="CE27" s="1">
        <f>IF($T27="primary",ROUNDDOWN((($V27*$BS$15*SUM($BM$19:$BM$23,$BQ$19:$BQ$23))/1000)/CE$26,0),ROUNDDOWN((($V27*$BO$15*SUM($BM$19:$BM$23,$BQ$19:$BQ$23))/1000)/CE$26,0))</f>
        <v>0</v>
      </c>
      <c r="CF27" s="1">
        <f>IF($T27="primary",ROUNDUP(((($V27*$BS$15*SUM($BM$19:$BM$23,$BQ$19:$BQ$23))/1000)-(CE27*CE$26))/CF$26,0),ROUNDUP(((($V27*$BO$15*SUM($BM$19:$BM$23,$BQ$19:$BQ$23))/1000)-(CE27*CE$26))/CF$26,0))</f>
        <v>0</v>
      </c>
      <c r="CG27" s="1">
        <f>IF($T27="primary",ROUNDDOWN((($V27*$BS$8*SUM($BM$19:$BM$23,$BN$19:$BN$23,$BP$19:$BP$23,$BQ$19:$BQ$23))/1000)/CG$26,0),ROUNDDOWN((($V27*$BO$8*SUM($BM$19:$BM$23,$BN$19:$BN$23,$BP$19:$BP$23,$BQ$19:$BQ$23))/1000)/CG$26,0))</f>
        <v>0</v>
      </c>
      <c r="CH27" s="1">
        <f>IF($T27="primary",ROUNDDOWN(((($V27*$BS$8*SUM($BM$19:$BM$23,$BN$19:$BN$23,$BP$19:$BP$23,$BQ$19:$BQ$23))/1000)-(CG27*CG$26))/CH$26,0),ROUNDDOWN(((($V27*$BO$8*SUM($BM$19:$BM$23,$BN$19:$BN$23,$BP$19:$BP$23,$BQ$19:$BQ$23))/1000)-(CG27*CG$26))/CH$26,0))</f>
        <v>0</v>
      </c>
      <c r="CI27" s="1">
        <f>IF($T27="primary",ROUNDUP(((($V27*$BS$8*SUM($BM$19:$BM$23,$BN$19:$BN$23,$BP$19:$BP$23,$BQ$19:$BQ$23))/1000)-(CG$26*CG27+CH27*CH$26))/CI$26,0),ROUNDUP(((($V27*$BO$8*SUM($BM$19:$BM$23,$BN$19:$BN$23,$BP$19:$BP$23,$BQ$19:$BQ$23))/1000)-(CG$26*CG27+CH27*CH$26))/CI$26,0))</f>
        <v>0</v>
      </c>
    </row>
    <row r="28" spans="1:87" x14ac:dyDescent="0.25">
      <c r="A28" s="103"/>
      <c r="B28" s="1"/>
      <c r="C28" s="1"/>
      <c r="D28" s="1"/>
      <c r="E28" s="1"/>
      <c r="F28" s="1"/>
      <c r="G28" s="1"/>
      <c r="H28" s="1">
        <v>84</v>
      </c>
      <c r="I28" s="1"/>
      <c r="J28" s="1"/>
      <c r="K28" s="1"/>
      <c r="L28" s="1"/>
      <c r="M28" s="104"/>
      <c r="N28" s="111" t="s">
        <v>343</v>
      </c>
      <c r="O28" s="131" t="s">
        <v>0</v>
      </c>
      <c r="P28" s="111" t="s">
        <v>429</v>
      </c>
      <c r="Q28" s="21" t="s">
        <v>431</v>
      </c>
      <c r="R28" s="79" t="s">
        <v>8</v>
      </c>
      <c r="S28" s="1" t="s">
        <v>75</v>
      </c>
      <c r="T28" s="1" t="s">
        <v>45</v>
      </c>
      <c r="U28" s="74" t="s">
        <v>47</v>
      </c>
      <c r="V28" s="3">
        <v>642</v>
      </c>
      <c r="W28" s="79">
        <f>IF($T28="primary",ROUNDUP((($V28*$T$13*SUM($T$3,$X$3))/1000)/W$26,0),ROUNDUP((($V28*$T$20*SUM($T$3,$X$3))/1000)/W$26,0))</f>
        <v>4</v>
      </c>
      <c r="X28" s="1">
        <f>IF($T28="primary",ROUNDUP((($V28*$T$13*SUM($U$3,$W$3))/1000)/X$26,0),ROUNDUP((($V28*$T$20*SUM($U$3,$W$3))/1000)/X$26,0))</f>
        <v>18</v>
      </c>
      <c r="Y28" s="1">
        <f t="shared" ref="Y28:Y43" si="4">IF($T28="primary",ROUNDUP((($V28*$T$12*SUM($T$3,$U$3,$X$3,$W$3))/1000)/Y$26,0),ROUNDUP((($V28*$T$19*SUM($T$3,$U$3,$W$3,$X$3))/1000)/Y$26,0))</f>
        <v>6</v>
      </c>
      <c r="Z28" s="1">
        <f>$V28*$V$3</f>
        <v>642</v>
      </c>
      <c r="AA28" s="1">
        <f t="shared" ref="AA28:AA43" si="5">IF($T28="primary",ROUNDDOWN((($V28*$T$11*SUM($T$3,$U$3,$X$3,$W$3))/1000)/AA$26,0),ROUNDDOWN((($V28*$T$18*SUM($T$3,$U$3,$W$3,$X$3))/1000)/AA$26,0))</f>
        <v>0</v>
      </c>
      <c r="AB28" s="1">
        <f t="shared" ref="AB28:AB43" si="6">IF($T28="primary",ROUNDUP(((($V28*$T$11*SUM($T$3,$U$3,$X$3,$W$3))/1000)-(AA28*AA$26))/AB$26,0),ROUNDUP(((($V28*$T$18*SUM($T$3,$U$3,$W$3,$X$3))/1000)-(AA28*AA$26))/AB$26,0))</f>
        <v>5</v>
      </c>
      <c r="AD28" s="1">
        <f t="shared" ref="AD28:AD43" si="7">IF($T28="primary",ROUNDUP((($V28*$T$13*SUM($T$4,$X$4))/1000)/AD$26,0),ROUNDUP((($V28*$T$20*SUM($T$4,$X$4))/1000)/AD$26,0))</f>
        <v>8</v>
      </c>
      <c r="AE28" s="1">
        <f t="shared" ref="AE28:AE43" si="8">IF($T28="primary",ROUNDUP((($V28*$T$14*SUM($U$4,$W$4))/1000)/AE$26,0),ROUNDUP((($V28*$T$21*SUM($U$4,$W$4))/1000)/AE$26,0))</f>
        <v>18</v>
      </c>
      <c r="AF28" s="1">
        <f t="shared" ref="AF28:AF43" si="9">IF($T28="primary",ROUNDUP((($V28*$T$12*SUM($T$4,$U$4,$X$4,$W$4))/1000)/AF$26,0),ROUNDUP((($V28*$T$19*SUM($T$4,$U$4,$W$4,$X$4))/1000)/AF$26,0))</f>
        <v>8</v>
      </c>
      <c r="AG28" s="1">
        <f t="shared" si="1"/>
        <v>642</v>
      </c>
      <c r="AH28" s="1">
        <f t="shared" ref="AH28:AH43" si="10">IF($T28="primary",ROUNDDOWN((($V28*$T$11*SUM($T$4,$U$4,$X$4,$W$4))/1000)/AH$26,0),ROUNDDOWN((($V28*$T$18*SUM($T$4,$U$4,$W$4,$X$4))/1000)/AH$26,0))</f>
        <v>1</v>
      </c>
      <c r="AI28" s="1">
        <f t="shared" ref="AI28:AI43" si="11">IF($T28="primary",ROUNDUP(((($V28*$T$11*SUM($T$4,$U$4,$X$4,$W$4))/1000)-(AH28*AH$26))/AI$26,0),ROUNDUP(((($V28*$T$18*SUM($T$4,$U$4,$W$4,$X$4))/1000)-(AH28*AH$26))/AI$26,0))</f>
        <v>2</v>
      </c>
      <c r="AK28" s="1">
        <f t="shared" ref="AK28:AK43" si="12">IF($T28="primary",ROUNDUP((($V28*$T$13*SUM($T$5,$X$5))/1000)/AK$26,0),ROUNDUP((($V28*$T$20*SUM($T$5,$X$5))/1000)/AK$26,0))</f>
        <v>4</v>
      </c>
      <c r="AL28" s="1">
        <f t="shared" si="2"/>
        <v>9</v>
      </c>
      <c r="AM28" s="1">
        <f t="shared" ref="AM28:AM43" si="13">IF($T28="primary",ROUNDUP((($V28*$T$12*SUM($T$5,$U$5,$X$5,$W$5))/1000)/AM$26,0),ROUNDUP((($V28*$T$19*SUM($T$5,$U$5,$W$5,$X$5))/1000)/AM$26,0))</f>
        <v>4</v>
      </c>
      <c r="AN28" s="1">
        <f t="shared" ref="AN28:AN43" si="14">$V28*$V$5</f>
        <v>0</v>
      </c>
      <c r="AO28" s="1">
        <f t="shared" ref="AO28:AO43" si="15">IF($T28="primary",ROUNDDOWN((($V28*$T$11*SUM($T$5,$U$5,$X$5,$W$5))/1000)/AO$26,0),ROUNDDOWN((($V28*$T$18*SUM($T$5,$U$5,$W$5,$X$5))/1000)/AO$26,0))</f>
        <v>0</v>
      </c>
      <c r="AP28" s="1">
        <f t="shared" ref="AP28:AP43" si="16">IF($T28="primary",ROUNDUP(((($V28*$T$11*SUM($T$5,$U$5,$X$5,$W$5))/1000)-(AO28*AO$26))/AP$26,0),ROUNDUP(((($V28*$T$18*SUM($T$5,$U$5,$W$5,$X$5))/1000)-(AO28*AO$26))/AP$26,0))</f>
        <v>4</v>
      </c>
      <c r="AR28" s="1">
        <f t="shared" ref="AR28:AR43" si="17">IF($T28="primary",ROUNDUP((($V28*$T$13*SUM($T$6,$X$6))/1000)/AR$26,0),ROUNDUP((($V28*$T$20*SUM($T$6,$X$6))/1000)/AR$26,0))</f>
        <v>0</v>
      </c>
      <c r="AS28" s="1">
        <f t="shared" ref="AS28:AS43" si="18">IF($T28="primary",ROUNDUP((($V28*$T$14*SUM($U$6,$W$6))/1000)/AS$26,0),ROUNDUP((($V28*$T$21*SUM($U$6,$W$6))/1000)/AS$26,0))</f>
        <v>0</v>
      </c>
      <c r="AT28" s="1">
        <f t="shared" ref="AT28:AT43" si="19">IF($T28="primary",ROUNDUP((($V28*$T$12*SUM($T$6,$U$6,$X$6,$W$6))/1000)/AT$26,0),ROUNDUP((($V28*$T$19*SUM($T$6,$U$6,$W$6,$X$6))/1000)/AT$26,0))</f>
        <v>0</v>
      </c>
      <c r="AU28" s="1">
        <f t="shared" ref="AU28:AU43" si="20">$V28*$V$6</f>
        <v>0</v>
      </c>
      <c r="AV28" s="1">
        <f t="shared" ref="AV28:AV43" si="21">IF($T28="primary",ROUNDDOWN((($V28*$T$11*SUM($T$6,$U$6,$X$6,$W$6))/1000)/AV$26,0),ROUNDDOWN((($V28*$T$18*SUM($T$6,$U$6,$W$6,$X$6))/1000)/AV$26,0))</f>
        <v>0</v>
      </c>
      <c r="AW28" s="1">
        <f t="shared" ref="AW28:AW43" si="22">IF($T28="primary",ROUNDUP(((($V28*$T$11*SUM($T$6,$U$6,$X$6,$W$6))/1000)-(AV28*AV$26))/AW$26,0),ROUNDUP(((($V28*$T$18*SUM($T$6,$U$6,$W$6,$X$6))/1000)-(AV28*AV$26))/AW$26,0))</f>
        <v>0</v>
      </c>
      <c r="AY28" s="1">
        <f t="shared" ref="AY28:AY43" si="23">IF($T28="primary",ROUNDUP((($V28*$T$13*SUM($T$7,$X$7))/1000)/AY$26,0),ROUNDUP((($V28*$T$20*SUM($T$7,$X$7))/1000)/AY$26,0))</f>
        <v>0</v>
      </c>
      <c r="AZ28" s="1">
        <f t="shared" ref="AZ28:AZ43" si="24">IF($T28="primary",ROUNDUP((($V28*$T$14*SUM($U$7,$W$7))/1000)/AZ$26,0),ROUNDUP((($V28*$T$21*SUM($U$7,$W$7))/1000)/AZ$26,0))</f>
        <v>0</v>
      </c>
      <c r="BA28" s="1">
        <f t="shared" ref="BA28:BA43" si="25">IF($T28="primary",ROUNDUP((($V28*$T$12*SUM($T$7,$U$7,$X$7,$W$7))/1000)/BA$26,0),ROUNDUP((($V28*$T$19*SUM($T$7,$U$7,$W$7,$X$7))/1000)/BA$26,0))</f>
        <v>0</v>
      </c>
      <c r="BB28" s="1">
        <f t="shared" ref="BB28:BB43" si="26">$V28*$V$7</f>
        <v>0</v>
      </c>
      <c r="BC28" s="1">
        <f t="shared" ref="BC28:BC43" si="27">IF($T28="primary",ROUNDDOWN((($V28*$T$11*SUM($T$7,$U$7,$X$7,$W$7))/1000)/BC$26,0),ROUNDDOWN((($V28*$T$18*SUM($T$7,$U$7,$W$7,$X$7))/1000)/BC$26,0))</f>
        <v>0</v>
      </c>
      <c r="BD28" s="1">
        <f t="shared" ref="BD28:BD43" si="28">IF($T28="primary",ROUNDUP(((($V28*$T$11*SUM($T$7,$U$7,$X$7,$W$7))/1000)-(BC28*BC$26))/BD$26,0),ROUNDUP(((($V28*$T$18*SUM($T$7,$U$7,$W$7,$X$7))/1000)-(BC28*BC$26))/BD$26,0))</f>
        <v>0</v>
      </c>
      <c r="BF28" s="1">
        <f t="shared" ref="BF28:BF94" si="29">SUM(W28,AD28,AK28,AR28,AY28)</f>
        <v>16</v>
      </c>
      <c r="BG28" s="1">
        <f t="shared" ref="BG28:BG43" si="30">SUM(X28,AE28,AL28,AS28,AZ28)</f>
        <v>45</v>
      </c>
      <c r="BH28" s="1">
        <f t="shared" ref="BH28:BH43" si="31">SUM(Y28,AF28,AM28,AT28,BA28)</f>
        <v>18</v>
      </c>
      <c r="BI28" s="1">
        <f t="shared" ref="BI28:BI43" si="32">SUM(Z28,AG28,AN28,AU28,BB28)</f>
        <v>1284</v>
      </c>
      <c r="BJ28" s="1">
        <f t="shared" ref="BJ28:BJ43" si="33">SUM(AA28,AH28,AO28,AV28,BC28)</f>
        <v>1</v>
      </c>
      <c r="BK28" s="1">
        <f t="shared" ref="BK28:BK43" si="34">SUM(AB28,AI28,AP28,AW28,BD28)</f>
        <v>11</v>
      </c>
      <c r="BM28" s="1">
        <f t="shared" ref="BM28:BM43" si="35">IF($T28="primary",ROUNDDOWN((($V28*$BS$14*SUM($BP$19:$BP$23))/1000)/BM$26,0),ROUNDDOWN((($V28*$BO$14*SUM($BN$19:$BN$23,$BQ$19:$BQ$23))/1000)/BM$26,0))</f>
        <v>1</v>
      </c>
      <c r="BN28" s="1">
        <f t="shared" ref="BN28:BN43" si="36">IF($T28="primary",ROUNDDOWN(((($V28*$BS$14*SUM($BP$19:$BP$23))/1000)-(BM28*BM$26))/BN$26,0),ROUNDDOWN(((($V28*$BO$14*SUM($BN$19:$BN$23,$BQ$19:$BQ$23))/1000)-(BM28*BM$26))/BN$26,0))</f>
        <v>3</v>
      </c>
      <c r="BO28" s="1">
        <f t="shared" ref="BO28:BO43" si="37">IF($T28="primary",ROUNDUP(((($V28*$BS$14*SUM($BP$19:$BP$23))/1000)-(BM$26*BM28+BN28*BN$26))/BO$26,0),ROUNDUP(((($V28*$BO$14*SUM($BN$19:$BN$23,$BQ$19:$BQ$23))/1000)-(BM$26*BM28+BN28*BN$26))/BO$26,0))</f>
        <v>10</v>
      </c>
      <c r="BP28" s="1">
        <f t="shared" ref="BP28:BP43" si="38">IF($T28="primary",ROUNDDOWN((($V28*$BS$6*SUM($BO$19:$BO$23,$BQ$19:$BQ$23,$BN$19:$BN$23))/1000)/BP$26,0),ROUNDDOWN((($V28*$BO$6*SUM($BO$19:$BO$23,$BP$19:$BP$23))/1000)/BP$26,0))</f>
        <v>8</v>
      </c>
      <c r="BQ28" s="1">
        <f t="shared" ref="BQ28:BQ43" si="39">IF($T28="primary",ROUNDDOWN(((($V28*$BS$6*SUM($BO$19:$BO$23,$BN$19:$BN$23,$BQ$19:$BQ$23))/1000)-(BP28*BP$26))/BQ$26,0),ROUNDDOWN(((($V28*$BO$6*SUM($BO$19:$BO$23,$BP$19:$BP$23))/1000)-(BP28*BP$26))/BQ$26,0))</f>
        <v>0</v>
      </c>
      <c r="BR28" s="1">
        <f t="shared" ref="BR28:BR43" si="40">IF($T28="primary",ROUNDUP(((($V28*$BS$6*SUM($BO$19:$BO$23,$BN$19:$BN$23,$BQ$19:$BQ$23))/1000)-(BP$26*BP28+BQ28*BQ$26))/BR$26,0),ROUNDUP(((($V28*$BO$6*SUM($BO$19:$BO$23,$BP$19:$BP$23))/1000)-(BP$26*BP28+BQ28*BQ$26))/BR$26,0))</f>
        <v>3</v>
      </c>
      <c r="BS28" s="1">
        <f t="shared" ref="BS28:BS43" si="41">IF($T28="primary",ROUNDUP((($V28*$BS$13*SUM($BO$19:$BO$23))/1000)/BS$26,0),ROUNDUP((($V28*$BO$13*SUM($BO$19:$BO$23))/1000)/BS$26,0))</f>
        <v>257</v>
      </c>
      <c r="BT28" s="1">
        <f>IF($T28="primary",ROUNDUP((($V28*$BS$10*SUM($BM$19:$BM$23)+$V28*$BT$10*SUM($BQ$19:$BQ$23))/1000)/BT$26,0),ROUNDUP((($V28*$BO$10*SUM($BM$19:$BM$23))/1000)/BT$26,0))</f>
        <v>241</v>
      </c>
      <c r="BU28" s="1">
        <f>IF($T28="primary",ROUNDDOWN((($V28*$BS$7*SUM($BM$19:$BM$23))/1000)/BU$26,0),ROUNDDOWN((($V28*$BO$7*SUM($BM$19:$BM$23))/1000)/BU$26,0))</f>
        <v>5</v>
      </c>
      <c r="BV28" s="1">
        <f t="shared" ref="BV28:BV43" si="42">IF($T28="primary",ROUNDDOWN(((($V28*$BS$7*SUM($BM$19:$BM$23))/1000)-(BU28*BU$26))/BV$26,0),ROUNDDOWN(((($V28*$BO$7*SUM($BM$19:$BM$23))/1000)-(BU28*BU$26))/BV$26,0))</f>
        <v>0</v>
      </c>
      <c r="BW28" s="1">
        <f t="shared" ref="BW28:BW43" si="43">IF($T28="primary",ROUNDUP(((($V28*$BS$7*SUM($BM$19:$BM$23))/1000)-(BU$26*BU28+BV28*BV$26))/BW$26,0),ROUNDUP(((($V28*$BO$7*SUM($BM$19:$BM$23))/1000)-(BU$26*BU28+BV28*BV$26))/BW$26,0))</f>
        <v>2</v>
      </c>
      <c r="BX28" s="1">
        <f t="shared" ref="BX28:BX43" si="44">IF($T28="primary",ROUNDUP((($V28*$BS$9*SUM($BM$19:$BM$23,$BN$19:$BN$23,$BP$19:$BP$23))/1000)/BX$26,0),ROUNDUP((($V28*$BO$9*SUM($BM$19:$BQ$23))/1000)/BX$26,0))</f>
        <v>9</v>
      </c>
      <c r="BY28" s="1">
        <f>IF($T28="primary",ROUNDDOWN((($V28*$BS$12*SUM($BP$19:$BP$23))/1000)/BY$26,0),ROUNDDOWN((($V28*$BO$12*SUM($BN$19:$BN$23,$BQ$19:$BQ$23))/1000)/BY$26,0))</f>
        <v>2</v>
      </c>
      <c r="BZ28" s="1">
        <f t="shared" ref="BZ28:BZ43" si="45">IF($T28="primary",ROUNDDOWN(((($V28*$BS$12*SUM($BP$19:$BP$23))/1000)-(BY28*BY$26))/BZ$26,0),ROUNDDOWN(((($V28*$BO$12*SUM($BN$19:$BN$23,$BQ$19:$BQ$23))/1000)-(BY28*BY$26))/BZ$26,0))</f>
        <v>1</v>
      </c>
      <c r="CA28" s="1">
        <f t="shared" ref="CA28:CA43" si="46">IF($T28="primary",ROUNDUP(((($V28*$BS$12*SUM($BP$19:$BP$23))/1000)-(BY$26*BY28+BZ28*BZ$26))/CA$26,0),ROUNDUP(((($V28*$BO$12*SUM($BN$19:$BN$23,$BQ$19:$BQ$23))/1000)-(BY$26*BY28+BZ28*BZ$26))/CA$26,0))</f>
        <v>3</v>
      </c>
      <c r="CB28" s="1">
        <f t="shared" ref="CB28:CB43" si="47">IF($T28="primary",ROUNDDOWN((($V28*$BS$11*SUM($BN$19:$BN$23))/1000)/CB$26,0),ROUNDDOWN((($V28*$BO$11*SUM($BP$19:$BP$23))/1000)/CB$26,0))</f>
        <v>5</v>
      </c>
      <c r="CC28" s="1">
        <f t="shared" ref="CC28:CC43" si="48">IF($T28="primary",ROUNDDOWN(((($V28*$BS$11*SUM($BN$19:$BN$23))/1000)-(CB28*CB$26))/CC$26,0),ROUNDDOWN(((($V28*$BO$11*SUM($BP$19:$BP$23))/1000)-(CB28*CB$26))/CC$26,0))</f>
        <v>1</v>
      </c>
      <c r="CD28" s="1">
        <f t="shared" ref="CD28:CD43" si="49">IF($T28="primary",ROUNDUP(((($V28*$BS$11*SUM($BN$19:$BN$23))/1000)-(CB$26*CB28+CC28*CC$26))/CD$26,0),ROUNDUP(((($V28*$BO$11*SUM($BP$19:$BP$23))/1000)-(CC28*CC$26+CB$26*CB28))/CD$26,0))</f>
        <v>2</v>
      </c>
      <c r="CE28" s="1">
        <f t="shared" ref="CE28:CE43" si="50">IF($T28="primary",ROUNDDOWN((($V28*$BS$15*SUM($BM$19:$BM$23,$BQ$19:$BQ$23))/1000)/CE$26,0),ROUNDDOWN((($V28*$BO$15*SUM($BM$19:$BM$23,$BQ$19:$BQ$23))/1000)/CE$26,0))</f>
        <v>1</v>
      </c>
      <c r="CF28" s="1">
        <f t="shared" ref="CF28:CF43" si="51">IF($T28="primary",ROUNDUP(((($V28*$BS$15*SUM($BM$19:$BM$23,$BQ$19:$BQ$23))/1000)-(CE28*CE$26))/CF$26,0),ROUNDUP(((($V28*$BO$15*SUM($BM$19:$BM$23,$BQ$19:$BQ$23))/1000)-(CE28*CE$26))/CF$26,0))</f>
        <v>1</v>
      </c>
      <c r="CG28" s="1">
        <f t="shared" ref="CG28:CG43" si="52">IF($T28="primary",ROUNDDOWN((($V28*$BS$8*SUM($BM$19:$BM$23,$BN$19:$BN$23,$BP$19:$BP$23,$BQ$19:$BQ$23))/1000)/CG$26,0),ROUNDDOWN((($V28*$BO$8*SUM($BM$19:$BM$23,$BN$19:$BN$23,$BP$19:$BP$23,$BQ$19:$BQ$23))/1000)/CG$26,0))</f>
        <v>2</v>
      </c>
      <c r="CH28" s="1">
        <f t="shared" ref="CH28:CH43" si="53">IF($T28="primary",ROUNDDOWN(((($V28*$BS$8*SUM($BM$19:$BM$23,$BN$19:$BN$23,$BP$19:$BP$23,$BQ$19:$BQ$23))/1000)-(CG28*CG$26))/CH$26,0),ROUNDDOWN(((($V28*$BO$8*SUM($BM$19:$BM$23,$BN$19:$BN$23,$BP$19:$BP$23,$BQ$19:$BQ$23))/1000)-(CG28*CG$26))/CH$26,0))</f>
        <v>0</v>
      </c>
      <c r="CI28" s="1">
        <f t="shared" ref="CI28:CI43" si="54">IF($T28="primary",ROUNDUP(((($V28*$BS$8*SUM($BM$19:$BM$23,$BN$19:$BN$23,$BP$19:$BP$23,$BQ$19:$BQ$23))/1000)-(CG$26*CG28+CH28*CH$26))/CI$26,0),ROUNDUP(((($V28*$BO$8*SUM($BM$19:$BM$23,$BN$19:$BN$23,$BP$19:$BP$23,$BQ$19:$BQ$23))/1000)-(CG$26*CG28+CH28*CH$26))/CI$26,0))</f>
        <v>3</v>
      </c>
    </row>
    <row r="29" spans="1:87" x14ac:dyDescent="0.25">
      <c r="A29" s="103"/>
      <c r="B29" s="1"/>
      <c r="C29" s="1"/>
      <c r="D29" s="1"/>
      <c r="E29" s="1"/>
      <c r="F29" s="1"/>
      <c r="G29" s="1"/>
      <c r="H29" s="1">
        <v>27</v>
      </c>
      <c r="I29" s="1"/>
      <c r="J29" s="1"/>
      <c r="K29" s="1"/>
      <c r="L29" s="1"/>
      <c r="M29" s="104"/>
      <c r="N29" s="111" t="s">
        <v>344</v>
      </c>
      <c r="O29" s="131" t="s">
        <v>0</v>
      </c>
      <c r="P29" s="111" t="s">
        <v>429</v>
      </c>
      <c r="Q29" s="21" t="s">
        <v>432</v>
      </c>
      <c r="R29" s="79" t="s">
        <v>8</v>
      </c>
      <c r="S29" s="1" t="s">
        <v>75</v>
      </c>
      <c r="T29" s="1" t="s">
        <v>45</v>
      </c>
      <c r="U29" s="74" t="s">
        <v>48</v>
      </c>
      <c r="V29" s="3">
        <v>257</v>
      </c>
      <c r="W29" s="79">
        <f t="shared" ref="W28:W43" si="55">IF($T29="primary",ROUNDUP((($V29*$T$13*SUM($T$3,$X$3))/1000)/W$26,0),ROUNDUP((($V29*$T$20*SUM($T$3,$X$3))/1000)/W$26,0))</f>
        <v>2</v>
      </c>
      <c r="X29" s="1">
        <f t="shared" ref="X28:X43" si="56">IF($T29="primary",ROUNDUP((($V29*$T$13*SUM($U$3,$W$3))/1000)/X$26,0),ROUNDUP((($V29*$T$20*SUM($U$3,$W$3))/1000)/X$26,0))</f>
        <v>7</v>
      </c>
      <c r="Y29" s="1">
        <f t="shared" si="4"/>
        <v>3</v>
      </c>
      <c r="Z29" s="1">
        <f t="shared" si="0"/>
        <v>257</v>
      </c>
      <c r="AA29" s="1">
        <f t="shared" si="5"/>
        <v>0</v>
      </c>
      <c r="AB29" s="1">
        <f t="shared" si="6"/>
        <v>2</v>
      </c>
      <c r="AD29" s="1">
        <f t="shared" si="7"/>
        <v>4</v>
      </c>
      <c r="AE29" s="1">
        <f t="shared" si="8"/>
        <v>7</v>
      </c>
      <c r="AF29" s="1">
        <f t="shared" si="9"/>
        <v>4</v>
      </c>
      <c r="AG29" s="1">
        <f t="shared" si="1"/>
        <v>257</v>
      </c>
      <c r="AH29" s="1">
        <f t="shared" si="10"/>
        <v>0</v>
      </c>
      <c r="AI29" s="1">
        <f t="shared" si="11"/>
        <v>3</v>
      </c>
      <c r="AK29" s="1">
        <f t="shared" si="12"/>
        <v>2</v>
      </c>
      <c r="AL29" s="1">
        <f t="shared" si="2"/>
        <v>4</v>
      </c>
      <c r="AM29" s="1">
        <f t="shared" si="13"/>
        <v>2</v>
      </c>
      <c r="AN29" s="1">
        <f t="shared" si="14"/>
        <v>0</v>
      </c>
      <c r="AO29" s="1">
        <f t="shared" si="15"/>
        <v>0</v>
      </c>
      <c r="AP29" s="1">
        <f t="shared" si="16"/>
        <v>2</v>
      </c>
      <c r="AR29" s="1">
        <f t="shared" si="17"/>
        <v>0</v>
      </c>
      <c r="AS29" s="1">
        <f t="shared" si="18"/>
        <v>0</v>
      </c>
      <c r="AT29" s="1">
        <f t="shared" si="19"/>
        <v>0</v>
      </c>
      <c r="AU29" s="1">
        <f t="shared" si="20"/>
        <v>0</v>
      </c>
      <c r="AV29" s="1">
        <f t="shared" si="21"/>
        <v>0</v>
      </c>
      <c r="AW29" s="1">
        <f t="shared" si="22"/>
        <v>0</v>
      </c>
      <c r="AY29" s="1">
        <f t="shared" si="23"/>
        <v>0</v>
      </c>
      <c r="AZ29" s="1">
        <f t="shared" si="24"/>
        <v>0</v>
      </c>
      <c r="BA29" s="1">
        <f t="shared" si="25"/>
        <v>0</v>
      </c>
      <c r="BB29" s="1">
        <f t="shared" si="26"/>
        <v>0</v>
      </c>
      <c r="BC29" s="1">
        <f t="shared" si="27"/>
        <v>0</v>
      </c>
      <c r="BD29" s="1">
        <f t="shared" si="28"/>
        <v>0</v>
      </c>
      <c r="BF29" s="1">
        <f t="shared" si="29"/>
        <v>8</v>
      </c>
      <c r="BG29" s="1">
        <f t="shared" si="30"/>
        <v>18</v>
      </c>
      <c r="BH29" s="1">
        <f t="shared" si="31"/>
        <v>9</v>
      </c>
      <c r="BI29" s="1">
        <f t="shared" si="32"/>
        <v>514</v>
      </c>
      <c r="BJ29" s="1">
        <f t="shared" si="33"/>
        <v>0</v>
      </c>
      <c r="BK29" s="1">
        <f t="shared" si="34"/>
        <v>7</v>
      </c>
      <c r="BM29" s="1">
        <f t="shared" si="35"/>
        <v>0</v>
      </c>
      <c r="BN29" s="1">
        <f t="shared" si="36"/>
        <v>3</v>
      </c>
      <c r="BO29" s="1">
        <f t="shared" si="37"/>
        <v>6</v>
      </c>
      <c r="BP29" s="1">
        <f t="shared" si="38"/>
        <v>3</v>
      </c>
      <c r="BQ29" s="1">
        <f t="shared" si="39"/>
        <v>1</v>
      </c>
      <c r="BR29" s="1">
        <f t="shared" si="40"/>
        <v>1</v>
      </c>
      <c r="BS29" s="1">
        <f t="shared" si="41"/>
        <v>103</v>
      </c>
      <c r="BT29" s="1">
        <f t="shared" ref="BT29:BT43" si="57">IF($T29="primary",ROUNDUP((($V29*$BS$10*SUM($BM$19:$BM$23)+$V29*$BT$10*SUM($BQ$19:$BQ$23))/1000)/BT$26,0),ROUNDUP((($V29*$BO$10*SUM($BM$19:$BM$23))/1000)/BT$26,0))</f>
        <v>97</v>
      </c>
      <c r="BU29" s="1">
        <f>IF($T29="primary",ROUNDDOWN((($V29*$BS$7*SUM($BM$19:$BM$23))/1000)/BU$26,0),ROUNDDOWN((($V29*$BO$7*SUM($BM$19:$BM$23))/1000)/BU$26,0))</f>
        <v>2</v>
      </c>
      <c r="BV29" s="1">
        <f t="shared" si="42"/>
        <v>0</v>
      </c>
      <c r="BW29" s="1">
        <f t="shared" si="43"/>
        <v>1</v>
      </c>
      <c r="BX29" s="1">
        <f t="shared" si="44"/>
        <v>4</v>
      </c>
      <c r="BY29" s="1">
        <f>IF($T29="primary",ROUNDDOWN((($V29*$BS$12*SUM($BP$19:$BP$23))/1000)/BY$26,0),ROUNDDOWN((($V29*$BO$12*SUM($BN$19:$BN$23,$BQ$19:$BQ$23))/1000)/BY$26,0))</f>
        <v>0</v>
      </c>
      <c r="BZ29" s="1">
        <f t="shared" si="45"/>
        <v>4</v>
      </c>
      <c r="CA29" s="1">
        <f t="shared" si="46"/>
        <v>4</v>
      </c>
      <c r="CB29" s="1">
        <f t="shared" si="47"/>
        <v>2</v>
      </c>
      <c r="CC29" s="1">
        <f t="shared" si="48"/>
        <v>0</v>
      </c>
      <c r="CD29" s="1">
        <f t="shared" si="49"/>
        <v>2</v>
      </c>
      <c r="CE29" s="1">
        <f t="shared" si="50"/>
        <v>0</v>
      </c>
      <c r="CF29" s="1">
        <f t="shared" si="51"/>
        <v>2</v>
      </c>
      <c r="CG29" s="1">
        <f t="shared" si="52"/>
        <v>0</v>
      </c>
      <c r="CH29" s="1">
        <f t="shared" si="53"/>
        <v>2</v>
      </c>
      <c r="CI29" s="1">
        <f t="shared" si="54"/>
        <v>1</v>
      </c>
    </row>
    <row r="30" spans="1:87" x14ac:dyDescent="0.25">
      <c r="A30" s="103"/>
      <c r="B30" s="1"/>
      <c r="C30" s="1"/>
      <c r="D30" s="1"/>
      <c r="E30" s="1"/>
      <c r="F30" s="1"/>
      <c r="G30" s="1"/>
      <c r="H30" s="1">
        <v>75</v>
      </c>
      <c r="I30" s="1"/>
      <c r="J30" s="1"/>
      <c r="K30" s="1"/>
      <c r="L30" s="1"/>
      <c r="M30" s="104"/>
      <c r="N30" s="111" t="s">
        <v>345</v>
      </c>
      <c r="O30" s="131" t="s">
        <v>0</v>
      </c>
      <c r="P30" s="111" t="s">
        <v>429</v>
      </c>
      <c r="Q30" s="21" t="s">
        <v>433</v>
      </c>
      <c r="R30" s="79" t="s">
        <v>8</v>
      </c>
      <c r="S30" s="1" t="s">
        <v>75</v>
      </c>
      <c r="T30" s="1" t="s">
        <v>45</v>
      </c>
      <c r="U30" s="1" t="s">
        <v>49</v>
      </c>
      <c r="V30" s="3">
        <v>564</v>
      </c>
      <c r="W30" s="79">
        <f t="shared" si="55"/>
        <v>4</v>
      </c>
      <c r="X30" s="1">
        <f t="shared" si="56"/>
        <v>16</v>
      </c>
      <c r="Y30" s="1">
        <f t="shared" si="4"/>
        <v>6</v>
      </c>
      <c r="Z30" s="1">
        <f t="shared" si="0"/>
        <v>564</v>
      </c>
      <c r="AA30" s="1">
        <f t="shared" si="5"/>
        <v>0</v>
      </c>
      <c r="AB30" s="1">
        <f t="shared" si="6"/>
        <v>5</v>
      </c>
      <c r="AD30" s="1">
        <f t="shared" si="7"/>
        <v>7</v>
      </c>
      <c r="AE30" s="1">
        <f t="shared" si="8"/>
        <v>16</v>
      </c>
      <c r="AF30" s="1">
        <f t="shared" si="9"/>
        <v>7</v>
      </c>
      <c r="AG30" s="1">
        <f t="shared" si="1"/>
        <v>564</v>
      </c>
      <c r="AH30" s="1">
        <f t="shared" si="10"/>
        <v>1</v>
      </c>
      <c r="AI30" s="1">
        <f t="shared" si="11"/>
        <v>1</v>
      </c>
      <c r="AK30" s="1">
        <f t="shared" si="12"/>
        <v>4</v>
      </c>
      <c r="AL30" s="1">
        <f t="shared" si="2"/>
        <v>8</v>
      </c>
      <c r="AM30" s="1">
        <f t="shared" si="13"/>
        <v>4</v>
      </c>
      <c r="AN30" s="1">
        <f t="shared" si="14"/>
        <v>0</v>
      </c>
      <c r="AO30" s="1">
        <f t="shared" si="15"/>
        <v>0</v>
      </c>
      <c r="AP30" s="1">
        <f t="shared" si="16"/>
        <v>3</v>
      </c>
      <c r="AR30" s="1">
        <f t="shared" si="17"/>
        <v>0</v>
      </c>
      <c r="AS30" s="1">
        <f t="shared" si="18"/>
        <v>0</v>
      </c>
      <c r="AT30" s="1">
        <f t="shared" si="19"/>
        <v>0</v>
      </c>
      <c r="AU30" s="1">
        <f t="shared" si="20"/>
        <v>0</v>
      </c>
      <c r="AV30" s="1">
        <f t="shared" si="21"/>
        <v>0</v>
      </c>
      <c r="AW30" s="1">
        <f t="shared" si="22"/>
        <v>0</v>
      </c>
      <c r="AY30" s="1">
        <f t="shared" si="23"/>
        <v>0</v>
      </c>
      <c r="AZ30" s="1">
        <f t="shared" si="24"/>
        <v>0</v>
      </c>
      <c r="BA30" s="1">
        <f t="shared" si="25"/>
        <v>0</v>
      </c>
      <c r="BB30" s="1">
        <f t="shared" si="26"/>
        <v>0</v>
      </c>
      <c r="BC30" s="1">
        <f t="shared" si="27"/>
        <v>0</v>
      </c>
      <c r="BD30" s="1">
        <f t="shared" si="28"/>
        <v>0</v>
      </c>
      <c r="BF30" s="1">
        <f t="shared" si="29"/>
        <v>15</v>
      </c>
      <c r="BG30" s="1">
        <f t="shared" si="30"/>
        <v>40</v>
      </c>
      <c r="BH30" s="1">
        <f t="shared" si="31"/>
        <v>17</v>
      </c>
      <c r="BI30" s="1">
        <f t="shared" si="32"/>
        <v>1128</v>
      </c>
      <c r="BJ30" s="1">
        <f t="shared" si="33"/>
        <v>1</v>
      </c>
      <c r="BK30" s="1">
        <f t="shared" si="34"/>
        <v>9</v>
      </c>
      <c r="BM30" s="1">
        <f t="shared" si="35"/>
        <v>1</v>
      </c>
      <c r="BN30" s="1">
        <f t="shared" si="36"/>
        <v>2</v>
      </c>
      <c r="BO30" s="1">
        <f t="shared" si="37"/>
        <v>9</v>
      </c>
      <c r="BP30" s="1">
        <f t="shared" si="38"/>
        <v>7</v>
      </c>
      <c r="BQ30" s="1">
        <f t="shared" si="39"/>
        <v>0</v>
      </c>
      <c r="BR30" s="1">
        <f t="shared" si="40"/>
        <v>3</v>
      </c>
      <c r="BS30" s="1">
        <f t="shared" si="41"/>
        <v>226</v>
      </c>
      <c r="BT30" s="1">
        <f t="shared" si="57"/>
        <v>212</v>
      </c>
      <c r="BU30" s="1">
        <f t="shared" ref="BU30:BU43" si="58">IF($T30="primary",ROUNDDOWN((($V30*$BS$7*SUM($BM$19:$BM$23))/1000)/BU$26,0),ROUNDDOWN((($V30*$BO$7*SUM($BM$19:$BM$23))/1000)/BU$26,0))</f>
        <v>4</v>
      </c>
      <c r="BV30" s="1">
        <f t="shared" si="42"/>
        <v>1</v>
      </c>
      <c r="BW30" s="1">
        <f t="shared" si="43"/>
        <v>1</v>
      </c>
      <c r="BX30" s="1">
        <f t="shared" si="44"/>
        <v>8</v>
      </c>
      <c r="BY30" s="1">
        <f t="shared" ref="BY30:BY43" si="59">IF($T30="primary",ROUNDDOWN((($V30*$BS$12*SUM($BP$19:$BP$23))/1000)/BY$26,0),ROUNDDOWN((($V30*$BO$12*SUM($BN$19:$BN$23,$BQ$19:$BQ$23))/1000)/BY$26,0))</f>
        <v>2</v>
      </c>
      <c r="BZ30" s="1">
        <f t="shared" si="45"/>
        <v>0</v>
      </c>
      <c r="CA30" s="1">
        <f t="shared" si="46"/>
        <v>1</v>
      </c>
      <c r="CB30" s="1">
        <f t="shared" si="47"/>
        <v>5</v>
      </c>
      <c r="CC30" s="1">
        <f t="shared" si="48"/>
        <v>0</v>
      </c>
      <c r="CD30" s="1">
        <f t="shared" si="49"/>
        <v>1</v>
      </c>
      <c r="CE30" s="1">
        <f t="shared" si="50"/>
        <v>0</v>
      </c>
      <c r="CF30" s="1">
        <f t="shared" si="51"/>
        <v>3</v>
      </c>
      <c r="CG30" s="1">
        <f t="shared" si="52"/>
        <v>2</v>
      </c>
      <c r="CH30" s="1">
        <f t="shared" si="53"/>
        <v>0</v>
      </c>
      <c r="CI30" s="1">
        <f t="shared" si="54"/>
        <v>1</v>
      </c>
    </row>
    <row r="31" spans="1:87" x14ac:dyDescent="0.25">
      <c r="A31" s="103"/>
      <c r="B31" s="1"/>
      <c r="C31" s="1"/>
      <c r="D31" s="1"/>
      <c r="E31" s="1"/>
      <c r="F31" s="1"/>
      <c r="G31" s="1"/>
      <c r="H31" s="1">
        <v>87</v>
      </c>
      <c r="I31" s="1"/>
      <c r="J31" s="1"/>
      <c r="K31" s="1"/>
      <c r="L31" s="1"/>
      <c r="M31" s="104"/>
      <c r="N31" s="111" t="s">
        <v>346</v>
      </c>
      <c r="O31" s="131" t="s">
        <v>0</v>
      </c>
      <c r="P31" s="111" t="s">
        <v>429</v>
      </c>
      <c r="Q31" s="21" t="s">
        <v>434</v>
      </c>
      <c r="R31" s="79" t="s">
        <v>8</v>
      </c>
      <c r="S31" s="1" t="s">
        <v>75</v>
      </c>
      <c r="T31" s="1" t="s">
        <v>45</v>
      </c>
      <c r="U31" s="1" t="s">
        <v>50</v>
      </c>
      <c r="V31" s="3">
        <v>714</v>
      </c>
      <c r="W31" s="79">
        <f t="shared" si="55"/>
        <v>5</v>
      </c>
      <c r="X31" s="1">
        <f t="shared" si="56"/>
        <v>20</v>
      </c>
      <c r="Y31" s="1">
        <f t="shared" si="4"/>
        <v>7</v>
      </c>
      <c r="Z31" s="1">
        <f t="shared" si="0"/>
        <v>714</v>
      </c>
      <c r="AA31" s="1">
        <f t="shared" si="5"/>
        <v>1</v>
      </c>
      <c r="AB31" s="1">
        <f t="shared" si="6"/>
        <v>1</v>
      </c>
      <c r="AD31" s="1">
        <f t="shared" si="7"/>
        <v>9</v>
      </c>
      <c r="AE31" s="1">
        <f t="shared" si="8"/>
        <v>20</v>
      </c>
      <c r="AF31" s="1">
        <f t="shared" si="9"/>
        <v>9</v>
      </c>
      <c r="AG31" s="1">
        <f t="shared" si="1"/>
        <v>714</v>
      </c>
      <c r="AH31" s="1">
        <f t="shared" si="10"/>
        <v>1</v>
      </c>
      <c r="AI31" s="1">
        <f t="shared" si="11"/>
        <v>3</v>
      </c>
      <c r="AK31" s="1">
        <f t="shared" si="12"/>
        <v>5</v>
      </c>
      <c r="AL31" s="1">
        <f t="shared" si="2"/>
        <v>10</v>
      </c>
      <c r="AM31" s="1">
        <f t="shared" si="13"/>
        <v>5</v>
      </c>
      <c r="AN31" s="1">
        <f t="shared" si="14"/>
        <v>0</v>
      </c>
      <c r="AO31" s="1">
        <f t="shared" si="15"/>
        <v>0</v>
      </c>
      <c r="AP31" s="1">
        <f t="shared" si="16"/>
        <v>4</v>
      </c>
      <c r="AR31" s="1">
        <f t="shared" si="17"/>
        <v>0</v>
      </c>
      <c r="AS31" s="1">
        <f t="shared" si="18"/>
        <v>0</v>
      </c>
      <c r="AT31" s="1">
        <f t="shared" si="19"/>
        <v>0</v>
      </c>
      <c r="AU31" s="1">
        <f t="shared" si="20"/>
        <v>0</v>
      </c>
      <c r="AV31" s="1">
        <f t="shared" si="21"/>
        <v>0</v>
      </c>
      <c r="AW31" s="1">
        <f t="shared" si="22"/>
        <v>0</v>
      </c>
      <c r="AY31" s="1">
        <f t="shared" si="23"/>
        <v>0</v>
      </c>
      <c r="AZ31" s="1">
        <f t="shared" si="24"/>
        <v>0</v>
      </c>
      <c r="BA31" s="1">
        <f t="shared" si="25"/>
        <v>0</v>
      </c>
      <c r="BB31" s="1">
        <f t="shared" si="26"/>
        <v>0</v>
      </c>
      <c r="BC31" s="1">
        <f t="shared" si="27"/>
        <v>0</v>
      </c>
      <c r="BD31" s="1">
        <f t="shared" si="28"/>
        <v>0</v>
      </c>
      <c r="BF31" s="1">
        <f t="shared" si="29"/>
        <v>19</v>
      </c>
      <c r="BG31" s="1">
        <f t="shared" si="30"/>
        <v>50</v>
      </c>
      <c r="BH31" s="1">
        <f t="shared" si="31"/>
        <v>21</v>
      </c>
      <c r="BI31" s="1">
        <f t="shared" si="32"/>
        <v>1428</v>
      </c>
      <c r="BJ31" s="1">
        <f t="shared" si="33"/>
        <v>2</v>
      </c>
      <c r="BK31" s="1">
        <f t="shared" si="34"/>
        <v>8</v>
      </c>
      <c r="BM31" s="1">
        <f t="shared" si="35"/>
        <v>1</v>
      </c>
      <c r="BN31" s="1">
        <f t="shared" si="36"/>
        <v>4</v>
      </c>
      <c r="BO31" s="1">
        <f t="shared" si="37"/>
        <v>10</v>
      </c>
      <c r="BP31" s="1">
        <f t="shared" si="38"/>
        <v>8</v>
      </c>
      <c r="BQ31" s="1">
        <f t="shared" si="39"/>
        <v>4</v>
      </c>
      <c r="BR31" s="1">
        <f t="shared" si="40"/>
        <v>5</v>
      </c>
      <c r="BS31" s="1">
        <f t="shared" si="41"/>
        <v>286</v>
      </c>
      <c r="BT31" s="1">
        <f t="shared" si="57"/>
        <v>268</v>
      </c>
      <c r="BU31" s="1">
        <f t="shared" si="58"/>
        <v>5</v>
      </c>
      <c r="BV31" s="1">
        <f t="shared" si="42"/>
        <v>1</v>
      </c>
      <c r="BW31" s="1">
        <f t="shared" si="43"/>
        <v>3</v>
      </c>
      <c r="BX31" s="1">
        <f t="shared" si="44"/>
        <v>10</v>
      </c>
      <c r="BY31" s="1">
        <f t="shared" si="59"/>
        <v>2</v>
      </c>
      <c r="BZ31" s="1">
        <f t="shared" si="45"/>
        <v>2</v>
      </c>
      <c r="CA31" s="1">
        <f t="shared" si="46"/>
        <v>5</v>
      </c>
      <c r="CB31" s="1">
        <f t="shared" si="47"/>
        <v>6</v>
      </c>
      <c r="CC31" s="1">
        <f t="shared" si="48"/>
        <v>0</v>
      </c>
      <c r="CD31" s="1">
        <f t="shared" si="49"/>
        <v>2</v>
      </c>
      <c r="CE31" s="1">
        <f t="shared" si="50"/>
        <v>1</v>
      </c>
      <c r="CF31" s="1">
        <f t="shared" si="51"/>
        <v>1</v>
      </c>
      <c r="CG31" s="1">
        <f t="shared" si="52"/>
        <v>2</v>
      </c>
      <c r="CH31" s="1">
        <f t="shared" si="53"/>
        <v>1</v>
      </c>
      <c r="CI31" s="1">
        <f t="shared" si="54"/>
        <v>2</v>
      </c>
    </row>
    <row r="32" spans="1:87" x14ac:dyDescent="0.25">
      <c r="A32" s="103"/>
      <c r="B32" s="1"/>
      <c r="C32" s="1"/>
      <c r="D32" s="1"/>
      <c r="E32" s="1"/>
      <c r="F32" s="1"/>
      <c r="G32" s="1"/>
      <c r="H32" s="1">
        <v>40</v>
      </c>
      <c r="I32" s="1"/>
      <c r="J32" s="1"/>
      <c r="K32" s="1"/>
      <c r="L32" s="1"/>
      <c r="M32" s="104"/>
      <c r="N32" s="111" t="s">
        <v>347</v>
      </c>
      <c r="O32" s="131" t="s">
        <v>0</v>
      </c>
      <c r="P32" s="111" t="s">
        <v>429</v>
      </c>
      <c r="Q32" s="21" t="s">
        <v>435</v>
      </c>
      <c r="R32" s="79" t="s">
        <v>8</v>
      </c>
      <c r="S32" s="1" t="s">
        <v>75</v>
      </c>
      <c r="T32" s="1" t="s">
        <v>45</v>
      </c>
      <c r="U32" s="1" t="s">
        <v>51</v>
      </c>
      <c r="V32" s="3">
        <v>316</v>
      </c>
      <c r="W32" s="79">
        <f t="shared" si="55"/>
        <v>2</v>
      </c>
      <c r="X32" s="1">
        <f t="shared" si="56"/>
        <v>9</v>
      </c>
      <c r="Y32" s="1">
        <f t="shared" si="4"/>
        <v>3</v>
      </c>
      <c r="Z32" s="1">
        <f t="shared" si="0"/>
        <v>316</v>
      </c>
      <c r="AA32" s="1">
        <f t="shared" si="5"/>
        <v>0</v>
      </c>
      <c r="AB32" s="1">
        <f t="shared" si="6"/>
        <v>3</v>
      </c>
      <c r="AD32" s="1">
        <f t="shared" si="7"/>
        <v>4</v>
      </c>
      <c r="AE32" s="1">
        <f t="shared" si="8"/>
        <v>9</v>
      </c>
      <c r="AF32" s="1">
        <f t="shared" si="9"/>
        <v>4</v>
      </c>
      <c r="AG32" s="1">
        <f t="shared" si="1"/>
        <v>316</v>
      </c>
      <c r="AH32" s="1">
        <f t="shared" si="10"/>
        <v>0</v>
      </c>
      <c r="AI32" s="1">
        <f t="shared" si="11"/>
        <v>4</v>
      </c>
      <c r="AK32" s="1">
        <f t="shared" si="12"/>
        <v>2</v>
      </c>
      <c r="AL32" s="1">
        <f t="shared" si="2"/>
        <v>5</v>
      </c>
      <c r="AM32" s="1">
        <f t="shared" si="13"/>
        <v>2</v>
      </c>
      <c r="AN32" s="1">
        <f t="shared" si="14"/>
        <v>0</v>
      </c>
      <c r="AO32" s="1">
        <f t="shared" si="15"/>
        <v>0</v>
      </c>
      <c r="AP32" s="1">
        <f t="shared" si="16"/>
        <v>2</v>
      </c>
      <c r="AR32" s="1">
        <f t="shared" si="17"/>
        <v>0</v>
      </c>
      <c r="AS32" s="1">
        <f t="shared" si="18"/>
        <v>0</v>
      </c>
      <c r="AT32" s="1">
        <f t="shared" si="19"/>
        <v>0</v>
      </c>
      <c r="AU32" s="1">
        <f t="shared" si="20"/>
        <v>0</v>
      </c>
      <c r="AV32" s="1">
        <f t="shared" si="21"/>
        <v>0</v>
      </c>
      <c r="AW32" s="1">
        <f t="shared" si="22"/>
        <v>0</v>
      </c>
      <c r="AY32" s="1">
        <f t="shared" si="23"/>
        <v>0</v>
      </c>
      <c r="AZ32" s="1">
        <f t="shared" si="24"/>
        <v>0</v>
      </c>
      <c r="BA32" s="1">
        <f t="shared" si="25"/>
        <v>0</v>
      </c>
      <c r="BB32" s="1">
        <f t="shared" si="26"/>
        <v>0</v>
      </c>
      <c r="BC32" s="1">
        <f t="shared" si="27"/>
        <v>0</v>
      </c>
      <c r="BD32" s="1">
        <f t="shared" si="28"/>
        <v>0</v>
      </c>
      <c r="BF32" s="1">
        <f t="shared" si="29"/>
        <v>8</v>
      </c>
      <c r="BG32" s="1">
        <f t="shared" si="30"/>
        <v>23</v>
      </c>
      <c r="BH32" s="1">
        <f t="shared" si="31"/>
        <v>9</v>
      </c>
      <c r="BI32" s="1">
        <f t="shared" si="32"/>
        <v>632</v>
      </c>
      <c r="BJ32" s="1">
        <f t="shared" si="33"/>
        <v>0</v>
      </c>
      <c r="BK32" s="1">
        <f t="shared" si="34"/>
        <v>9</v>
      </c>
      <c r="BM32" s="1">
        <f t="shared" si="35"/>
        <v>0</v>
      </c>
      <c r="BN32" s="1">
        <f t="shared" si="36"/>
        <v>4</v>
      </c>
      <c r="BO32" s="1">
        <f t="shared" si="37"/>
        <v>5</v>
      </c>
      <c r="BP32" s="1">
        <f t="shared" si="38"/>
        <v>3</v>
      </c>
      <c r="BQ32" s="1">
        <f t="shared" si="39"/>
        <v>4</v>
      </c>
      <c r="BR32" s="1">
        <f t="shared" si="40"/>
        <v>5</v>
      </c>
      <c r="BS32" s="1">
        <f t="shared" si="41"/>
        <v>127</v>
      </c>
      <c r="BT32" s="1">
        <f t="shared" si="57"/>
        <v>119</v>
      </c>
      <c r="BU32" s="1">
        <f t="shared" si="58"/>
        <v>2</v>
      </c>
      <c r="BV32" s="1">
        <f t="shared" si="42"/>
        <v>1</v>
      </c>
      <c r="BW32" s="1">
        <f t="shared" si="43"/>
        <v>1</v>
      </c>
      <c r="BX32" s="1">
        <f t="shared" si="44"/>
        <v>5</v>
      </c>
      <c r="BY32" s="1">
        <f t="shared" si="59"/>
        <v>1</v>
      </c>
      <c r="BZ32" s="1">
        <f t="shared" si="45"/>
        <v>0</v>
      </c>
      <c r="CA32" s="1">
        <f t="shared" si="46"/>
        <v>4</v>
      </c>
      <c r="CB32" s="1">
        <f t="shared" si="47"/>
        <v>2</v>
      </c>
      <c r="CC32" s="1">
        <f t="shared" si="48"/>
        <v>1</v>
      </c>
      <c r="CD32" s="1">
        <f t="shared" si="49"/>
        <v>2</v>
      </c>
      <c r="CE32" s="1">
        <f t="shared" si="50"/>
        <v>0</v>
      </c>
      <c r="CF32" s="1">
        <f t="shared" si="51"/>
        <v>2</v>
      </c>
      <c r="CG32" s="1">
        <f t="shared" si="52"/>
        <v>1</v>
      </c>
      <c r="CH32" s="1">
        <f t="shared" si="53"/>
        <v>0</v>
      </c>
      <c r="CI32" s="1">
        <f t="shared" si="54"/>
        <v>1</v>
      </c>
    </row>
    <row r="33" spans="1:87" x14ac:dyDescent="0.25">
      <c r="A33" s="103"/>
      <c r="B33" s="1"/>
      <c r="C33" s="1"/>
      <c r="D33" s="1"/>
      <c r="E33" s="1"/>
      <c r="F33" s="1"/>
      <c r="G33" s="1"/>
      <c r="H33" s="1">
        <v>44</v>
      </c>
      <c r="I33" s="1"/>
      <c r="J33" s="1"/>
      <c r="K33" s="1"/>
      <c r="L33" s="1"/>
      <c r="M33" s="104"/>
      <c r="N33" s="111" t="s">
        <v>348</v>
      </c>
      <c r="O33" s="131" t="s">
        <v>0</v>
      </c>
      <c r="P33" s="111" t="s">
        <v>429</v>
      </c>
      <c r="Q33" s="21" t="s">
        <v>436</v>
      </c>
      <c r="R33" s="79" t="s">
        <v>8</v>
      </c>
      <c r="S33" s="1" t="s">
        <v>75</v>
      </c>
      <c r="T33" s="1" t="s">
        <v>45</v>
      </c>
      <c r="U33" s="1" t="s">
        <v>52</v>
      </c>
      <c r="V33" s="3">
        <v>357</v>
      </c>
      <c r="W33" s="79">
        <f t="shared" si="55"/>
        <v>3</v>
      </c>
      <c r="X33" s="1">
        <f t="shared" si="56"/>
        <v>10</v>
      </c>
      <c r="Y33" s="1">
        <f t="shared" si="4"/>
        <v>4</v>
      </c>
      <c r="Z33" s="1">
        <f t="shared" si="0"/>
        <v>357</v>
      </c>
      <c r="AA33" s="1">
        <f t="shared" si="5"/>
        <v>0</v>
      </c>
      <c r="AB33" s="1">
        <f t="shared" si="6"/>
        <v>3</v>
      </c>
      <c r="AD33" s="1">
        <f t="shared" si="7"/>
        <v>5</v>
      </c>
      <c r="AE33" s="1">
        <f t="shared" si="8"/>
        <v>10</v>
      </c>
      <c r="AF33" s="1">
        <f t="shared" si="9"/>
        <v>5</v>
      </c>
      <c r="AG33" s="1">
        <f t="shared" si="1"/>
        <v>357</v>
      </c>
      <c r="AH33" s="1">
        <f t="shared" si="10"/>
        <v>0</v>
      </c>
      <c r="AI33" s="1">
        <f t="shared" si="11"/>
        <v>4</v>
      </c>
      <c r="AK33" s="1">
        <f t="shared" si="12"/>
        <v>3</v>
      </c>
      <c r="AL33" s="1">
        <f t="shared" si="2"/>
        <v>5</v>
      </c>
      <c r="AM33" s="1">
        <f t="shared" si="13"/>
        <v>3</v>
      </c>
      <c r="AN33" s="1">
        <f t="shared" si="14"/>
        <v>0</v>
      </c>
      <c r="AO33" s="1">
        <f t="shared" si="15"/>
        <v>0</v>
      </c>
      <c r="AP33" s="1">
        <f t="shared" si="16"/>
        <v>2</v>
      </c>
      <c r="AR33" s="1">
        <f t="shared" si="17"/>
        <v>0</v>
      </c>
      <c r="AS33" s="1">
        <f t="shared" si="18"/>
        <v>0</v>
      </c>
      <c r="AT33" s="1">
        <f t="shared" si="19"/>
        <v>0</v>
      </c>
      <c r="AU33" s="1">
        <f t="shared" si="20"/>
        <v>0</v>
      </c>
      <c r="AV33" s="1">
        <f t="shared" si="21"/>
        <v>0</v>
      </c>
      <c r="AW33" s="1">
        <f t="shared" si="22"/>
        <v>0</v>
      </c>
      <c r="AY33" s="1">
        <f t="shared" si="23"/>
        <v>0</v>
      </c>
      <c r="AZ33" s="1">
        <f t="shared" si="24"/>
        <v>0</v>
      </c>
      <c r="BA33" s="1">
        <f t="shared" si="25"/>
        <v>0</v>
      </c>
      <c r="BB33" s="1">
        <f t="shared" si="26"/>
        <v>0</v>
      </c>
      <c r="BC33" s="1">
        <f t="shared" si="27"/>
        <v>0</v>
      </c>
      <c r="BD33" s="1">
        <f t="shared" si="28"/>
        <v>0</v>
      </c>
      <c r="BF33" s="1">
        <f t="shared" si="29"/>
        <v>11</v>
      </c>
      <c r="BG33" s="1">
        <f t="shared" si="30"/>
        <v>25</v>
      </c>
      <c r="BH33" s="1">
        <f t="shared" si="31"/>
        <v>12</v>
      </c>
      <c r="BI33" s="1">
        <f t="shared" si="32"/>
        <v>714</v>
      </c>
      <c r="BJ33" s="1">
        <f t="shared" si="33"/>
        <v>0</v>
      </c>
      <c r="BK33" s="1">
        <f t="shared" si="34"/>
        <v>9</v>
      </c>
      <c r="BM33" s="1">
        <f t="shared" si="35"/>
        <v>0</v>
      </c>
      <c r="BN33" s="1">
        <f t="shared" si="36"/>
        <v>4</v>
      </c>
      <c r="BO33" s="1">
        <f t="shared" si="37"/>
        <v>10</v>
      </c>
      <c r="BP33" s="1">
        <f t="shared" si="38"/>
        <v>4</v>
      </c>
      <c r="BQ33" s="1">
        <f t="shared" si="39"/>
        <v>2</v>
      </c>
      <c r="BR33" s="1">
        <f t="shared" si="40"/>
        <v>3</v>
      </c>
      <c r="BS33" s="1">
        <f t="shared" si="41"/>
        <v>143</v>
      </c>
      <c r="BT33" s="1">
        <f t="shared" si="57"/>
        <v>134</v>
      </c>
      <c r="BU33" s="1">
        <f t="shared" si="58"/>
        <v>2</v>
      </c>
      <c r="BV33" s="1">
        <f t="shared" si="42"/>
        <v>1</v>
      </c>
      <c r="BW33" s="1">
        <f t="shared" si="43"/>
        <v>4</v>
      </c>
      <c r="BX33" s="1">
        <f t="shared" si="44"/>
        <v>5</v>
      </c>
      <c r="BY33" s="1">
        <f t="shared" si="59"/>
        <v>1</v>
      </c>
      <c r="BZ33" s="1">
        <f t="shared" si="45"/>
        <v>1</v>
      </c>
      <c r="CA33" s="1">
        <f t="shared" si="46"/>
        <v>3</v>
      </c>
      <c r="CB33" s="1">
        <f t="shared" si="47"/>
        <v>3</v>
      </c>
      <c r="CC33" s="1">
        <f t="shared" si="48"/>
        <v>0</v>
      </c>
      <c r="CD33" s="1">
        <f t="shared" si="49"/>
        <v>1</v>
      </c>
      <c r="CE33" s="1">
        <f t="shared" si="50"/>
        <v>0</v>
      </c>
      <c r="CF33" s="1">
        <f t="shared" si="51"/>
        <v>2</v>
      </c>
      <c r="CG33" s="1">
        <f t="shared" si="52"/>
        <v>1</v>
      </c>
      <c r="CH33" s="1">
        <f t="shared" si="53"/>
        <v>0</v>
      </c>
      <c r="CI33" s="1">
        <f t="shared" si="54"/>
        <v>2</v>
      </c>
    </row>
    <row r="34" spans="1:87" x14ac:dyDescent="0.25">
      <c r="A34" s="103"/>
      <c r="B34" s="1"/>
      <c r="C34" s="1"/>
      <c r="D34" s="1"/>
      <c r="E34" s="1"/>
      <c r="F34" s="1"/>
      <c r="G34" s="1"/>
      <c r="H34" s="1">
        <v>32</v>
      </c>
      <c r="I34" s="1"/>
      <c r="J34" s="1"/>
      <c r="K34" s="1"/>
      <c r="L34" s="1"/>
      <c r="M34" s="104"/>
      <c r="N34" s="111" t="s">
        <v>349</v>
      </c>
      <c r="O34" s="131" t="s">
        <v>0</v>
      </c>
      <c r="P34" s="111" t="s">
        <v>429</v>
      </c>
      <c r="Q34" s="21" t="s">
        <v>437</v>
      </c>
      <c r="R34" s="79" t="s">
        <v>8</v>
      </c>
      <c r="S34" s="1" t="s">
        <v>75</v>
      </c>
      <c r="T34" s="1" t="s">
        <v>45</v>
      </c>
      <c r="U34" s="1" t="s">
        <v>53</v>
      </c>
      <c r="V34" s="3">
        <v>271</v>
      </c>
      <c r="W34" s="79">
        <f t="shared" si="55"/>
        <v>2</v>
      </c>
      <c r="X34" s="1">
        <f t="shared" si="56"/>
        <v>8</v>
      </c>
      <c r="Y34" s="1">
        <f t="shared" si="4"/>
        <v>3</v>
      </c>
      <c r="Z34" s="1">
        <f t="shared" si="0"/>
        <v>271</v>
      </c>
      <c r="AA34" s="1">
        <f t="shared" si="5"/>
        <v>0</v>
      </c>
      <c r="AB34" s="1">
        <f t="shared" si="6"/>
        <v>3</v>
      </c>
      <c r="AD34" s="1">
        <f t="shared" si="7"/>
        <v>4</v>
      </c>
      <c r="AE34" s="1">
        <f t="shared" si="8"/>
        <v>8</v>
      </c>
      <c r="AF34" s="1">
        <f t="shared" si="9"/>
        <v>4</v>
      </c>
      <c r="AG34" s="1">
        <f t="shared" si="1"/>
        <v>271</v>
      </c>
      <c r="AH34" s="1">
        <f t="shared" si="10"/>
        <v>0</v>
      </c>
      <c r="AI34" s="1">
        <f t="shared" si="11"/>
        <v>3</v>
      </c>
      <c r="AK34" s="1">
        <f t="shared" si="12"/>
        <v>2</v>
      </c>
      <c r="AL34" s="1">
        <f t="shared" si="2"/>
        <v>4</v>
      </c>
      <c r="AM34" s="1">
        <f t="shared" si="13"/>
        <v>2</v>
      </c>
      <c r="AN34" s="1">
        <f t="shared" si="14"/>
        <v>0</v>
      </c>
      <c r="AO34" s="1">
        <f t="shared" si="15"/>
        <v>0</v>
      </c>
      <c r="AP34" s="1">
        <f t="shared" si="16"/>
        <v>2</v>
      </c>
      <c r="AR34" s="1">
        <f t="shared" si="17"/>
        <v>0</v>
      </c>
      <c r="AS34" s="1">
        <f t="shared" si="18"/>
        <v>0</v>
      </c>
      <c r="AT34" s="1">
        <f t="shared" si="19"/>
        <v>0</v>
      </c>
      <c r="AU34" s="1">
        <f t="shared" si="20"/>
        <v>0</v>
      </c>
      <c r="AV34" s="1">
        <f t="shared" si="21"/>
        <v>0</v>
      </c>
      <c r="AW34" s="1">
        <f t="shared" si="22"/>
        <v>0</v>
      </c>
      <c r="AY34" s="1">
        <f t="shared" si="23"/>
        <v>0</v>
      </c>
      <c r="AZ34" s="1">
        <f t="shared" si="24"/>
        <v>0</v>
      </c>
      <c r="BA34" s="1">
        <f t="shared" si="25"/>
        <v>0</v>
      </c>
      <c r="BB34" s="1">
        <f t="shared" si="26"/>
        <v>0</v>
      </c>
      <c r="BC34" s="1">
        <f t="shared" si="27"/>
        <v>0</v>
      </c>
      <c r="BD34" s="1">
        <f t="shared" si="28"/>
        <v>0</v>
      </c>
      <c r="BF34" s="1">
        <f t="shared" si="29"/>
        <v>8</v>
      </c>
      <c r="BG34" s="1">
        <f t="shared" si="30"/>
        <v>20</v>
      </c>
      <c r="BH34" s="1">
        <f t="shared" si="31"/>
        <v>9</v>
      </c>
      <c r="BI34" s="1">
        <f t="shared" si="32"/>
        <v>542</v>
      </c>
      <c r="BJ34" s="1">
        <f t="shared" si="33"/>
        <v>0</v>
      </c>
      <c r="BK34" s="1">
        <f t="shared" si="34"/>
        <v>8</v>
      </c>
      <c r="BM34" s="1">
        <f t="shared" si="35"/>
        <v>0</v>
      </c>
      <c r="BN34" s="1">
        <f t="shared" si="36"/>
        <v>3</v>
      </c>
      <c r="BO34" s="1">
        <f t="shared" si="37"/>
        <v>8</v>
      </c>
      <c r="BP34" s="1">
        <f t="shared" si="38"/>
        <v>3</v>
      </c>
      <c r="BQ34" s="1">
        <f t="shared" si="39"/>
        <v>2</v>
      </c>
      <c r="BR34" s="1">
        <f t="shared" si="40"/>
        <v>1</v>
      </c>
      <c r="BS34" s="1">
        <f t="shared" si="41"/>
        <v>109</v>
      </c>
      <c r="BT34" s="1">
        <f t="shared" si="57"/>
        <v>102</v>
      </c>
      <c r="BU34" s="1">
        <f t="shared" si="58"/>
        <v>2</v>
      </c>
      <c r="BV34" s="1">
        <f t="shared" si="42"/>
        <v>0</v>
      </c>
      <c r="BW34" s="1">
        <f t="shared" si="43"/>
        <v>2</v>
      </c>
      <c r="BX34" s="1">
        <f t="shared" si="44"/>
        <v>4</v>
      </c>
      <c r="BY34" s="1">
        <f t="shared" si="59"/>
        <v>0</v>
      </c>
      <c r="BZ34" s="1">
        <f t="shared" si="45"/>
        <v>4</v>
      </c>
      <c r="CA34" s="1">
        <f t="shared" si="46"/>
        <v>5</v>
      </c>
      <c r="CB34" s="1">
        <f t="shared" si="47"/>
        <v>2</v>
      </c>
      <c r="CC34" s="1">
        <f t="shared" si="48"/>
        <v>0</v>
      </c>
      <c r="CD34" s="1">
        <f t="shared" si="49"/>
        <v>2</v>
      </c>
      <c r="CE34" s="1">
        <f t="shared" si="50"/>
        <v>0</v>
      </c>
      <c r="CF34" s="1">
        <f t="shared" si="51"/>
        <v>2</v>
      </c>
      <c r="CG34" s="1">
        <f t="shared" si="52"/>
        <v>0</v>
      </c>
      <c r="CH34" s="1">
        <f t="shared" si="53"/>
        <v>2</v>
      </c>
      <c r="CI34" s="1">
        <f t="shared" si="54"/>
        <v>2</v>
      </c>
    </row>
    <row r="35" spans="1:87" x14ac:dyDescent="0.25">
      <c r="A35" s="103"/>
      <c r="B35" s="1"/>
      <c r="C35" s="1"/>
      <c r="D35" s="1"/>
      <c r="E35" s="1"/>
      <c r="F35" s="1"/>
      <c r="G35" s="1"/>
      <c r="H35" s="1">
        <v>21</v>
      </c>
      <c r="I35" s="1"/>
      <c r="J35" s="1"/>
      <c r="K35" s="1"/>
      <c r="L35" s="1"/>
      <c r="M35" s="104"/>
      <c r="N35" s="111" t="s">
        <v>350</v>
      </c>
      <c r="O35" s="131" t="s">
        <v>0</v>
      </c>
      <c r="P35" s="111" t="s">
        <v>429</v>
      </c>
      <c r="Q35" s="21" t="s">
        <v>438</v>
      </c>
      <c r="R35" s="79" t="s">
        <v>8</v>
      </c>
      <c r="S35" s="1" t="s">
        <v>75</v>
      </c>
      <c r="T35" s="1" t="s">
        <v>45</v>
      </c>
      <c r="U35" s="1" t="s">
        <v>54</v>
      </c>
      <c r="V35" s="3">
        <v>146</v>
      </c>
      <c r="W35" s="79">
        <f t="shared" si="55"/>
        <v>1</v>
      </c>
      <c r="X35" s="1">
        <f t="shared" si="56"/>
        <v>4</v>
      </c>
      <c r="Y35" s="1">
        <f t="shared" si="4"/>
        <v>2</v>
      </c>
      <c r="Z35" s="1">
        <f t="shared" si="0"/>
        <v>146</v>
      </c>
      <c r="AA35" s="1">
        <f t="shared" si="5"/>
        <v>0</v>
      </c>
      <c r="AB35" s="1">
        <f t="shared" si="6"/>
        <v>2</v>
      </c>
      <c r="AD35" s="1">
        <f t="shared" si="7"/>
        <v>2</v>
      </c>
      <c r="AE35" s="1">
        <f t="shared" si="8"/>
        <v>4</v>
      </c>
      <c r="AF35" s="1">
        <f t="shared" si="9"/>
        <v>2</v>
      </c>
      <c r="AG35" s="1">
        <f t="shared" si="1"/>
        <v>146</v>
      </c>
      <c r="AH35" s="1">
        <f t="shared" si="10"/>
        <v>0</v>
      </c>
      <c r="AI35" s="1">
        <f t="shared" si="11"/>
        <v>2</v>
      </c>
      <c r="AK35" s="1">
        <f t="shared" si="12"/>
        <v>1</v>
      </c>
      <c r="AL35" s="1">
        <f t="shared" si="2"/>
        <v>2</v>
      </c>
      <c r="AM35" s="1">
        <f t="shared" si="13"/>
        <v>1</v>
      </c>
      <c r="AN35" s="1">
        <f t="shared" si="14"/>
        <v>0</v>
      </c>
      <c r="AO35" s="1">
        <f t="shared" si="15"/>
        <v>0</v>
      </c>
      <c r="AP35" s="1">
        <f t="shared" si="16"/>
        <v>1</v>
      </c>
      <c r="AR35" s="1">
        <f t="shared" si="17"/>
        <v>0</v>
      </c>
      <c r="AS35" s="1">
        <f t="shared" si="18"/>
        <v>0</v>
      </c>
      <c r="AT35" s="1">
        <f t="shared" si="19"/>
        <v>0</v>
      </c>
      <c r="AU35" s="1">
        <f t="shared" si="20"/>
        <v>0</v>
      </c>
      <c r="AV35" s="1">
        <f t="shared" si="21"/>
        <v>0</v>
      </c>
      <c r="AW35" s="1">
        <f t="shared" si="22"/>
        <v>0</v>
      </c>
      <c r="AY35" s="1">
        <f t="shared" si="23"/>
        <v>0</v>
      </c>
      <c r="AZ35" s="1">
        <f t="shared" si="24"/>
        <v>0</v>
      </c>
      <c r="BA35" s="1">
        <f t="shared" si="25"/>
        <v>0</v>
      </c>
      <c r="BB35" s="1">
        <f t="shared" si="26"/>
        <v>0</v>
      </c>
      <c r="BC35" s="1">
        <f t="shared" si="27"/>
        <v>0</v>
      </c>
      <c r="BD35" s="1">
        <f t="shared" si="28"/>
        <v>0</v>
      </c>
      <c r="BF35" s="1">
        <f t="shared" si="29"/>
        <v>4</v>
      </c>
      <c r="BG35" s="1">
        <f t="shared" si="30"/>
        <v>10</v>
      </c>
      <c r="BH35" s="1">
        <f t="shared" si="31"/>
        <v>5</v>
      </c>
      <c r="BI35" s="1">
        <f t="shared" si="32"/>
        <v>292</v>
      </c>
      <c r="BJ35" s="1">
        <f t="shared" si="33"/>
        <v>0</v>
      </c>
      <c r="BK35" s="1">
        <f t="shared" si="34"/>
        <v>5</v>
      </c>
      <c r="BM35" s="1">
        <f t="shared" si="35"/>
        <v>0</v>
      </c>
      <c r="BN35" s="1">
        <f t="shared" si="36"/>
        <v>2</v>
      </c>
      <c r="BO35" s="1">
        <f t="shared" si="37"/>
        <v>1</v>
      </c>
      <c r="BP35" s="1">
        <f t="shared" si="38"/>
        <v>1</v>
      </c>
      <c r="BQ35" s="1">
        <f t="shared" si="39"/>
        <v>4</v>
      </c>
      <c r="BR35" s="1">
        <f t="shared" si="40"/>
        <v>1</v>
      </c>
      <c r="BS35" s="1">
        <f t="shared" si="41"/>
        <v>59</v>
      </c>
      <c r="BT35" s="1">
        <f t="shared" si="57"/>
        <v>55</v>
      </c>
      <c r="BU35" s="1">
        <f t="shared" si="58"/>
        <v>1</v>
      </c>
      <c r="BV35" s="1">
        <f t="shared" si="42"/>
        <v>0</v>
      </c>
      <c r="BW35" s="1">
        <f t="shared" si="43"/>
        <v>2</v>
      </c>
      <c r="BX35" s="1">
        <f t="shared" si="44"/>
        <v>3</v>
      </c>
      <c r="BY35" s="1">
        <f t="shared" si="59"/>
        <v>0</v>
      </c>
      <c r="BZ35" s="1">
        <f t="shared" si="45"/>
        <v>2</v>
      </c>
      <c r="CA35" s="1">
        <f t="shared" si="46"/>
        <v>4</v>
      </c>
      <c r="CB35" s="1">
        <f t="shared" si="47"/>
        <v>1</v>
      </c>
      <c r="CC35" s="1">
        <f t="shared" si="48"/>
        <v>0</v>
      </c>
      <c r="CD35" s="1">
        <f t="shared" si="49"/>
        <v>2</v>
      </c>
      <c r="CE35" s="1">
        <f t="shared" si="50"/>
        <v>0</v>
      </c>
      <c r="CF35" s="1">
        <f t="shared" si="51"/>
        <v>1</v>
      </c>
      <c r="CG35" s="1">
        <f t="shared" si="52"/>
        <v>0</v>
      </c>
      <c r="CH35" s="1">
        <f t="shared" si="53"/>
        <v>1</v>
      </c>
      <c r="CI35" s="1">
        <f t="shared" si="54"/>
        <v>1</v>
      </c>
    </row>
    <row r="36" spans="1:87" x14ac:dyDescent="0.25">
      <c r="A36" s="103"/>
      <c r="B36" s="1"/>
      <c r="C36" s="1"/>
      <c r="D36" s="1"/>
      <c r="E36" s="1"/>
      <c r="F36" s="1"/>
      <c r="G36" s="1"/>
      <c r="H36" s="1">
        <v>60</v>
      </c>
      <c r="I36" s="1"/>
      <c r="J36" s="1"/>
      <c r="K36" s="1"/>
      <c r="L36" s="1"/>
      <c r="M36" s="104"/>
      <c r="N36" s="111" t="s">
        <v>351</v>
      </c>
      <c r="O36" s="131" t="s">
        <v>0</v>
      </c>
      <c r="P36" s="111" t="s">
        <v>429</v>
      </c>
      <c r="Q36" s="21" t="s">
        <v>439</v>
      </c>
      <c r="R36" s="79" t="s">
        <v>8</v>
      </c>
      <c r="S36" s="1" t="s">
        <v>75</v>
      </c>
      <c r="T36" s="1" t="s">
        <v>45</v>
      </c>
      <c r="U36" s="1" t="s">
        <v>55</v>
      </c>
      <c r="V36" s="3">
        <v>484</v>
      </c>
      <c r="W36" s="79">
        <f t="shared" si="55"/>
        <v>3</v>
      </c>
      <c r="X36" s="1">
        <f t="shared" si="56"/>
        <v>13</v>
      </c>
      <c r="Y36" s="1">
        <f t="shared" si="4"/>
        <v>5</v>
      </c>
      <c r="Z36" s="1">
        <f t="shared" si="0"/>
        <v>484</v>
      </c>
      <c r="AA36" s="1">
        <f t="shared" si="5"/>
        <v>0</v>
      </c>
      <c r="AB36" s="1">
        <f t="shared" si="6"/>
        <v>4</v>
      </c>
      <c r="AD36" s="1">
        <f t="shared" si="7"/>
        <v>6</v>
      </c>
      <c r="AE36" s="1">
        <f t="shared" si="8"/>
        <v>13</v>
      </c>
      <c r="AF36" s="1">
        <f t="shared" si="9"/>
        <v>6</v>
      </c>
      <c r="AG36" s="1">
        <f t="shared" si="1"/>
        <v>484</v>
      </c>
      <c r="AH36" s="1">
        <f t="shared" si="10"/>
        <v>0</v>
      </c>
      <c r="AI36" s="1">
        <f t="shared" si="11"/>
        <v>5</v>
      </c>
      <c r="AK36" s="1">
        <f t="shared" si="12"/>
        <v>3</v>
      </c>
      <c r="AL36" s="1">
        <f t="shared" si="2"/>
        <v>7</v>
      </c>
      <c r="AM36" s="1">
        <f t="shared" si="13"/>
        <v>3</v>
      </c>
      <c r="AN36" s="1">
        <f t="shared" si="14"/>
        <v>0</v>
      </c>
      <c r="AO36" s="1">
        <f t="shared" si="15"/>
        <v>0</v>
      </c>
      <c r="AP36" s="1">
        <f t="shared" si="16"/>
        <v>3</v>
      </c>
      <c r="AR36" s="1">
        <f t="shared" si="17"/>
        <v>0</v>
      </c>
      <c r="AS36" s="1">
        <f t="shared" si="18"/>
        <v>0</v>
      </c>
      <c r="AT36" s="1">
        <f t="shared" si="19"/>
        <v>0</v>
      </c>
      <c r="AU36" s="1">
        <f t="shared" si="20"/>
        <v>0</v>
      </c>
      <c r="AV36" s="1">
        <f t="shared" si="21"/>
        <v>0</v>
      </c>
      <c r="AW36" s="1">
        <f t="shared" si="22"/>
        <v>0</v>
      </c>
      <c r="AY36" s="1">
        <f t="shared" si="23"/>
        <v>0</v>
      </c>
      <c r="AZ36" s="1">
        <f t="shared" si="24"/>
        <v>0</v>
      </c>
      <c r="BA36" s="1">
        <f t="shared" si="25"/>
        <v>0</v>
      </c>
      <c r="BB36" s="1">
        <f t="shared" si="26"/>
        <v>0</v>
      </c>
      <c r="BC36" s="1">
        <f t="shared" si="27"/>
        <v>0</v>
      </c>
      <c r="BD36" s="1">
        <f t="shared" si="28"/>
        <v>0</v>
      </c>
      <c r="BF36" s="1">
        <f t="shared" si="29"/>
        <v>12</v>
      </c>
      <c r="BG36" s="1">
        <f t="shared" si="30"/>
        <v>33</v>
      </c>
      <c r="BH36" s="1">
        <f t="shared" si="31"/>
        <v>14</v>
      </c>
      <c r="BI36" s="1">
        <f t="shared" si="32"/>
        <v>968</v>
      </c>
      <c r="BJ36" s="1">
        <f t="shared" si="33"/>
        <v>0</v>
      </c>
      <c r="BK36" s="1">
        <f t="shared" si="34"/>
        <v>12</v>
      </c>
      <c r="BM36" s="1">
        <f t="shared" si="35"/>
        <v>1</v>
      </c>
      <c r="BN36" s="1">
        <f t="shared" si="36"/>
        <v>1</v>
      </c>
      <c r="BO36" s="1">
        <f t="shared" si="37"/>
        <v>8</v>
      </c>
      <c r="BP36" s="1">
        <f t="shared" si="38"/>
        <v>6</v>
      </c>
      <c r="BQ36" s="1">
        <f t="shared" si="39"/>
        <v>0</v>
      </c>
      <c r="BR36" s="1">
        <f t="shared" si="40"/>
        <v>3</v>
      </c>
      <c r="BS36" s="1">
        <f t="shared" si="41"/>
        <v>194</v>
      </c>
      <c r="BT36" s="1">
        <f t="shared" si="57"/>
        <v>182</v>
      </c>
      <c r="BU36" s="1">
        <f t="shared" si="58"/>
        <v>3</v>
      </c>
      <c r="BV36" s="1">
        <f t="shared" si="42"/>
        <v>1</v>
      </c>
      <c r="BW36" s="1">
        <f t="shared" si="43"/>
        <v>4</v>
      </c>
      <c r="BX36" s="1">
        <f t="shared" si="44"/>
        <v>7</v>
      </c>
      <c r="BY36" s="1">
        <f t="shared" si="59"/>
        <v>1</v>
      </c>
      <c r="BZ36" s="1">
        <f t="shared" si="45"/>
        <v>3</v>
      </c>
      <c r="CA36" s="1">
        <f t="shared" si="46"/>
        <v>4</v>
      </c>
      <c r="CB36" s="1">
        <f t="shared" si="47"/>
        <v>4</v>
      </c>
      <c r="CC36" s="1">
        <f t="shared" si="48"/>
        <v>0</v>
      </c>
      <c r="CD36" s="1">
        <f t="shared" si="49"/>
        <v>2</v>
      </c>
      <c r="CE36" s="1">
        <f t="shared" si="50"/>
        <v>0</v>
      </c>
      <c r="CF36" s="1">
        <f t="shared" si="51"/>
        <v>2</v>
      </c>
      <c r="CG36" s="1">
        <f t="shared" si="52"/>
        <v>1</v>
      </c>
      <c r="CH36" s="1">
        <f t="shared" si="53"/>
        <v>1</v>
      </c>
      <c r="CI36" s="1">
        <f t="shared" si="54"/>
        <v>3</v>
      </c>
    </row>
    <row r="37" spans="1:87" x14ac:dyDescent="0.25">
      <c r="A37" s="103"/>
      <c r="B37" s="1"/>
      <c r="C37" s="1"/>
      <c r="D37" s="1"/>
      <c r="E37" s="1"/>
      <c r="F37" s="1"/>
      <c r="G37" s="1"/>
      <c r="H37" s="1">
        <v>30</v>
      </c>
      <c r="I37" s="1"/>
      <c r="J37" s="1"/>
      <c r="K37" s="1"/>
      <c r="L37" s="1"/>
      <c r="M37" s="104"/>
      <c r="N37" s="111" t="s">
        <v>352</v>
      </c>
      <c r="O37" s="131" t="s">
        <v>0</v>
      </c>
      <c r="P37" s="111" t="s">
        <v>429</v>
      </c>
      <c r="Q37" s="21" t="s">
        <v>440</v>
      </c>
      <c r="R37" s="79" t="s">
        <v>8</v>
      </c>
      <c r="S37" s="1" t="s">
        <v>75</v>
      </c>
      <c r="T37" s="1" t="s">
        <v>45</v>
      </c>
      <c r="U37" s="1" t="s">
        <v>56</v>
      </c>
      <c r="V37" s="3">
        <v>196</v>
      </c>
      <c r="W37" s="79">
        <f t="shared" si="55"/>
        <v>2</v>
      </c>
      <c r="X37" s="1">
        <f t="shared" si="56"/>
        <v>6</v>
      </c>
      <c r="Y37" s="1">
        <f t="shared" si="4"/>
        <v>2</v>
      </c>
      <c r="Z37" s="1">
        <f t="shared" si="0"/>
        <v>196</v>
      </c>
      <c r="AA37" s="1">
        <f t="shared" si="5"/>
        <v>0</v>
      </c>
      <c r="AB37" s="1">
        <f t="shared" si="6"/>
        <v>2</v>
      </c>
      <c r="AD37" s="1">
        <f t="shared" si="7"/>
        <v>3</v>
      </c>
      <c r="AE37" s="1">
        <f t="shared" si="8"/>
        <v>6</v>
      </c>
      <c r="AF37" s="1">
        <f t="shared" si="9"/>
        <v>3</v>
      </c>
      <c r="AG37" s="1">
        <f t="shared" si="1"/>
        <v>196</v>
      </c>
      <c r="AH37" s="1">
        <f t="shared" si="10"/>
        <v>0</v>
      </c>
      <c r="AI37" s="1">
        <f t="shared" si="11"/>
        <v>2</v>
      </c>
      <c r="AK37" s="1">
        <f t="shared" si="12"/>
        <v>2</v>
      </c>
      <c r="AL37" s="1">
        <f t="shared" si="2"/>
        <v>3</v>
      </c>
      <c r="AM37" s="1">
        <f t="shared" si="13"/>
        <v>2</v>
      </c>
      <c r="AN37" s="1">
        <f t="shared" si="14"/>
        <v>0</v>
      </c>
      <c r="AO37" s="1">
        <f t="shared" si="15"/>
        <v>0</v>
      </c>
      <c r="AP37" s="1">
        <f t="shared" si="16"/>
        <v>1</v>
      </c>
      <c r="AR37" s="1">
        <f t="shared" si="17"/>
        <v>0</v>
      </c>
      <c r="AS37" s="1">
        <f t="shared" si="18"/>
        <v>0</v>
      </c>
      <c r="AT37" s="1">
        <f t="shared" si="19"/>
        <v>0</v>
      </c>
      <c r="AU37" s="1">
        <f t="shared" si="20"/>
        <v>0</v>
      </c>
      <c r="AV37" s="1">
        <f t="shared" si="21"/>
        <v>0</v>
      </c>
      <c r="AW37" s="1">
        <f t="shared" si="22"/>
        <v>0</v>
      </c>
      <c r="AY37" s="1">
        <f t="shared" si="23"/>
        <v>0</v>
      </c>
      <c r="AZ37" s="1">
        <f t="shared" si="24"/>
        <v>0</v>
      </c>
      <c r="BA37" s="1">
        <f t="shared" si="25"/>
        <v>0</v>
      </c>
      <c r="BB37" s="1">
        <f t="shared" si="26"/>
        <v>0</v>
      </c>
      <c r="BC37" s="1">
        <f t="shared" si="27"/>
        <v>0</v>
      </c>
      <c r="BD37" s="1">
        <f t="shared" si="28"/>
        <v>0</v>
      </c>
      <c r="BF37" s="1">
        <f t="shared" si="29"/>
        <v>7</v>
      </c>
      <c r="BG37" s="1">
        <f t="shared" si="30"/>
        <v>15</v>
      </c>
      <c r="BH37" s="1">
        <f t="shared" si="31"/>
        <v>7</v>
      </c>
      <c r="BI37" s="1">
        <f t="shared" si="32"/>
        <v>392</v>
      </c>
      <c r="BJ37" s="1">
        <f t="shared" si="33"/>
        <v>0</v>
      </c>
      <c r="BK37" s="1">
        <f t="shared" si="34"/>
        <v>5</v>
      </c>
      <c r="BM37" s="1">
        <f t="shared" si="35"/>
        <v>0</v>
      </c>
      <c r="BN37" s="1">
        <f t="shared" si="36"/>
        <v>2</v>
      </c>
      <c r="BO37" s="1">
        <f t="shared" si="37"/>
        <v>8</v>
      </c>
      <c r="BP37" s="1">
        <f t="shared" si="38"/>
        <v>2</v>
      </c>
      <c r="BQ37" s="1">
        <f t="shared" si="39"/>
        <v>2</v>
      </c>
      <c r="BR37" s="1">
        <f t="shared" si="40"/>
        <v>2</v>
      </c>
      <c r="BS37" s="1">
        <f t="shared" si="41"/>
        <v>79</v>
      </c>
      <c r="BT37" s="1">
        <f t="shared" si="57"/>
        <v>74</v>
      </c>
      <c r="BU37" s="1">
        <f t="shared" si="58"/>
        <v>1</v>
      </c>
      <c r="BV37" s="1">
        <f t="shared" si="42"/>
        <v>1</v>
      </c>
      <c r="BW37" s="1">
        <f t="shared" si="43"/>
        <v>1</v>
      </c>
      <c r="BX37" s="1">
        <f t="shared" si="44"/>
        <v>3</v>
      </c>
      <c r="BY37" s="1">
        <f t="shared" si="59"/>
        <v>0</v>
      </c>
      <c r="BZ37" s="1">
        <f t="shared" si="45"/>
        <v>3</v>
      </c>
      <c r="CA37" s="1">
        <f t="shared" si="46"/>
        <v>3</v>
      </c>
      <c r="CB37" s="1">
        <f t="shared" si="47"/>
        <v>1</v>
      </c>
      <c r="CC37" s="1">
        <f t="shared" si="48"/>
        <v>1</v>
      </c>
      <c r="CD37" s="1">
        <f t="shared" si="49"/>
        <v>2</v>
      </c>
      <c r="CE37" s="1">
        <f t="shared" si="50"/>
        <v>0</v>
      </c>
      <c r="CF37" s="1">
        <f t="shared" si="51"/>
        <v>1</v>
      </c>
      <c r="CG37" s="1">
        <f t="shared" si="52"/>
        <v>0</v>
      </c>
      <c r="CH37" s="1">
        <f t="shared" si="53"/>
        <v>1</v>
      </c>
      <c r="CI37" s="1">
        <f t="shared" si="54"/>
        <v>3</v>
      </c>
    </row>
    <row r="38" spans="1:87" x14ac:dyDescent="0.25">
      <c r="A38" s="103"/>
      <c r="B38" s="1"/>
      <c r="C38" s="1"/>
      <c r="D38" s="1"/>
      <c r="E38" s="1"/>
      <c r="F38" s="1"/>
      <c r="G38" s="1"/>
      <c r="H38" s="1">
        <v>28</v>
      </c>
      <c r="I38" s="1"/>
      <c r="J38" s="1"/>
      <c r="K38" s="1"/>
      <c r="L38" s="1"/>
      <c r="M38" s="104"/>
      <c r="N38" s="111" t="s">
        <v>353</v>
      </c>
      <c r="O38" s="131" t="s">
        <v>0</v>
      </c>
      <c r="P38" s="111" t="s">
        <v>429</v>
      </c>
      <c r="Q38" s="21" t="s">
        <v>441</v>
      </c>
      <c r="R38" s="79" t="s">
        <v>8</v>
      </c>
      <c r="S38" s="1" t="s">
        <v>75</v>
      </c>
      <c r="T38" s="1" t="s">
        <v>45</v>
      </c>
      <c r="U38" s="1" t="s">
        <v>57</v>
      </c>
      <c r="V38" s="3">
        <v>190</v>
      </c>
      <c r="W38" s="79">
        <f t="shared" si="55"/>
        <v>2</v>
      </c>
      <c r="X38" s="1">
        <f t="shared" si="56"/>
        <v>6</v>
      </c>
      <c r="Y38" s="1">
        <f t="shared" si="4"/>
        <v>2</v>
      </c>
      <c r="Z38" s="1">
        <f t="shared" si="0"/>
        <v>190</v>
      </c>
      <c r="AA38" s="1">
        <f t="shared" si="5"/>
        <v>0</v>
      </c>
      <c r="AB38" s="1">
        <f t="shared" si="6"/>
        <v>2</v>
      </c>
      <c r="AD38" s="1">
        <f t="shared" si="7"/>
        <v>3</v>
      </c>
      <c r="AE38" s="1">
        <f t="shared" si="8"/>
        <v>6</v>
      </c>
      <c r="AF38" s="1">
        <f t="shared" si="9"/>
        <v>3</v>
      </c>
      <c r="AG38" s="1">
        <f t="shared" si="1"/>
        <v>190</v>
      </c>
      <c r="AH38" s="1">
        <f t="shared" si="10"/>
        <v>0</v>
      </c>
      <c r="AI38" s="1">
        <f t="shared" si="11"/>
        <v>2</v>
      </c>
      <c r="AK38" s="1">
        <f t="shared" si="12"/>
        <v>2</v>
      </c>
      <c r="AL38" s="1">
        <f t="shared" si="2"/>
        <v>3</v>
      </c>
      <c r="AM38" s="1">
        <f t="shared" si="13"/>
        <v>2</v>
      </c>
      <c r="AN38" s="1">
        <f t="shared" si="14"/>
        <v>0</v>
      </c>
      <c r="AO38" s="1">
        <f t="shared" si="15"/>
        <v>0</v>
      </c>
      <c r="AP38" s="1">
        <f t="shared" si="16"/>
        <v>1</v>
      </c>
      <c r="AR38" s="1">
        <f t="shared" si="17"/>
        <v>0</v>
      </c>
      <c r="AS38" s="1">
        <f t="shared" si="18"/>
        <v>0</v>
      </c>
      <c r="AT38" s="1">
        <f t="shared" si="19"/>
        <v>0</v>
      </c>
      <c r="AU38" s="1">
        <f t="shared" si="20"/>
        <v>0</v>
      </c>
      <c r="AV38" s="1">
        <f t="shared" si="21"/>
        <v>0</v>
      </c>
      <c r="AW38" s="1">
        <f t="shared" si="22"/>
        <v>0</v>
      </c>
      <c r="AY38" s="1">
        <f t="shared" si="23"/>
        <v>0</v>
      </c>
      <c r="AZ38" s="1">
        <f t="shared" si="24"/>
        <v>0</v>
      </c>
      <c r="BA38" s="1">
        <f t="shared" si="25"/>
        <v>0</v>
      </c>
      <c r="BB38" s="1">
        <f t="shared" si="26"/>
        <v>0</v>
      </c>
      <c r="BC38" s="1">
        <f t="shared" si="27"/>
        <v>0</v>
      </c>
      <c r="BD38" s="1">
        <f t="shared" si="28"/>
        <v>0</v>
      </c>
      <c r="BF38" s="1">
        <f t="shared" si="29"/>
        <v>7</v>
      </c>
      <c r="BG38" s="1">
        <f t="shared" si="30"/>
        <v>15</v>
      </c>
      <c r="BH38" s="1">
        <f t="shared" si="31"/>
        <v>7</v>
      </c>
      <c r="BI38" s="1">
        <f t="shared" si="32"/>
        <v>380</v>
      </c>
      <c r="BJ38" s="1">
        <f t="shared" si="33"/>
        <v>0</v>
      </c>
      <c r="BK38" s="1">
        <f t="shared" si="34"/>
        <v>5</v>
      </c>
      <c r="BM38" s="1">
        <f t="shared" si="35"/>
        <v>0</v>
      </c>
      <c r="BN38" s="1">
        <f t="shared" si="36"/>
        <v>2</v>
      </c>
      <c r="BO38" s="1">
        <f t="shared" si="37"/>
        <v>7</v>
      </c>
      <c r="BP38" s="1">
        <f t="shared" si="38"/>
        <v>2</v>
      </c>
      <c r="BQ38" s="1">
        <f t="shared" si="39"/>
        <v>1</v>
      </c>
      <c r="BR38" s="1">
        <f t="shared" si="40"/>
        <v>5</v>
      </c>
      <c r="BS38" s="1">
        <f t="shared" si="41"/>
        <v>76</v>
      </c>
      <c r="BT38" s="1">
        <f t="shared" si="57"/>
        <v>72</v>
      </c>
      <c r="BU38" s="1">
        <f t="shared" si="58"/>
        <v>1</v>
      </c>
      <c r="BV38" s="1">
        <f t="shared" si="42"/>
        <v>1</v>
      </c>
      <c r="BW38" s="1">
        <f t="shared" si="43"/>
        <v>1</v>
      </c>
      <c r="BX38" s="1">
        <f t="shared" si="44"/>
        <v>3</v>
      </c>
      <c r="BY38" s="1">
        <f>IF($T38="primary",ROUNDDOWN((($V38*$BS$12*SUM($BP$19:$BP$23))/1000)/BY$26,0),ROUNDDOWN((($V38*$BO$12*SUM($BN$19:$BN$23,$BQ$19:$BQ$23))/1000)/BY$26,0))</f>
        <v>0</v>
      </c>
      <c r="BZ38" s="1">
        <f t="shared" si="45"/>
        <v>3</v>
      </c>
      <c r="CA38" s="1">
        <f t="shared" si="46"/>
        <v>3</v>
      </c>
      <c r="CB38" s="1">
        <f t="shared" si="47"/>
        <v>1</v>
      </c>
      <c r="CC38" s="1">
        <f t="shared" si="48"/>
        <v>1</v>
      </c>
      <c r="CD38" s="1">
        <f t="shared" si="49"/>
        <v>1</v>
      </c>
      <c r="CE38" s="1">
        <f t="shared" si="50"/>
        <v>0</v>
      </c>
      <c r="CF38" s="1">
        <f t="shared" si="51"/>
        <v>1</v>
      </c>
      <c r="CG38" s="1">
        <f t="shared" si="52"/>
        <v>0</v>
      </c>
      <c r="CH38" s="1">
        <f t="shared" si="53"/>
        <v>1</v>
      </c>
      <c r="CI38" s="1">
        <f t="shared" si="54"/>
        <v>2</v>
      </c>
    </row>
    <row r="39" spans="1:87" x14ac:dyDescent="0.25">
      <c r="A39" s="103"/>
      <c r="B39" s="1"/>
      <c r="C39" s="1"/>
      <c r="D39" s="1"/>
      <c r="E39" s="1"/>
      <c r="F39" s="1"/>
      <c r="G39" s="1"/>
      <c r="H39" s="1">
        <v>28</v>
      </c>
      <c r="I39" s="1"/>
      <c r="J39" s="1"/>
      <c r="K39" s="1"/>
      <c r="L39" s="1"/>
      <c r="M39" s="104"/>
      <c r="N39" s="111" t="s">
        <v>354</v>
      </c>
      <c r="O39" s="131" t="s">
        <v>0</v>
      </c>
      <c r="P39" s="111" t="s">
        <v>429</v>
      </c>
      <c r="Q39" s="21" t="s">
        <v>442</v>
      </c>
      <c r="R39" s="79" t="s">
        <v>8</v>
      </c>
      <c r="S39" s="1" t="s">
        <v>75</v>
      </c>
      <c r="T39" s="1" t="s">
        <v>45</v>
      </c>
      <c r="U39" s="1" t="s">
        <v>58</v>
      </c>
      <c r="V39" s="3">
        <v>233</v>
      </c>
      <c r="W39" s="79">
        <f t="shared" si="55"/>
        <v>2</v>
      </c>
      <c r="X39" s="1">
        <f t="shared" si="56"/>
        <v>7</v>
      </c>
      <c r="Y39" s="1">
        <f t="shared" si="4"/>
        <v>3</v>
      </c>
      <c r="Z39" s="1">
        <f t="shared" si="0"/>
        <v>233</v>
      </c>
      <c r="AA39" s="1">
        <f t="shared" si="5"/>
        <v>0</v>
      </c>
      <c r="AB39" s="1">
        <f t="shared" si="6"/>
        <v>2</v>
      </c>
      <c r="AD39" s="1">
        <f t="shared" si="7"/>
        <v>3</v>
      </c>
      <c r="AE39" s="1">
        <f t="shared" si="8"/>
        <v>7</v>
      </c>
      <c r="AF39" s="1">
        <f t="shared" si="9"/>
        <v>3</v>
      </c>
      <c r="AG39" s="1">
        <f t="shared" si="1"/>
        <v>233</v>
      </c>
      <c r="AH39" s="1">
        <f t="shared" si="10"/>
        <v>0</v>
      </c>
      <c r="AI39" s="1">
        <f t="shared" si="11"/>
        <v>3</v>
      </c>
      <c r="AK39" s="1">
        <f t="shared" si="12"/>
        <v>2</v>
      </c>
      <c r="AL39" s="1">
        <f t="shared" si="2"/>
        <v>4</v>
      </c>
      <c r="AM39" s="1">
        <f t="shared" si="13"/>
        <v>2</v>
      </c>
      <c r="AN39" s="1">
        <f t="shared" si="14"/>
        <v>0</v>
      </c>
      <c r="AO39" s="1">
        <f t="shared" si="15"/>
        <v>0</v>
      </c>
      <c r="AP39" s="1">
        <f t="shared" si="16"/>
        <v>2</v>
      </c>
      <c r="AR39" s="1">
        <f t="shared" si="17"/>
        <v>0</v>
      </c>
      <c r="AS39" s="1">
        <f t="shared" si="18"/>
        <v>0</v>
      </c>
      <c r="AT39" s="1">
        <f t="shared" si="19"/>
        <v>0</v>
      </c>
      <c r="AU39" s="1">
        <f t="shared" si="20"/>
        <v>0</v>
      </c>
      <c r="AV39" s="1">
        <f t="shared" si="21"/>
        <v>0</v>
      </c>
      <c r="AW39" s="1">
        <f t="shared" si="22"/>
        <v>0</v>
      </c>
      <c r="AY39" s="1">
        <f t="shared" si="23"/>
        <v>0</v>
      </c>
      <c r="AZ39" s="1">
        <f t="shared" si="24"/>
        <v>0</v>
      </c>
      <c r="BA39" s="1">
        <f t="shared" si="25"/>
        <v>0</v>
      </c>
      <c r="BB39" s="1">
        <f t="shared" si="26"/>
        <v>0</v>
      </c>
      <c r="BC39" s="1">
        <f t="shared" si="27"/>
        <v>0</v>
      </c>
      <c r="BD39" s="1">
        <f t="shared" si="28"/>
        <v>0</v>
      </c>
      <c r="BF39" s="1">
        <f t="shared" si="29"/>
        <v>7</v>
      </c>
      <c r="BG39" s="1">
        <f t="shared" si="30"/>
        <v>18</v>
      </c>
      <c r="BH39" s="1">
        <f t="shared" si="31"/>
        <v>8</v>
      </c>
      <c r="BI39" s="1">
        <f t="shared" si="32"/>
        <v>466</v>
      </c>
      <c r="BJ39" s="1">
        <f t="shared" si="33"/>
        <v>0</v>
      </c>
      <c r="BK39" s="1">
        <f t="shared" si="34"/>
        <v>7</v>
      </c>
      <c r="BM39" s="1">
        <f t="shared" si="35"/>
        <v>0</v>
      </c>
      <c r="BN39" s="1">
        <f t="shared" si="36"/>
        <v>3</v>
      </c>
      <c r="BO39" s="1">
        <f t="shared" si="37"/>
        <v>3</v>
      </c>
      <c r="BP39" s="1">
        <f t="shared" si="38"/>
        <v>2</v>
      </c>
      <c r="BQ39" s="1">
        <f t="shared" si="39"/>
        <v>4</v>
      </c>
      <c r="BR39" s="1">
        <f t="shared" si="40"/>
        <v>4</v>
      </c>
      <c r="BS39" s="1">
        <f t="shared" si="41"/>
        <v>94</v>
      </c>
      <c r="BT39" s="1">
        <f t="shared" si="57"/>
        <v>88</v>
      </c>
      <c r="BU39" s="1">
        <f t="shared" si="58"/>
        <v>1</v>
      </c>
      <c r="BV39" s="1">
        <f t="shared" si="42"/>
        <v>1</v>
      </c>
      <c r="BW39" s="1">
        <f t="shared" si="43"/>
        <v>4</v>
      </c>
      <c r="BX39" s="1">
        <f t="shared" si="44"/>
        <v>4</v>
      </c>
      <c r="BY39" s="1">
        <f t="shared" si="59"/>
        <v>0</v>
      </c>
      <c r="BZ39" s="1">
        <f t="shared" si="45"/>
        <v>4</v>
      </c>
      <c r="CA39" s="1">
        <f t="shared" si="46"/>
        <v>1</v>
      </c>
      <c r="CB39" s="1">
        <f t="shared" si="47"/>
        <v>2</v>
      </c>
      <c r="CC39" s="1">
        <f t="shared" si="48"/>
        <v>0</v>
      </c>
      <c r="CD39" s="1">
        <f t="shared" si="49"/>
        <v>1</v>
      </c>
      <c r="CE39" s="1">
        <f t="shared" si="50"/>
        <v>0</v>
      </c>
      <c r="CF39" s="1">
        <f t="shared" si="51"/>
        <v>1</v>
      </c>
      <c r="CG39" s="1">
        <f t="shared" si="52"/>
        <v>0</v>
      </c>
      <c r="CH39" s="1">
        <f t="shared" si="53"/>
        <v>2</v>
      </c>
      <c r="CI39" s="1">
        <f t="shared" si="54"/>
        <v>1</v>
      </c>
    </row>
    <row r="40" spans="1:87" x14ac:dyDescent="0.25">
      <c r="A40" s="10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04">
        <v>78</v>
      </c>
      <c r="N40" s="111" t="s">
        <v>355</v>
      </c>
      <c r="O40" s="131" t="s">
        <v>0</v>
      </c>
      <c r="P40" s="111" t="s">
        <v>429</v>
      </c>
      <c r="Q40" s="21" t="s">
        <v>443</v>
      </c>
      <c r="R40" s="79" t="s">
        <v>8</v>
      </c>
      <c r="S40" s="1" t="s">
        <v>75</v>
      </c>
      <c r="T40" s="1" t="s">
        <v>59</v>
      </c>
      <c r="U40" s="1" t="s">
        <v>132</v>
      </c>
      <c r="V40" s="3">
        <v>474</v>
      </c>
      <c r="W40" s="79">
        <f t="shared" si="55"/>
        <v>4</v>
      </c>
      <c r="X40" s="1">
        <f t="shared" si="56"/>
        <v>17</v>
      </c>
      <c r="Y40" s="1">
        <f t="shared" si="4"/>
        <v>5</v>
      </c>
      <c r="Z40" s="1">
        <f t="shared" si="0"/>
        <v>474</v>
      </c>
      <c r="AA40" s="1">
        <f t="shared" si="5"/>
        <v>1</v>
      </c>
      <c r="AB40" s="1">
        <f t="shared" si="6"/>
        <v>3</v>
      </c>
      <c r="AD40" s="1">
        <f t="shared" si="7"/>
        <v>8</v>
      </c>
      <c r="AE40" s="1">
        <f t="shared" si="8"/>
        <v>17</v>
      </c>
      <c r="AF40" s="1">
        <f t="shared" si="9"/>
        <v>6</v>
      </c>
      <c r="AG40" s="1">
        <f t="shared" si="1"/>
        <v>474</v>
      </c>
      <c r="AH40" s="1">
        <f t="shared" si="10"/>
        <v>1</v>
      </c>
      <c r="AI40" s="1">
        <f t="shared" si="11"/>
        <v>5</v>
      </c>
      <c r="AK40" s="1">
        <f t="shared" si="12"/>
        <v>4</v>
      </c>
      <c r="AL40" s="1">
        <f t="shared" si="2"/>
        <v>9</v>
      </c>
      <c r="AM40" s="1">
        <f t="shared" si="13"/>
        <v>3</v>
      </c>
      <c r="AN40" s="1">
        <f t="shared" si="14"/>
        <v>0</v>
      </c>
      <c r="AO40" s="1">
        <f t="shared" si="15"/>
        <v>0</v>
      </c>
      <c r="AP40" s="1">
        <f t="shared" si="16"/>
        <v>5</v>
      </c>
      <c r="AR40" s="1">
        <f t="shared" si="17"/>
        <v>0</v>
      </c>
      <c r="AS40" s="1">
        <f t="shared" si="18"/>
        <v>0</v>
      </c>
      <c r="AT40" s="1">
        <f t="shared" si="19"/>
        <v>0</v>
      </c>
      <c r="AU40" s="1">
        <f t="shared" si="20"/>
        <v>0</v>
      </c>
      <c r="AV40" s="1">
        <f t="shared" si="21"/>
        <v>0</v>
      </c>
      <c r="AW40" s="1">
        <f t="shared" si="22"/>
        <v>0</v>
      </c>
      <c r="AY40" s="1">
        <f t="shared" si="23"/>
        <v>0</v>
      </c>
      <c r="AZ40" s="1">
        <f t="shared" si="24"/>
        <v>0</v>
      </c>
      <c r="BA40" s="1">
        <f t="shared" si="25"/>
        <v>0</v>
      </c>
      <c r="BB40" s="1">
        <f t="shared" si="26"/>
        <v>0</v>
      </c>
      <c r="BC40" s="1">
        <f t="shared" si="27"/>
        <v>0</v>
      </c>
      <c r="BD40" s="1">
        <f t="shared" si="28"/>
        <v>0</v>
      </c>
      <c r="BF40" s="1">
        <f t="shared" si="29"/>
        <v>16</v>
      </c>
      <c r="BG40" s="1">
        <f t="shared" si="30"/>
        <v>43</v>
      </c>
      <c r="BH40" s="1">
        <f t="shared" si="31"/>
        <v>14</v>
      </c>
      <c r="BI40" s="1">
        <f t="shared" si="32"/>
        <v>948</v>
      </c>
      <c r="BJ40" s="1">
        <f t="shared" si="33"/>
        <v>2</v>
      </c>
      <c r="BK40" s="1">
        <f t="shared" si="34"/>
        <v>13</v>
      </c>
      <c r="BM40" s="1">
        <f t="shared" si="35"/>
        <v>3</v>
      </c>
      <c r="BN40" s="1">
        <f t="shared" si="36"/>
        <v>3</v>
      </c>
      <c r="BO40" s="1">
        <f t="shared" si="37"/>
        <v>10</v>
      </c>
      <c r="BP40" s="1">
        <f t="shared" si="38"/>
        <v>4</v>
      </c>
      <c r="BQ40" s="1">
        <f t="shared" si="39"/>
        <v>2</v>
      </c>
      <c r="BR40" s="1">
        <f t="shared" si="40"/>
        <v>4</v>
      </c>
      <c r="BS40" s="1">
        <f t="shared" si="41"/>
        <v>237</v>
      </c>
      <c r="BT40" s="1">
        <f t="shared" si="57"/>
        <v>143</v>
      </c>
      <c r="BU40" s="1">
        <f t="shared" si="58"/>
        <v>5</v>
      </c>
      <c r="BV40" s="1">
        <f t="shared" si="42"/>
        <v>1</v>
      </c>
      <c r="BW40" s="1">
        <f t="shared" si="43"/>
        <v>2</v>
      </c>
      <c r="BX40" s="1">
        <f t="shared" si="44"/>
        <v>21</v>
      </c>
      <c r="BY40" s="1">
        <f t="shared" si="59"/>
        <v>5</v>
      </c>
      <c r="BZ40" s="1">
        <f t="shared" si="45"/>
        <v>3</v>
      </c>
      <c r="CA40" s="1">
        <f t="shared" si="46"/>
        <v>3</v>
      </c>
      <c r="CB40" s="1">
        <f t="shared" si="47"/>
        <v>3</v>
      </c>
      <c r="CC40" s="1">
        <f t="shared" si="48"/>
        <v>1</v>
      </c>
      <c r="CD40" s="1">
        <f t="shared" si="49"/>
        <v>2</v>
      </c>
      <c r="CE40" s="1">
        <f t="shared" si="50"/>
        <v>3</v>
      </c>
      <c r="CF40" s="1">
        <f t="shared" si="51"/>
        <v>2</v>
      </c>
      <c r="CG40" s="1">
        <f t="shared" si="52"/>
        <v>4</v>
      </c>
      <c r="CH40" s="1">
        <f t="shared" si="53"/>
        <v>0</v>
      </c>
      <c r="CI40" s="1">
        <f t="shared" si="54"/>
        <v>2</v>
      </c>
    </row>
    <row r="41" spans="1:87" x14ac:dyDescent="0.25">
      <c r="A41" s="10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04">
        <v>55</v>
      </c>
      <c r="N41" s="111" t="s">
        <v>356</v>
      </c>
      <c r="O41" s="131" t="s">
        <v>0</v>
      </c>
      <c r="P41" s="111" t="s">
        <v>429</v>
      </c>
      <c r="Q41" s="21" t="s">
        <v>444</v>
      </c>
      <c r="R41" s="79" t="s">
        <v>8</v>
      </c>
      <c r="S41" s="1" t="s">
        <v>75</v>
      </c>
      <c r="T41" s="1" t="s">
        <v>59</v>
      </c>
      <c r="U41" s="74" t="s">
        <v>60</v>
      </c>
      <c r="V41" s="3">
        <v>315</v>
      </c>
      <c r="W41" s="79">
        <f>IF($T41="primary",ROUNDUP((($V41*$T$13*SUM($T$3,$X$3))/1000)/W$26,0),ROUNDUP((($V41*$T$20*SUM($T$3,$X$3))/1000)/W$26,0))</f>
        <v>3</v>
      </c>
      <c r="X41" s="1">
        <f t="shared" si="56"/>
        <v>12</v>
      </c>
      <c r="Y41" s="1">
        <f t="shared" si="4"/>
        <v>3</v>
      </c>
      <c r="Z41" s="1">
        <f t="shared" si="0"/>
        <v>315</v>
      </c>
      <c r="AA41" s="1">
        <f t="shared" si="5"/>
        <v>0</v>
      </c>
      <c r="AB41" s="1">
        <f t="shared" si="6"/>
        <v>5</v>
      </c>
      <c r="AD41" s="1">
        <f t="shared" si="7"/>
        <v>6</v>
      </c>
      <c r="AE41" s="1">
        <f t="shared" si="8"/>
        <v>12</v>
      </c>
      <c r="AF41" s="1">
        <f t="shared" si="9"/>
        <v>4</v>
      </c>
      <c r="AG41" s="1">
        <f t="shared" si="1"/>
        <v>315</v>
      </c>
      <c r="AH41" s="1">
        <f t="shared" si="10"/>
        <v>1</v>
      </c>
      <c r="AI41" s="1">
        <f t="shared" si="11"/>
        <v>2</v>
      </c>
      <c r="AK41" s="1">
        <f t="shared" si="12"/>
        <v>3</v>
      </c>
      <c r="AL41" s="1">
        <f t="shared" si="2"/>
        <v>6</v>
      </c>
      <c r="AM41" s="1">
        <f t="shared" si="13"/>
        <v>2</v>
      </c>
      <c r="AN41" s="1">
        <f t="shared" si="14"/>
        <v>0</v>
      </c>
      <c r="AO41" s="1">
        <f t="shared" si="15"/>
        <v>0</v>
      </c>
      <c r="AP41" s="1">
        <f t="shared" si="16"/>
        <v>4</v>
      </c>
      <c r="AR41" s="1">
        <f t="shared" si="17"/>
        <v>0</v>
      </c>
      <c r="AS41" s="1">
        <f t="shared" si="18"/>
        <v>0</v>
      </c>
      <c r="AT41" s="1">
        <f t="shared" si="19"/>
        <v>0</v>
      </c>
      <c r="AU41" s="1">
        <f t="shared" si="20"/>
        <v>0</v>
      </c>
      <c r="AV41" s="1">
        <f t="shared" si="21"/>
        <v>0</v>
      </c>
      <c r="AW41" s="1">
        <f t="shared" si="22"/>
        <v>0</v>
      </c>
      <c r="AY41" s="1">
        <f t="shared" si="23"/>
        <v>0</v>
      </c>
      <c r="AZ41" s="1">
        <f t="shared" si="24"/>
        <v>0</v>
      </c>
      <c r="BA41" s="1">
        <f t="shared" si="25"/>
        <v>0</v>
      </c>
      <c r="BB41" s="1">
        <f t="shared" si="26"/>
        <v>0</v>
      </c>
      <c r="BC41" s="1">
        <f t="shared" si="27"/>
        <v>0</v>
      </c>
      <c r="BD41" s="1">
        <f t="shared" si="28"/>
        <v>0</v>
      </c>
      <c r="BF41" s="1">
        <f t="shared" si="29"/>
        <v>12</v>
      </c>
      <c r="BG41" s="1">
        <f t="shared" si="30"/>
        <v>30</v>
      </c>
      <c r="BH41" s="1">
        <f t="shared" si="31"/>
        <v>9</v>
      </c>
      <c r="BI41" s="1">
        <f t="shared" si="32"/>
        <v>630</v>
      </c>
      <c r="BJ41" s="1">
        <f t="shared" si="33"/>
        <v>1</v>
      </c>
      <c r="BK41" s="1">
        <f t="shared" si="34"/>
        <v>11</v>
      </c>
      <c r="BM41" s="1">
        <f t="shared" si="35"/>
        <v>2</v>
      </c>
      <c r="BN41" s="1">
        <f t="shared" si="36"/>
        <v>2</v>
      </c>
      <c r="BO41" s="1">
        <f t="shared" si="37"/>
        <v>6</v>
      </c>
      <c r="BP41" s="1">
        <f t="shared" si="38"/>
        <v>3</v>
      </c>
      <c r="BQ41" s="1">
        <f t="shared" si="39"/>
        <v>0</v>
      </c>
      <c r="BR41" s="1">
        <f t="shared" si="40"/>
        <v>1</v>
      </c>
      <c r="BS41" s="1">
        <f t="shared" si="41"/>
        <v>158</v>
      </c>
      <c r="BT41" s="1">
        <f t="shared" si="57"/>
        <v>95</v>
      </c>
      <c r="BU41" s="1">
        <f t="shared" si="58"/>
        <v>3</v>
      </c>
      <c r="BV41" s="1">
        <f t="shared" si="42"/>
        <v>1</v>
      </c>
      <c r="BW41" s="1">
        <f t="shared" si="43"/>
        <v>3</v>
      </c>
      <c r="BX41" s="1">
        <f t="shared" si="44"/>
        <v>14</v>
      </c>
      <c r="BY41" s="1">
        <f t="shared" si="59"/>
        <v>3</v>
      </c>
      <c r="BZ41" s="1">
        <f t="shared" si="45"/>
        <v>3</v>
      </c>
      <c r="CA41" s="1">
        <f t="shared" si="46"/>
        <v>5</v>
      </c>
      <c r="CB41" s="1">
        <f t="shared" si="47"/>
        <v>2</v>
      </c>
      <c r="CC41" s="1">
        <f t="shared" si="48"/>
        <v>1</v>
      </c>
      <c r="CD41" s="1">
        <f t="shared" si="49"/>
        <v>1</v>
      </c>
      <c r="CE41" s="1">
        <f t="shared" si="50"/>
        <v>2</v>
      </c>
      <c r="CF41" s="1">
        <f t="shared" si="51"/>
        <v>2</v>
      </c>
      <c r="CG41" s="1">
        <f t="shared" si="52"/>
        <v>2</v>
      </c>
      <c r="CH41" s="1">
        <f t="shared" si="53"/>
        <v>2</v>
      </c>
      <c r="CI41" s="1">
        <f t="shared" si="54"/>
        <v>1</v>
      </c>
    </row>
    <row r="42" spans="1:87" x14ac:dyDescent="0.25">
      <c r="A42" s="10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04">
        <v>36</v>
      </c>
      <c r="N42" s="111" t="s">
        <v>357</v>
      </c>
      <c r="O42" s="131" t="s">
        <v>0</v>
      </c>
      <c r="P42" s="111" t="s">
        <v>429</v>
      </c>
      <c r="Q42" s="21" t="s">
        <v>445</v>
      </c>
      <c r="R42" s="79" t="s">
        <v>8</v>
      </c>
      <c r="S42" s="1" t="s">
        <v>75</v>
      </c>
      <c r="T42" s="1" t="s">
        <v>59</v>
      </c>
      <c r="U42" s="74" t="s">
        <v>61</v>
      </c>
      <c r="V42" s="3">
        <v>114</v>
      </c>
      <c r="W42" s="79">
        <f t="shared" si="55"/>
        <v>1</v>
      </c>
      <c r="X42" s="1">
        <f t="shared" si="56"/>
        <v>5</v>
      </c>
      <c r="Y42" s="1">
        <f t="shared" si="4"/>
        <v>2</v>
      </c>
      <c r="Z42" s="1">
        <f t="shared" si="0"/>
        <v>114</v>
      </c>
      <c r="AA42" s="1">
        <f t="shared" si="5"/>
        <v>0</v>
      </c>
      <c r="AB42" s="1">
        <f t="shared" si="6"/>
        <v>2</v>
      </c>
      <c r="AD42" s="1">
        <f t="shared" si="7"/>
        <v>2</v>
      </c>
      <c r="AE42" s="1">
        <f t="shared" si="8"/>
        <v>5</v>
      </c>
      <c r="AF42" s="1">
        <f t="shared" si="9"/>
        <v>2</v>
      </c>
      <c r="AG42" s="1">
        <f t="shared" si="1"/>
        <v>114</v>
      </c>
      <c r="AH42" s="1">
        <f t="shared" si="10"/>
        <v>0</v>
      </c>
      <c r="AI42" s="1">
        <f t="shared" si="11"/>
        <v>3</v>
      </c>
      <c r="AK42" s="1">
        <f t="shared" si="12"/>
        <v>1</v>
      </c>
      <c r="AL42" s="1">
        <f t="shared" si="2"/>
        <v>3</v>
      </c>
      <c r="AM42" s="1">
        <f t="shared" si="13"/>
        <v>1</v>
      </c>
      <c r="AN42" s="1">
        <f t="shared" si="14"/>
        <v>0</v>
      </c>
      <c r="AO42" s="1">
        <f t="shared" si="15"/>
        <v>0</v>
      </c>
      <c r="AP42" s="1">
        <f t="shared" si="16"/>
        <v>2</v>
      </c>
      <c r="AR42" s="1">
        <f t="shared" si="17"/>
        <v>0</v>
      </c>
      <c r="AS42" s="1">
        <f t="shared" si="18"/>
        <v>0</v>
      </c>
      <c r="AT42" s="1">
        <f t="shared" si="19"/>
        <v>0</v>
      </c>
      <c r="AU42" s="1">
        <f t="shared" si="20"/>
        <v>0</v>
      </c>
      <c r="AV42" s="1">
        <f t="shared" si="21"/>
        <v>0</v>
      </c>
      <c r="AW42" s="1">
        <f t="shared" si="22"/>
        <v>0</v>
      </c>
      <c r="AY42" s="1">
        <f t="shared" si="23"/>
        <v>0</v>
      </c>
      <c r="AZ42" s="1">
        <f t="shared" si="24"/>
        <v>0</v>
      </c>
      <c r="BA42" s="1">
        <f t="shared" si="25"/>
        <v>0</v>
      </c>
      <c r="BB42" s="1">
        <f t="shared" si="26"/>
        <v>0</v>
      </c>
      <c r="BC42" s="1">
        <f t="shared" si="27"/>
        <v>0</v>
      </c>
      <c r="BD42" s="1">
        <f t="shared" si="28"/>
        <v>0</v>
      </c>
      <c r="BF42" s="1">
        <f t="shared" si="29"/>
        <v>4</v>
      </c>
      <c r="BG42" s="1">
        <f t="shared" si="30"/>
        <v>13</v>
      </c>
      <c r="BH42" s="1">
        <f t="shared" si="31"/>
        <v>5</v>
      </c>
      <c r="BI42" s="1">
        <f t="shared" si="32"/>
        <v>228</v>
      </c>
      <c r="BJ42" s="1">
        <f t="shared" si="33"/>
        <v>0</v>
      </c>
      <c r="BK42" s="1">
        <f t="shared" si="34"/>
        <v>7</v>
      </c>
      <c r="BM42" s="1">
        <f t="shared" si="35"/>
        <v>0</v>
      </c>
      <c r="BN42" s="1">
        <f t="shared" si="36"/>
        <v>4</v>
      </c>
      <c r="BO42" s="1">
        <f t="shared" si="37"/>
        <v>6</v>
      </c>
      <c r="BP42" s="1">
        <f t="shared" si="38"/>
        <v>1</v>
      </c>
      <c r="BQ42" s="1">
        <f t="shared" si="39"/>
        <v>0</v>
      </c>
      <c r="BR42" s="1">
        <f t="shared" si="40"/>
        <v>3</v>
      </c>
      <c r="BS42" s="1">
        <f t="shared" si="41"/>
        <v>57</v>
      </c>
      <c r="BT42" s="1">
        <f t="shared" si="57"/>
        <v>35</v>
      </c>
      <c r="BU42" s="1">
        <f t="shared" si="58"/>
        <v>1</v>
      </c>
      <c r="BV42" s="1">
        <f t="shared" si="42"/>
        <v>0</v>
      </c>
      <c r="BW42" s="1">
        <f t="shared" si="43"/>
        <v>4</v>
      </c>
      <c r="BX42" s="1">
        <f t="shared" si="44"/>
        <v>6</v>
      </c>
      <c r="BY42" s="1">
        <f t="shared" si="59"/>
        <v>1</v>
      </c>
      <c r="BZ42" s="1">
        <f t="shared" si="45"/>
        <v>1</v>
      </c>
      <c r="CA42" s="1">
        <f t="shared" si="46"/>
        <v>5</v>
      </c>
      <c r="CB42" s="1">
        <f t="shared" si="47"/>
        <v>0</v>
      </c>
      <c r="CC42" s="1">
        <f t="shared" si="48"/>
        <v>1</v>
      </c>
      <c r="CD42" s="1">
        <f t="shared" si="49"/>
        <v>2</v>
      </c>
      <c r="CE42" s="1">
        <f t="shared" si="50"/>
        <v>0</v>
      </c>
      <c r="CF42" s="1">
        <f t="shared" si="51"/>
        <v>3</v>
      </c>
      <c r="CG42" s="1">
        <f t="shared" si="52"/>
        <v>1</v>
      </c>
      <c r="CH42" s="1">
        <f t="shared" si="53"/>
        <v>0</v>
      </c>
      <c r="CI42" s="1">
        <f t="shared" si="54"/>
        <v>1</v>
      </c>
    </row>
    <row r="43" spans="1:87" ht="15.75" thickBot="1" x14ac:dyDescent="0.3">
      <c r="A43" s="105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7">
        <v>56</v>
      </c>
      <c r="N43" s="111" t="s">
        <v>358</v>
      </c>
      <c r="O43" s="131" t="s">
        <v>0</v>
      </c>
      <c r="P43" s="111" t="s">
        <v>429</v>
      </c>
      <c r="Q43" s="21" t="s">
        <v>446</v>
      </c>
      <c r="R43" s="79" t="s">
        <v>8</v>
      </c>
      <c r="S43" s="1" t="s">
        <v>75</v>
      </c>
      <c r="T43" s="1" t="s">
        <v>59</v>
      </c>
      <c r="U43" s="74" t="s">
        <v>62</v>
      </c>
      <c r="V43" s="3">
        <v>182</v>
      </c>
      <c r="W43" s="79">
        <f t="shared" si="55"/>
        <v>2</v>
      </c>
      <c r="X43" s="1">
        <f t="shared" si="56"/>
        <v>7</v>
      </c>
      <c r="Y43" s="1">
        <f t="shared" si="4"/>
        <v>2</v>
      </c>
      <c r="Z43" s="1">
        <f t="shared" si="0"/>
        <v>182</v>
      </c>
      <c r="AA43" s="1">
        <f t="shared" si="5"/>
        <v>0</v>
      </c>
      <c r="AB43" s="1">
        <f t="shared" si="6"/>
        <v>3</v>
      </c>
      <c r="AD43" s="1">
        <f t="shared" si="7"/>
        <v>3</v>
      </c>
      <c r="AE43" s="1">
        <f t="shared" si="8"/>
        <v>7</v>
      </c>
      <c r="AF43" s="1">
        <f t="shared" si="9"/>
        <v>3</v>
      </c>
      <c r="AG43" s="1">
        <f t="shared" si="1"/>
        <v>182</v>
      </c>
      <c r="AH43" s="1">
        <f t="shared" si="10"/>
        <v>0</v>
      </c>
      <c r="AI43" s="1">
        <f t="shared" si="11"/>
        <v>4</v>
      </c>
      <c r="AK43" s="1">
        <f t="shared" si="12"/>
        <v>2</v>
      </c>
      <c r="AL43" s="1">
        <f t="shared" si="2"/>
        <v>4</v>
      </c>
      <c r="AM43" s="1">
        <f t="shared" si="13"/>
        <v>2</v>
      </c>
      <c r="AN43" s="1">
        <f t="shared" si="14"/>
        <v>0</v>
      </c>
      <c r="AO43" s="1">
        <f t="shared" si="15"/>
        <v>0</v>
      </c>
      <c r="AP43" s="1">
        <f t="shared" si="16"/>
        <v>2</v>
      </c>
      <c r="AR43" s="1">
        <f t="shared" si="17"/>
        <v>0</v>
      </c>
      <c r="AS43" s="1">
        <f t="shared" si="18"/>
        <v>0</v>
      </c>
      <c r="AT43" s="1">
        <f t="shared" si="19"/>
        <v>0</v>
      </c>
      <c r="AU43" s="1">
        <f t="shared" si="20"/>
        <v>0</v>
      </c>
      <c r="AV43" s="1">
        <f t="shared" si="21"/>
        <v>0</v>
      </c>
      <c r="AW43" s="1">
        <f t="shared" si="22"/>
        <v>0</v>
      </c>
      <c r="AY43" s="1">
        <f t="shared" si="23"/>
        <v>0</v>
      </c>
      <c r="AZ43" s="1">
        <f t="shared" si="24"/>
        <v>0</v>
      </c>
      <c r="BA43" s="1">
        <f t="shared" si="25"/>
        <v>0</v>
      </c>
      <c r="BB43" s="1">
        <f t="shared" si="26"/>
        <v>0</v>
      </c>
      <c r="BC43" s="1">
        <f t="shared" si="27"/>
        <v>0</v>
      </c>
      <c r="BD43" s="1">
        <f t="shared" si="28"/>
        <v>0</v>
      </c>
      <c r="BF43" s="1">
        <f t="shared" si="29"/>
        <v>7</v>
      </c>
      <c r="BG43" s="1">
        <f t="shared" si="30"/>
        <v>18</v>
      </c>
      <c r="BH43" s="1">
        <f t="shared" si="31"/>
        <v>7</v>
      </c>
      <c r="BI43" s="1">
        <f t="shared" si="32"/>
        <v>364</v>
      </c>
      <c r="BJ43" s="1">
        <f t="shared" si="33"/>
        <v>0</v>
      </c>
      <c r="BK43" s="1">
        <f t="shared" si="34"/>
        <v>9</v>
      </c>
      <c r="BM43" s="1">
        <f t="shared" si="35"/>
        <v>1</v>
      </c>
      <c r="BN43" s="1">
        <f t="shared" si="36"/>
        <v>2</v>
      </c>
      <c r="BO43" s="1">
        <f t="shared" si="37"/>
        <v>3</v>
      </c>
      <c r="BP43" s="1">
        <f t="shared" si="38"/>
        <v>1</v>
      </c>
      <c r="BQ43" s="1">
        <f t="shared" si="39"/>
        <v>3</v>
      </c>
      <c r="BR43" s="1">
        <f t="shared" si="40"/>
        <v>4</v>
      </c>
      <c r="BS43" s="1">
        <f t="shared" si="41"/>
        <v>91</v>
      </c>
      <c r="BT43" s="1">
        <f t="shared" si="57"/>
        <v>55</v>
      </c>
      <c r="BU43" s="1">
        <f t="shared" si="58"/>
        <v>2</v>
      </c>
      <c r="BV43" s="1">
        <f t="shared" si="42"/>
        <v>0</v>
      </c>
      <c r="BW43" s="1">
        <f t="shared" si="43"/>
        <v>2</v>
      </c>
      <c r="BX43" s="1">
        <f t="shared" si="44"/>
        <v>9</v>
      </c>
      <c r="BY43" s="1">
        <f t="shared" si="59"/>
        <v>2</v>
      </c>
      <c r="BZ43" s="1">
        <f t="shared" si="45"/>
        <v>0</v>
      </c>
      <c r="CA43" s="1">
        <f t="shared" si="46"/>
        <v>5</v>
      </c>
      <c r="CB43" s="1">
        <f t="shared" si="47"/>
        <v>1</v>
      </c>
      <c r="CC43" s="1">
        <f t="shared" si="48"/>
        <v>0</v>
      </c>
      <c r="CD43" s="1">
        <f t="shared" si="49"/>
        <v>2</v>
      </c>
      <c r="CE43" s="1">
        <f t="shared" si="50"/>
        <v>1</v>
      </c>
      <c r="CF43" s="1">
        <f t="shared" si="51"/>
        <v>2</v>
      </c>
      <c r="CG43" s="1">
        <f t="shared" si="52"/>
        <v>1</v>
      </c>
      <c r="CH43" s="1">
        <f t="shared" si="53"/>
        <v>1</v>
      </c>
      <c r="CI43" s="1">
        <f t="shared" si="54"/>
        <v>2</v>
      </c>
    </row>
    <row r="44" spans="1:87" ht="19.5" thickBot="1" x14ac:dyDescent="0.35">
      <c r="N44" s="95" t="s">
        <v>569</v>
      </c>
      <c r="R44" s="15"/>
      <c r="S44" s="93" t="s">
        <v>287</v>
      </c>
      <c r="T44">
        <f>SUMIF(T27:T43,"primary",V27:V43)</f>
        <v>4370</v>
      </c>
      <c r="U44">
        <f>SUMIF(T27:T43,"secondary",V27:V43)</f>
        <v>1085</v>
      </c>
      <c r="V44" s="80">
        <f t="shared" ref="V44:AB44" si="60">IF($S$44="ACTIVE",SUM(V27:V43),0)</f>
        <v>5455</v>
      </c>
      <c r="W44" s="80">
        <f t="shared" si="60"/>
        <v>42</v>
      </c>
      <c r="X44" s="80">
        <f t="shared" si="60"/>
        <v>165</v>
      </c>
      <c r="Y44" s="80">
        <f t="shared" si="60"/>
        <v>58</v>
      </c>
      <c r="Z44" s="80">
        <f t="shared" si="60"/>
        <v>5455</v>
      </c>
      <c r="AA44" s="80">
        <f t="shared" si="60"/>
        <v>2</v>
      </c>
      <c r="AB44" s="80">
        <f t="shared" si="60"/>
        <v>47</v>
      </c>
      <c r="AD44" s="80">
        <f>IF($S$44="ACTIVE",SUM(AD27:AD43),0)</f>
        <v>77</v>
      </c>
      <c r="AE44" s="80">
        <f t="shared" ref="AE44:BC44" si="61">IF($S$44="ACTIVE",SUM(AE27:AE43),0)</f>
        <v>165</v>
      </c>
      <c r="AF44" s="80">
        <f t="shared" si="61"/>
        <v>73</v>
      </c>
      <c r="AG44" s="80">
        <f t="shared" si="61"/>
        <v>5455</v>
      </c>
      <c r="AH44" s="80">
        <f t="shared" si="61"/>
        <v>5</v>
      </c>
      <c r="AI44" s="80">
        <f t="shared" si="61"/>
        <v>48</v>
      </c>
      <c r="AK44" s="80">
        <f t="shared" si="61"/>
        <v>42</v>
      </c>
      <c r="AL44" s="80">
        <f t="shared" si="61"/>
        <v>86</v>
      </c>
      <c r="AM44" s="80">
        <f t="shared" si="61"/>
        <v>40</v>
      </c>
      <c r="AN44" s="80">
        <f t="shared" si="61"/>
        <v>0</v>
      </c>
      <c r="AO44" s="80">
        <f t="shared" si="61"/>
        <v>0</v>
      </c>
      <c r="AP44" s="80">
        <f t="shared" si="61"/>
        <v>40</v>
      </c>
      <c r="AR44" s="80">
        <f t="shared" si="61"/>
        <v>0</v>
      </c>
      <c r="AS44" s="80">
        <f t="shared" si="61"/>
        <v>0</v>
      </c>
      <c r="AT44" s="80">
        <f t="shared" si="61"/>
        <v>0</v>
      </c>
      <c r="AU44" s="80">
        <f t="shared" si="61"/>
        <v>0</v>
      </c>
      <c r="AV44" s="80">
        <f t="shared" si="61"/>
        <v>0</v>
      </c>
      <c r="AW44" s="80">
        <f t="shared" si="61"/>
        <v>0</v>
      </c>
      <c r="AY44" s="80">
        <f t="shared" si="61"/>
        <v>0</v>
      </c>
      <c r="AZ44" s="80">
        <f t="shared" si="61"/>
        <v>0</v>
      </c>
      <c r="BA44" s="80">
        <f t="shared" si="61"/>
        <v>0</v>
      </c>
      <c r="BB44" s="80">
        <f t="shared" si="61"/>
        <v>0</v>
      </c>
      <c r="BC44" s="80">
        <f t="shared" si="61"/>
        <v>0</v>
      </c>
      <c r="BD44" s="80">
        <f>IF($S$44="ACTIVE",SUM(BD27:BD43),0)</f>
        <v>0</v>
      </c>
      <c r="BE44" s="48" t="str">
        <f>BL44</f>
        <v xml:space="preserve">Shon Tech (Ngwaritsi) </v>
      </c>
      <c r="BF44" s="46">
        <f t="shared" ref="BF44:BK44" si="62">SUM(BF27:BF43)</f>
        <v>161</v>
      </c>
      <c r="BG44" s="46">
        <f t="shared" si="62"/>
        <v>416</v>
      </c>
      <c r="BH44" s="46">
        <f t="shared" si="62"/>
        <v>171</v>
      </c>
      <c r="BI44" s="46">
        <f t="shared" si="62"/>
        <v>10910</v>
      </c>
      <c r="BJ44" s="46">
        <f t="shared" si="62"/>
        <v>7</v>
      </c>
      <c r="BK44" s="46">
        <f t="shared" si="62"/>
        <v>135</v>
      </c>
      <c r="BL44" s="48" t="s">
        <v>575</v>
      </c>
      <c r="BM44" s="80">
        <f>IF($S$44="ACTIVE",SUM(BM27:BM43),0)</f>
        <v>10</v>
      </c>
      <c r="BN44" s="80">
        <f t="shared" ref="BN44:CI44" si="63">IF($S$44="ACTIVE",SUM(BN27:BN43),0)</f>
        <v>44</v>
      </c>
      <c r="BO44" s="80">
        <f t="shared" si="63"/>
        <v>110</v>
      </c>
      <c r="BP44" s="80">
        <f t="shared" si="63"/>
        <v>58</v>
      </c>
      <c r="BQ44" s="80">
        <f t="shared" si="63"/>
        <v>29</v>
      </c>
      <c r="BR44" s="80">
        <f t="shared" si="63"/>
        <v>48</v>
      </c>
      <c r="BS44" s="80">
        <f t="shared" si="63"/>
        <v>2296</v>
      </c>
      <c r="BT44" s="80">
        <f t="shared" si="63"/>
        <v>1972</v>
      </c>
      <c r="BU44" s="80">
        <f t="shared" si="63"/>
        <v>40</v>
      </c>
      <c r="BV44" s="80">
        <f t="shared" si="63"/>
        <v>10</v>
      </c>
      <c r="BW44" s="80">
        <f t="shared" si="63"/>
        <v>37</v>
      </c>
      <c r="BX44" s="80">
        <f t="shared" si="63"/>
        <v>115</v>
      </c>
      <c r="BY44" s="80">
        <f t="shared" si="63"/>
        <v>20</v>
      </c>
      <c r="BZ44" s="80">
        <f t="shared" si="63"/>
        <v>34</v>
      </c>
      <c r="CA44" s="80">
        <f t="shared" si="63"/>
        <v>58</v>
      </c>
      <c r="CB44" s="80">
        <f t="shared" si="63"/>
        <v>40</v>
      </c>
      <c r="CC44" s="80">
        <f t="shared" si="63"/>
        <v>7</v>
      </c>
      <c r="CD44" s="80">
        <f t="shared" si="63"/>
        <v>27</v>
      </c>
      <c r="CE44" s="80">
        <f>IF($S$44="ACTIVE",SUM(CE27:CE43),0)</f>
        <v>8</v>
      </c>
      <c r="CF44" s="80">
        <f t="shared" si="63"/>
        <v>28</v>
      </c>
      <c r="CG44" s="80">
        <f>IF($S$44="ACTIVE",SUM(CG27:CG43),0)</f>
        <v>17</v>
      </c>
      <c r="CH44" s="80">
        <f t="shared" si="63"/>
        <v>14</v>
      </c>
      <c r="CI44" s="80">
        <f t="shared" si="63"/>
        <v>28</v>
      </c>
    </row>
    <row r="45" spans="1:87" ht="18.75" x14ac:dyDescent="0.3">
      <c r="A45" s="100" t="s">
        <v>306</v>
      </c>
      <c r="B45" s="101" t="s">
        <v>307</v>
      </c>
      <c r="C45" s="101" t="s">
        <v>308</v>
      </c>
      <c r="D45" s="101" t="s">
        <v>304</v>
      </c>
      <c r="E45" s="101" t="s">
        <v>305</v>
      </c>
      <c r="F45" s="101" t="s">
        <v>302</v>
      </c>
      <c r="G45" s="101" t="s">
        <v>303</v>
      </c>
      <c r="H45" s="101" t="s">
        <v>300</v>
      </c>
      <c r="I45" s="101" t="s">
        <v>301</v>
      </c>
      <c r="J45" s="101" t="s">
        <v>298</v>
      </c>
      <c r="K45" s="101" t="s">
        <v>299</v>
      </c>
      <c r="L45" s="101" t="s">
        <v>297</v>
      </c>
      <c r="M45" s="102" t="s">
        <v>296</v>
      </c>
      <c r="W45" s="1"/>
      <c r="X45" s="1"/>
      <c r="Y45" s="1"/>
      <c r="Z45" s="1"/>
      <c r="AA45" s="1"/>
      <c r="AB45" s="1"/>
      <c r="AD45" s="1"/>
      <c r="AE45" s="1"/>
      <c r="AF45" s="1"/>
      <c r="AG45" s="1"/>
      <c r="AH45" s="1"/>
      <c r="AI45" s="1"/>
      <c r="AK45" s="1"/>
      <c r="AL45" s="1"/>
      <c r="AM45" s="1"/>
      <c r="AN45" s="1"/>
      <c r="AO45" s="1"/>
      <c r="AP45" s="1"/>
      <c r="AR45" s="1"/>
      <c r="AS45" s="1"/>
      <c r="AT45" s="1"/>
      <c r="AU45" s="1"/>
      <c r="AV45" s="1"/>
      <c r="AW45" s="1"/>
      <c r="AY45" s="1"/>
      <c r="AZ45" s="1"/>
      <c r="BA45" s="1"/>
      <c r="BB45" s="1"/>
      <c r="BC45" s="1"/>
      <c r="BD45" s="1"/>
      <c r="BE45" s="48"/>
      <c r="BF45" s="1"/>
      <c r="BG45" s="1"/>
      <c r="BH45" s="1"/>
      <c r="BI45" s="1"/>
      <c r="BJ45" s="1"/>
      <c r="BK45" s="1"/>
    </row>
    <row r="46" spans="1:87" ht="16.5" customHeight="1" x14ac:dyDescent="0.3">
      <c r="A46" s="1"/>
      <c r="B46" s="1"/>
      <c r="C46" s="1"/>
      <c r="D46" s="1"/>
      <c r="E46" s="1"/>
      <c r="F46" s="1"/>
      <c r="G46" s="1"/>
      <c r="H46" s="1">
        <v>55</v>
      </c>
      <c r="I46" s="1"/>
      <c r="J46" s="1"/>
      <c r="K46" s="1"/>
      <c r="L46" s="1"/>
      <c r="M46" s="1"/>
      <c r="N46" s="21" t="s">
        <v>362</v>
      </c>
      <c r="O46" s="131" t="s">
        <v>197</v>
      </c>
      <c r="P46" s="21" t="s">
        <v>418</v>
      </c>
      <c r="Q46" s="21" t="s">
        <v>419</v>
      </c>
      <c r="R46" s="1" t="s">
        <v>64</v>
      </c>
      <c r="S46" s="1" t="s">
        <v>63</v>
      </c>
      <c r="T46" s="1" t="s">
        <v>45</v>
      </c>
      <c r="U46" s="1" t="s">
        <v>65</v>
      </c>
      <c r="V46" s="3">
        <v>374</v>
      </c>
      <c r="W46" s="1">
        <f>IF($T46="primary",ROUNDUP((($V46*$T$13*SUM($T$3,$X$3))/1000)/W$26,0),ROUNDUP((($V46*$T$20*SUM($T$3,$X$3))/1000)/W$26,0))</f>
        <v>3</v>
      </c>
      <c r="X46" s="1">
        <f t="shared" ref="X46:X55" si="64">IF($T46="primary",ROUNDUP((($V46*$T$13*SUM($U$3,$W$3))/1000)/X$26,0),ROUNDUP((($V46*$T$20*SUM($U$3,$W$3))/1000)/X$26,0))</f>
        <v>10</v>
      </c>
      <c r="Y46" s="1">
        <f t="shared" ref="Y46:Y55" si="65">IF($T46="primary",ROUNDUP((($V46*$T$12*SUM($T$3,$U$3,$X$3,$W$3))/1000)/Y$26,0),ROUNDUP((($V46*$T$19*SUM($T$3,$U$3,$W$3,$X$3))/1000)/Y$26,0))</f>
        <v>4</v>
      </c>
      <c r="Z46" s="1">
        <f t="shared" ref="Z46:Z55" si="66">$V46*$V$3</f>
        <v>374</v>
      </c>
      <c r="AA46" s="1">
        <f t="shared" ref="AA46:AA55" si="67">IF($T46="primary",ROUNDDOWN((($V46*$T$11*SUM($T$3,$U$3,$X$3,$W$3))/1000)/AA$26,0),ROUNDDOWN((($V46*$T$18*SUM($T$3,$U$3,$W$3,$X$3))/1000)/AA$26,0))</f>
        <v>0</v>
      </c>
      <c r="AB46" s="1">
        <f>IF($T46="primary",ROUNDUP(((($V46*$T$11*SUM($T$3,$U$3,$X$3,$W$3))/1000)-(AA46*AA$26))/AB$26,0),ROUNDUP(((($V46*$T$18*SUM($T$3,$U$3,$W$3,$X$3))/1000)-(AA46*AA$26))/AB$26,0))</f>
        <v>3</v>
      </c>
      <c r="AD46" s="1">
        <f t="shared" ref="AD46:AD55" si="68">IF($T46="primary",ROUNDUP((($V46*$T$13*SUM($T$4,$X$4))/1000)/AD$26,0),ROUNDUP((($V46*$T$20*SUM($T$4,$X$4))/1000)/AD$26,0))</f>
        <v>5</v>
      </c>
      <c r="AE46" s="1">
        <f t="shared" ref="AE46:AE55" si="69">IF($T46="primary",ROUNDUP((($V46*$T$14*SUM($U$4,$W$4))/1000)/AE$26,0),ROUNDUP((($V46*$T$21*SUM($U$4,$W$4))/1000)/AE$26,0))</f>
        <v>10</v>
      </c>
      <c r="AF46" s="1">
        <f t="shared" ref="AF46:AF55" si="70">IF($T46="primary",ROUNDUP((($V46*$T$12*SUM($T$4,$U$4,$X$4,$W$4))/1000)/AF$26,0),ROUNDUP((($V46*$T$19*SUM($T$4,$U$4,$W$4,$X$4))/1000)/AF$26,0))</f>
        <v>5</v>
      </c>
      <c r="AG46" s="1">
        <f t="shared" ref="AG46:AG55" si="71">$V46*$V$4</f>
        <v>374</v>
      </c>
      <c r="AH46" s="1">
        <f t="shared" ref="AH46:AH55" si="72">IF($T46="primary",ROUNDDOWN((($V46*$T$11*SUM($T$4,$U$4,$X$4,$W$4))/1000)/AH$26,0),ROUNDDOWN((($V46*$T$18*SUM($T$4,$U$4,$W$4,$X$4))/1000)/AH$26,0))</f>
        <v>0</v>
      </c>
      <c r="AI46" s="1">
        <f t="shared" ref="AI46:AI55" si="73">IF($T46="primary",ROUNDUP(((($V46*$T$11*SUM($T$4,$U$4,$X$4,$W$4))/1000)-(AH46*AH$26))/AI$26,0),ROUNDUP(((($V46*$T$18*SUM($T$4,$U$4,$W$4,$X$4))/1000)-(AH46*AH$26))/AI$26,0))</f>
        <v>4</v>
      </c>
      <c r="AK46" s="1">
        <f t="shared" ref="AK46:AK55" si="74">IF($T46="primary",ROUNDUP((($V46*$T$13*SUM($T$5,$X$5))/1000)/AK$26,0),ROUNDUP((($V46*$T$20*SUM($T$5,$X$5))/1000)/AK$26,0))</f>
        <v>3</v>
      </c>
      <c r="AL46" s="1">
        <f t="shared" ref="AL46:AL55" si="75">IF($T46="primary",ROUNDUP((($V46*$T$14*SUM($U$5,$W$5))/1000)/AL$26,0),ROUNDUP((($V46*$T$21*SUM($U$5,$W$5))/1000)/AL$26,0))</f>
        <v>5</v>
      </c>
      <c r="AM46" s="1">
        <f t="shared" ref="AM46:AM55" si="76">IF($T46="primary",ROUNDUP((($V46*$T$12*SUM($T$5,$U$5,$X$5,$W$5))/1000)/AM$26,0),ROUNDUP((($V46*$T$19*SUM($T$5,$U$5,$W$5,$X$5))/1000)/AM$26,0))</f>
        <v>3</v>
      </c>
      <c r="AN46" s="1">
        <f t="shared" ref="AN46:AN55" si="77">$V46*$V$5</f>
        <v>0</v>
      </c>
      <c r="AO46" s="1">
        <f t="shared" ref="AO46:AO55" si="78">IF($T46="primary",ROUNDDOWN((($V46*$T$11*SUM($T$5,$U$5,$X$5,$W$5))/1000)/AO$26,0),ROUNDDOWN((($V46*$T$18*SUM($T$5,$U$5,$W$5,$X$5))/1000)/AO$26,0))</f>
        <v>0</v>
      </c>
      <c r="AP46" s="1">
        <f t="shared" ref="AP46:AP55" si="79">IF($T46="primary",ROUNDUP(((($V46*$T$11*SUM($T$5,$U$5,$X$5,$W$5))/1000)-(AO46*AO$26))/AP$26,0),ROUNDUP(((($V46*$T$18*SUM($T$5,$U$5,$W$5,$X$5))/1000)-(AO46*AO$26))/AP$26,0))</f>
        <v>2</v>
      </c>
      <c r="AR46" s="1">
        <f t="shared" ref="AR46:AR55" si="80">IF($T46="primary",ROUNDUP((($V46*$T$13*SUM($T$6,$X$6))/1000)/AR$26,0),ROUNDUP((($V46*$T$20*SUM($T$6,$X$6))/1000)/AR$26,0))</f>
        <v>0</v>
      </c>
      <c r="AS46" s="1">
        <f t="shared" ref="AS46:AS55" si="81">IF($T46="primary",ROUNDUP((($V46*$T$14*SUM($U$6,$W$6))/1000)/AS$26,0),ROUNDUP((($V46*$T$21*SUM($U$6,$W$6))/1000)/AS$26,0))</f>
        <v>0</v>
      </c>
      <c r="AT46" s="1">
        <f t="shared" ref="AT46:AT55" si="82">IF($T46="primary",ROUNDUP((($V46*$T$12*SUM($T$6,$U$6,$X$6,$W$6))/1000)/AT$26,0),ROUNDUP((($V46*$T$19*SUM($T$6,$U$6,$W$6,$X$6))/1000)/AT$26,0))</f>
        <v>0</v>
      </c>
      <c r="AU46" s="1">
        <f t="shared" ref="AU46:AU55" si="83">$V46*$V$6</f>
        <v>0</v>
      </c>
      <c r="AV46" s="1">
        <f t="shared" ref="AV46:AV55" si="84">IF($T46="primary",ROUNDDOWN((($V46*$T$11*SUM($T$6,$U$6,$X$6,$W$6))/1000)/AV$26,0),ROUNDDOWN((($V46*$T$18*SUM($T$6,$U$6,$W$6,$X$6))/1000)/AV$26,0))</f>
        <v>0</v>
      </c>
      <c r="AW46" s="1">
        <f t="shared" ref="AW46:AW55" si="85">IF($T46="primary",ROUNDUP(((($V46*$T$11*SUM($T$6,$U$6,$X$6,$W$6))/1000)-(AV46*AV$26))/AW$26,0),ROUNDUP(((($V46*$T$18*SUM($T$6,$U$6,$W$6,$X$6))/1000)-(AV46*AV$26))/AW$26,0))</f>
        <v>0</v>
      </c>
      <c r="AY46" s="1">
        <f t="shared" ref="AY46:AY55" si="86">IF($T46="primary",ROUNDUP((($V46*$T$13*SUM($T$7,$X$7))/1000)/AY$26,0),ROUNDUP((($V46*$T$20*SUM($T$7,$X$7))/1000)/AY$26,0))</f>
        <v>0</v>
      </c>
      <c r="AZ46" s="1">
        <f t="shared" ref="AZ46:AZ55" si="87">IF($T46="primary",ROUNDUP((($V46*$T$14*SUM($U$7,$W$7))/1000)/AZ$26,0),ROUNDUP((($V46*$T$21*SUM($U$7,$W$7))/1000)/AZ$26,0))</f>
        <v>0</v>
      </c>
      <c r="BA46" s="1">
        <f t="shared" ref="BA46:BA55" si="88">IF($T46="primary",ROUNDUP((($V46*$T$12*SUM($T$7,$U$7,$X$7,$W$7))/1000)/BA$26,0),ROUNDUP((($V46*$T$19*SUM($T$7,$U$7,$W$7,$X$7))/1000)/BA$26,0))</f>
        <v>0</v>
      </c>
      <c r="BB46" s="1">
        <f t="shared" ref="BB46:BB55" si="89">$V46*$V$7</f>
        <v>0</v>
      </c>
      <c r="BC46" s="1">
        <f t="shared" ref="BC46:BC55" si="90">IF($T46="primary",ROUNDDOWN((($V46*$T$11*SUM($T$7,$U$7,$X$7,$W$7))/1000)/BC$26,0),ROUNDDOWN((($V46*$T$18*SUM($T$7,$U$7,$W$7,$X$7))/1000)/BC$26,0))</f>
        <v>0</v>
      </c>
      <c r="BD46" s="1">
        <f t="shared" ref="BD46:BD55" si="91">IF($T46="primary",ROUNDUP(((($V46*$T$11*SUM($T$7,$U$7,$X$7,$W$7))/1000)-(BC46*BC$26))/BD$26,0),ROUNDUP(((($V46*$T$18*SUM($T$7,$U$7,$W$7,$X$7))/1000)-(BC46*BC$26))/BD$26,0))</f>
        <v>0</v>
      </c>
      <c r="BE46" s="48"/>
      <c r="BF46" s="1">
        <f t="shared" si="29"/>
        <v>11</v>
      </c>
      <c r="BG46" s="1">
        <f t="shared" ref="BG46:BG107" si="92">SUM(X46,AE46,AL46,AS46,AZ46)</f>
        <v>25</v>
      </c>
      <c r="BH46" s="1">
        <f t="shared" ref="BH46:BH107" si="93">SUM(Y46,AF46,AM46,AT46,BA46)</f>
        <v>12</v>
      </c>
      <c r="BI46" s="1">
        <f t="shared" ref="BI46:BI107" si="94">SUM(Z46,AG46,AN46,AU46,BB46)</f>
        <v>748</v>
      </c>
      <c r="BJ46" s="1">
        <f t="shared" ref="BJ46:BJ107" si="95">SUM(AA46,AH46,AO46,AV46,BC46)</f>
        <v>0</v>
      </c>
      <c r="BK46" s="1">
        <f t="shared" ref="BK46:BK107" si="96">SUM(AB46,AI46,AP46,AW46,BD46)</f>
        <v>9</v>
      </c>
      <c r="BM46" s="1">
        <f t="shared" ref="BM46:BM55" si="97">IF($T46="primary",ROUNDDOWN((($V46*$BS$14*SUM($BP$19:$BP$23))/1000)/BM$26,0),ROUNDDOWN((($V46*$BO$14*SUM($BN$19:$BN$23,$BQ$19:$BQ$23))/1000)/BM$26,0))</f>
        <v>1</v>
      </c>
      <c r="BN46" s="1">
        <f t="shared" ref="BN46:BN55" si="98">IF($T46="primary",ROUNDDOWN(((($V46*$BS$14*SUM($BP$19:$BP$23))/1000)-(BM46*BM$26))/BN$26,0),ROUNDDOWN(((($V46*$BO$14*SUM($BN$19:$BN$23,$BQ$19:$BQ$23))/1000)-(BM46*BM$26))/BN$26,0))</f>
        <v>0</v>
      </c>
      <c r="BO46" s="1">
        <f>IF($T46="primary",ROUNDUP(((($V46*$BS$14*SUM($BP$19:$BP$23))/1000)-(BM$26*BM46+BN46*BN$26))/BO$26,0),ROUNDUP(((($V46*$BO$14*SUM($BN$19:$BN$23,$BQ$19:$BQ$23))/1000)-(BM$26*BM46+BN46*BN$26))/BO$26,0))</f>
        <v>3</v>
      </c>
      <c r="BP46" s="1">
        <f t="shared" ref="BP46:BP55" si="99">IF($T46="primary",ROUNDDOWN((($V46*$BS$6*SUM($BO$19:$BO$23,$BQ$19:$BQ$23,$BN$19:$BN$23))/1000)/BP$26,0),ROUNDDOWN((($V46*$BO$6*SUM($BO$19:$BO$23,$BP$19:$BP$23))/1000)/BP$26,0))</f>
        <v>4</v>
      </c>
      <c r="BQ46" s="1">
        <f t="shared" ref="BQ46:BQ55" si="100">IF($T46="primary",ROUNDDOWN(((($V46*$BS$6*SUM($BO$19:$BO$23,$BN$19:$BN$23,$BQ$19:$BQ$23))/1000)-(BP46*BP$26))/BQ$26,0),ROUNDDOWN(((($V46*$BO$6*SUM($BO$19:$BO$23,$BP$19:$BP$23))/1000)-(BP46*BP$26))/BQ$26,0))</f>
        <v>3</v>
      </c>
      <c r="BR46" s="1">
        <f>IF($T46="primary",ROUNDUP(((($V46*$BS$6*SUM($BO$19:$BO$23,$BN$19:$BN$23,$BQ$19:$BQ$23))/1000)-(BP$26*BP46+BQ46*BQ$26))/BR$26,0),ROUNDUP(((($V46*$BO$6*SUM($BO$19:$BO$23,$BP$19:$BP$23))/1000)-(BP$26*BP46+BQ46*BQ$26))/BR$26,0))</f>
        <v>3</v>
      </c>
      <c r="BS46" s="1">
        <f t="shared" ref="BS46:BS55" si="101">IF($T46="primary",ROUNDUP((($V46*$BS$13*SUM($BO$19:$BO$23))/1000)/BS$26,0),ROUNDUP((($V46*$BO$13*SUM($BO$19:$BO$23))/1000)/BS$26,0))</f>
        <v>150</v>
      </c>
      <c r="BT46" s="1">
        <f t="shared" ref="BT46:BT55" si="102">IF($T46="primary",ROUNDUP((($V46*$BS$10*SUM($BM$19:$BM$23)+$V46*$BT$10*SUM($BQ$19:$BQ$23))/1000)/BT$26,0),ROUNDUP((($V46*$BO$10*SUM($BM$19:$BM$23))/1000)/BT$26,0))</f>
        <v>141</v>
      </c>
      <c r="BU46" s="1">
        <f t="shared" ref="BU46:BU55" si="103">IF($T46="primary",ROUNDDOWN((($V46*$BS$7*SUM($BM$19:$BM$23))/1000)/BU$26,0),ROUNDDOWN((($V46*$BO$7*SUM($BM$19:$BM$23))/1000)/BU$26,0))</f>
        <v>2</v>
      </c>
      <c r="BV46" s="1">
        <f t="shared" ref="BV46:BV55" si="104">IF($T46="primary",ROUNDDOWN(((($V46*$BS$7*SUM($BM$19:$BM$23))/1000)-(BU46*BU$26))/BV$26,0),ROUNDDOWN(((($V46*$BO$7*SUM($BM$19:$BM$23))/1000)-(BU46*BU$26))/BV$26,0))</f>
        <v>1</v>
      </c>
      <c r="BW46" s="1">
        <f t="shared" ref="BW46:BW55" si="105">IF($T46="primary",ROUNDUP(((($V46*$BS$7*SUM($BM$19:$BM$23))/1000)-(BU$26*BU46+BV46*BV$26))/BW$26,0),ROUNDUP(((($V46*$BO$7*SUM($BM$19:$BM$23))/1000)-(BU$26*BU46+BV46*BV$26))/BW$26,0))</f>
        <v>5</v>
      </c>
      <c r="BX46" s="1">
        <f t="shared" ref="BX46:BX55" si="106">IF($T46="primary",ROUNDUP((($V46*$BS$9*SUM($BM$19:$BM$23,$BN$19:$BN$23,$BP$19:$BP$23))/1000)/BX$26,0),ROUNDUP((($V46*$BO$9*SUM($BM$19:$BQ$23))/1000)/BX$26,0))</f>
        <v>6</v>
      </c>
      <c r="BY46" s="1">
        <f t="shared" ref="BY46:BY55" si="107">IF($T46="primary",ROUNDDOWN((($V46*$BS$12*SUM($BP$19:$BP$23))/1000)/BY$26,0),ROUNDDOWN((($V46*$BO$12*SUM($BN$19:$BN$23,$BQ$19:$BQ$23))/1000)/BY$26,0))</f>
        <v>1</v>
      </c>
      <c r="BZ46" s="1">
        <f t="shared" ref="BZ46:BZ55" si="108">IF($T46="primary",ROUNDDOWN(((($V46*$BS$12*SUM($BP$19:$BP$23))/1000)-(BY46*BY$26))/BZ$26,0),ROUNDDOWN(((($V46*$BO$12*SUM($BN$19:$BN$23,$BQ$19:$BQ$23))/1000)-(BY46*BY$26))/BZ$26,0))</f>
        <v>1</v>
      </c>
      <c r="CA46" s="1">
        <f>IF($T46="primary",ROUNDUP(((($V46*$BS$12*SUM($BP$19:$BP$23))/1000)-(BY$26*BY46+BZ46*BZ$26))/CA$26,0),ROUNDUP(((($V46*$BO$12*SUM($BN$19:$BN$23,$BQ$19:$BQ$23))/1000)-(BY$26*BY46+BZ46*BZ$26))/CA$26,0))</f>
        <v>4</v>
      </c>
      <c r="CB46" s="1">
        <f t="shared" ref="CB46:CB55" si="109">IF($T46="primary",ROUNDDOWN((($V46*$BS$11*SUM($BN$19:$BN$23))/1000)/CB$26,0),ROUNDDOWN((($V46*$BO$11*SUM($BP$19:$BP$23))/1000)/CB$26,0))</f>
        <v>3</v>
      </c>
      <c r="CC46" s="1">
        <f t="shared" ref="CC46:CC55" si="110">IF($T46="primary",ROUNDDOWN(((($V46*$BS$11*SUM($BN$19:$BN$23))/1000)-(CB46*CB$26))/CC$26,0),ROUNDDOWN(((($V46*$BO$11*SUM($BP$19:$BP$23))/1000)-(CB46*CB$26))/CC$26,0))</f>
        <v>0</v>
      </c>
      <c r="CD46" s="1">
        <f>IF($T46="primary",ROUNDUP(((($V46*$BS$11*SUM($BN$19:$BN$23))/1000)-(CB$26*CB46+CC46*CC$26))/CD$26,0),ROUNDUP(((($V46*$BO$11*SUM($BP$19:$BP$23))/1000)-(CC46*CC$26+CB$26*CB46))/CD$26,0))</f>
        <v>2</v>
      </c>
      <c r="CE46" s="1">
        <f t="shared" ref="CE46:CE55" si="111">IF($T46="primary",ROUNDDOWN((($V46*$BS$15*SUM($BM$19:$BM$23,$BQ$19:$BQ$23))/1000)/CE$26,0),ROUNDDOWN((($V46*$BO$15*SUM($BM$19:$BM$23,$BQ$19:$BQ$23))/1000)/CE$26,0))</f>
        <v>0</v>
      </c>
      <c r="CF46" s="1">
        <f t="shared" ref="CF46:CF55" si="112">IF($T46="primary",ROUNDUP(((($V46*$BS$15*SUM($BM$19:$BM$23,$BQ$19:$BQ$23))/1000)-(CE46*CE$26))/CF$26,0),ROUNDUP(((($V46*$BO$15*SUM($BM$19:$BM$23,$BQ$19:$BQ$23))/1000)-(CE46*CE$26))/CF$26,0))</f>
        <v>2</v>
      </c>
      <c r="CG46" s="1">
        <f t="shared" ref="CG46:CG55" si="113">IF($T46="primary",ROUNDDOWN((($V46*$BS$8*SUM($BM$19:$BM$23,$BN$19:$BN$23,$BP$19:$BP$23,$BQ$19:$BQ$23))/1000)/CG$26,0),ROUNDDOWN((($V46*$BO$8*SUM($BM$19:$BM$23,$BN$19:$BN$23,$BP$19:$BP$23,$BQ$19:$BQ$23))/1000)/CG$26,0))</f>
        <v>1</v>
      </c>
      <c r="CH46" s="1">
        <f t="shared" ref="CH46:CH55" si="114">IF($T46="primary",ROUNDDOWN(((($V46*$BS$8*SUM($BM$19:$BM$23,$BN$19:$BN$23,$BP$19:$BP$23,$BQ$19:$BQ$23))/1000)-(CG46*CG$26))/CH$26,0),ROUNDDOWN(((($V46*$BO$8*SUM($BM$19:$BM$23,$BN$19:$BN$23,$BP$19:$BP$23,$BQ$19:$BQ$23))/1000)-(CG46*CG$26))/CH$26,0))</f>
        <v>0</v>
      </c>
      <c r="CI46" s="1">
        <f>IF($T46="primary",ROUNDUP(((($V46*$BS$8*SUM($BM$19:$BM$23,$BN$19:$BN$23,$BP$19:$BP$23,$BQ$19:$BQ$23))/1000)-(CG$26*CG46+CH46*CH$26))/CI$26,0),ROUNDUP(((($V46*$BO$8*SUM($BM$19:$BM$23,$BN$19:$BN$23,$BP$19:$BP$23,$BQ$19:$BQ$23))/1000)-(CG$26*CG46+CH46*CH$26))/CI$26,0))</f>
        <v>3</v>
      </c>
    </row>
    <row r="47" spans="1:87" ht="16.5" customHeight="1" x14ac:dyDescent="0.3">
      <c r="A47" s="1"/>
      <c r="B47" s="1"/>
      <c r="C47" s="1"/>
      <c r="D47" s="1"/>
      <c r="E47" s="1"/>
      <c r="F47" s="1"/>
      <c r="G47" s="1"/>
      <c r="H47" s="1">
        <v>65</v>
      </c>
      <c r="I47" s="1"/>
      <c r="J47" s="1"/>
      <c r="K47" s="1"/>
      <c r="L47" s="1"/>
      <c r="M47" s="1"/>
      <c r="N47" s="21" t="s">
        <v>363</v>
      </c>
      <c r="O47" s="131" t="s">
        <v>197</v>
      </c>
      <c r="P47" s="21" t="s">
        <v>418</v>
      </c>
      <c r="Q47" s="21" t="s">
        <v>420</v>
      </c>
      <c r="R47" s="1" t="s">
        <v>64</v>
      </c>
      <c r="S47" s="1" t="s">
        <v>63</v>
      </c>
      <c r="T47" s="1" t="s">
        <v>45</v>
      </c>
      <c r="U47" s="1" t="s">
        <v>66</v>
      </c>
      <c r="V47" s="3">
        <v>506</v>
      </c>
      <c r="W47" s="1">
        <f t="shared" ref="W47:W55" si="115">IF($T47="primary",ROUNDUP((($V47*$T$13*SUM($T$3,$X$3))/1000)/W$26,0),ROUNDUP((($V47*$T$20*SUM($T$3,$X$3))/1000)/W$26,0))</f>
        <v>4</v>
      </c>
      <c r="X47" s="1">
        <f t="shared" si="64"/>
        <v>14</v>
      </c>
      <c r="Y47" s="1">
        <f t="shared" si="65"/>
        <v>5</v>
      </c>
      <c r="Z47" s="1">
        <f t="shared" si="66"/>
        <v>506</v>
      </c>
      <c r="AA47" s="1">
        <f t="shared" si="67"/>
        <v>0</v>
      </c>
      <c r="AB47" s="1">
        <f t="shared" ref="AB47:AB55" si="116">IF($T47="primary",ROUNDUP(((($V47*$T$11*SUM($T$3,$U$3,$X$3,$W$3))/1000)-(AA47*AA$26))/AB$26,0),ROUNDUP(((($V47*$T$18*SUM($T$3,$U$3,$W$3,$X$3))/1000)-(AA47*AA$26))/AB$26,0))</f>
        <v>4</v>
      </c>
      <c r="AD47" s="1">
        <f t="shared" si="68"/>
        <v>7</v>
      </c>
      <c r="AE47" s="1">
        <f t="shared" si="69"/>
        <v>14</v>
      </c>
      <c r="AF47" s="1">
        <f t="shared" si="70"/>
        <v>7</v>
      </c>
      <c r="AG47" s="1">
        <f t="shared" si="71"/>
        <v>506</v>
      </c>
      <c r="AH47" s="1">
        <f t="shared" si="72"/>
        <v>1</v>
      </c>
      <c r="AI47" s="1">
        <f t="shared" si="73"/>
        <v>1</v>
      </c>
      <c r="AK47" s="1">
        <f t="shared" si="74"/>
        <v>4</v>
      </c>
      <c r="AL47" s="1">
        <f t="shared" si="75"/>
        <v>7</v>
      </c>
      <c r="AM47" s="1">
        <f t="shared" si="76"/>
        <v>4</v>
      </c>
      <c r="AN47" s="1">
        <f t="shared" si="77"/>
        <v>0</v>
      </c>
      <c r="AO47" s="1">
        <f t="shared" si="78"/>
        <v>0</v>
      </c>
      <c r="AP47" s="1">
        <f t="shared" si="79"/>
        <v>3</v>
      </c>
      <c r="AR47" s="1">
        <f t="shared" si="80"/>
        <v>0</v>
      </c>
      <c r="AS47" s="1">
        <f t="shared" si="81"/>
        <v>0</v>
      </c>
      <c r="AT47" s="1">
        <f t="shared" si="82"/>
        <v>0</v>
      </c>
      <c r="AU47" s="1">
        <f t="shared" si="83"/>
        <v>0</v>
      </c>
      <c r="AV47" s="1">
        <f t="shared" si="84"/>
        <v>0</v>
      </c>
      <c r="AW47" s="1">
        <f t="shared" si="85"/>
        <v>0</v>
      </c>
      <c r="AY47" s="1">
        <f t="shared" si="86"/>
        <v>0</v>
      </c>
      <c r="AZ47" s="1">
        <f t="shared" si="87"/>
        <v>0</v>
      </c>
      <c r="BA47" s="1">
        <f t="shared" si="88"/>
        <v>0</v>
      </c>
      <c r="BB47" s="1">
        <f t="shared" si="89"/>
        <v>0</v>
      </c>
      <c r="BC47" s="1">
        <f t="shared" si="90"/>
        <v>0</v>
      </c>
      <c r="BD47" s="1">
        <f t="shared" si="91"/>
        <v>0</v>
      </c>
      <c r="BE47" s="48"/>
      <c r="BF47" s="1">
        <f t="shared" si="29"/>
        <v>15</v>
      </c>
      <c r="BG47" s="1">
        <f t="shared" si="92"/>
        <v>35</v>
      </c>
      <c r="BH47" s="1">
        <f t="shared" si="93"/>
        <v>16</v>
      </c>
      <c r="BI47" s="1">
        <f t="shared" si="94"/>
        <v>1012</v>
      </c>
      <c r="BJ47" s="1">
        <f t="shared" si="95"/>
        <v>1</v>
      </c>
      <c r="BK47" s="1">
        <f t="shared" si="96"/>
        <v>8</v>
      </c>
      <c r="BM47" s="1">
        <f t="shared" si="97"/>
        <v>1</v>
      </c>
      <c r="BN47" s="1">
        <f t="shared" si="98"/>
        <v>2</v>
      </c>
      <c r="BO47" s="1">
        <f t="shared" ref="BO47:BO55" si="117">IF($T47="primary",ROUNDUP(((($V47*$BS$14*SUM($BP$19:$BP$23))/1000)-(BM$26*BM47+BN47*BN$26))/BO$26,0),ROUNDUP(((($V47*$BO$14*SUM($BN$19:$BN$23,$BQ$19:$BQ$23))/1000)-(BM$26*BM47+BN47*BN$26))/BO$26,0))</f>
        <v>1</v>
      </c>
      <c r="BP47" s="1">
        <f t="shared" si="99"/>
        <v>6</v>
      </c>
      <c r="BQ47" s="1">
        <f t="shared" si="100"/>
        <v>1</v>
      </c>
      <c r="BR47" s="1">
        <f t="shared" ref="BR47:BR54" si="118">IF($T47="primary",ROUNDUP(((($V47*$BS$6*SUM($BO$19:$BO$23,$BN$19:$BN$23,$BQ$19:$BQ$23))/1000)-(BP$26*BP47+BQ47*BQ$26))/BR$26,0),ROUNDUP(((($V47*$BO$6*SUM($BO$19:$BO$23,$BP$19:$BP$23))/1000)-(BP$26*BP47+BQ47*BQ$26))/BR$26,0))</f>
        <v>5</v>
      </c>
      <c r="BS47" s="1">
        <f t="shared" si="101"/>
        <v>203</v>
      </c>
      <c r="BT47" s="1">
        <f t="shared" si="102"/>
        <v>190</v>
      </c>
      <c r="BU47" s="1">
        <f t="shared" si="103"/>
        <v>4</v>
      </c>
      <c r="BV47" s="1">
        <f t="shared" si="104"/>
        <v>0</v>
      </c>
      <c r="BW47" s="1">
        <f t="shared" si="105"/>
        <v>1</v>
      </c>
      <c r="BX47" s="1">
        <f t="shared" si="106"/>
        <v>8</v>
      </c>
      <c r="BY47" s="1">
        <f t="shared" si="107"/>
        <v>1</v>
      </c>
      <c r="BZ47" s="1">
        <f t="shared" si="108"/>
        <v>4</v>
      </c>
      <c r="CA47" s="1">
        <f t="shared" ref="CA47:CA55" si="119">IF($T47="primary",ROUNDUP(((($V47*$BS$12*SUM($BP$19:$BP$23))/1000)-(BY$26*BY47+BZ47*BZ$26))/CA$26,0),ROUNDUP(((($V47*$BO$12*SUM($BN$19:$BN$23,$BQ$19:$BQ$23))/1000)-(BY$26*BY47+BZ47*BZ$26))/CA$26,0))</f>
        <v>1</v>
      </c>
      <c r="CB47" s="1">
        <f t="shared" si="109"/>
        <v>4</v>
      </c>
      <c r="CC47" s="1">
        <f t="shared" si="110"/>
        <v>1</v>
      </c>
      <c r="CD47" s="1">
        <f t="shared" ref="CD47:CD55" si="120">IF($T47="primary",ROUNDUP(((($V47*$BS$11*SUM($BN$19:$BN$23))/1000)-(CB$26*CB47+CC47*CC$26))/CD$26,0),ROUNDUP(((($V47*$BO$11*SUM($BP$19:$BP$23))/1000)-(CC47*CC$26+CB$26*CB47))/CD$26,0))</f>
        <v>1</v>
      </c>
      <c r="CE47" s="1">
        <f t="shared" si="111"/>
        <v>0</v>
      </c>
      <c r="CF47" s="1">
        <f t="shared" si="112"/>
        <v>3</v>
      </c>
      <c r="CG47" s="1">
        <f t="shared" si="113"/>
        <v>1</v>
      </c>
      <c r="CH47" s="1">
        <f t="shared" si="114"/>
        <v>2</v>
      </c>
      <c r="CI47" s="1">
        <f t="shared" ref="CI47:CI55" si="121">IF($T47="primary",ROUNDUP(((($V47*$BS$8*SUM($BM$19:$BM$23,$BN$19:$BN$23,$BP$19:$BP$23,$BQ$19:$BQ$23))/1000)-(CG$26*CG47+CH47*CH$26))/CI$26,0),ROUNDUP(((($V47*$BO$8*SUM($BM$19:$BM$23,$BN$19:$BN$23,$BP$19:$BP$23,$BQ$19:$BQ$23))/1000)-(CG$26*CG47+CH47*CH$26))/CI$26,0))</f>
        <v>1</v>
      </c>
    </row>
    <row r="48" spans="1:87" ht="16.5" customHeight="1" x14ac:dyDescent="0.3">
      <c r="A48" s="1"/>
      <c r="B48" s="1"/>
      <c r="C48" s="1"/>
      <c r="D48" s="1"/>
      <c r="E48" s="1"/>
      <c r="F48" s="1"/>
      <c r="G48" s="1"/>
      <c r="H48" s="1">
        <v>67</v>
      </c>
      <c r="I48" s="1"/>
      <c r="J48" s="1"/>
      <c r="K48" s="1"/>
      <c r="L48" s="1"/>
      <c r="M48" s="1"/>
      <c r="N48" s="21" t="s">
        <v>364</v>
      </c>
      <c r="O48" s="131" t="s">
        <v>197</v>
      </c>
      <c r="P48" s="21" t="s">
        <v>418</v>
      </c>
      <c r="Q48" s="21" t="s">
        <v>421</v>
      </c>
      <c r="R48" s="1" t="s">
        <v>64</v>
      </c>
      <c r="S48" s="1" t="s">
        <v>63</v>
      </c>
      <c r="T48" s="1" t="s">
        <v>45</v>
      </c>
      <c r="U48" s="1" t="s">
        <v>67</v>
      </c>
      <c r="V48" s="3">
        <v>709</v>
      </c>
      <c r="W48" s="1">
        <f t="shared" si="115"/>
        <v>5</v>
      </c>
      <c r="X48" s="1">
        <f t="shared" si="64"/>
        <v>19</v>
      </c>
      <c r="Y48" s="1">
        <f t="shared" si="65"/>
        <v>7</v>
      </c>
      <c r="Z48" s="1">
        <f t="shared" si="66"/>
        <v>709</v>
      </c>
      <c r="AA48" s="1">
        <f t="shared" si="67"/>
        <v>1</v>
      </c>
      <c r="AB48" s="1">
        <f t="shared" si="116"/>
        <v>1</v>
      </c>
      <c r="AD48" s="1">
        <f t="shared" si="68"/>
        <v>9</v>
      </c>
      <c r="AE48" s="1">
        <f t="shared" si="69"/>
        <v>19</v>
      </c>
      <c r="AF48" s="1">
        <f t="shared" si="70"/>
        <v>9</v>
      </c>
      <c r="AG48" s="1">
        <f t="shared" si="71"/>
        <v>709</v>
      </c>
      <c r="AH48" s="1">
        <f t="shared" si="72"/>
        <v>1</v>
      </c>
      <c r="AI48" s="1">
        <f t="shared" si="73"/>
        <v>3</v>
      </c>
      <c r="AK48" s="1">
        <f t="shared" si="74"/>
        <v>5</v>
      </c>
      <c r="AL48" s="1">
        <f t="shared" si="75"/>
        <v>10</v>
      </c>
      <c r="AM48" s="1">
        <f t="shared" si="76"/>
        <v>5</v>
      </c>
      <c r="AN48" s="1">
        <f t="shared" si="77"/>
        <v>0</v>
      </c>
      <c r="AO48" s="1">
        <f t="shared" si="78"/>
        <v>0</v>
      </c>
      <c r="AP48" s="1">
        <f t="shared" si="79"/>
        <v>4</v>
      </c>
      <c r="AR48" s="1">
        <f t="shared" si="80"/>
        <v>0</v>
      </c>
      <c r="AS48" s="1">
        <f t="shared" si="81"/>
        <v>0</v>
      </c>
      <c r="AT48" s="1">
        <f t="shared" si="82"/>
        <v>0</v>
      </c>
      <c r="AU48" s="1">
        <f t="shared" si="83"/>
        <v>0</v>
      </c>
      <c r="AV48" s="1">
        <f t="shared" si="84"/>
        <v>0</v>
      </c>
      <c r="AW48" s="1">
        <f t="shared" si="85"/>
        <v>0</v>
      </c>
      <c r="AY48" s="1">
        <f t="shared" si="86"/>
        <v>0</v>
      </c>
      <c r="AZ48" s="1">
        <f t="shared" si="87"/>
        <v>0</v>
      </c>
      <c r="BA48" s="1">
        <f t="shared" si="88"/>
        <v>0</v>
      </c>
      <c r="BB48" s="1">
        <f t="shared" si="89"/>
        <v>0</v>
      </c>
      <c r="BC48" s="1">
        <f t="shared" si="90"/>
        <v>0</v>
      </c>
      <c r="BD48" s="1">
        <f t="shared" si="91"/>
        <v>0</v>
      </c>
      <c r="BE48" s="48"/>
      <c r="BF48" s="1">
        <f t="shared" si="29"/>
        <v>19</v>
      </c>
      <c r="BG48" s="1">
        <f t="shared" si="92"/>
        <v>48</v>
      </c>
      <c r="BH48" s="1">
        <f t="shared" si="93"/>
        <v>21</v>
      </c>
      <c r="BI48" s="1">
        <f t="shared" si="94"/>
        <v>1418</v>
      </c>
      <c r="BJ48" s="1">
        <f t="shared" si="95"/>
        <v>2</v>
      </c>
      <c r="BK48" s="1">
        <f t="shared" si="96"/>
        <v>8</v>
      </c>
      <c r="BM48" s="1">
        <f t="shared" si="97"/>
        <v>1</v>
      </c>
      <c r="BN48" s="1">
        <f t="shared" si="98"/>
        <v>4</v>
      </c>
      <c r="BO48" s="1">
        <f t="shared" si="117"/>
        <v>10</v>
      </c>
      <c r="BP48" s="1">
        <f t="shared" si="99"/>
        <v>8</v>
      </c>
      <c r="BQ48" s="1">
        <f t="shared" si="100"/>
        <v>4</v>
      </c>
      <c r="BR48" s="1">
        <f t="shared" si="118"/>
        <v>4</v>
      </c>
      <c r="BS48" s="1">
        <f t="shared" si="101"/>
        <v>284</v>
      </c>
      <c r="BT48" s="1">
        <f t="shared" si="102"/>
        <v>266</v>
      </c>
      <c r="BU48" s="1">
        <f t="shared" si="103"/>
        <v>5</v>
      </c>
      <c r="BV48" s="1">
        <f t="shared" si="104"/>
        <v>1</v>
      </c>
      <c r="BW48" s="1">
        <f t="shared" si="105"/>
        <v>2</v>
      </c>
      <c r="BX48" s="1">
        <f t="shared" si="106"/>
        <v>10</v>
      </c>
      <c r="BY48" s="1">
        <f t="shared" si="107"/>
        <v>2</v>
      </c>
      <c r="BZ48" s="1">
        <f t="shared" si="108"/>
        <v>2</v>
      </c>
      <c r="CA48" s="1">
        <f t="shared" si="119"/>
        <v>4</v>
      </c>
      <c r="CB48" s="1">
        <f t="shared" si="109"/>
        <v>6</v>
      </c>
      <c r="CC48" s="1">
        <f t="shared" si="110"/>
        <v>0</v>
      </c>
      <c r="CD48" s="1">
        <f t="shared" si="120"/>
        <v>2</v>
      </c>
      <c r="CE48" s="1">
        <f t="shared" si="111"/>
        <v>1</v>
      </c>
      <c r="CF48" s="1">
        <f t="shared" si="112"/>
        <v>1</v>
      </c>
      <c r="CG48" s="1">
        <f t="shared" si="113"/>
        <v>2</v>
      </c>
      <c r="CH48" s="1">
        <f t="shared" si="114"/>
        <v>1</v>
      </c>
      <c r="CI48" s="1">
        <f t="shared" si="121"/>
        <v>2</v>
      </c>
    </row>
    <row r="49" spans="1:87" ht="16.5" customHeight="1" x14ac:dyDescent="0.3">
      <c r="A49" s="1"/>
      <c r="B49" s="1"/>
      <c r="C49" s="1"/>
      <c r="D49" s="1"/>
      <c r="E49" s="1"/>
      <c r="F49" s="1"/>
      <c r="G49" s="1"/>
      <c r="H49" s="1">
        <v>84</v>
      </c>
      <c r="I49" s="1"/>
      <c r="J49" s="1"/>
      <c r="K49" s="1"/>
      <c r="L49" s="1"/>
      <c r="M49" s="1"/>
      <c r="N49" s="21" t="s">
        <v>365</v>
      </c>
      <c r="O49" s="131" t="s">
        <v>197</v>
      </c>
      <c r="P49" s="21" t="s">
        <v>418</v>
      </c>
      <c r="Q49" s="21" t="s">
        <v>422</v>
      </c>
      <c r="R49" s="1" t="s">
        <v>64</v>
      </c>
      <c r="S49" s="1" t="s">
        <v>63</v>
      </c>
      <c r="T49" s="1" t="s">
        <v>45</v>
      </c>
      <c r="U49" s="1" t="s">
        <v>68</v>
      </c>
      <c r="V49" s="3">
        <v>501</v>
      </c>
      <c r="W49" s="1">
        <f t="shared" si="115"/>
        <v>4</v>
      </c>
      <c r="X49" s="1">
        <f t="shared" si="64"/>
        <v>14</v>
      </c>
      <c r="Y49" s="1">
        <f t="shared" si="65"/>
        <v>5</v>
      </c>
      <c r="Z49" s="1">
        <f t="shared" si="66"/>
        <v>501</v>
      </c>
      <c r="AA49" s="1">
        <f t="shared" si="67"/>
        <v>0</v>
      </c>
      <c r="AB49" s="1">
        <f t="shared" si="116"/>
        <v>4</v>
      </c>
      <c r="AD49" s="1">
        <f t="shared" si="68"/>
        <v>7</v>
      </c>
      <c r="AE49" s="1">
        <f t="shared" si="69"/>
        <v>14</v>
      </c>
      <c r="AF49" s="1">
        <f t="shared" si="70"/>
        <v>7</v>
      </c>
      <c r="AG49" s="1">
        <f t="shared" si="71"/>
        <v>501</v>
      </c>
      <c r="AH49" s="1">
        <f t="shared" si="72"/>
        <v>1</v>
      </c>
      <c r="AI49" s="1">
        <f t="shared" si="73"/>
        <v>1</v>
      </c>
      <c r="AK49" s="1">
        <f t="shared" si="74"/>
        <v>4</v>
      </c>
      <c r="AL49" s="1">
        <f t="shared" si="75"/>
        <v>7</v>
      </c>
      <c r="AM49" s="1">
        <f t="shared" si="76"/>
        <v>4</v>
      </c>
      <c r="AN49" s="1">
        <f t="shared" si="77"/>
        <v>0</v>
      </c>
      <c r="AO49" s="1">
        <f t="shared" si="78"/>
        <v>0</v>
      </c>
      <c r="AP49" s="1">
        <f t="shared" si="79"/>
        <v>3</v>
      </c>
      <c r="AR49" s="1">
        <f t="shared" si="80"/>
        <v>0</v>
      </c>
      <c r="AS49" s="1">
        <f t="shared" si="81"/>
        <v>0</v>
      </c>
      <c r="AT49" s="1">
        <f t="shared" si="82"/>
        <v>0</v>
      </c>
      <c r="AU49" s="1">
        <f t="shared" si="83"/>
        <v>0</v>
      </c>
      <c r="AV49" s="1">
        <f t="shared" si="84"/>
        <v>0</v>
      </c>
      <c r="AW49" s="1">
        <f t="shared" si="85"/>
        <v>0</v>
      </c>
      <c r="AY49" s="1">
        <f t="shared" si="86"/>
        <v>0</v>
      </c>
      <c r="AZ49" s="1">
        <f t="shared" si="87"/>
        <v>0</v>
      </c>
      <c r="BA49" s="1">
        <f t="shared" si="88"/>
        <v>0</v>
      </c>
      <c r="BB49" s="1">
        <f t="shared" si="89"/>
        <v>0</v>
      </c>
      <c r="BC49" s="1">
        <f t="shared" si="90"/>
        <v>0</v>
      </c>
      <c r="BD49" s="1">
        <f t="shared" si="91"/>
        <v>0</v>
      </c>
      <c r="BE49" s="48"/>
      <c r="BF49" s="1">
        <f t="shared" si="29"/>
        <v>15</v>
      </c>
      <c r="BG49" s="1">
        <f t="shared" si="92"/>
        <v>35</v>
      </c>
      <c r="BH49" s="1">
        <f t="shared" si="93"/>
        <v>16</v>
      </c>
      <c r="BI49" s="1">
        <f t="shared" si="94"/>
        <v>1002</v>
      </c>
      <c r="BJ49" s="1">
        <f t="shared" si="95"/>
        <v>1</v>
      </c>
      <c r="BK49" s="1">
        <f t="shared" si="96"/>
        <v>8</v>
      </c>
      <c r="BM49" s="1">
        <f t="shared" si="97"/>
        <v>1</v>
      </c>
      <c r="BN49" s="1">
        <f t="shared" si="98"/>
        <v>2</v>
      </c>
      <c r="BO49" s="1">
        <f t="shared" si="117"/>
        <v>1</v>
      </c>
      <c r="BP49" s="1">
        <f t="shared" si="99"/>
        <v>6</v>
      </c>
      <c r="BQ49" s="1">
        <f t="shared" si="100"/>
        <v>1</v>
      </c>
      <c r="BR49" s="1">
        <f t="shared" si="118"/>
        <v>3</v>
      </c>
      <c r="BS49" s="1">
        <f t="shared" si="101"/>
        <v>201</v>
      </c>
      <c r="BT49" s="1">
        <f t="shared" si="102"/>
        <v>188</v>
      </c>
      <c r="BU49" s="1">
        <f t="shared" si="103"/>
        <v>4</v>
      </c>
      <c r="BV49" s="1">
        <f t="shared" si="104"/>
        <v>0</v>
      </c>
      <c r="BW49" s="1">
        <f t="shared" si="105"/>
        <v>1</v>
      </c>
      <c r="BX49" s="1">
        <f t="shared" si="106"/>
        <v>8</v>
      </c>
      <c r="BY49" s="1">
        <f t="shared" si="107"/>
        <v>1</v>
      </c>
      <c r="BZ49" s="1">
        <f t="shared" si="108"/>
        <v>4</v>
      </c>
      <c r="CA49" s="1">
        <f t="shared" si="119"/>
        <v>1</v>
      </c>
      <c r="CB49" s="1">
        <f t="shared" si="109"/>
        <v>4</v>
      </c>
      <c r="CC49" s="1">
        <f t="shared" si="110"/>
        <v>1</v>
      </c>
      <c r="CD49" s="1">
        <f t="shared" si="120"/>
        <v>1</v>
      </c>
      <c r="CE49" s="1">
        <f t="shared" si="111"/>
        <v>0</v>
      </c>
      <c r="CF49" s="1">
        <f t="shared" si="112"/>
        <v>3</v>
      </c>
      <c r="CG49" s="1">
        <f t="shared" si="113"/>
        <v>1</v>
      </c>
      <c r="CH49" s="1">
        <f t="shared" si="114"/>
        <v>2</v>
      </c>
      <c r="CI49" s="1">
        <f t="shared" si="121"/>
        <v>1</v>
      </c>
    </row>
    <row r="50" spans="1:87" ht="16.5" customHeight="1" x14ac:dyDescent="0.3">
      <c r="A50" s="1"/>
      <c r="B50" s="1"/>
      <c r="C50" s="1"/>
      <c r="D50" s="1"/>
      <c r="E50" s="1"/>
      <c r="F50" s="1"/>
      <c r="G50" s="1"/>
      <c r="H50" s="1">
        <v>71</v>
      </c>
      <c r="I50" s="1"/>
      <c r="J50" s="1"/>
      <c r="K50" s="1"/>
      <c r="L50" s="1"/>
      <c r="M50" s="1"/>
      <c r="N50" s="21" t="s">
        <v>366</v>
      </c>
      <c r="O50" s="131" t="s">
        <v>197</v>
      </c>
      <c r="P50" s="21" t="s">
        <v>418</v>
      </c>
      <c r="Q50" s="21" t="s">
        <v>423</v>
      </c>
      <c r="R50" s="1" t="s">
        <v>64</v>
      </c>
      <c r="S50" s="1" t="s">
        <v>63</v>
      </c>
      <c r="T50" s="1" t="s">
        <v>45</v>
      </c>
      <c r="U50" s="1" t="s">
        <v>69</v>
      </c>
      <c r="V50" s="3">
        <v>498</v>
      </c>
      <c r="W50" s="1">
        <f t="shared" si="115"/>
        <v>3</v>
      </c>
      <c r="X50" s="1">
        <f t="shared" si="64"/>
        <v>14</v>
      </c>
      <c r="Y50" s="1">
        <f t="shared" si="65"/>
        <v>5</v>
      </c>
      <c r="Z50" s="1">
        <f t="shared" si="66"/>
        <v>498</v>
      </c>
      <c r="AA50" s="1">
        <f t="shared" si="67"/>
        <v>0</v>
      </c>
      <c r="AB50" s="1">
        <f t="shared" si="116"/>
        <v>4</v>
      </c>
      <c r="AD50" s="1">
        <f t="shared" si="68"/>
        <v>6</v>
      </c>
      <c r="AE50" s="1">
        <f t="shared" si="69"/>
        <v>14</v>
      </c>
      <c r="AF50" s="1">
        <f t="shared" si="70"/>
        <v>6</v>
      </c>
      <c r="AG50" s="1">
        <f t="shared" si="71"/>
        <v>498</v>
      </c>
      <c r="AH50" s="1">
        <f t="shared" si="72"/>
        <v>0</v>
      </c>
      <c r="AI50" s="1">
        <f t="shared" si="73"/>
        <v>5</v>
      </c>
      <c r="AK50" s="1">
        <f t="shared" si="74"/>
        <v>3</v>
      </c>
      <c r="AL50" s="1">
        <f t="shared" si="75"/>
        <v>7</v>
      </c>
      <c r="AM50" s="1">
        <f t="shared" si="76"/>
        <v>3</v>
      </c>
      <c r="AN50" s="1">
        <f t="shared" si="77"/>
        <v>0</v>
      </c>
      <c r="AO50" s="1">
        <f t="shared" si="78"/>
        <v>0</v>
      </c>
      <c r="AP50" s="1">
        <f t="shared" si="79"/>
        <v>3</v>
      </c>
      <c r="AR50" s="1">
        <f t="shared" si="80"/>
        <v>0</v>
      </c>
      <c r="AS50" s="1">
        <f t="shared" si="81"/>
        <v>0</v>
      </c>
      <c r="AT50" s="1">
        <f t="shared" si="82"/>
        <v>0</v>
      </c>
      <c r="AU50" s="1">
        <f t="shared" si="83"/>
        <v>0</v>
      </c>
      <c r="AV50" s="1">
        <f t="shared" si="84"/>
        <v>0</v>
      </c>
      <c r="AW50" s="1">
        <f t="shared" si="85"/>
        <v>0</v>
      </c>
      <c r="AY50" s="1">
        <f t="shared" si="86"/>
        <v>0</v>
      </c>
      <c r="AZ50" s="1">
        <f t="shared" si="87"/>
        <v>0</v>
      </c>
      <c r="BA50" s="1">
        <f t="shared" si="88"/>
        <v>0</v>
      </c>
      <c r="BB50" s="1">
        <f t="shared" si="89"/>
        <v>0</v>
      </c>
      <c r="BC50" s="1">
        <f t="shared" si="90"/>
        <v>0</v>
      </c>
      <c r="BD50" s="1">
        <f t="shared" si="91"/>
        <v>0</v>
      </c>
      <c r="BE50" s="48"/>
      <c r="BF50" s="1">
        <f t="shared" si="29"/>
        <v>12</v>
      </c>
      <c r="BG50" s="1">
        <f t="shared" si="92"/>
        <v>35</v>
      </c>
      <c r="BH50" s="1">
        <f t="shared" si="93"/>
        <v>14</v>
      </c>
      <c r="BI50" s="1">
        <f t="shared" si="94"/>
        <v>996</v>
      </c>
      <c r="BJ50" s="1">
        <f t="shared" si="95"/>
        <v>0</v>
      </c>
      <c r="BK50" s="1">
        <f t="shared" si="96"/>
        <v>12</v>
      </c>
      <c r="BM50" s="1">
        <f t="shared" si="97"/>
        <v>1</v>
      </c>
      <c r="BN50" s="1">
        <f t="shared" si="98"/>
        <v>1</v>
      </c>
      <c r="BO50" s="1">
        <f t="shared" si="117"/>
        <v>10</v>
      </c>
      <c r="BP50" s="1">
        <f t="shared" si="99"/>
        <v>6</v>
      </c>
      <c r="BQ50" s="1">
        <f t="shared" si="100"/>
        <v>1</v>
      </c>
      <c r="BR50" s="1">
        <f t="shared" si="118"/>
        <v>2</v>
      </c>
      <c r="BS50" s="1">
        <f t="shared" si="101"/>
        <v>200</v>
      </c>
      <c r="BT50" s="1">
        <f t="shared" si="102"/>
        <v>187</v>
      </c>
      <c r="BU50" s="1">
        <f t="shared" si="103"/>
        <v>3</v>
      </c>
      <c r="BV50" s="1">
        <f t="shared" si="104"/>
        <v>1</v>
      </c>
      <c r="BW50" s="1">
        <f t="shared" si="105"/>
        <v>5</v>
      </c>
      <c r="BX50" s="1">
        <f t="shared" si="106"/>
        <v>7</v>
      </c>
      <c r="BY50" s="1">
        <f t="shared" si="107"/>
        <v>1</v>
      </c>
      <c r="BZ50" s="1">
        <f t="shared" si="108"/>
        <v>3</v>
      </c>
      <c r="CA50" s="1">
        <f t="shared" si="119"/>
        <v>5</v>
      </c>
      <c r="CB50" s="1">
        <f t="shared" si="109"/>
        <v>4</v>
      </c>
      <c r="CC50" s="1">
        <f t="shared" si="110"/>
        <v>0</v>
      </c>
      <c r="CD50" s="1">
        <f t="shared" si="120"/>
        <v>2</v>
      </c>
      <c r="CE50" s="1">
        <f t="shared" si="111"/>
        <v>0</v>
      </c>
      <c r="CF50" s="1">
        <f t="shared" si="112"/>
        <v>2</v>
      </c>
      <c r="CG50" s="1">
        <f t="shared" si="113"/>
        <v>1</v>
      </c>
      <c r="CH50" s="1">
        <f t="shared" si="114"/>
        <v>1</v>
      </c>
      <c r="CI50" s="1">
        <f t="shared" si="121"/>
        <v>3</v>
      </c>
    </row>
    <row r="51" spans="1:87" ht="16.5" customHeight="1" x14ac:dyDescent="0.3">
      <c r="A51" s="1"/>
      <c r="B51" s="1"/>
      <c r="C51" s="1"/>
      <c r="D51" s="1"/>
      <c r="E51" s="1"/>
      <c r="F51" s="1"/>
      <c r="G51" s="1"/>
      <c r="H51" s="1">
        <v>82</v>
      </c>
      <c r="I51" s="1"/>
      <c r="J51" s="1"/>
      <c r="K51" s="1"/>
      <c r="L51" s="1"/>
      <c r="M51" s="1"/>
      <c r="N51" s="21" t="s">
        <v>367</v>
      </c>
      <c r="O51" s="131" t="s">
        <v>197</v>
      </c>
      <c r="P51" s="21" t="s">
        <v>418</v>
      </c>
      <c r="Q51" s="21" t="s">
        <v>424</v>
      </c>
      <c r="R51" s="1" t="s">
        <v>64</v>
      </c>
      <c r="S51" s="1" t="s">
        <v>63</v>
      </c>
      <c r="T51" s="1" t="s">
        <v>45</v>
      </c>
      <c r="U51" s="1" t="s">
        <v>70</v>
      </c>
      <c r="V51" s="3">
        <v>877</v>
      </c>
      <c r="W51" s="1">
        <f t="shared" si="115"/>
        <v>6</v>
      </c>
      <c r="X51" s="1">
        <f t="shared" si="64"/>
        <v>24</v>
      </c>
      <c r="Y51" s="1">
        <f t="shared" si="65"/>
        <v>8</v>
      </c>
      <c r="Z51" s="1">
        <f t="shared" si="66"/>
        <v>877</v>
      </c>
      <c r="AA51" s="1">
        <f t="shared" si="67"/>
        <v>1</v>
      </c>
      <c r="AB51" s="1">
        <f t="shared" si="116"/>
        <v>2</v>
      </c>
      <c r="AD51" s="1">
        <f t="shared" si="68"/>
        <v>11</v>
      </c>
      <c r="AE51" s="1">
        <f t="shared" si="69"/>
        <v>24</v>
      </c>
      <c r="AF51" s="1">
        <f t="shared" si="70"/>
        <v>11</v>
      </c>
      <c r="AG51" s="1">
        <f t="shared" si="71"/>
        <v>877</v>
      </c>
      <c r="AH51" s="1">
        <f t="shared" si="72"/>
        <v>1</v>
      </c>
      <c r="AI51" s="1">
        <f t="shared" si="73"/>
        <v>4</v>
      </c>
      <c r="AK51" s="1">
        <f t="shared" si="74"/>
        <v>6</v>
      </c>
      <c r="AL51" s="1">
        <f t="shared" si="75"/>
        <v>12</v>
      </c>
      <c r="AM51" s="1">
        <f t="shared" si="76"/>
        <v>6</v>
      </c>
      <c r="AN51" s="1">
        <f t="shared" si="77"/>
        <v>0</v>
      </c>
      <c r="AO51" s="1">
        <f t="shared" si="78"/>
        <v>0</v>
      </c>
      <c r="AP51" s="1">
        <f t="shared" si="79"/>
        <v>5</v>
      </c>
      <c r="AR51" s="1">
        <f t="shared" si="80"/>
        <v>0</v>
      </c>
      <c r="AS51" s="1">
        <f t="shared" si="81"/>
        <v>0</v>
      </c>
      <c r="AT51" s="1">
        <f t="shared" si="82"/>
        <v>0</v>
      </c>
      <c r="AU51" s="1">
        <f t="shared" si="83"/>
        <v>0</v>
      </c>
      <c r="AV51" s="1">
        <f t="shared" si="84"/>
        <v>0</v>
      </c>
      <c r="AW51" s="1">
        <f t="shared" si="85"/>
        <v>0</v>
      </c>
      <c r="AY51" s="1">
        <f t="shared" si="86"/>
        <v>0</v>
      </c>
      <c r="AZ51" s="1">
        <f t="shared" si="87"/>
        <v>0</v>
      </c>
      <c r="BA51" s="1">
        <f t="shared" si="88"/>
        <v>0</v>
      </c>
      <c r="BB51" s="1">
        <f t="shared" si="89"/>
        <v>0</v>
      </c>
      <c r="BC51" s="1">
        <f t="shared" si="90"/>
        <v>0</v>
      </c>
      <c r="BD51" s="1">
        <f t="shared" si="91"/>
        <v>0</v>
      </c>
      <c r="BE51" s="48"/>
      <c r="BF51" s="1">
        <f t="shared" si="29"/>
        <v>23</v>
      </c>
      <c r="BG51" s="1">
        <f t="shared" si="92"/>
        <v>60</v>
      </c>
      <c r="BH51" s="1">
        <f t="shared" si="93"/>
        <v>25</v>
      </c>
      <c r="BI51" s="1">
        <f t="shared" si="94"/>
        <v>1754</v>
      </c>
      <c r="BJ51" s="1">
        <f t="shared" si="95"/>
        <v>2</v>
      </c>
      <c r="BK51" s="1">
        <f t="shared" si="96"/>
        <v>11</v>
      </c>
      <c r="BM51" s="1">
        <f t="shared" si="97"/>
        <v>2</v>
      </c>
      <c r="BN51" s="1">
        <f t="shared" si="98"/>
        <v>2</v>
      </c>
      <c r="BO51" s="1">
        <f t="shared" si="117"/>
        <v>3</v>
      </c>
      <c r="BP51" s="1">
        <f t="shared" si="99"/>
        <v>11</v>
      </c>
      <c r="BQ51" s="1">
        <f t="shared" si="100"/>
        <v>0</v>
      </c>
      <c r="BR51" s="1">
        <f t="shared" si="118"/>
        <v>2</v>
      </c>
      <c r="BS51" s="1">
        <f t="shared" si="101"/>
        <v>351</v>
      </c>
      <c r="BT51" s="1">
        <f t="shared" si="102"/>
        <v>329</v>
      </c>
      <c r="BU51" s="1">
        <f t="shared" si="103"/>
        <v>7</v>
      </c>
      <c r="BV51" s="1">
        <f t="shared" si="104"/>
        <v>0</v>
      </c>
      <c r="BW51" s="1">
        <f t="shared" si="105"/>
        <v>1</v>
      </c>
      <c r="BX51" s="1">
        <f t="shared" si="106"/>
        <v>13</v>
      </c>
      <c r="BY51" s="1">
        <f t="shared" si="107"/>
        <v>3</v>
      </c>
      <c r="BZ51" s="1">
        <f t="shared" si="108"/>
        <v>0</v>
      </c>
      <c r="CA51" s="1">
        <f t="shared" si="119"/>
        <v>4</v>
      </c>
      <c r="CB51" s="1">
        <f t="shared" si="109"/>
        <v>7</v>
      </c>
      <c r="CC51" s="1">
        <f t="shared" si="110"/>
        <v>1</v>
      </c>
      <c r="CD51" s="1">
        <f t="shared" si="120"/>
        <v>2</v>
      </c>
      <c r="CE51" s="1">
        <f t="shared" si="111"/>
        <v>1</v>
      </c>
      <c r="CF51" s="1">
        <f t="shared" si="112"/>
        <v>2</v>
      </c>
      <c r="CG51" s="1">
        <f t="shared" si="113"/>
        <v>3</v>
      </c>
      <c r="CH51" s="1">
        <f t="shared" si="114"/>
        <v>0</v>
      </c>
      <c r="CI51" s="1">
        <f t="shared" si="121"/>
        <v>2</v>
      </c>
    </row>
    <row r="52" spans="1:87" ht="16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>
        <v>36</v>
      </c>
      <c r="N52" s="21" t="s">
        <v>368</v>
      </c>
      <c r="O52" s="131" t="s">
        <v>197</v>
      </c>
      <c r="P52" s="21" t="s">
        <v>418</v>
      </c>
      <c r="Q52" s="21" t="s">
        <v>425</v>
      </c>
      <c r="R52" s="1" t="s">
        <v>64</v>
      </c>
      <c r="S52" s="1" t="s">
        <v>63</v>
      </c>
      <c r="T52" s="1" t="s">
        <v>59</v>
      </c>
      <c r="U52" s="1" t="s">
        <v>71</v>
      </c>
      <c r="V52" s="3">
        <v>148</v>
      </c>
      <c r="W52" s="1">
        <f t="shared" si="115"/>
        <v>2</v>
      </c>
      <c r="X52" s="1">
        <f t="shared" si="64"/>
        <v>6</v>
      </c>
      <c r="Y52" s="1">
        <f t="shared" si="65"/>
        <v>2</v>
      </c>
      <c r="Z52" s="1">
        <f t="shared" si="66"/>
        <v>148</v>
      </c>
      <c r="AA52" s="1">
        <f t="shared" si="67"/>
        <v>0</v>
      </c>
      <c r="AB52" s="1">
        <f t="shared" si="116"/>
        <v>3</v>
      </c>
      <c r="AD52" s="1">
        <f t="shared" si="68"/>
        <v>3</v>
      </c>
      <c r="AE52" s="1">
        <f>IF($T52="primary",ROUNDUP((($V52*$T$14*SUM($U$4,$W$4))/1000)/AE$26,0),ROUNDUP((($V52*$T$21*SUM($U$4,$W$4))/1000)/AE$26,0))</f>
        <v>6</v>
      </c>
      <c r="AF52" s="1">
        <f t="shared" si="70"/>
        <v>2</v>
      </c>
      <c r="AG52" s="1">
        <f t="shared" si="71"/>
        <v>148</v>
      </c>
      <c r="AH52" s="1">
        <f t="shared" si="72"/>
        <v>0</v>
      </c>
      <c r="AI52" s="1">
        <f t="shared" si="73"/>
        <v>3</v>
      </c>
      <c r="AK52" s="1">
        <f t="shared" si="74"/>
        <v>2</v>
      </c>
      <c r="AL52" s="1">
        <f t="shared" si="75"/>
        <v>3</v>
      </c>
      <c r="AM52" s="1">
        <f t="shared" si="76"/>
        <v>1</v>
      </c>
      <c r="AN52" s="1">
        <f t="shared" si="77"/>
        <v>0</v>
      </c>
      <c r="AO52" s="1">
        <f t="shared" si="78"/>
        <v>0</v>
      </c>
      <c r="AP52" s="1">
        <f t="shared" si="79"/>
        <v>2</v>
      </c>
      <c r="AR52" s="1">
        <f t="shared" si="80"/>
        <v>0</v>
      </c>
      <c r="AS52" s="1">
        <f t="shared" si="81"/>
        <v>0</v>
      </c>
      <c r="AT52" s="1">
        <f t="shared" si="82"/>
        <v>0</v>
      </c>
      <c r="AU52" s="1">
        <f t="shared" si="83"/>
        <v>0</v>
      </c>
      <c r="AV52" s="1">
        <f t="shared" si="84"/>
        <v>0</v>
      </c>
      <c r="AW52" s="1">
        <f t="shared" si="85"/>
        <v>0</v>
      </c>
      <c r="AY52" s="1">
        <f t="shared" si="86"/>
        <v>0</v>
      </c>
      <c r="AZ52" s="1">
        <f t="shared" si="87"/>
        <v>0</v>
      </c>
      <c r="BA52" s="1">
        <f t="shared" si="88"/>
        <v>0</v>
      </c>
      <c r="BB52" s="1">
        <f t="shared" si="89"/>
        <v>0</v>
      </c>
      <c r="BC52" s="1">
        <f t="shared" si="90"/>
        <v>0</v>
      </c>
      <c r="BD52" s="1">
        <f t="shared" si="91"/>
        <v>0</v>
      </c>
      <c r="BE52" s="48"/>
      <c r="BF52" s="1">
        <f t="shared" si="29"/>
        <v>7</v>
      </c>
      <c r="BG52" s="1">
        <f t="shared" si="92"/>
        <v>15</v>
      </c>
      <c r="BH52" s="1">
        <f t="shared" si="93"/>
        <v>5</v>
      </c>
      <c r="BI52" s="1">
        <f t="shared" si="94"/>
        <v>296</v>
      </c>
      <c r="BJ52" s="1">
        <f t="shared" si="95"/>
        <v>0</v>
      </c>
      <c r="BK52" s="1">
        <f t="shared" si="96"/>
        <v>8</v>
      </c>
      <c r="BM52" s="1">
        <f t="shared" si="97"/>
        <v>1</v>
      </c>
      <c r="BN52" s="1">
        <f t="shared" si="98"/>
        <v>0</v>
      </c>
      <c r="BO52" s="1">
        <f t="shared" si="117"/>
        <v>10</v>
      </c>
      <c r="BP52" s="1">
        <f t="shared" si="99"/>
        <v>1</v>
      </c>
      <c r="BQ52" s="1">
        <f t="shared" si="100"/>
        <v>2</v>
      </c>
      <c r="BR52" s="1">
        <f t="shared" si="118"/>
        <v>1</v>
      </c>
      <c r="BS52" s="1">
        <f t="shared" si="101"/>
        <v>74</v>
      </c>
      <c r="BT52" s="1">
        <f t="shared" si="102"/>
        <v>45</v>
      </c>
      <c r="BU52" s="1">
        <f t="shared" si="103"/>
        <v>1</v>
      </c>
      <c r="BV52" s="1">
        <f t="shared" si="104"/>
        <v>1</v>
      </c>
      <c r="BW52" s="1">
        <f t="shared" si="105"/>
        <v>3</v>
      </c>
      <c r="BX52" s="1">
        <f t="shared" si="106"/>
        <v>7</v>
      </c>
      <c r="BY52" s="1">
        <f t="shared" si="107"/>
        <v>1</v>
      </c>
      <c r="BZ52" s="1">
        <f t="shared" si="108"/>
        <v>3</v>
      </c>
      <c r="CA52" s="1">
        <f t="shared" si="119"/>
        <v>5</v>
      </c>
      <c r="CB52" s="1">
        <f t="shared" si="109"/>
        <v>1</v>
      </c>
      <c r="CC52" s="1">
        <f t="shared" si="110"/>
        <v>0</v>
      </c>
      <c r="CD52" s="1">
        <f t="shared" si="120"/>
        <v>1</v>
      </c>
      <c r="CE52" s="1">
        <f t="shared" si="111"/>
        <v>1</v>
      </c>
      <c r="CF52" s="1">
        <f t="shared" si="112"/>
        <v>1</v>
      </c>
      <c r="CG52" s="1">
        <f t="shared" si="113"/>
        <v>1</v>
      </c>
      <c r="CH52" s="1">
        <f t="shared" si="114"/>
        <v>0</v>
      </c>
      <c r="CI52" s="1">
        <f t="shared" si="121"/>
        <v>3</v>
      </c>
    </row>
    <row r="53" spans="1:87" ht="16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>
        <v>70</v>
      </c>
      <c r="N53" s="21" t="s">
        <v>369</v>
      </c>
      <c r="O53" s="131" t="s">
        <v>197</v>
      </c>
      <c r="P53" s="21" t="s">
        <v>418</v>
      </c>
      <c r="Q53" s="21" t="s">
        <v>426</v>
      </c>
      <c r="R53" s="1" t="s">
        <v>64</v>
      </c>
      <c r="S53" s="1" t="s">
        <v>63</v>
      </c>
      <c r="T53" s="1" t="s">
        <v>59</v>
      </c>
      <c r="U53" s="1" t="s">
        <v>72</v>
      </c>
      <c r="V53" s="3">
        <v>468</v>
      </c>
      <c r="W53" s="1">
        <f t="shared" si="115"/>
        <v>4</v>
      </c>
      <c r="X53" s="1">
        <f t="shared" si="64"/>
        <v>17</v>
      </c>
      <c r="Y53" s="1">
        <f t="shared" si="65"/>
        <v>5</v>
      </c>
      <c r="Z53" s="1">
        <f t="shared" si="66"/>
        <v>468</v>
      </c>
      <c r="AA53" s="1">
        <f t="shared" si="67"/>
        <v>1</v>
      </c>
      <c r="AB53" s="1">
        <f t="shared" si="116"/>
        <v>3</v>
      </c>
      <c r="AD53" s="1">
        <f t="shared" si="68"/>
        <v>8</v>
      </c>
      <c r="AE53" s="1">
        <f t="shared" si="69"/>
        <v>17</v>
      </c>
      <c r="AF53" s="1">
        <f t="shared" si="70"/>
        <v>6</v>
      </c>
      <c r="AG53" s="1">
        <f t="shared" si="71"/>
        <v>468</v>
      </c>
      <c r="AH53" s="1">
        <f t="shared" si="72"/>
        <v>1</v>
      </c>
      <c r="AI53" s="1">
        <f t="shared" si="73"/>
        <v>5</v>
      </c>
      <c r="AK53" s="1">
        <f t="shared" si="74"/>
        <v>4</v>
      </c>
      <c r="AL53" s="1">
        <f t="shared" si="75"/>
        <v>9</v>
      </c>
      <c r="AM53" s="1">
        <f t="shared" si="76"/>
        <v>3</v>
      </c>
      <c r="AN53" s="1">
        <f t="shared" si="77"/>
        <v>0</v>
      </c>
      <c r="AO53" s="1">
        <f t="shared" si="78"/>
        <v>0</v>
      </c>
      <c r="AP53" s="1">
        <f t="shared" si="79"/>
        <v>5</v>
      </c>
      <c r="AR53" s="1">
        <f t="shared" si="80"/>
        <v>0</v>
      </c>
      <c r="AS53" s="1">
        <f t="shared" si="81"/>
        <v>0</v>
      </c>
      <c r="AT53" s="1">
        <f t="shared" si="82"/>
        <v>0</v>
      </c>
      <c r="AU53" s="1">
        <f t="shared" si="83"/>
        <v>0</v>
      </c>
      <c r="AV53" s="1">
        <f t="shared" si="84"/>
        <v>0</v>
      </c>
      <c r="AW53" s="1">
        <f t="shared" si="85"/>
        <v>0</v>
      </c>
      <c r="AY53" s="1">
        <f t="shared" si="86"/>
        <v>0</v>
      </c>
      <c r="AZ53" s="1">
        <f t="shared" si="87"/>
        <v>0</v>
      </c>
      <c r="BA53" s="1">
        <f t="shared" si="88"/>
        <v>0</v>
      </c>
      <c r="BB53" s="1">
        <f t="shared" si="89"/>
        <v>0</v>
      </c>
      <c r="BC53" s="1">
        <f t="shared" si="90"/>
        <v>0</v>
      </c>
      <c r="BD53" s="1">
        <f t="shared" si="91"/>
        <v>0</v>
      </c>
      <c r="BE53" s="48"/>
      <c r="BF53" s="1">
        <f t="shared" si="29"/>
        <v>16</v>
      </c>
      <c r="BG53" s="1">
        <f t="shared" si="92"/>
        <v>43</v>
      </c>
      <c r="BH53" s="1">
        <f t="shared" si="93"/>
        <v>14</v>
      </c>
      <c r="BI53" s="1">
        <f t="shared" si="94"/>
        <v>936</v>
      </c>
      <c r="BJ53" s="1">
        <f t="shared" si="95"/>
        <v>2</v>
      </c>
      <c r="BK53" s="1">
        <f t="shared" si="96"/>
        <v>13</v>
      </c>
      <c r="BM53" s="1">
        <f t="shared" si="97"/>
        <v>3</v>
      </c>
      <c r="BN53" s="1">
        <f t="shared" si="98"/>
        <v>3</v>
      </c>
      <c r="BO53" s="1">
        <f t="shared" si="117"/>
        <v>8</v>
      </c>
      <c r="BP53" s="1">
        <f t="shared" si="99"/>
        <v>4</v>
      </c>
      <c r="BQ53" s="1">
        <f t="shared" si="100"/>
        <v>2</v>
      </c>
      <c r="BR53" s="1">
        <f t="shared" si="118"/>
        <v>3</v>
      </c>
      <c r="BS53" s="1">
        <f t="shared" si="101"/>
        <v>234</v>
      </c>
      <c r="BT53" s="1">
        <f t="shared" si="102"/>
        <v>141</v>
      </c>
      <c r="BU53" s="1">
        <f t="shared" si="103"/>
        <v>5</v>
      </c>
      <c r="BV53" s="1">
        <f t="shared" si="104"/>
        <v>1</v>
      </c>
      <c r="BW53" s="1">
        <f t="shared" si="105"/>
        <v>2</v>
      </c>
      <c r="BX53" s="1">
        <f t="shared" si="106"/>
        <v>21</v>
      </c>
      <c r="BY53" s="1">
        <f t="shared" si="107"/>
        <v>5</v>
      </c>
      <c r="BZ53" s="1">
        <f t="shared" si="108"/>
        <v>3</v>
      </c>
      <c r="CA53" s="1">
        <f t="shared" si="119"/>
        <v>1</v>
      </c>
      <c r="CB53" s="1">
        <f t="shared" si="109"/>
        <v>3</v>
      </c>
      <c r="CC53" s="1">
        <f t="shared" si="110"/>
        <v>1</v>
      </c>
      <c r="CD53" s="1">
        <f t="shared" si="120"/>
        <v>1</v>
      </c>
      <c r="CE53" s="1">
        <f t="shared" si="111"/>
        <v>3</v>
      </c>
      <c r="CF53" s="1">
        <f t="shared" si="112"/>
        <v>2</v>
      </c>
      <c r="CG53" s="1">
        <f t="shared" si="113"/>
        <v>4</v>
      </c>
      <c r="CH53" s="1">
        <f t="shared" si="114"/>
        <v>0</v>
      </c>
      <c r="CI53" s="1">
        <f t="shared" si="121"/>
        <v>2</v>
      </c>
    </row>
    <row r="54" spans="1:87" ht="16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>
        <v>97</v>
      </c>
      <c r="N54" s="21" t="s">
        <v>370</v>
      </c>
      <c r="O54" s="131" t="s">
        <v>197</v>
      </c>
      <c r="P54" s="21" t="s">
        <v>418</v>
      </c>
      <c r="Q54" s="21" t="s">
        <v>427</v>
      </c>
      <c r="R54" s="1" t="s">
        <v>64</v>
      </c>
      <c r="S54" s="1" t="s">
        <v>63</v>
      </c>
      <c r="T54" s="1" t="s">
        <v>59</v>
      </c>
      <c r="U54" s="1" t="s">
        <v>73</v>
      </c>
      <c r="V54" s="3">
        <v>360</v>
      </c>
      <c r="W54" s="1">
        <f t="shared" si="115"/>
        <v>3</v>
      </c>
      <c r="X54" s="1">
        <f t="shared" si="64"/>
        <v>13</v>
      </c>
      <c r="Y54" s="1">
        <f t="shared" si="65"/>
        <v>4</v>
      </c>
      <c r="Z54" s="1">
        <f t="shared" si="66"/>
        <v>360</v>
      </c>
      <c r="AA54" s="1">
        <f t="shared" si="67"/>
        <v>1</v>
      </c>
      <c r="AB54" s="1">
        <f t="shared" si="116"/>
        <v>1</v>
      </c>
      <c r="AD54" s="1">
        <f t="shared" si="68"/>
        <v>6</v>
      </c>
      <c r="AE54" s="1">
        <f t="shared" si="69"/>
        <v>13</v>
      </c>
      <c r="AF54" s="1">
        <f t="shared" si="70"/>
        <v>5</v>
      </c>
      <c r="AG54" s="1">
        <f t="shared" si="71"/>
        <v>360</v>
      </c>
      <c r="AH54" s="1">
        <f t="shared" si="72"/>
        <v>1</v>
      </c>
      <c r="AI54" s="1">
        <f t="shared" si="73"/>
        <v>3</v>
      </c>
      <c r="AK54" s="1">
        <f t="shared" si="74"/>
        <v>3</v>
      </c>
      <c r="AL54" s="1">
        <f t="shared" si="75"/>
        <v>7</v>
      </c>
      <c r="AM54" s="1">
        <f t="shared" si="76"/>
        <v>3</v>
      </c>
      <c r="AN54" s="1">
        <f t="shared" si="77"/>
        <v>0</v>
      </c>
      <c r="AO54" s="1">
        <f t="shared" si="78"/>
        <v>0</v>
      </c>
      <c r="AP54" s="1">
        <f t="shared" si="79"/>
        <v>4</v>
      </c>
      <c r="AR54" s="1">
        <f t="shared" si="80"/>
        <v>0</v>
      </c>
      <c r="AS54" s="1">
        <f t="shared" si="81"/>
        <v>0</v>
      </c>
      <c r="AT54" s="1">
        <f t="shared" si="82"/>
        <v>0</v>
      </c>
      <c r="AU54" s="1">
        <f t="shared" si="83"/>
        <v>0</v>
      </c>
      <c r="AV54" s="1">
        <f t="shared" si="84"/>
        <v>0</v>
      </c>
      <c r="AW54" s="1">
        <f t="shared" si="85"/>
        <v>0</v>
      </c>
      <c r="AY54" s="1">
        <f t="shared" si="86"/>
        <v>0</v>
      </c>
      <c r="AZ54" s="1">
        <f t="shared" si="87"/>
        <v>0</v>
      </c>
      <c r="BA54" s="1">
        <f t="shared" si="88"/>
        <v>0</v>
      </c>
      <c r="BB54" s="1">
        <f t="shared" si="89"/>
        <v>0</v>
      </c>
      <c r="BC54" s="1">
        <f t="shared" si="90"/>
        <v>0</v>
      </c>
      <c r="BD54" s="1">
        <f t="shared" si="91"/>
        <v>0</v>
      </c>
      <c r="BE54" s="48"/>
      <c r="BF54" s="1">
        <f t="shared" si="29"/>
        <v>12</v>
      </c>
      <c r="BG54" s="1">
        <f t="shared" si="92"/>
        <v>33</v>
      </c>
      <c r="BH54" s="1">
        <f t="shared" si="93"/>
        <v>12</v>
      </c>
      <c r="BI54" s="1">
        <f t="shared" si="94"/>
        <v>720</v>
      </c>
      <c r="BJ54" s="1">
        <f t="shared" si="95"/>
        <v>2</v>
      </c>
      <c r="BK54" s="1">
        <f t="shared" si="96"/>
        <v>8</v>
      </c>
      <c r="BM54" s="1">
        <f t="shared" si="97"/>
        <v>2</v>
      </c>
      <c r="BN54" s="1">
        <f t="shared" si="98"/>
        <v>4</v>
      </c>
      <c r="BO54" s="1">
        <f t="shared" si="117"/>
        <v>4</v>
      </c>
      <c r="BP54" s="1">
        <f t="shared" si="99"/>
        <v>3</v>
      </c>
      <c r="BQ54" s="1">
        <f t="shared" si="100"/>
        <v>2</v>
      </c>
      <c r="BR54" s="1">
        <f t="shared" si="118"/>
        <v>2</v>
      </c>
      <c r="BS54" s="1">
        <f t="shared" si="101"/>
        <v>180</v>
      </c>
      <c r="BT54" s="1">
        <f t="shared" si="102"/>
        <v>108</v>
      </c>
      <c r="BU54" s="1">
        <f t="shared" si="103"/>
        <v>4</v>
      </c>
      <c r="BV54" s="1">
        <f t="shared" si="104"/>
        <v>0</v>
      </c>
      <c r="BW54" s="1">
        <f t="shared" si="105"/>
        <v>4</v>
      </c>
      <c r="BX54" s="1">
        <f t="shared" si="106"/>
        <v>16</v>
      </c>
      <c r="BY54" s="1">
        <f t="shared" si="107"/>
        <v>4</v>
      </c>
      <c r="BZ54" s="1">
        <f t="shared" si="108"/>
        <v>1</v>
      </c>
      <c r="CA54" s="1">
        <f t="shared" si="119"/>
        <v>3</v>
      </c>
      <c r="CB54" s="1">
        <f t="shared" si="109"/>
        <v>2</v>
      </c>
      <c r="CC54" s="1">
        <f t="shared" si="110"/>
        <v>1</v>
      </c>
      <c r="CD54" s="1">
        <f t="shared" si="120"/>
        <v>2</v>
      </c>
      <c r="CE54" s="1">
        <f t="shared" si="111"/>
        <v>2</v>
      </c>
      <c r="CF54" s="1">
        <f t="shared" si="112"/>
        <v>3</v>
      </c>
      <c r="CG54" s="1">
        <f t="shared" si="113"/>
        <v>3</v>
      </c>
      <c r="CH54" s="1">
        <f t="shared" si="114"/>
        <v>0</v>
      </c>
      <c r="CI54" s="1">
        <f t="shared" si="121"/>
        <v>2</v>
      </c>
    </row>
    <row r="55" spans="1:87" ht="16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>
        <v>86</v>
      </c>
      <c r="N55" s="21" t="s">
        <v>371</v>
      </c>
      <c r="O55" s="131" t="s">
        <v>197</v>
      </c>
      <c r="P55" s="21" t="s">
        <v>418</v>
      </c>
      <c r="Q55" s="21" t="s">
        <v>428</v>
      </c>
      <c r="R55" s="1" t="s">
        <v>64</v>
      </c>
      <c r="S55" s="1" t="s">
        <v>63</v>
      </c>
      <c r="T55" s="1" t="s">
        <v>59</v>
      </c>
      <c r="U55" s="1" t="s">
        <v>74</v>
      </c>
      <c r="V55" s="3">
        <v>804</v>
      </c>
      <c r="W55" s="1">
        <f t="shared" si="115"/>
        <v>7</v>
      </c>
      <c r="X55" s="1">
        <f t="shared" si="64"/>
        <v>29</v>
      </c>
      <c r="Y55" s="1">
        <f t="shared" si="65"/>
        <v>8</v>
      </c>
      <c r="Z55" s="1">
        <f t="shared" si="66"/>
        <v>804</v>
      </c>
      <c r="AA55" s="1">
        <f t="shared" si="67"/>
        <v>2</v>
      </c>
      <c r="AB55" s="1">
        <f t="shared" si="116"/>
        <v>3</v>
      </c>
      <c r="AD55" s="1">
        <f t="shared" si="68"/>
        <v>13</v>
      </c>
      <c r="AE55" s="1">
        <f t="shared" si="69"/>
        <v>29</v>
      </c>
      <c r="AF55" s="1">
        <f t="shared" si="70"/>
        <v>10</v>
      </c>
      <c r="AG55" s="1">
        <f t="shared" si="71"/>
        <v>804</v>
      </c>
      <c r="AH55" s="1">
        <f t="shared" si="72"/>
        <v>3</v>
      </c>
      <c r="AI55" s="1">
        <f t="shared" si="73"/>
        <v>2</v>
      </c>
      <c r="AK55" s="1">
        <f t="shared" si="74"/>
        <v>7</v>
      </c>
      <c r="AL55" s="1">
        <f t="shared" si="75"/>
        <v>15</v>
      </c>
      <c r="AM55" s="1">
        <f t="shared" si="76"/>
        <v>5</v>
      </c>
      <c r="AN55" s="1">
        <f t="shared" si="77"/>
        <v>0</v>
      </c>
      <c r="AO55" s="1">
        <f t="shared" si="78"/>
        <v>1</v>
      </c>
      <c r="AP55" s="1">
        <f t="shared" si="79"/>
        <v>4</v>
      </c>
      <c r="AR55" s="1">
        <f t="shared" si="80"/>
        <v>0</v>
      </c>
      <c r="AS55" s="1">
        <f t="shared" si="81"/>
        <v>0</v>
      </c>
      <c r="AT55" s="1">
        <f t="shared" si="82"/>
        <v>0</v>
      </c>
      <c r="AU55" s="1">
        <f t="shared" si="83"/>
        <v>0</v>
      </c>
      <c r="AV55" s="1">
        <f t="shared" si="84"/>
        <v>0</v>
      </c>
      <c r="AW55" s="1">
        <f t="shared" si="85"/>
        <v>0</v>
      </c>
      <c r="AY55" s="1">
        <f t="shared" si="86"/>
        <v>0</v>
      </c>
      <c r="AZ55" s="1">
        <f t="shared" si="87"/>
        <v>0</v>
      </c>
      <c r="BA55" s="1">
        <f t="shared" si="88"/>
        <v>0</v>
      </c>
      <c r="BB55" s="1">
        <f t="shared" si="89"/>
        <v>0</v>
      </c>
      <c r="BC55" s="1">
        <f t="shared" si="90"/>
        <v>0</v>
      </c>
      <c r="BD55" s="1">
        <f t="shared" si="91"/>
        <v>0</v>
      </c>
      <c r="BE55" s="48"/>
      <c r="BF55" s="1">
        <f t="shared" si="29"/>
        <v>27</v>
      </c>
      <c r="BG55" s="1">
        <f t="shared" si="92"/>
        <v>73</v>
      </c>
      <c r="BH55" s="1">
        <f t="shared" si="93"/>
        <v>23</v>
      </c>
      <c r="BI55" s="1">
        <f t="shared" si="94"/>
        <v>1608</v>
      </c>
      <c r="BJ55" s="1">
        <f t="shared" si="95"/>
        <v>6</v>
      </c>
      <c r="BK55" s="1">
        <f t="shared" si="96"/>
        <v>9</v>
      </c>
      <c r="BM55" s="1">
        <f t="shared" si="97"/>
        <v>6</v>
      </c>
      <c r="BN55" s="1">
        <f t="shared" si="98"/>
        <v>2</v>
      </c>
      <c r="BO55" s="1">
        <f t="shared" si="117"/>
        <v>2</v>
      </c>
      <c r="BP55" s="1">
        <f t="shared" si="99"/>
        <v>7</v>
      </c>
      <c r="BQ55" s="1">
        <f t="shared" si="100"/>
        <v>3</v>
      </c>
      <c r="BR55" s="1">
        <f>IF($T55="primary",ROUNDUP(((($V55*$BS$6*SUM($BO$19:$BO$23,$BN$19:$BN$23,$BQ$19:$BQ$23))/1000)-(BP$26*BP55+BQ55*BQ$26))/BR$26,0),ROUNDUP(((($V55*$BO$6*SUM($BO$19:$BO$23,$BP$19:$BP$23))/1000)-(BP$26*BP55+BQ55*BQ$26))/BR$26,0))</f>
        <v>3</v>
      </c>
      <c r="BS55" s="1">
        <f t="shared" si="101"/>
        <v>402</v>
      </c>
      <c r="BT55" s="1">
        <f t="shared" si="102"/>
        <v>242</v>
      </c>
      <c r="BU55" s="1">
        <f t="shared" si="103"/>
        <v>9</v>
      </c>
      <c r="BV55" s="1">
        <f t="shared" si="104"/>
        <v>1</v>
      </c>
      <c r="BW55" s="1">
        <f t="shared" si="105"/>
        <v>2</v>
      </c>
      <c r="BX55" s="1">
        <f t="shared" si="106"/>
        <v>36</v>
      </c>
      <c r="BY55" s="1">
        <f t="shared" si="107"/>
        <v>9</v>
      </c>
      <c r="BZ55" s="1">
        <f t="shared" si="108"/>
        <v>3</v>
      </c>
      <c r="CA55" s="1">
        <f t="shared" si="119"/>
        <v>2</v>
      </c>
      <c r="CB55" s="1">
        <f t="shared" si="109"/>
        <v>6</v>
      </c>
      <c r="CC55" s="1">
        <f t="shared" si="110"/>
        <v>0</v>
      </c>
      <c r="CD55" s="1">
        <f t="shared" si="120"/>
        <v>2</v>
      </c>
      <c r="CE55" s="1">
        <f t="shared" si="111"/>
        <v>6</v>
      </c>
      <c r="CF55" s="1">
        <f t="shared" si="112"/>
        <v>2</v>
      </c>
      <c r="CG55" s="1">
        <f t="shared" si="113"/>
        <v>7</v>
      </c>
      <c r="CH55" s="1">
        <f t="shared" si="114"/>
        <v>0</v>
      </c>
      <c r="CI55" s="1">
        <f t="shared" si="121"/>
        <v>2</v>
      </c>
    </row>
    <row r="56" spans="1:87" ht="21.75" thickBot="1" x14ac:dyDescent="0.4">
      <c r="N56" s="95" t="s">
        <v>570</v>
      </c>
      <c r="S56" s="92" t="s">
        <v>287</v>
      </c>
      <c r="T56">
        <f>SUMIF(T46:T55,"primary",V46:V55)</f>
        <v>3465</v>
      </c>
      <c r="U56">
        <f>SUMIF(T46:T55,"secondary",V46:V55)</f>
        <v>1780</v>
      </c>
      <c r="V56" s="80">
        <f>IF($S$56="ACTIVE",SUM(V46:V55),0)</f>
        <v>5245</v>
      </c>
      <c r="W56" s="80">
        <f>IF($S$56="ACTIVE",SUM(W46:W55),0)</f>
        <v>41</v>
      </c>
      <c r="X56" s="80">
        <f t="shared" ref="X56:AD56" si="122">IF($S$56="ACTIVE",SUM(X46:X55),0)</f>
        <v>160</v>
      </c>
      <c r="Y56" s="80">
        <f t="shared" si="122"/>
        <v>53</v>
      </c>
      <c r="Z56" s="80">
        <f t="shared" si="122"/>
        <v>5245</v>
      </c>
      <c r="AA56" s="80">
        <f t="shared" si="122"/>
        <v>6</v>
      </c>
      <c r="AB56" s="80">
        <f t="shared" si="122"/>
        <v>28</v>
      </c>
      <c r="AD56" s="80">
        <f t="shared" si="122"/>
        <v>75</v>
      </c>
      <c r="AE56" s="80">
        <f>IF($S$56="ACTIVE",SUM(AE46:AE55),0)</f>
        <v>160</v>
      </c>
      <c r="AF56" s="80">
        <f>IF($S$56="ACTIVE",SUM(AF46:AF55),0)</f>
        <v>68</v>
      </c>
      <c r="AG56" s="80">
        <f>IF($S$56="ACTIVE",SUM(AG46:AG55),0)</f>
        <v>5245</v>
      </c>
      <c r="AH56" s="80">
        <f>IF($S$56="ACTIVE",SUM(AH46:AH55),0)</f>
        <v>9</v>
      </c>
      <c r="AI56" s="80">
        <f t="shared" ref="AI56:BD56" si="123">IF($S$56="ACTIVE",SUM(AI46:AI55),0)</f>
        <v>31</v>
      </c>
      <c r="AK56" s="80">
        <f t="shared" si="123"/>
        <v>41</v>
      </c>
      <c r="AL56" s="80">
        <f t="shared" si="123"/>
        <v>82</v>
      </c>
      <c r="AM56" s="80">
        <f t="shared" si="123"/>
        <v>37</v>
      </c>
      <c r="AN56" s="80">
        <f t="shared" si="123"/>
        <v>0</v>
      </c>
      <c r="AO56" s="80">
        <f t="shared" si="123"/>
        <v>1</v>
      </c>
      <c r="AP56" s="80">
        <f t="shared" si="123"/>
        <v>35</v>
      </c>
      <c r="AR56" s="80">
        <f t="shared" si="123"/>
        <v>0</v>
      </c>
      <c r="AS56" s="80">
        <f t="shared" si="123"/>
        <v>0</v>
      </c>
      <c r="AT56" s="80">
        <f t="shared" si="123"/>
        <v>0</v>
      </c>
      <c r="AU56" s="80">
        <f t="shared" si="123"/>
        <v>0</v>
      </c>
      <c r="AV56" s="80">
        <f t="shared" si="123"/>
        <v>0</v>
      </c>
      <c r="AW56" s="80">
        <f t="shared" si="123"/>
        <v>0</v>
      </c>
      <c r="AY56" s="80">
        <f t="shared" si="123"/>
        <v>0</v>
      </c>
      <c r="AZ56" s="80">
        <f t="shared" si="123"/>
        <v>0</v>
      </c>
      <c r="BA56" s="80">
        <f t="shared" si="123"/>
        <v>0</v>
      </c>
      <c r="BB56" s="80">
        <f t="shared" si="123"/>
        <v>0</v>
      </c>
      <c r="BC56" s="80">
        <f t="shared" si="123"/>
        <v>0</v>
      </c>
      <c r="BD56" s="80">
        <f t="shared" si="123"/>
        <v>0</v>
      </c>
      <c r="BE56" s="48" t="str">
        <f t="shared" ref="BE56:BE105" si="124">BL56</f>
        <v>Uncle Shakes General Construction</v>
      </c>
      <c r="BF56" s="47">
        <f t="shared" ref="BF56:BK56" si="125">SUM(BF46:BF55)</f>
        <v>157</v>
      </c>
      <c r="BG56" s="47">
        <f t="shared" si="125"/>
        <v>402</v>
      </c>
      <c r="BH56" s="47">
        <f t="shared" si="125"/>
        <v>158</v>
      </c>
      <c r="BI56" s="47">
        <f t="shared" si="125"/>
        <v>10490</v>
      </c>
      <c r="BJ56" s="47">
        <f t="shared" si="125"/>
        <v>16</v>
      </c>
      <c r="BK56" s="47">
        <f t="shared" si="125"/>
        <v>94</v>
      </c>
      <c r="BL56" s="48" t="str">
        <f>S55</f>
        <v>Uncle Shakes General Construction</v>
      </c>
      <c r="BM56" s="80">
        <f t="shared" ref="BM56:CI56" si="126">IF($S$56="ACTIVE",SUM(BM46:BM55),0)</f>
        <v>19</v>
      </c>
      <c r="BN56" s="80">
        <f t="shared" si="126"/>
        <v>20</v>
      </c>
      <c r="BO56" s="80">
        <f t="shared" si="126"/>
        <v>52</v>
      </c>
      <c r="BP56" s="80">
        <f t="shared" si="126"/>
        <v>56</v>
      </c>
      <c r="BQ56" s="80">
        <f t="shared" si="126"/>
        <v>19</v>
      </c>
      <c r="BR56" s="80">
        <f t="shared" si="126"/>
        <v>28</v>
      </c>
      <c r="BS56" s="80">
        <f t="shared" si="126"/>
        <v>2279</v>
      </c>
      <c r="BT56" s="80">
        <f t="shared" si="126"/>
        <v>1837</v>
      </c>
      <c r="BU56" s="80">
        <f t="shared" si="126"/>
        <v>44</v>
      </c>
      <c r="BV56" s="80">
        <f t="shared" si="126"/>
        <v>6</v>
      </c>
      <c r="BW56" s="80">
        <f t="shared" si="126"/>
        <v>26</v>
      </c>
      <c r="BX56" s="80">
        <f t="shared" si="126"/>
        <v>132</v>
      </c>
      <c r="BY56" s="80">
        <f t="shared" si="126"/>
        <v>28</v>
      </c>
      <c r="BZ56" s="80">
        <f t="shared" si="126"/>
        <v>24</v>
      </c>
      <c r="CA56" s="80">
        <f t="shared" si="126"/>
        <v>30</v>
      </c>
      <c r="CB56" s="80">
        <f t="shared" si="126"/>
        <v>40</v>
      </c>
      <c r="CC56" s="80">
        <f t="shared" si="126"/>
        <v>5</v>
      </c>
      <c r="CD56" s="80">
        <f t="shared" si="126"/>
        <v>16</v>
      </c>
      <c r="CE56" s="80">
        <f t="shared" si="126"/>
        <v>14</v>
      </c>
      <c r="CF56" s="80">
        <f t="shared" si="126"/>
        <v>21</v>
      </c>
      <c r="CG56" s="80">
        <f t="shared" si="126"/>
        <v>24</v>
      </c>
      <c r="CH56" s="80">
        <f t="shared" si="126"/>
        <v>6</v>
      </c>
      <c r="CI56" s="80">
        <f t="shared" si="126"/>
        <v>21</v>
      </c>
    </row>
    <row r="57" spans="1:87" ht="18.75" x14ac:dyDescent="0.3">
      <c r="A57" s="100" t="s">
        <v>306</v>
      </c>
      <c r="B57" s="101" t="s">
        <v>307</v>
      </c>
      <c r="C57" s="101" t="s">
        <v>308</v>
      </c>
      <c r="D57" s="101" t="s">
        <v>304</v>
      </c>
      <c r="E57" s="101" t="s">
        <v>305</v>
      </c>
      <c r="F57" s="101" t="s">
        <v>302</v>
      </c>
      <c r="G57" s="101" t="s">
        <v>303</v>
      </c>
      <c r="H57" s="101" t="s">
        <v>300</v>
      </c>
      <c r="I57" s="101" t="s">
        <v>301</v>
      </c>
      <c r="J57" s="101" t="s">
        <v>298</v>
      </c>
      <c r="K57" s="101" t="s">
        <v>299</v>
      </c>
      <c r="L57" s="101" t="s">
        <v>297</v>
      </c>
      <c r="M57" s="102" t="s">
        <v>296</v>
      </c>
      <c r="W57" s="1"/>
      <c r="X57" s="1"/>
      <c r="Y57" s="1"/>
      <c r="Z57" s="1"/>
      <c r="AA57" s="1"/>
      <c r="AB57" s="1"/>
      <c r="AD57" s="1"/>
      <c r="AE57" s="1"/>
      <c r="AF57" s="1"/>
      <c r="AG57" s="1"/>
      <c r="AH57" s="1"/>
      <c r="AI57" s="1"/>
      <c r="AK57" s="1"/>
      <c r="AL57" s="1"/>
      <c r="AM57" s="1"/>
      <c r="AN57" s="1"/>
      <c r="AO57" s="1"/>
      <c r="AP57" s="1"/>
      <c r="AR57" s="1"/>
      <c r="AS57" s="1"/>
      <c r="AT57" s="1"/>
      <c r="AU57" s="1"/>
      <c r="AV57" s="1"/>
      <c r="AW57" s="1"/>
      <c r="AY57" s="1"/>
      <c r="AZ57" s="1"/>
      <c r="BA57" s="1"/>
      <c r="BB57" s="1"/>
      <c r="BC57" s="1"/>
      <c r="BD57" s="1"/>
      <c r="BE57" s="48"/>
      <c r="BF57" s="1"/>
      <c r="BG57" s="1"/>
      <c r="BH57" s="1"/>
      <c r="BI57" s="1"/>
      <c r="BJ57" s="1"/>
      <c r="BK57" s="1"/>
    </row>
    <row r="58" spans="1:87" ht="16.5" customHeight="1" x14ac:dyDescent="0.3">
      <c r="A58" s="1"/>
      <c r="B58" s="1"/>
      <c r="C58" s="1"/>
      <c r="D58" s="1"/>
      <c r="E58" s="1"/>
      <c r="F58" s="1"/>
      <c r="G58" s="1"/>
      <c r="H58" s="1">
        <v>45</v>
      </c>
      <c r="I58" s="1"/>
      <c r="J58" s="1"/>
      <c r="K58" s="1"/>
      <c r="L58" s="1"/>
      <c r="M58" s="1"/>
      <c r="N58" s="21" t="s">
        <v>372</v>
      </c>
      <c r="O58" s="131" t="s">
        <v>0</v>
      </c>
      <c r="P58" s="21" t="s">
        <v>429</v>
      </c>
      <c r="Q58" s="21" t="s">
        <v>430</v>
      </c>
      <c r="R58" s="1" t="s">
        <v>448</v>
      </c>
      <c r="S58" s="1" t="s">
        <v>75</v>
      </c>
      <c r="T58" s="1" t="s">
        <v>45</v>
      </c>
      <c r="U58" s="1" t="s">
        <v>76</v>
      </c>
      <c r="V58" s="3">
        <v>413</v>
      </c>
      <c r="W58" s="1">
        <f>IF($T58="primary",ROUNDUP((($V58*$T$13*SUM($T$3,$X$3))/1000)/W$26,0),ROUNDUP((($V58*$T$20*SUM($T$3,$X$3))/1000)/W$26,0))</f>
        <v>3</v>
      </c>
      <c r="X58" s="1">
        <f>IF($T58="primary",ROUNDUP((($V58*$T$13*SUM($U$3,$W$3))/1000)/X$26,0),ROUNDUP((($V58*$T$20*SUM($U$3,$W$3))/1000)/X$26,0))</f>
        <v>12</v>
      </c>
      <c r="Y58" s="1">
        <f t="shared" ref="Y58:Y73" si="127">IF($T58="primary",ROUNDUP((($V58*$T$12*SUM($T$3,$U$3,$X$3,$W$3))/1000)/Y$26,0),ROUNDUP((($V58*$T$19*SUM($T$3,$U$3,$W$3,$X$3))/1000)/Y$26,0))</f>
        <v>4</v>
      </c>
      <c r="Z58" s="1">
        <f t="shared" ref="Z58:Z73" si="128">$V58*$V$3</f>
        <v>413</v>
      </c>
      <c r="AA58" s="1">
        <f t="shared" ref="AA58:AA73" si="129">IF($T58="primary",ROUNDDOWN((($V58*$T$11*SUM($T$3,$U$3,$X$3,$W$3))/1000)/AA$26,0),ROUNDDOWN((($V58*$T$18*SUM($T$3,$U$3,$W$3,$X$3))/1000)/AA$26,0))</f>
        <v>0</v>
      </c>
      <c r="AB58" s="1">
        <f t="shared" ref="AB58:AB73" si="130">IF($T58="primary",ROUNDUP(((($V58*$T$11*SUM($T$3,$U$3,$X$3,$W$3))/1000)-(AA58*AA$26))/AB$26,0),ROUNDUP(((($V58*$T$18*SUM($T$3,$U$3,$W$3,$X$3))/1000)-(AA58*AA$26))/AB$26,0))</f>
        <v>4</v>
      </c>
      <c r="AD58" s="1">
        <f t="shared" ref="AD58:AD73" si="131">IF($T58="primary",ROUNDUP((($V58*$T$13*SUM($T$4,$X$4))/1000)/AD$26,0),ROUNDUP((($V58*$T$20*SUM($T$4,$X$4))/1000)/AD$26,0))</f>
        <v>5</v>
      </c>
      <c r="AE58" s="1">
        <f t="shared" ref="AE58:AE73" si="132">IF($T58="primary",ROUNDUP((($V58*$T$14*SUM($U$4,$W$4))/1000)/AE$26,0),ROUNDUP((($V58*$T$21*SUM($U$4,$W$4))/1000)/AE$26,0))</f>
        <v>12</v>
      </c>
      <c r="AF58" s="1">
        <f t="shared" ref="AF58:AF73" si="133">IF($T58="primary",ROUNDUP((($V58*$T$12*SUM($T$4,$U$4,$X$4,$W$4))/1000)/AF$26,0),ROUNDUP((($V58*$T$19*SUM($T$4,$U$4,$W$4,$X$4))/1000)/AF$26,0))</f>
        <v>5</v>
      </c>
      <c r="AG58" s="1">
        <f t="shared" ref="AG58:AG73" si="134">$V58*$V$4</f>
        <v>413</v>
      </c>
      <c r="AH58" s="1">
        <f t="shared" ref="AH58:AH73" si="135">IF($T58="primary",ROUNDDOWN((($V58*$T$11*SUM($T$4,$U$4,$X$4,$W$4))/1000)/AH$26,0),ROUNDDOWN((($V58*$T$18*SUM($T$4,$U$4,$W$4,$X$4))/1000)/AH$26,0))</f>
        <v>0</v>
      </c>
      <c r="AI58" s="1">
        <f t="shared" ref="AI58:AI73" si="136">IF($T58="primary",ROUNDUP(((($V58*$T$11*SUM($T$4,$U$4,$X$4,$W$4))/1000)-(AH58*AH$26))/AI$26,0),ROUNDUP(((($V58*$T$18*SUM($T$4,$U$4,$W$4,$X$4))/1000)-(AH58*AH$26))/AI$26,0))</f>
        <v>5</v>
      </c>
      <c r="AK58" s="1">
        <f t="shared" ref="AK58:AK73" si="137">IF($T58="primary",ROUNDUP((($V58*$T$13*SUM($T$5,$X$5))/1000)/AK$26,0),ROUNDUP((($V58*$T$20*SUM($T$5,$X$5))/1000)/AK$26,0))</f>
        <v>3</v>
      </c>
      <c r="AL58" s="1">
        <f t="shared" ref="AL58:AL73" si="138">IF($T58="primary",ROUNDUP((($V58*$T$14*SUM($U$5,$W$5))/1000)/AL$26,0),ROUNDUP((($V58*$T$21*SUM($U$5,$W$5))/1000)/AL$26,0))</f>
        <v>6</v>
      </c>
      <c r="AM58" s="1">
        <f t="shared" ref="AM58:AM73" si="139">IF($T58="primary",ROUNDUP((($V58*$T$12*SUM($T$5,$U$5,$X$5,$W$5))/1000)/AM$26,0),ROUNDUP((($V58*$T$19*SUM($T$5,$U$5,$W$5,$X$5))/1000)/AM$26,0))</f>
        <v>3</v>
      </c>
      <c r="AN58" s="1">
        <f t="shared" ref="AN58:AN73" si="140">$V58*$V$5</f>
        <v>0</v>
      </c>
      <c r="AO58" s="1">
        <f t="shared" ref="AO58:AO73" si="141">IF($T58="primary",ROUNDDOWN((($V58*$T$11*SUM($T$5,$U$5,$X$5,$W$5))/1000)/AO$26,0),ROUNDDOWN((($V58*$T$18*SUM($T$5,$U$5,$W$5,$X$5))/1000)/AO$26,0))</f>
        <v>0</v>
      </c>
      <c r="AP58" s="1">
        <f t="shared" ref="AP58:AP73" si="142">IF($T58="primary",ROUNDUP(((($V58*$T$11*SUM($T$5,$U$5,$X$5,$W$5))/1000)-(AO58*AO$26))/AP$26,0),ROUNDUP(((($V58*$T$18*SUM($T$5,$U$5,$W$5,$X$5))/1000)-(AO58*AO$26))/AP$26,0))</f>
        <v>3</v>
      </c>
      <c r="AR58" s="1">
        <f t="shared" ref="AR58:AR73" si="143">IF($T58="primary",ROUNDUP((($V58*$T$13*SUM($T$6,$X$6))/1000)/AR$26,0),ROUNDUP((($V58*$T$20*SUM($T$6,$X$6))/1000)/AR$26,0))</f>
        <v>0</v>
      </c>
      <c r="AS58" s="1">
        <f t="shared" ref="AS58:AS73" si="144">IF($T58="primary",ROUNDUP((($V58*$T$14*SUM($U$6,$W$6))/1000)/AS$26,0),ROUNDUP((($V58*$T$21*SUM($U$6,$W$6))/1000)/AS$26,0))</f>
        <v>0</v>
      </c>
      <c r="AT58" s="1">
        <f t="shared" ref="AT58:AT73" si="145">IF($T58="primary",ROUNDUP((($V58*$T$12*SUM($T$6,$U$6,$X$6,$W$6))/1000)/AT$26,0),ROUNDUP((($V58*$T$19*SUM($T$6,$U$6,$W$6,$X$6))/1000)/AT$26,0))</f>
        <v>0</v>
      </c>
      <c r="AU58" s="1">
        <f t="shared" ref="AU58:AU73" si="146">$V58*$V$6</f>
        <v>0</v>
      </c>
      <c r="AV58" s="1">
        <f t="shared" ref="AV58:AV73" si="147">IF($T58="primary",ROUNDDOWN((($V58*$T$11*SUM($T$6,$U$6,$X$6,$W$6))/1000)/AV$26,0),ROUNDDOWN((($V58*$T$18*SUM($T$6,$U$6,$W$6,$X$6))/1000)/AV$26,0))</f>
        <v>0</v>
      </c>
      <c r="AW58" s="1">
        <f t="shared" ref="AW58:AW73" si="148">IF($T58="primary",ROUNDUP(((($V58*$T$11*SUM($T$6,$U$6,$X$6,$W$6))/1000)-(AV58*AV$26))/AW$26,0),ROUNDUP(((($V58*$T$18*SUM($T$6,$U$6,$W$6,$X$6))/1000)-(AV58*AV$26))/AW$26,0))</f>
        <v>0</v>
      </c>
      <c r="AY58" s="1">
        <f t="shared" ref="AY58:AY73" si="149">IF($T58="primary",ROUNDUP((($V58*$T$13*SUM($T$7,$X$7))/1000)/AY$26,0),ROUNDUP((($V58*$T$20*SUM($T$7,$X$7))/1000)/AY$26,0))</f>
        <v>0</v>
      </c>
      <c r="AZ58" s="1">
        <f t="shared" ref="AZ58:AZ73" si="150">IF($T58="primary",ROUNDUP((($V58*$T$14*SUM($U$7,$W$7))/1000)/AZ$26,0),ROUNDUP((($V58*$T$21*SUM($U$7,$W$7))/1000)/AZ$26,0))</f>
        <v>0</v>
      </c>
      <c r="BA58" s="1">
        <f t="shared" ref="BA58:BA73" si="151">IF($T58="primary",ROUNDUP((($V58*$T$12*SUM($T$7,$U$7,$X$7,$W$7))/1000)/BA$26,0),ROUNDUP((($V58*$T$19*SUM($T$7,$U$7,$W$7,$X$7))/1000)/BA$26,0))</f>
        <v>0</v>
      </c>
      <c r="BB58" s="1">
        <f t="shared" ref="BB58:BB73" si="152">$V58*$V$7</f>
        <v>0</v>
      </c>
      <c r="BC58" s="1">
        <f t="shared" ref="BC58:BC73" si="153">IF($T58="primary",ROUNDDOWN((($V58*$T$11*SUM($T$7,$U$7,$X$7,$W$7))/1000)/BC$26,0),ROUNDDOWN((($V58*$T$18*SUM($T$7,$U$7,$W$7,$X$7))/1000)/BC$26,0))</f>
        <v>0</v>
      </c>
      <c r="BD58" s="1">
        <f t="shared" ref="BD58:BD73" si="154">IF($T58="primary",ROUNDUP(((($V58*$T$11*SUM($T$7,$U$7,$X$7,$W$7))/1000)-(BC58*BC$26))/BD$26,0),ROUNDUP(((($V58*$T$18*SUM($T$7,$U$7,$W$7,$X$7))/1000)-(BC58*BC$26))/BD$26,0))</f>
        <v>0</v>
      </c>
      <c r="BE58" s="48"/>
      <c r="BF58" s="1">
        <f t="shared" si="29"/>
        <v>11</v>
      </c>
      <c r="BG58" s="1">
        <f t="shared" si="92"/>
        <v>30</v>
      </c>
      <c r="BH58" s="1">
        <f t="shared" si="93"/>
        <v>12</v>
      </c>
      <c r="BI58" s="1">
        <f t="shared" si="94"/>
        <v>826</v>
      </c>
      <c r="BJ58" s="1">
        <f t="shared" si="95"/>
        <v>0</v>
      </c>
      <c r="BK58" s="1">
        <f t="shared" si="96"/>
        <v>12</v>
      </c>
      <c r="BM58" s="1">
        <f t="shared" ref="BM58:BM73" si="155">IF($T58="primary",ROUNDDOWN((($V58*$BS$14*SUM($BP$19:$BP$23))/1000)/BM$26,0),ROUNDDOWN((($V58*$BO$14*SUM($BN$19:$BN$23,$BQ$19:$BQ$23))/1000)/BM$26,0))</f>
        <v>1</v>
      </c>
      <c r="BN58" s="1">
        <f t="shared" ref="BN58:BN73" si="156">IF($T58="primary",ROUNDDOWN(((($V58*$BS$14*SUM($BP$19:$BP$23))/1000)-(BM58*BM$26))/BN$26,0),ROUNDDOWN(((($V58*$BO$14*SUM($BN$19:$BN$23,$BQ$19:$BQ$23))/1000)-(BM58*BM$26))/BN$26,0))</f>
        <v>0</v>
      </c>
      <c r="BO58" s="1">
        <f>IF($T58="primary",ROUNDUP(((($V58*$BS$14*SUM($BP$19:$BP$23))/1000)-(BM$26*BM58+BN58*BN$26))/BO$26,0),ROUNDUP(((($V58*$BO$14*SUM($BN$19:$BN$23,$BQ$19:$BQ$23))/1000)-(BM$26*BM58+BN58*BN$26))/BO$26,0))</f>
        <v>8</v>
      </c>
      <c r="BP58" s="1">
        <f t="shared" ref="BP58:BP73" si="157">IF($T58="primary",ROUNDDOWN((($V58*$BS$6*SUM($BO$19:$BO$23,$BQ$19:$BQ$23,$BN$19:$BN$23))/1000)/BP$26,0),ROUNDDOWN((($V58*$BO$6*SUM($BO$19:$BO$23,$BP$19:$BP$23))/1000)/BP$26,0))</f>
        <v>5</v>
      </c>
      <c r="BQ58" s="1">
        <f t="shared" ref="BQ58:BQ73" si="158">IF($T58="primary",ROUNDDOWN(((($V58*$BS$6*SUM($BO$19:$BO$23,$BN$19:$BN$23,$BQ$19:$BQ$23))/1000)-(BP58*BP$26))/BQ$26,0),ROUNDDOWN(((($V58*$BO$6*SUM($BO$19:$BO$23,$BP$19:$BP$23))/1000)-(BP58*BP$26))/BQ$26,0))</f>
        <v>1</v>
      </c>
      <c r="BR58" s="1">
        <f>IF($T58="primary",ROUNDUP(((($V58*$BS$6*SUM($BO$19:$BO$23,$BN$19:$BN$23,$BQ$19:$BQ$23))/1000)-(BP$26*BP58+BQ58*BQ$26))/BR$26,0),ROUNDUP(((($V58*$BO$6*SUM($BO$19:$BO$23,$BP$19:$BP$23))/1000)-(BP$26*BP58+BQ58*BQ$26))/BR$26,0))</f>
        <v>1</v>
      </c>
      <c r="BS58" s="1">
        <f t="shared" ref="BS58:BS73" si="159">IF($T58="primary",ROUNDUP((($V58*$BS$13*SUM($BO$19:$BO$23))/1000)/BS$26,0),ROUNDUP((($V58*$BO$13*SUM($BO$19:$BO$23))/1000)/BS$26,0))</f>
        <v>166</v>
      </c>
      <c r="BT58" s="1">
        <f t="shared" ref="BT58:BT73" si="160">IF($T58="primary",ROUNDUP((($V58*$BS$10*SUM($BM$19:$BM$23)+$V58*$BT$10*SUM($BQ$19:$BQ$23))/1000)/BT$26,0),ROUNDUP((($V58*$BO$10*SUM($BM$19:$BM$23))/1000)/BT$26,0))</f>
        <v>155</v>
      </c>
      <c r="BU58" s="1">
        <f t="shared" ref="BU58:BU73" si="161">IF($T58="primary",ROUNDDOWN((($V58*$BS$7*SUM($BM$19:$BM$23))/1000)/BU$26,0),ROUNDDOWN((($V58*$BO$7*SUM($BM$19:$BM$23))/1000)/BU$26,0))</f>
        <v>3</v>
      </c>
      <c r="BV58" s="1">
        <f t="shared" ref="BV58:BV73" si="162">IF($T58="primary",ROUNDDOWN(((($V58*$BS$7*SUM($BM$19:$BM$23))/1000)-(BU58*BU$26))/BV$26,0),ROUNDDOWN(((($V58*$BO$7*SUM($BM$19:$BM$23))/1000)-(BU58*BU$26))/BV$26,0))</f>
        <v>0</v>
      </c>
      <c r="BW58" s="1">
        <f>IF($T58="primary",ROUNDUP(((($V58*$BS$7*SUM($BM$19:$BM$23))/1000)-(BU$26*BU58+BV58*BV$26))/BW$26,0),ROUNDUP(((($V58*$BO$7*SUM($BM$19:$BM$23))/1000)-(BU$26*BU58+BV58*BV$26))/BW$26,0))</f>
        <v>4</v>
      </c>
      <c r="BX58" s="1">
        <f t="shared" ref="BX58:BX73" si="163">IF($T58="primary",ROUNDUP((($V58*$BS$9*SUM($BM$19:$BM$23,$BN$19:$BN$23,$BP$19:$BP$23))/1000)/BX$26,0),ROUNDUP((($V58*$BO$9*SUM($BM$19:$BQ$23))/1000)/BX$26,0))</f>
        <v>6</v>
      </c>
      <c r="BY58" s="1">
        <f t="shared" ref="BY58:BY73" si="164">IF($T58="primary",ROUNDDOWN((($V58*$BS$12*SUM($BP$19:$BP$23))/1000)/BY$26,0),ROUNDDOWN((($V58*$BO$12*SUM($BN$19:$BN$23,$BQ$19:$BQ$23))/1000)/BY$26,0))</f>
        <v>1</v>
      </c>
      <c r="BZ58" s="1">
        <f t="shared" ref="BZ58:BZ73" si="165">IF($T58="primary",ROUNDDOWN(((($V58*$BS$12*SUM($BP$19:$BP$23))/1000)-(BY58*BY$26))/BZ$26,0),ROUNDDOWN(((($V58*$BO$12*SUM($BN$19:$BN$23,$BQ$19:$BQ$23))/1000)-(BY58*BY$26))/BZ$26,0))</f>
        <v>2</v>
      </c>
      <c r="CA58" s="1">
        <f>IF($T58="primary",ROUNDUP(((($V58*$BS$12*SUM($BP$19:$BP$23))/1000)-(BY$26*BY58+BZ58*BZ$26))/CA$26,0),ROUNDUP(((($V58*$BO$12*SUM($BN$19:$BN$23,$BQ$19:$BQ$23))/1000)-(BY$26*BY58+BZ58*BZ$26))/CA$26,0))</f>
        <v>3</v>
      </c>
      <c r="CB58" s="1">
        <f t="shared" ref="CB58:CB73" si="166">IF($T58="primary",ROUNDDOWN((($V58*$BS$11*SUM($BN$19:$BN$23))/1000)/CB$26,0),ROUNDDOWN((($V58*$BO$11*SUM($BP$19:$BP$23))/1000)/CB$26,0))</f>
        <v>3</v>
      </c>
      <c r="CC58" s="1">
        <f t="shared" ref="CC58:CC73" si="167">IF($T58="primary",ROUNDDOWN(((($V58*$BS$11*SUM($BN$19:$BN$23))/1000)-(CB58*CB$26))/CC$26,0),ROUNDDOWN(((($V58*$BO$11*SUM($BP$19:$BP$23))/1000)-(CB58*CB$26))/CC$26,0))</f>
        <v>1</v>
      </c>
      <c r="CD58" s="1">
        <f>IF($T58="primary",ROUNDUP(((($V58*$BS$11*SUM($BN$19:$BN$23))/1000)-(CB$26*CB58+CC58*CC$26))/CD$26,0),ROUNDUP(((($V58*$BO$11*SUM($BP$19:$BP$23))/1000)-(CC58*CC$26+CB$26*CB58))/CD$26,0))</f>
        <v>1</v>
      </c>
      <c r="CE58" s="1">
        <f t="shared" ref="CE58:CE73" si="168">IF($T58="primary",ROUNDDOWN((($V58*$BS$15*SUM($BM$19:$BM$23,$BQ$19:$BQ$23))/1000)/CE$26,0),ROUNDDOWN((($V58*$BO$15*SUM($BM$19:$BM$23,$BQ$19:$BQ$23))/1000)/CE$26,0))</f>
        <v>0</v>
      </c>
      <c r="CF58" s="1">
        <f t="shared" ref="CF58:CF73" si="169">IF($T58="primary",ROUNDUP(((($V58*$BS$15*SUM($BM$19:$BM$23,$BQ$19:$BQ$23))/1000)-(CE58*CE$26))/CF$26,0),ROUNDUP(((($V58*$BO$15*SUM($BM$19:$BM$23,$BQ$19:$BQ$23))/1000)-(CE58*CE$26))/CF$26,0))</f>
        <v>2</v>
      </c>
      <c r="CG58" s="1">
        <f t="shared" ref="CG58:CG73" si="170">IF($T58="primary",ROUNDDOWN((($V58*$BS$8*SUM($BM$19:$BM$23,$BN$19:$BN$23,$BP$19:$BP$23,$BQ$19:$BQ$23))/1000)/CG$26,0),ROUNDDOWN((($V58*$BO$8*SUM($BM$19:$BM$23,$BN$19:$BN$23,$BP$19:$BP$23,$BQ$19:$BQ$23))/1000)/CG$26,0))</f>
        <v>1</v>
      </c>
      <c r="CH58" s="1">
        <f t="shared" ref="CH58:CH73" si="171">IF($T58="primary",ROUNDDOWN(((($V58*$BS$8*SUM($BM$19:$BM$23,$BN$19:$BN$23,$BP$19:$BP$23,$BQ$19:$BQ$23))/1000)-(CG58*CG$26))/CH$26,0),ROUNDDOWN(((($V58*$BO$8*SUM($BM$19:$BM$23,$BN$19:$BN$23,$BP$19:$BP$23,$BQ$19:$BQ$23))/1000)-(CG58*CG$26))/CH$26,0))</f>
        <v>1</v>
      </c>
      <c r="CI58" s="1">
        <f>IF($T58="primary",ROUNDUP(((($V58*$BS$8*SUM($BM$19:$BM$23,$BN$19:$BN$23,$BP$19:$BP$23,$BQ$19:$BQ$23))/1000)-(CG$26*CG58+CH58*CH$26))/CI$26,0),ROUNDUP(((($V58*$BO$8*SUM($BM$19:$BM$23,$BN$19:$BN$23,$BP$19:$BP$23,$BQ$19:$BQ$23))/1000)-(CG$26*CG58+CH58*CH$26))/CI$26,0))</f>
        <v>1</v>
      </c>
    </row>
    <row r="59" spans="1:87" ht="16.5" customHeight="1" x14ac:dyDescent="0.3">
      <c r="A59" s="1"/>
      <c r="B59" s="1"/>
      <c r="C59" s="1"/>
      <c r="D59" s="1"/>
      <c r="E59" s="1"/>
      <c r="F59" s="1"/>
      <c r="G59" s="1"/>
      <c r="H59" s="1">
        <v>30</v>
      </c>
      <c r="I59" s="1"/>
      <c r="J59" s="1"/>
      <c r="K59" s="1"/>
      <c r="L59" s="1"/>
      <c r="M59" s="1"/>
      <c r="N59" s="21" t="s">
        <v>373</v>
      </c>
      <c r="O59" s="131" t="s">
        <v>0</v>
      </c>
      <c r="P59" s="21" t="s">
        <v>429</v>
      </c>
      <c r="Q59" s="21" t="s">
        <v>431</v>
      </c>
      <c r="R59" s="1" t="s">
        <v>448</v>
      </c>
      <c r="S59" s="1" t="s">
        <v>75</v>
      </c>
      <c r="T59" s="1" t="s">
        <v>45</v>
      </c>
      <c r="U59" s="1" t="s">
        <v>77</v>
      </c>
      <c r="V59" s="3">
        <v>226</v>
      </c>
      <c r="W59" s="1">
        <f t="shared" ref="W59:W73" si="172">IF($T59="primary",ROUNDUP((($V59*$T$13*SUM($T$3,$X$3))/1000)/W$26,0),ROUNDUP((($V59*$T$20*SUM($T$3,$X$3))/1000)/W$26,0))</f>
        <v>2</v>
      </c>
      <c r="X59" s="1">
        <f t="shared" ref="X59:X73" si="173">IF($T59="primary",ROUNDUP((($V59*$T$13*SUM($U$3,$W$3))/1000)/X$26,0),ROUNDUP((($V59*$T$20*SUM($U$3,$W$3))/1000)/X$26,0))</f>
        <v>7</v>
      </c>
      <c r="Y59" s="1">
        <f t="shared" si="127"/>
        <v>3</v>
      </c>
      <c r="Z59" s="1">
        <f t="shared" si="128"/>
        <v>226</v>
      </c>
      <c r="AA59" s="1">
        <f t="shared" si="129"/>
        <v>0</v>
      </c>
      <c r="AB59" s="1">
        <f t="shared" si="130"/>
        <v>2</v>
      </c>
      <c r="AD59" s="1">
        <f t="shared" si="131"/>
        <v>3</v>
      </c>
      <c r="AE59" s="1">
        <f t="shared" si="132"/>
        <v>7</v>
      </c>
      <c r="AF59" s="1">
        <f t="shared" si="133"/>
        <v>3</v>
      </c>
      <c r="AG59" s="1">
        <f t="shared" si="134"/>
        <v>226</v>
      </c>
      <c r="AH59" s="1">
        <f t="shared" si="135"/>
        <v>0</v>
      </c>
      <c r="AI59" s="1">
        <f t="shared" si="136"/>
        <v>3</v>
      </c>
      <c r="AK59" s="1">
        <f t="shared" si="137"/>
        <v>2</v>
      </c>
      <c r="AL59" s="1">
        <f t="shared" si="138"/>
        <v>4</v>
      </c>
      <c r="AM59" s="1">
        <f t="shared" si="139"/>
        <v>2</v>
      </c>
      <c r="AN59" s="1">
        <f t="shared" si="140"/>
        <v>0</v>
      </c>
      <c r="AO59" s="1">
        <f t="shared" si="141"/>
        <v>0</v>
      </c>
      <c r="AP59" s="1">
        <f t="shared" si="142"/>
        <v>2</v>
      </c>
      <c r="AR59" s="1">
        <f t="shared" si="143"/>
        <v>0</v>
      </c>
      <c r="AS59" s="1">
        <f t="shared" si="144"/>
        <v>0</v>
      </c>
      <c r="AT59" s="1">
        <f t="shared" si="145"/>
        <v>0</v>
      </c>
      <c r="AU59" s="1">
        <f t="shared" si="146"/>
        <v>0</v>
      </c>
      <c r="AV59" s="1">
        <f t="shared" si="147"/>
        <v>0</v>
      </c>
      <c r="AW59" s="1">
        <f t="shared" si="148"/>
        <v>0</v>
      </c>
      <c r="AY59" s="1">
        <f t="shared" si="149"/>
        <v>0</v>
      </c>
      <c r="AZ59" s="1">
        <f t="shared" si="150"/>
        <v>0</v>
      </c>
      <c r="BA59" s="1">
        <f t="shared" si="151"/>
        <v>0</v>
      </c>
      <c r="BB59" s="1">
        <f t="shared" si="152"/>
        <v>0</v>
      </c>
      <c r="BC59" s="1">
        <f t="shared" si="153"/>
        <v>0</v>
      </c>
      <c r="BD59" s="1">
        <f t="shared" si="154"/>
        <v>0</v>
      </c>
      <c r="BE59" s="48"/>
      <c r="BF59" s="1">
        <f t="shared" si="29"/>
        <v>7</v>
      </c>
      <c r="BG59" s="1">
        <f t="shared" si="92"/>
        <v>18</v>
      </c>
      <c r="BH59" s="1">
        <f t="shared" si="93"/>
        <v>8</v>
      </c>
      <c r="BI59" s="1">
        <f t="shared" si="94"/>
        <v>452</v>
      </c>
      <c r="BJ59" s="1">
        <f t="shared" si="95"/>
        <v>0</v>
      </c>
      <c r="BK59" s="1">
        <f t="shared" si="96"/>
        <v>7</v>
      </c>
      <c r="BM59" s="1">
        <f t="shared" si="155"/>
        <v>0</v>
      </c>
      <c r="BN59" s="1">
        <f t="shared" si="156"/>
        <v>3</v>
      </c>
      <c r="BO59" s="1">
        <f t="shared" ref="BO59:BO73" si="174">IF($T59="primary",ROUNDUP(((($V59*$BS$14*SUM($BP$19:$BP$23))/1000)-(BM$26*BM59+BN59*BN$26))/BO$26,0),ROUNDUP(((($V59*$BO$14*SUM($BN$19:$BN$23,$BQ$19:$BQ$23))/1000)-(BM$26*BM59+BN59*BN$26))/BO$26,0))</f>
        <v>2</v>
      </c>
      <c r="BP59" s="1">
        <f t="shared" si="157"/>
        <v>2</v>
      </c>
      <c r="BQ59" s="1">
        <f t="shared" si="158"/>
        <v>4</v>
      </c>
      <c r="BR59" s="1">
        <f t="shared" ref="BR59:BR73" si="175">IF($T59="primary",ROUNDUP(((($V59*$BS$6*SUM($BO$19:$BO$23,$BN$19:$BN$23,$BQ$19:$BQ$23))/1000)-(BP$26*BP59+BQ59*BQ$26))/BR$26,0),ROUNDUP(((($V59*$BO$6*SUM($BO$19:$BO$23,$BP$19:$BP$23))/1000)-(BP$26*BP59+BQ59*BQ$26))/BR$26,0))</f>
        <v>2</v>
      </c>
      <c r="BS59" s="1">
        <f t="shared" si="159"/>
        <v>91</v>
      </c>
      <c r="BT59" s="1">
        <f t="shared" si="160"/>
        <v>85</v>
      </c>
      <c r="BU59" s="1">
        <f t="shared" si="161"/>
        <v>1</v>
      </c>
      <c r="BV59" s="1">
        <f t="shared" si="162"/>
        <v>1</v>
      </c>
      <c r="BW59" s="1">
        <f t="shared" ref="BW59:BW73" si="176">IF($T59="primary",ROUNDUP(((($V59*$BS$7*SUM($BM$19:$BM$23))/1000)-(BU$26*BU59+BV59*BV$26))/BW$26,0),ROUNDUP(((($V59*$BO$7*SUM($BM$19:$BM$23))/1000)-(BU$26*BU59+BV59*BV$26))/BW$26,0))</f>
        <v>4</v>
      </c>
      <c r="BX59" s="1">
        <f t="shared" si="163"/>
        <v>4</v>
      </c>
      <c r="BY59" s="1">
        <f t="shared" si="164"/>
        <v>0</v>
      </c>
      <c r="BZ59" s="1">
        <f t="shared" si="165"/>
        <v>4</v>
      </c>
      <c r="CA59" s="1">
        <f t="shared" ref="CA59:CA73" si="177">IF($T59="primary",ROUNDUP(((($V59*$BS$12*SUM($BP$19:$BP$23))/1000)-(BY$26*BY59+BZ59*BZ$26))/CA$26,0),ROUNDUP(((($V59*$BO$12*SUM($BN$19:$BN$23,$BQ$19:$BQ$23))/1000)-(BY$26*BY59+BZ59*BZ$26))/CA$26,0))</f>
        <v>1</v>
      </c>
      <c r="CB59" s="1">
        <f t="shared" si="166"/>
        <v>2</v>
      </c>
      <c r="CC59" s="1">
        <f t="shared" si="167"/>
        <v>0</v>
      </c>
      <c r="CD59" s="1">
        <f t="shared" ref="CD59:CD73" si="178">IF($T59="primary",ROUNDUP(((($V59*$BS$11*SUM($BN$19:$BN$23))/1000)-(CB$26*CB59+CC59*CC$26))/CD$26,0),ROUNDUP(((($V59*$BO$11*SUM($BP$19:$BP$23))/1000)-(CC59*CC$26+CB$26*CB59))/CD$26,0))</f>
        <v>1</v>
      </c>
      <c r="CE59" s="1">
        <f t="shared" si="168"/>
        <v>0</v>
      </c>
      <c r="CF59" s="1">
        <f t="shared" si="169"/>
        <v>1</v>
      </c>
      <c r="CG59" s="1">
        <f t="shared" si="170"/>
        <v>0</v>
      </c>
      <c r="CH59" s="1">
        <f t="shared" si="171"/>
        <v>2</v>
      </c>
      <c r="CI59" s="1">
        <f t="shared" ref="CI59:CI73" si="179">IF($T59="primary",ROUNDUP(((($V59*$BS$8*SUM($BM$19:$BM$23,$BN$19:$BN$23,$BP$19:$BP$23,$BQ$19:$BQ$23))/1000)-(CG$26*CG59+CH59*CH$26))/CI$26,0),ROUNDUP(((($V59*$BO$8*SUM($BM$19:$BM$23,$BN$19:$BN$23,$BP$19:$BP$23,$BQ$19:$BQ$23))/1000)-(CG$26*CG59+CH59*CH$26))/CI$26,0))</f>
        <v>1</v>
      </c>
    </row>
    <row r="60" spans="1:87" ht="16.5" customHeight="1" x14ac:dyDescent="0.3">
      <c r="A60" s="1"/>
      <c r="B60" s="1"/>
      <c r="C60" s="1"/>
      <c r="D60" s="1"/>
      <c r="E60" s="1"/>
      <c r="F60" s="1"/>
      <c r="G60" s="1"/>
      <c r="H60" s="1">
        <v>38</v>
      </c>
      <c r="I60" s="1"/>
      <c r="J60" s="1"/>
      <c r="K60" s="1"/>
      <c r="L60" s="1"/>
      <c r="M60" s="1"/>
      <c r="N60" s="21" t="s">
        <v>374</v>
      </c>
      <c r="O60" s="131" t="s">
        <v>0</v>
      </c>
      <c r="P60" s="21" t="s">
        <v>429</v>
      </c>
      <c r="Q60" s="21" t="s">
        <v>432</v>
      </c>
      <c r="R60" s="1" t="s">
        <v>449</v>
      </c>
      <c r="S60" s="1" t="s">
        <v>75</v>
      </c>
      <c r="T60" s="1" t="s">
        <v>45</v>
      </c>
      <c r="U60" s="1" t="s">
        <v>78</v>
      </c>
      <c r="V60" s="3">
        <v>453</v>
      </c>
      <c r="W60" s="1">
        <f t="shared" si="172"/>
        <v>3</v>
      </c>
      <c r="X60" s="1">
        <f t="shared" si="173"/>
        <v>13</v>
      </c>
      <c r="Y60" s="1">
        <f t="shared" si="127"/>
        <v>5</v>
      </c>
      <c r="Z60" s="1">
        <f t="shared" si="128"/>
        <v>453</v>
      </c>
      <c r="AA60" s="1">
        <f t="shared" si="129"/>
        <v>0</v>
      </c>
      <c r="AB60" s="1">
        <f t="shared" si="130"/>
        <v>4</v>
      </c>
      <c r="AD60" s="1">
        <f t="shared" si="131"/>
        <v>6</v>
      </c>
      <c r="AE60" s="1">
        <f t="shared" si="132"/>
        <v>13</v>
      </c>
      <c r="AF60" s="1">
        <f t="shared" si="133"/>
        <v>6</v>
      </c>
      <c r="AG60" s="1">
        <f t="shared" si="134"/>
        <v>453</v>
      </c>
      <c r="AH60" s="1">
        <f t="shared" si="135"/>
        <v>0</v>
      </c>
      <c r="AI60" s="1">
        <f t="shared" si="136"/>
        <v>5</v>
      </c>
      <c r="AK60" s="1">
        <f t="shared" si="137"/>
        <v>3</v>
      </c>
      <c r="AL60" s="1">
        <f t="shared" si="138"/>
        <v>7</v>
      </c>
      <c r="AM60" s="1">
        <f t="shared" si="139"/>
        <v>3</v>
      </c>
      <c r="AN60" s="1">
        <f t="shared" si="140"/>
        <v>0</v>
      </c>
      <c r="AO60" s="1">
        <f t="shared" si="141"/>
        <v>0</v>
      </c>
      <c r="AP60" s="1">
        <f t="shared" si="142"/>
        <v>3</v>
      </c>
      <c r="AR60" s="1">
        <f t="shared" si="143"/>
        <v>0</v>
      </c>
      <c r="AS60" s="1">
        <f t="shared" si="144"/>
        <v>0</v>
      </c>
      <c r="AT60" s="1">
        <f t="shared" si="145"/>
        <v>0</v>
      </c>
      <c r="AU60" s="1">
        <f t="shared" si="146"/>
        <v>0</v>
      </c>
      <c r="AV60" s="1">
        <f t="shared" si="147"/>
        <v>0</v>
      </c>
      <c r="AW60" s="1">
        <f t="shared" si="148"/>
        <v>0</v>
      </c>
      <c r="AY60" s="1">
        <f t="shared" si="149"/>
        <v>0</v>
      </c>
      <c r="AZ60" s="1">
        <f t="shared" si="150"/>
        <v>0</v>
      </c>
      <c r="BA60" s="1">
        <f t="shared" si="151"/>
        <v>0</v>
      </c>
      <c r="BB60" s="1">
        <f t="shared" si="152"/>
        <v>0</v>
      </c>
      <c r="BC60" s="1">
        <f t="shared" si="153"/>
        <v>0</v>
      </c>
      <c r="BD60" s="1">
        <f t="shared" si="154"/>
        <v>0</v>
      </c>
      <c r="BE60" s="48"/>
      <c r="BF60" s="1">
        <f t="shared" si="29"/>
        <v>12</v>
      </c>
      <c r="BG60" s="1">
        <f t="shared" si="92"/>
        <v>33</v>
      </c>
      <c r="BH60" s="1">
        <f t="shared" si="93"/>
        <v>14</v>
      </c>
      <c r="BI60" s="1">
        <f t="shared" si="94"/>
        <v>906</v>
      </c>
      <c r="BJ60" s="1">
        <f t="shared" si="95"/>
        <v>0</v>
      </c>
      <c r="BK60" s="1">
        <f t="shared" si="96"/>
        <v>12</v>
      </c>
      <c r="BM60" s="1">
        <f t="shared" si="155"/>
        <v>1</v>
      </c>
      <c r="BN60" s="1">
        <f t="shared" si="156"/>
        <v>1</v>
      </c>
      <c r="BO60" s="1">
        <f t="shared" si="174"/>
        <v>4</v>
      </c>
      <c r="BP60" s="1">
        <f t="shared" si="157"/>
        <v>5</v>
      </c>
      <c r="BQ60" s="1">
        <f t="shared" si="158"/>
        <v>3</v>
      </c>
      <c r="BR60" s="1">
        <f t="shared" si="175"/>
        <v>3</v>
      </c>
      <c r="BS60" s="1">
        <f t="shared" si="159"/>
        <v>182</v>
      </c>
      <c r="BT60" s="1">
        <f t="shared" si="160"/>
        <v>170</v>
      </c>
      <c r="BU60" s="1">
        <f t="shared" si="161"/>
        <v>3</v>
      </c>
      <c r="BV60" s="1">
        <f t="shared" si="162"/>
        <v>1</v>
      </c>
      <c r="BW60" s="1">
        <f t="shared" si="176"/>
        <v>2</v>
      </c>
      <c r="BX60" s="1">
        <f t="shared" si="163"/>
        <v>7</v>
      </c>
      <c r="BY60" s="1">
        <f t="shared" si="164"/>
        <v>1</v>
      </c>
      <c r="BZ60" s="1">
        <f t="shared" si="165"/>
        <v>3</v>
      </c>
      <c r="CA60" s="1">
        <f t="shared" si="177"/>
        <v>1</v>
      </c>
      <c r="CB60" s="1">
        <f t="shared" si="166"/>
        <v>4</v>
      </c>
      <c r="CC60" s="1">
        <f t="shared" si="167"/>
        <v>0</v>
      </c>
      <c r="CD60" s="1">
        <f t="shared" si="178"/>
        <v>1</v>
      </c>
      <c r="CE60" s="1">
        <f t="shared" si="168"/>
        <v>0</v>
      </c>
      <c r="CF60" s="1">
        <f t="shared" si="169"/>
        <v>2</v>
      </c>
      <c r="CG60" s="1">
        <f t="shared" si="170"/>
        <v>1</v>
      </c>
      <c r="CH60" s="1">
        <f t="shared" si="171"/>
        <v>1</v>
      </c>
      <c r="CI60" s="1">
        <f t="shared" si="179"/>
        <v>2</v>
      </c>
    </row>
    <row r="61" spans="1:87" ht="16.5" customHeight="1" x14ac:dyDescent="0.3">
      <c r="A61" s="1"/>
      <c r="B61" s="1"/>
      <c r="C61" s="1"/>
      <c r="D61" s="1"/>
      <c r="E61" s="1"/>
      <c r="F61" s="1"/>
      <c r="G61" s="1"/>
      <c r="H61" s="1">
        <v>25</v>
      </c>
      <c r="I61" s="1"/>
      <c r="J61" s="1"/>
      <c r="K61" s="1"/>
      <c r="L61" s="1"/>
      <c r="M61" s="1"/>
      <c r="N61" s="21" t="s">
        <v>375</v>
      </c>
      <c r="O61" s="131" t="s">
        <v>0</v>
      </c>
      <c r="P61" s="21" t="s">
        <v>429</v>
      </c>
      <c r="Q61" s="21" t="s">
        <v>433</v>
      </c>
      <c r="R61" s="1" t="s">
        <v>449</v>
      </c>
      <c r="S61" s="1" t="s">
        <v>75</v>
      </c>
      <c r="T61" s="1" t="s">
        <v>45</v>
      </c>
      <c r="U61" s="1" t="s">
        <v>79</v>
      </c>
      <c r="V61" s="3">
        <v>589</v>
      </c>
      <c r="W61" s="1">
        <f t="shared" si="172"/>
        <v>4</v>
      </c>
      <c r="X61" s="1">
        <f t="shared" si="173"/>
        <v>16</v>
      </c>
      <c r="Y61" s="1">
        <f t="shared" si="127"/>
        <v>6</v>
      </c>
      <c r="Z61" s="1">
        <f t="shared" si="128"/>
        <v>589</v>
      </c>
      <c r="AA61" s="1">
        <f t="shared" si="129"/>
        <v>0</v>
      </c>
      <c r="AB61" s="1">
        <f t="shared" si="130"/>
        <v>5</v>
      </c>
      <c r="AD61" s="1">
        <f t="shared" si="131"/>
        <v>8</v>
      </c>
      <c r="AE61" s="1">
        <f t="shared" si="132"/>
        <v>16</v>
      </c>
      <c r="AF61" s="1">
        <f t="shared" si="133"/>
        <v>8</v>
      </c>
      <c r="AG61" s="1">
        <f t="shared" si="134"/>
        <v>589</v>
      </c>
      <c r="AH61" s="1">
        <f t="shared" si="135"/>
        <v>1</v>
      </c>
      <c r="AI61" s="1">
        <f t="shared" si="136"/>
        <v>1</v>
      </c>
      <c r="AK61" s="1">
        <f t="shared" si="137"/>
        <v>4</v>
      </c>
      <c r="AL61" s="1">
        <f t="shared" si="138"/>
        <v>8</v>
      </c>
      <c r="AM61" s="1">
        <f t="shared" si="139"/>
        <v>4</v>
      </c>
      <c r="AN61" s="1">
        <f t="shared" si="140"/>
        <v>0</v>
      </c>
      <c r="AO61" s="1">
        <f t="shared" si="141"/>
        <v>0</v>
      </c>
      <c r="AP61" s="1">
        <f t="shared" si="142"/>
        <v>3</v>
      </c>
      <c r="AR61" s="1">
        <f t="shared" si="143"/>
        <v>0</v>
      </c>
      <c r="AS61" s="1">
        <f t="shared" si="144"/>
        <v>0</v>
      </c>
      <c r="AT61" s="1">
        <f t="shared" si="145"/>
        <v>0</v>
      </c>
      <c r="AU61" s="1">
        <f t="shared" si="146"/>
        <v>0</v>
      </c>
      <c r="AV61" s="1">
        <f t="shared" si="147"/>
        <v>0</v>
      </c>
      <c r="AW61" s="1">
        <f t="shared" si="148"/>
        <v>0</v>
      </c>
      <c r="AY61" s="1">
        <f t="shared" si="149"/>
        <v>0</v>
      </c>
      <c r="AZ61" s="1">
        <f t="shared" si="150"/>
        <v>0</v>
      </c>
      <c r="BA61" s="1">
        <f t="shared" si="151"/>
        <v>0</v>
      </c>
      <c r="BB61" s="1">
        <f t="shared" si="152"/>
        <v>0</v>
      </c>
      <c r="BC61" s="1">
        <f t="shared" si="153"/>
        <v>0</v>
      </c>
      <c r="BD61" s="1">
        <f t="shared" si="154"/>
        <v>0</v>
      </c>
      <c r="BE61" s="48"/>
      <c r="BF61" s="1">
        <f t="shared" si="29"/>
        <v>16</v>
      </c>
      <c r="BG61" s="1">
        <f t="shared" si="92"/>
        <v>40</v>
      </c>
      <c r="BH61" s="1">
        <f t="shared" si="93"/>
        <v>18</v>
      </c>
      <c r="BI61" s="1">
        <f t="shared" si="94"/>
        <v>1178</v>
      </c>
      <c r="BJ61" s="1">
        <f t="shared" si="95"/>
        <v>1</v>
      </c>
      <c r="BK61" s="1">
        <f t="shared" si="96"/>
        <v>9</v>
      </c>
      <c r="BM61" s="1">
        <f t="shared" si="155"/>
        <v>1</v>
      </c>
      <c r="BN61" s="1">
        <f t="shared" si="156"/>
        <v>3</v>
      </c>
      <c r="BO61" s="1">
        <f t="shared" si="174"/>
        <v>3</v>
      </c>
      <c r="BP61" s="1">
        <f t="shared" si="157"/>
        <v>7</v>
      </c>
      <c r="BQ61" s="1">
        <f t="shared" si="158"/>
        <v>2</v>
      </c>
      <c r="BR61" s="1">
        <f t="shared" si="175"/>
        <v>1</v>
      </c>
      <c r="BS61" s="1">
        <f t="shared" si="159"/>
        <v>236</v>
      </c>
      <c r="BT61" s="1">
        <f t="shared" si="160"/>
        <v>221</v>
      </c>
      <c r="BU61" s="1">
        <f t="shared" si="161"/>
        <v>4</v>
      </c>
      <c r="BV61" s="1">
        <f t="shared" si="162"/>
        <v>1</v>
      </c>
      <c r="BW61" s="1">
        <f t="shared" si="176"/>
        <v>3</v>
      </c>
      <c r="BX61" s="1">
        <f t="shared" si="163"/>
        <v>9</v>
      </c>
      <c r="BY61" s="1">
        <f t="shared" si="164"/>
        <v>2</v>
      </c>
      <c r="BZ61" s="1">
        <f t="shared" si="165"/>
        <v>0</v>
      </c>
      <c r="CA61" s="1">
        <f t="shared" si="177"/>
        <v>4</v>
      </c>
      <c r="CB61" s="1">
        <f t="shared" si="166"/>
        <v>5</v>
      </c>
      <c r="CC61" s="1">
        <f t="shared" si="167"/>
        <v>0</v>
      </c>
      <c r="CD61" s="1">
        <f t="shared" si="178"/>
        <v>2</v>
      </c>
      <c r="CE61" s="1">
        <f t="shared" si="168"/>
        <v>0</v>
      </c>
      <c r="CF61" s="1">
        <f t="shared" si="169"/>
        <v>3</v>
      </c>
      <c r="CG61" s="1">
        <f t="shared" si="170"/>
        <v>2</v>
      </c>
      <c r="CH61" s="1">
        <f t="shared" si="171"/>
        <v>0</v>
      </c>
      <c r="CI61" s="1">
        <f t="shared" si="179"/>
        <v>1</v>
      </c>
    </row>
    <row r="62" spans="1:87" ht="16.5" customHeight="1" x14ac:dyDescent="0.3">
      <c r="A62" s="1"/>
      <c r="B62" s="1"/>
      <c r="C62" s="1"/>
      <c r="D62" s="1"/>
      <c r="E62" s="1"/>
      <c r="F62" s="1"/>
      <c r="G62" s="1"/>
      <c r="H62" s="1">
        <v>19</v>
      </c>
      <c r="I62" s="1"/>
      <c r="J62" s="1"/>
      <c r="K62" s="1"/>
      <c r="L62" s="1"/>
      <c r="M62" s="1"/>
      <c r="N62" s="21" t="s">
        <v>376</v>
      </c>
      <c r="O62" s="131" t="s">
        <v>0</v>
      </c>
      <c r="P62" s="21" t="s">
        <v>429</v>
      </c>
      <c r="Q62" s="21" t="s">
        <v>434</v>
      </c>
      <c r="R62" s="1" t="s">
        <v>449</v>
      </c>
      <c r="S62" s="1" t="s">
        <v>75</v>
      </c>
      <c r="T62" s="1" t="s">
        <v>45</v>
      </c>
      <c r="U62" s="1" t="s">
        <v>80</v>
      </c>
      <c r="V62" s="3">
        <v>125</v>
      </c>
      <c r="W62" s="1">
        <f t="shared" si="172"/>
        <v>1</v>
      </c>
      <c r="X62" s="1">
        <f t="shared" si="173"/>
        <v>4</v>
      </c>
      <c r="Y62" s="1">
        <f t="shared" si="127"/>
        <v>2</v>
      </c>
      <c r="Z62" s="1">
        <f t="shared" si="128"/>
        <v>125</v>
      </c>
      <c r="AA62" s="1">
        <f t="shared" si="129"/>
        <v>0</v>
      </c>
      <c r="AB62" s="1">
        <f t="shared" si="130"/>
        <v>1</v>
      </c>
      <c r="AD62" s="1">
        <f t="shared" si="131"/>
        <v>2</v>
      </c>
      <c r="AE62" s="1">
        <f t="shared" si="132"/>
        <v>4</v>
      </c>
      <c r="AF62" s="1">
        <f t="shared" si="133"/>
        <v>2</v>
      </c>
      <c r="AG62" s="1">
        <f t="shared" si="134"/>
        <v>125</v>
      </c>
      <c r="AH62" s="1">
        <f t="shared" si="135"/>
        <v>0</v>
      </c>
      <c r="AI62" s="1">
        <f t="shared" si="136"/>
        <v>2</v>
      </c>
      <c r="AK62" s="1">
        <f t="shared" si="137"/>
        <v>1</v>
      </c>
      <c r="AL62" s="1">
        <f t="shared" si="138"/>
        <v>2</v>
      </c>
      <c r="AM62" s="1">
        <f t="shared" si="139"/>
        <v>1</v>
      </c>
      <c r="AN62" s="1">
        <f t="shared" si="140"/>
        <v>0</v>
      </c>
      <c r="AO62" s="1">
        <f t="shared" si="141"/>
        <v>0</v>
      </c>
      <c r="AP62" s="1">
        <f t="shared" si="142"/>
        <v>1</v>
      </c>
      <c r="AR62" s="1">
        <f t="shared" si="143"/>
        <v>0</v>
      </c>
      <c r="AS62" s="1">
        <f t="shared" si="144"/>
        <v>0</v>
      </c>
      <c r="AT62" s="1">
        <f t="shared" si="145"/>
        <v>0</v>
      </c>
      <c r="AU62" s="1">
        <f t="shared" si="146"/>
        <v>0</v>
      </c>
      <c r="AV62" s="1">
        <f t="shared" si="147"/>
        <v>0</v>
      </c>
      <c r="AW62" s="1">
        <f t="shared" si="148"/>
        <v>0</v>
      </c>
      <c r="AY62" s="1">
        <f t="shared" si="149"/>
        <v>0</v>
      </c>
      <c r="AZ62" s="1">
        <f t="shared" si="150"/>
        <v>0</v>
      </c>
      <c r="BA62" s="1">
        <f t="shared" si="151"/>
        <v>0</v>
      </c>
      <c r="BB62" s="1">
        <f t="shared" si="152"/>
        <v>0</v>
      </c>
      <c r="BC62" s="1">
        <f t="shared" si="153"/>
        <v>0</v>
      </c>
      <c r="BD62" s="1">
        <f t="shared" si="154"/>
        <v>0</v>
      </c>
      <c r="BE62" s="48"/>
      <c r="BF62" s="1">
        <f t="shared" si="29"/>
        <v>4</v>
      </c>
      <c r="BG62" s="1">
        <f t="shared" si="92"/>
        <v>10</v>
      </c>
      <c r="BH62" s="1">
        <f t="shared" si="93"/>
        <v>5</v>
      </c>
      <c r="BI62" s="1">
        <f t="shared" si="94"/>
        <v>250</v>
      </c>
      <c r="BJ62" s="1">
        <f t="shared" si="95"/>
        <v>0</v>
      </c>
      <c r="BK62" s="1">
        <f t="shared" si="96"/>
        <v>4</v>
      </c>
      <c r="BM62" s="1">
        <f t="shared" si="155"/>
        <v>0</v>
      </c>
      <c r="BN62" s="1">
        <f t="shared" si="156"/>
        <v>1</v>
      </c>
      <c r="BO62" s="1">
        <f t="shared" si="174"/>
        <v>8</v>
      </c>
      <c r="BP62" s="1">
        <f t="shared" si="157"/>
        <v>1</v>
      </c>
      <c r="BQ62" s="1">
        <f t="shared" si="158"/>
        <v>2</v>
      </c>
      <c r="BR62" s="1">
        <f t="shared" si="175"/>
        <v>5</v>
      </c>
      <c r="BS62" s="1">
        <f t="shared" si="159"/>
        <v>50</v>
      </c>
      <c r="BT62" s="1">
        <f t="shared" si="160"/>
        <v>47</v>
      </c>
      <c r="BU62" s="1">
        <f t="shared" si="161"/>
        <v>1</v>
      </c>
      <c r="BV62" s="1">
        <f t="shared" si="162"/>
        <v>0</v>
      </c>
      <c r="BW62" s="1">
        <f t="shared" si="176"/>
        <v>0</v>
      </c>
      <c r="BX62" s="1">
        <f t="shared" si="163"/>
        <v>2</v>
      </c>
      <c r="BY62" s="1">
        <f t="shared" si="164"/>
        <v>0</v>
      </c>
      <c r="BZ62" s="1">
        <f t="shared" si="165"/>
        <v>2</v>
      </c>
      <c r="CA62" s="1">
        <f t="shared" si="177"/>
        <v>2</v>
      </c>
      <c r="CB62" s="1">
        <f t="shared" si="166"/>
        <v>1</v>
      </c>
      <c r="CC62" s="1">
        <f t="shared" si="167"/>
        <v>0</v>
      </c>
      <c r="CD62" s="1">
        <f t="shared" si="178"/>
        <v>1</v>
      </c>
      <c r="CE62" s="1">
        <f t="shared" si="168"/>
        <v>0</v>
      </c>
      <c r="CF62" s="1">
        <f t="shared" si="169"/>
        <v>1</v>
      </c>
      <c r="CG62" s="1">
        <f t="shared" si="170"/>
        <v>0</v>
      </c>
      <c r="CH62" s="1">
        <f t="shared" si="171"/>
        <v>1</v>
      </c>
      <c r="CI62" s="1">
        <f t="shared" si="179"/>
        <v>1</v>
      </c>
    </row>
    <row r="63" spans="1:87" ht="16.5" customHeight="1" x14ac:dyDescent="0.3">
      <c r="A63" s="1"/>
      <c r="B63" s="1"/>
      <c r="C63" s="1"/>
      <c r="D63" s="1"/>
      <c r="E63" s="1"/>
      <c r="F63" s="1"/>
      <c r="G63" s="1"/>
      <c r="H63" s="1">
        <v>9</v>
      </c>
      <c r="I63" s="1"/>
      <c r="J63" s="1"/>
      <c r="K63" s="1"/>
      <c r="L63" s="1"/>
      <c r="M63" s="1"/>
      <c r="N63" s="21" t="s">
        <v>377</v>
      </c>
      <c r="O63" s="131" t="s">
        <v>0</v>
      </c>
      <c r="P63" s="21" t="s">
        <v>429</v>
      </c>
      <c r="Q63" s="21" t="s">
        <v>435</v>
      </c>
      <c r="R63" s="1" t="s">
        <v>449</v>
      </c>
      <c r="S63" s="1" t="s">
        <v>75</v>
      </c>
      <c r="T63" s="1" t="s">
        <v>45</v>
      </c>
      <c r="U63" s="1" t="s">
        <v>81</v>
      </c>
      <c r="V63" s="3">
        <v>95</v>
      </c>
      <c r="W63" s="1">
        <f t="shared" si="172"/>
        <v>1</v>
      </c>
      <c r="X63" s="1">
        <f t="shared" si="173"/>
        <v>3</v>
      </c>
      <c r="Y63" s="1">
        <f t="shared" si="127"/>
        <v>1</v>
      </c>
      <c r="Z63" s="1">
        <f t="shared" si="128"/>
        <v>95</v>
      </c>
      <c r="AA63" s="1">
        <f t="shared" si="129"/>
        <v>0</v>
      </c>
      <c r="AB63" s="1">
        <f t="shared" si="130"/>
        <v>1</v>
      </c>
      <c r="AD63" s="1">
        <f t="shared" si="131"/>
        <v>2</v>
      </c>
      <c r="AE63" s="1">
        <f t="shared" si="132"/>
        <v>3</v>
      </c>
      <c r="AF63" s="1">
        <f t="shared" si="133"/>
        <v>2</v>
      </c>
      <c r="AG63" s="1">
        <f t="shared" si="134"/>
        <v>95</v>
      </c>
      <c r="AH63" s="1">
        <f t="shared" si="135"/>
        <v>0</v>
      </c>
      <c r="AI63" s="1">
        <f t="shared" si="136"/>
        <v>1</v>
      </c>
      <c r="AK63" s="1">
        <f t="shared" si="137"/>
        <v>1</v>
      </c>
      <c r="AL63" s="1">
        <f t="shared" si="138"/>
        <v>2</v>
      </c>
      <c r="AM63" s="1">
        <f t="shared" si="139"/>
        <v>1</v>
      </c>
      <c r="AN63" s="1">
        <f t="shared" si="140"/>
        <v>0</v>
      </c>
      <c r="AO63" s="1">
        <f t="shared" si="141"/>
        <v>0</v>
      </c>
      <c r="AP63" s="1">
        <f t="shared" si="142"/>
        <v>1</v>
      </c>
      <c r="AR63" s="1">
        <f t="shared" si="143"/>
        <v>0</v>
      </c>
      <c r="AS63" s="1">
        <f t="shared" si="144"/>
        <v>0</v>
      </c>
      <c r="AT63" s="1">
        <f t="shared" si="145"/>
        <v>0</v>
      </c>
      <c r="AU63" s="1">
        <f t="shared" si="146"/>
        <v>0</v>
      </c>
      <c r="AV63" s="1">
        <f t="shared" si="147"/>
        <v>0</v>
      </c>
      <c r="AW63" s="1">
        <f t="shared" si="148"/>
        <v>0</v>
      </c>
      <c r="AY63" s="1">
        <f t="shared" si="149"/>
        <v>0</v>
      </c>
      <c r="AZ63" s="1">
        <f t="shared" si="150"/>
        <v>0</v>
      </c>
      <c r="BA63" s="1">
        <f t="shared" si="151"/>
        <v>0</v>
      </c>
      <c r="BB63" s="1">
        <f t="shared" si="152"/>
        <v>0</v>
      </c>
      <c r="BC63" s="1">
        <f t="shared" si="153"/>
        <v>0</v>
      </c>
      <c r="BD63" s="1">
        <f t="shared" si="154"/>
        <v>0</v>
      </c>
      <c r="BE63" s="48"/>
      <c r="BF63" s="1">
        <f t="shared" si="29"/>
        <v>4</v>
      </c>
      <c r="BG63" s="1">
        <f t="shared" si="92"/>
        <v>8</v>
      </c>
      <c r="BH63" s="1">
        <f t="shared" si="93"/>
        <v>4</v>
      </c>
      <c r="BI63" s="1">
        <f t="shared" si="94"/>
        <v>190</v>
      </c>
      <c r="BJ63" s="1">
        <f t="shared" si="95"/>
        <v>0</v>
      </c>
      <c r="BK63" s="1">
        <f t="shared" si="96"/>
        <v>3</v>
      </c>
      <c r="BM63" s="1">
        <f t="shared" si="155"/>
        <v>0</v>
      </c>
      <c r="BN63" s="1">
        <f t="shared" si="156"/>
        <v>1</v>
      </c>
      <c r="BO63" s="1">
        <f t="shared" si="174"/>
        <v>4</v>
      </c>
      <c r="BP63" s="1">
        <f t="shared" si="157"/>
        <v>1</v>
      </c>
      <c r="BQ63" s="1">
        <f t="shared" si="158"/>
        <v>0</v>
      </c>
      <c r="BR63" s="1">
        <f t="shared" si="175"/>
        <v>5</v>
      </c>
      <c r="BS63" s="1">
        <f t="shared" si="159"/>
        <v>38</v>
      </c>
      <c r="BT63" s="1">
        <f t="shared" si="160"/>
        <v>36</v>
      </c>
      <c r="BU63" s="1">
        <f t="shared" si="161"/>
        <v>0</v>
      </c>
      <c r="BV63" s="1">
        <f t="shared" si="162"/>
        <v>1</v>
      </c>
      <c r="BW63" s="1">
        <f t="shared" si="176"/>
        <v>3</v>
      </c>
      <c r="BX63" s="1">
        <f t="shared" si="163"/>
        <v>2</v>
      </c>
      <c r="BY63" s="1">
        <f t="shared" si="164"/>
        <v>0</v>
      </c>
      <c r="BZ63" s="1">
        <f t="shared" si="165"/>
        <v>1</v>
      </c>
      <c r="CA63" s="1">
        <f t="shared" si="177"/>
        <v>4</v>
      </c>
      <c r="CB63" s="1">
        <f t="shared" si="166"/>
        <v>0</v>
      </c>
      <c r="CC63" s="1">
        <f t="shared" si="167"/>
        <v>1</v>
      </c>
      <c r="CD63" s="1">
        <f t="shared" si="178"/>
        <v>2</v>
      </c>
      <c r="CE63" s="1">
        <f t="shared" si="168"/>
        <v>0</v>
      </c>
      <c r="CF63" s="1">
        <f t="shared" si="169"/>
        <v>1</v>
      </c>
      <c r="CG63" s="1">
        <f t="shared" si="170"/>
        <v>0</v>
      </c>
      <c r="CH63" s="1">
        <f t="shared" si="171"/>
        <v>0</v>
      </c>
      <c r="CI63" s="1">
        <f t="shared" si="179"/>
        <v>3</v>
      </c>
    </row>
    <row r="64" spans="1:87" ht="16.5" customHeight="1" x14ac:dyDescent="0.3">
      <c r="A64" s="1"/>
      <c r="B64" s="1"/>
      <c r="C64" s="1"/>
      <c r="D64" s="1"/>
      <c r="E64" s="1"/>
      <c r="F64" s="1"/>
      <c r="G64" s="1"/>
      <c r="H64" s="1">
        <v>33</v>
      </c>
      <c r="I64" s="1"/>
      <c r="J64" s="1"/>
      <c r="K64" s="1"/>
      <c r="L64" s="1"/>
      <c r="M64" s="1"/>
      <c r="N64" s="21" t="s">
        <v>378</v>
      </c>
      <c r="O64" s="131" t="s">
        <v>0</v>
      </c>
      <c r="P64" s="21" t="s">
        <v>429</v>
      </c>
      <c r="Q64" s="21" t="s">
        <v>436</v>
      </c>
      <c r="R64" s="1" t="s">
        <v>449</v>
      </c>
      <c r="S64" s="1" t="s">
        <v>75</v>
      </c>
      <c r="T64" s="1" t="s">
        <v>45</v>
      </c>
      <c r="U64" s="1" t="s">
        <v>82</v>
      </c>
      <c r="V64" s="3">
        <v>245</v>
      </c>
      <c r="W64" s="1">
        <f t="shared" si="172"/>
        <v>2</v>
      </c>
      <c r="X64" s="1">
        <f t="shared" si="173"/>
        <v>7</v>
      </c>
      <c r="Y64" s="1">
        <f t="shared" si="127"/>
        <v>3</v>
      </c>
      <c r="Z64" s="1">
        <f t="shared" si="128"/>
        <v>245</v>
      </c>
      <c r="AA64" s="1">
        <f t="shared" si="129"/>
        <v>0</v>
      </c>
      <c r="AB64" s="1">
        <f t="shared" si="130"/>
        <v>2</v>
      </c>
      <c r="AD64" s="1">
        <f t="shared" si="131"/>
        <v>3</v>
      </c>
      <c r="AE64" s="1">
        <f t="shared" si="132"/>
        <v>7</v>
      </c>
      <c r="AF64" s="1">
        <f t="shared" si="133"/>
        <v>3</v>
      </c>
      <c r="AG64" s="1">
        <f t="shared" si="134"/>
        <v>245</v>
      </c>
      <c r="AH64" s="1">
        <f t="shared" si="135"/>
        <v>0</v>
      </c>
      <c r="AI64" s="1">
        <f t="shared" si="136"/>
        <v>3</v>
      </c>
      <c r="AK64" s="1">
        <f t="shared" si="137"/>
        <v>2</v>
      </c>
      <c r="AL64" s="1">
        <f t="shared" si="138"/>
        <v>4</v>
      </c>
      <c r="AM64" s="1">
        <f t="shared" si="139"/>
        <v>2</v>
      </c>
      <c r="AN64" s="1">
        <f t="shared" si="140"/>
        <v>0</v>
      </c>
      <c r="AO64" s="1">
        <f t="shared" si="141"/>
        <v>0</v>
      </c>
      <c r="AP64" s="1">
        <f t="shared" si="142"/>
        <v>2</v>
      </c>
      <c r="AR64" s="1">
        <f t="shared" si="143"/>
        <v>0</v>
      </c>
      <c r="AS64" s="1">
        <f t="shared" si="144"/>
        <v>0</v>
      </c>
      <c r="AT64" s="1">
        <f t="shared" si="145"/>
        <v>0</v>
      </c>
      <c r="AU64" s="1">
        <f t="shared" si="146"/>
        <v>0</v>
      </c>
      <c r="AV64" s="1">
        <f t="shared" si="147"/>
        <v>0</v>
      </c>
      <c r="AW64" s="1">
        <f t="shared" si="148"/>
        <v>0</v>
      </c>
      <c r="AY64" s="1">
        <f t="shared" si="149"/>
        <v>0</v>
      </c>
      <c r="AZ64" s="1">
        <f t="shared" si="150"/>
        <v>0</v>
      </c>
      <c r="BA64" s="1">
        <f t="shared" si="151"/>
        <v>0</v>
      </c>
      <c r="BB64" s="1">
        <f t="shared" si="152"/>
        <v>0</v>
      </c>
      <c r="BC64" s="1">
        <f t="shared" si="153"/>
        <v>0</v>
      </c>
      <c r="BD64" s="1">
        <f t="shared" si="154"/>
        <v>0</v>
      </c>
      <c r="BE64" s="48"/>
      <c r="BF64" s="1">
        <f t="shared" si="29"/>
        <v>7</v>
      </c>
      <c r="BG64" s="1">
        <f t="shared" si="92"/>
        <v>18</v>
      </c>
      <c r="BH64" s="1">
        <f t="shared" si="93"/>
        <v>8</v>
      </c>
      <c r="BI64" s="1">
        <f t="shared" si="94"/>
        <v>490</v>
      </c>
      <c r="BJ64" s="1">
        <f t="shared" si="95"/>
        <v>0</v>
      </c>
      <c r="BK64" s="1">
        <f t="shared" si="96"/>
        <v>7</v>
      </c>
      <c r="BM64" s="1">
        <f t="shared" si="155"/>
        <v>0</v>
      </c>
      <c r="BN64" s="1">
        <f t="shared" si="156"/>
        <v>3</v>
      </c>
      <c r="BO64" s="1">
        <f t="shared" si="174"/>
        <v>5</v>
      </c>
      <c r="BP64" s="1">
        <f t="shared" si="157"/>
        <v>3</v>
      </c>
      <c r="BQ64" s="1">
        <f t="shared" si="158"/>
        <v>0</v>
      </c>
      <c r="BR64" s="1">
        <f t="shared" si="175"/>
        <v>3</v>
      </c>
      <c r="BS64" s="1">
        <f t="shared" si="159"/>
        <v>98</v>
      </c>
      <c r="BT64" s="1">
        <f t="shared" si="160"/>
        <v>92</v>
      </c>
      <c r="BU64" s="1">
        <f t="shared" si="161"/>
        <v>1</v>
      </c>
      <c r="BV64" s="1">
        <f t="shared" si="162"/>
        <v>1</v>
      </c>
      <c r="BW64" s="1">
        <f t="shared" si="176"/>
        <v>5</v>
      </c>
      <c r="BX64" s="1">
        <f t="shared" si="163"/>
        <v>4</v>
      </c>
      <c r="BY64" s="1">
        <f t="shared" si="164"/>
        <v>0</v>
      </c>
      <c r="BZ64" s="1">
        <f t="shared" si="165"/>
        <v>4</v>
      </c>
      <c r="CA64" s="1">
        <f t="shared" si="177"/>
        <v>3</v>
      </c>
      <c r="CB64" s="1">
        <f t="shared" si="166"/>
        <v>2</v>
      </c>
      <c r="CC64" s="1">
        <f t="shared" si="167"/>
        <v>0</v>
      </c>
      <c r="CD64" s="1">
        <f t="shared" si="178"/>
        <v>1</v>
      </c>
      <c r="CE64" s="1">
        <f t="shared" si="168"/>
        <v>0</v>
      </c>
      <c r="CF64" s="1">
        <f t="shared" si="169"/>
        <v>1</v>
      </c>
      <c r="CG64" s="1">
        <f t="shared" si="170"/>
        <v>0</v>
      </c>
      <c r="CH64" s="1">
        <f t="shared" si="171"/>
        <v>2</v>
      </c>
      <c r="CI64" s="1">
        <f t="shared" si="179"/>
        <v>1</v>
      </c>
    </row>
    <row r="65" spans="1:87" ht="16.5" customHeight="1" x14ac:dyDescent="0.3">
      <c r="A65" s="1"/>
      <c r="B65" s="1"/>
      <c r="C65" s="1"/>
      <c r="D65" s="1"/>
      <c r="E65" s="1"/>
      <c r="F65" s="1"/>
      <c r="G65" s="1"/>
      <c r="H65" s="1">
        <v>78</v>
      </c>
      <c r="I65" s="1"/>
      <c r="J65" s="1"/>
      <c r="K65" s="1"/>
      <c r="L65" s="1"/>
      <c r="M65" s="1"/>
      <c r="N65" s="21" t="s">
        <v>379</v>
      </c>
      <c r="O65" s="131" t="s">
        <v>0</v>
      </c>
      <c r="P65" s="21" t="s">
        <v>429</v>
      </c>
      <c r="Q65" s="21" t="s">
        <v>437</v>
      </c>
      <c r="R65" s="1" t="s">
        <v>449</v>
      </c>
      <c r="S65" s="1" t="s">
        <v>75</v>
      </c>
      <c r="T65" s="1" t="s">
        <v>45</v>
      </c>
      <c r="U65" s="1" t="s">
        <v>83</v>
      </c>
      <c r="V65" s="3">
        <v>250</v>
      </c>
      <c r="W65" s="1">
        <f t="shared" si="172"/>
        <v>2</v>
      </c>
      <c r="X65" s="1">
        <f t="shared" si="173"/>
        <v>7</v>
      </c>
      <c r="Y65" s="1">
        <f t="shared" si="127"/>
        <v>3</v>
      </c>
      <c r="Z65" s="1">
        <f t="shared" si="128"/>
        <v>250</v>
      </c>
      <c r="AA65" s="1">
        <f t="shared" si="129"/>
        <v>0</v>
      </c>
      <c r="AB65" s="1">
        <f t="shared" si="130"/>
        <v>2</v>
      </c>
      <c r="AD65" s="1">
        <f t="shared" si="131"/>
        <v>3</v>
      </c>
      <c r="AE65" s="1">
        <f t="shared" si="132"/>
        <v>7</v>
      </c>
      <c r="AF65" s="1">
        <f t="shared" si="133"/>
        <v>3</v>
      </c>
      <c r="AG65" s="1">
        <f t="shared" si="134"/>
        <v>250</v>
      </c>
      <c r="AH65" s="1">
        <f t="shared" si="135"/>
        <v>0</v>
      </c>
      <c r="AI65" s="1">
        <f t="shared" si="136"/>
        <v>3</v>
      </c>
      <c r="AK65" s="1">
        <f t="shared" si="137"/>
        <v>2</v>
      </c>
      <c r="AL65" s="1">
        <f t="shared" si="138"/>
        <v>4</v>
      </c>
      <c r="AM65" s="1">
        <f t="shared" si="139"/>
        <v>2</v>
      </c>
      <c r="AN65" s="1">
        <f t="shared" si="140"/>
        <v>0</v>
      </c>
      <c r="AO65" s="1">
        <f t="shared" si="141"/>
        <v>0</v>
      </c>
      <c r="AP65" s="1">
        <f t="shared" si="142"/>
        <v>2</v>
      </c>
      <c r="AR65" s="1">
        <f t="shared" si="143"/>
        <v>0</v>
      </c>
      <c r="AS65" s="1">
        <f t="shared" si="144"/>
        <v>0</v>
      </c>
      <c r="AT65" s="1">
        <f t="shared" si="145"/>
        <v>0</v>
      </c>
      <c r="AU65" s="1">
        <f t="shared" si="146"/>
        <v>0</v>
      </c>
      <c r="AV65" s="1">
        <f t="shared" si="147"/>
        <v>0</v>
      </c>
      <c r="AW65" s="1">
        <f t="shared" si="148"/>
        <v>0</v>
      </c>
      <c r="AY65" s="1">
        <f t="shared" si="149"/>
        <v>0</v>
      </c>
      <c r="AZ65" s="1">
        <f t="shared" si="150"/>
        <v>0</v>
      </c>
      <c r="BA65" s="1">
        <f t="shared" si="151"/>
        <v>0</v>
      </c>
      <c r="BB65" s="1">
        <f t="shared" si="152"/>
        <v>0</v>
      </c>
      <c r="BC65" s="1">
        <f t="shared" si="153"/>
        <v>0</v>
      </c>
      <c r="BD65" s="1">
        <f t="shared" si="154"/>
        <v>0</v>
      </c>
      <c r="BE65" s="48"/>
      <c r="BF65" s="1">
        <f t="shared" si="29"/>
        <v>7</v>
      </c>
      <c r="BG65" s="1">
        <f t="shared" si="92"/>
        <v>18</v>
      </c>
      <c r="BH65" s="1">
        <f t="shared" si="93"/>
        <v>8</v>
      </c>
      <c r="BI65" s="1">
        <f t="shared" si="94"/>
        <v>500</v>
      </c>
      <c r="BJ65" s="1">
        <f t="shared" si="95"/>
        <v>0</v>
      </c>
      <c r="BK65" s="1">
        <f t="shared" si="96"/>
        <v>7</v>
      </c>
      <c r="BM65" s="1">
        <f t="shared" si="155"/>
        <v>0</v>
      </c>
      <c r="BN65" s="1">
        <f t="shared" si="156"/>
        <v>3</v>
      </c>
      <c r="BO65" s="1">
        <f t="shared" si="174"/>
        <v>5</v>
      </c>
      <c r="BP65" s="1">
        <f t="shared" si="157"/>
        <v>3</v>
      </c>
      <c r="BQ65" s="1">
        <f t="shared" si="158"/>
        <v>0</v>
      </c>
      <c r="BR65" s="1">
        <f t="shared" si="175"/>
        <v>4</v>
      </c>
      <c r="BS65" s="1">
        <f t="shared" si="159"/>
        <v>100</v>
      </c>
      <c r="BT65" s="1">
        <f t="shared" si="160"/>
        <v>94</v>
      </c>
      <c r="BU65" s="1">
        <f t="shared" si="161"/>
        <v>2</v>
      </c>
      <c r="BV65" s="1">
        <f t="shared" si="162"/>
        <v>0</v>
      </c>
      <c r="BW65" s="1">
        <f t="shared" si="176"/>
        <v>0</v>
      </c>
      <c r="BX65" s="1">
        <f t="shared" si="163"/>
        <v>4</v>
      </c>
      <c r="BY65" s="1">
        <f t="shared" si="164"/>
        <v>0</v>
      </c>
      <c r="BZ65" s="1">
        <f t="shared" si="165"/>
        <v>4</v>
      </c>
      <c r="CA65" s="1">
        <f t="shared" si="177"/>
        <v>3</v>
      </c>
      <c r="CB65" s="1">
        <f t="shared" si="166"/>
        <v>2</v>
      </c>
      <c r="CC65" s="1">
        <f t="shared" si="167"/>
        <v>0</v>
      </c>
      <c r="CD65" s="1">
        <f t="shared" si="178"/>
        <v>1</v>
      </c>
      <c r="CE65" s="1">
        <f t="shared" si="168"/>
        <v>0</v>
      </c>
      <c r="CF65" s="1">
        <f t="shared" si="169"/>
        <v>1</v>
      </c>
      <c r="CG65" s="1">
        <f t="shared" si="170"/>
        <v>0</v>
      </c>
      <c r="CH65" s="1">
        <f t="shared" si="171"/>
        <v>2</v>
      </c>
      <c r="CI65" s="1">
        <f t="shared" si="179"/>
        <v>1</v>
      </c>
    </row>
    <row r="66" spans="1:87" ht="16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>
        <v>13</v>
      </c>
      <c r="N66" s="21" t="s">
        <v>380</v>
      </c>
      <c r="O66" s="131" t="s">
        <v>0</v>
      </c>
      <c r="P66" s="21" t="s">
        <v>429</v>
      </c>
      <c r="Q66" s="21" t="s">
        <v>438</v>
      </c>
      <c r="R66" s="1" t="s">
        <v>449</v>
      </c>
      <c r="S66" s="1" t="s">
        <v>75</v>
      </c>
      <c r="T66" s="1" t="s">
        <v>59</v>
      </c>
      <c r="U66" s="1" t="s">
        <v>84</v>
      </c>
      <c r="V66" s="3">
        <v>57</v>
      </c>
      <c r="W66" s="1">
        <f t="shared" si="172"/>
        <v>1</v>
      </c>
      <c r="X66" s="1">
        <f t="shared" si="173"/>
        <v>3</v>
      </c>
      <c r="Y66" s="1">
        <f t="shared" si="127"/>
        <v>1</v>
      </c>
      <c r="Z66" s="1">
        <f t="shared" si="128"/>
        <v>57</v>
      </c>
      <c r="AA66" s="1">
        <f t="shared" si="129"/>
        <v>0</v>
      </c>
      <c r="AB66" s="1">
        <f t="shared" si="130"/>
        <v>1</v>
      </c>
      <c r="AD66" s="1">
        <f t="shared" si="131"/>
        <v>1</v>
      </c>
      <c r="AE66" s="1">
        <f t="shared" si="132"/>
        <v>3</v>
      </c>
      <c r="AF66" s="1">
        <f t="shared" si="133"/>
        <v>1</v>
      </c>
      <c r="AG66" s="1">
        <f t="shared" si="134"/>
        <v>57</v>
      </c>
      <c r="AH66" s="1">
        <f t="shared" si="135"/>
        <v>0</v>
      </c>
      <c r="AI66" s="1">
        <f t="shared" si="136"/>
        <v>2</v>
      </c>
      <c r="AK66" s="1">
        <f t="shared" si="137"/>
        <v>1</v>
      </c>
      <c r="AL66" s="1">
        <f t="shared" si="138"/>
        <v>2</v>
      </c>
      <c r="AM66" s="1">
        <f t="shared" si="139"/>
        <v>1</v>
      </c>
      <c r="AN66" s="1">
        <f t="shared" si="140"/>
        <v>0</v>
      </c>
      <c r="AO66" s="1">
        <f t="shared" si="141"/>
        <v>0</v>
      </c>
      <c r="AP66" s="1">
        <f t="shared" si="142"/>
        <v>1</v>
      </c>
      <c r="AR66" s="1">
        <f t="shared" si="143"/>
        <v>0</v>
      </c>
      <c r="AS66" s="1">
        <f t="shared" si="144"/>
        <v>0</v>
      </c>
      <c r="AT66" s="1">
        <f t="shared" si="145"/>
        <v>0</v>
      </c>
      <c r="AU66" s="1">
        <f t="shared" si="146"/>
        <v>0</v>
      </c>
      <c r="AV66" s="1">
        <f t="shared" si="147"/>
        <v>0</v>
      </c>
      <c r="AW66" s="1">
        <f t="shared" si="148"/>
        <v>0</v>
      </c>
      <c r="AY66" s="1">
        <f t="shared" si="149"/>
        <v>0</v>
      </c>
      <c r="AZ66" s="1">
        <f t="shared" si="150"/>
        <v>0</v>
      </c>
      <c r="BA66" s="1">
        <f t="shared" si="151"/>
        <v>0</v>
      </c>
      <c r="BB66" s="1">
        <f t="shared" si="152"/>
        <v>0</v>
      </c>
      <c r="BC66" s="1">
        <f t="shared" si="153"/>
        <v>0</v>
      </c>
      <c r="BD66" s="1">
        <f t="shared" si="154"/>
        <v>0</v>
      </c>
      <c r="BE66" s="48"/>
      <c r="BF66" s="1">
        <f t="shared" si="29"/>
        <v>3</v>
      </c>
      <c r="BG66" s="1">
        <f t="shared" si="92"/>
        <v>8</v>
      </c>
      <c r="BH66" s="1">
        <f t="shared" si="93"/>
        <v>3</v>
      </c>
      <c r="BI66" s="1">
        <f t="shared" si="94"/>
        <v>114</v>
      </c>
      <c r="BJ66" s="1">
        <f t="shared" si="95"/>
        <v>0</v>
      </c>
      <c r="BK66" s="1">
        <f t="shared" si="96"/>
        <v>4</v>
      </c>
      <c r="BM66" s="1">
        <f t="shared" si="155"/>
        <v>0</v>
      </c>
      <c r="BN66" s="1">
        <f t="shared" si="156"/>
        <v>2</v>
      </c>
      <c r="BO66" s="1">
        <f t="shared" si="174"/>
        <v>3</v>
      </c>
      <c r="BP66" s="1">
        <f t="shared" si="157"/>
        <v>0</v>
      </c>
      <c r="BQ66" s="1">
        <f t="shared" si="158"/>
        <v>2</v>
      </c>
      <c r="BR66" s="1">
        <f t="shared" si="175"/>
        <v>4</v>
      </c>
      <c r="BS66" s="1">
        <f t="shared" si="159"/>
        <v>29</v>
      </c>
      <c r="BT66" s="1">
        <f t="shared" si="160"/>
        <v>18</v>
      </c>
      <c r="BU66" s="1">
        <f t="shared" si="161"/>
        <v>0</v>
      </c>
      <c r="BV66" s="1">
        <f t="shared" si="162"/>
        <v>1</v>
      </c>
      <c r="BW66" s="1">
        <f t="shared" si="176"/>
        <v>2</v>
      </c>
      <c r="BX66" s="1">
        <f t="shared" si="163"/>
        <v>3</v>
      </c>
      <c r="BY66" s="1">
        <f t="shared" si="164"/>
        <v>0</v>
      </c>
      <c r="BZ66" s="1">
        <f t="shared" si="165"/>
        <v>3</v>
      </c>
      <c r="CA66" s="1">
        <f t="shared" si="177"/>
        <v>3</v>
      </c>
      <c r="CB66" s="1">
        <f t="shared" si="166"/>
        <v>0</v>
      </c>
      <c r="CC66" s="1">
        <f t="shared" si="167"/>
        <v>0</v>
      </c>
      <c r="CD66" s="1">
        <f t="shared" si="178"/>
        <v>2</v>
      </c>
      <c r="CE66" s="1">
        <f t="shared" si="168"/>
        <v>0</v>
      </c>
      <c r="CF66" s="1">
        <f t="shared" si="169"/>
        <v>2</v>
      </c>
      <c r="CG66" s="1">
        <f t="shared" si="170"/>
        <v>0</v>
      </c>
      <c r="CH66" s="1">
        <f t="shared" si="171"/>
        <v>1</v>
      </c>
      <c r="CI66" s="1">
        <f t="shared" si="179"/>
        <v>1</v>
      </c>
    </row>
    <row r="67" spans="1:87" ht="16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>
        <v>46</v>
      </c>
      <c r="N67" s="21" t="s">
        <v>381</v>
      </c>
      <c r="O67" s="131" t="s">
        <v>0</v>
      </c>
      <c r="P67" s="21" t="s">
        <v>429</v>
      </c>
      <c r="Q67" s="21" t="s">
        <v>439</v>
      </c>
      <c r="R67" s="1" t="s">
        <v>449</v>
      </c>
      <c r="S67" s="1" t="s">
        <v>75</v>
      </c>
      <c r="T67" s="1" t="s">
        <v>59</v>
      </c>
      <c r="U67" s="1" t="s">
        <v>85</v>
      </c>
      <c r="V67" s="3">
        <v>323</v>
      </c>
      <c r="W67" s="1">
        <f t="shared" si="172"/>
        <v>3</v>
      </c>
      <c r="X67" s="1">
        <f t="shared" si="173"/>
        <v>12</v>
      </c>
      <c r="Y67" s="1">
        <f t="shared" si="127"/>
        <v>3</v>
      </c>
      <c r="Z67" s="1">
        <f t="shared" si="128"/>
        <v>323</v>
      </c>
      <c r="AA67" s="1">
        <f t="shared" si="129"/>
        <v>0</v>
      </c>
      <c r="AB67" s="1">
        <f t="shared" si="130"/>
        <v>5</v>
      </c>
      <c r="AD67" s="1">
        <f t="shared" si="131"/>
        <v>6</v>
      </c>
      <c r="AE67" s="1">
        <f t="shared" si="132"/>
        <v>12</v>
      </c>
      <c r="AF67" s="1">
        <f t="shared" si="133"/>
        <v>4</v>
      </c>
      <c r="AG67" s="1">
        <f t="shared" si="134"/>
        <v>323</v>
      </c>
      <c r="AH67" s="1">
        <f t="shared" si="135"/>
        <v>1</v>
      </c>
      <c r="AI67" s="1">
        <f t="shared" si="136"/>
        <v>2</v>
      </c>
      <c r="AK67" s="1">
        <f t="shared" si="137"/>
        <v>3</v>
      </c>
      <c r="AL67" s="1">
        <f t="shared" si="138"/>
        <v>6</v>
      </c>
      <c r="AM67" s="1">
        <f t="shared" si="139"/>
        <v>2</v>
      </c>
      <c r="AN67" s="1">
        <f t="shared" si="140"/>
        <v>0</v>
      </c>
      <c r="AO67" s="1">
        <f t="shared" si="141"/>
        <v>0</v>
      </c>
      <c r="AP67" s="1">
        <f t="shared" si="142"/>
        <v>4</v>
      </c>
      <c r="AR67" s="1">
        <f t="shared" si="143"/>
        <v>0</v>
      </c>
      <c r="AS67" s="1">
        <f t="shared" si="144"/>
        <v>0</v>
      </c>
      <c r="AT67" s="1">
        <f t="shared" si="145"/>
        <v>0</v>
      </c>
      <c r="AU67" s="1">
        <f t="shared" si="146"/>
        <v>0</v>
      </c>
      <c r="AV67" s="1">
        <f t="shared" si="147"/>
        <v>0</v>
      </c>
      <c r="AW67" s="1">
        <f t="shared" si="148"/>
        <v>0</v>
      </c>
      <c r="AY67" s="1">
        <f t="shared" si="149"/>
        <v>0</v>
      </c>
      <c r="AZ67" s="1">
        <f t="shared" si="150"/>
        <v>0</v>
      </c>
      <c r="BA67" s="1">
        <f t="shared" si="151"/>
        <v>0</v>
      </c>
      <c r="BB67" s="1">
        <f t="shared" si="152"/>
        <v>0</v>
      </c>
      <c r="BC67" s="1">
        <f t="shared" si="153"/>
        <v>0</v>
      </c>
      <c r="BD67" s="1">
        <f t="shared" si="154"/>
        <v>0</v>
      </c>
      <c r="BE67" s="48"/>
      <c r="BF67" s="1">
        <f t="shared" si="29"/>
        <v>12</v>
      </c>
      <c r="BG67" s="1">
        <f t="shared" si="92"/>
        <v>30</v>
      </c>
      <c r="BH67" s="1">
        <f t="shared" si="93"/>
        <v>9</v>
      </c>
      <c r="BI67" s="1">
        <f t="shared" si="94"/>
        <v>646</v>
      </c>
      <c r="BJ67" s="1">
        <f t="shared" si="95"/>
        <v>1</v>
      </c>
      <c r="BK67" s="1">
        <f t="shared" si="96"/>
        <v>11</v>
      </c>
      <c r="BM67" s="1">
        <f t="shared" si="155"/>
        <v>2</v>
      </c>
      <c r="BN67" s="1">
        <f t="shared" si="156"/>
        <v>2</v>
      </c>
      <c r="BO67" s="1">
        <f t="shared" si="174"/>
        <v>10</v>
      </c>
      <c r="BP67" s="1">
        <f t="shared" si="157"/>
        <v>3</v>
      </c>
      <c r="BQ67" s="1">
        <f t="shared" si="158"/>
        <v>0</v>
      </c>
      <c r="BR67" s="1">
        <f t="shared" si="175"/>
        <v>3</v>
      </c>
      <c r="BS67" s="1">
        <f t="shared" si="159"/>
        <v>162</v>
      </c>
      <c r="BT67" s="1">
        <f t="shared" si="160"/>
        <v>97</v>
      </c>
      <c r="BU67" s="1">
        <f t="shared" si="161"/>
        <v>3</v>
      </c>
      <c r="BV67" s="1">
        <f t="shared" si="162"/>
        <v>1</v>
      </c>
      <c r="BW67" s="1">
        <f t="shared" si="176"/>
        <v>4</v>
      </c>
      <c r="BX67" s="1">
        <f t="shared" si="163"/>
        <v>15</v>
      </c>
      <c r="BY67" s="1">
        <f t="shared" si="164"/>
        <v>3</v>
      </c>
      <c r="BZ67" s="1">
        <f t="shared" si="165"/>
        <v>4</v>
      </c>
      <c r="CA67" s="1">
        <f t="shared" si="177"/>
        <v>2</v>
      </c>
      <c r="CB67" s="1">
        <f t="shared" si="166"/>
        <v>2</v>
      </c>
      <c r="CC67" s="1">
        <f t="shared" si="167"/>
        <v>1</v>
      </c>
      <c r="CD67" s="1">
        <f t="shared" si="178"/>
        <v>1</v>
      </c>
      <c r="CE67" s="1">
        <f t="shared" si="168"/>
        <v>2</v>
      </c>
      <c r="CF67" s="1">
        <f t="shared" si="169"/>
        <v>2</v>
      </c>
      <c r="CG67" s="1">
        <f t="shared" si="170"/>
        <v>2</v>
      </c>
      <c r="CH67" s="1">
        <f t="shared" si="171"/>
        <v>2</v>
      </c>
      <c r="CI67" s="1">
        <f t="shared" si="179"/>
        <v>1</v>
      </c>
    </row>
    <row r="68" spans="1:87" ht="16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>
        <v>89</v>
      </c>
      <c r="N68" s="21" t="s">
        <v>382</v>
      </c>
      <c r="O68" s="131" t="s">
        <v>0</v>
      </c>
      <c r="P68" s="21" t="s">
        <v>429</v>
      </c>
      <c r="Q68" s="21" t="s">
        <v>440</v>
      </c>
      <c r="R68" s="1" t="s">
        <v>449</v>
      </c>
      <c r="S68" s="1" t="s">
        <v>75</v>
      </c>
      <c r="T68" s="1" t="s">
        <v>59</v>
      </c>
      <c r="U68" s="1" t="s">
        <v>86</v>
      </c>
      <c r="V68" s="3">
        <v>376</v>
      </c>
      <c r="W68" s="1">
        <f t="shared" si="172"/>
        <v>4</v>
      </c>
      <c r="X68" s="1">
        <f t="shared" si="173"/>
        <v>14</v>
      </c>
      <c r="Y68" s="1">
        <f t="shared" si="127"/>
        <v>4</v>
      </c>
      <c r="Z68" s="1">
        <f t="shared" si="128"/>
        <v>376</v>
      </c>
      <c r="AA68" s="1">
        <f t="shared" si="129"/>
        <v>1</v>
      </c>
      <c r="AB68" s="1">
        <f t="shared" si="130"/>
        <v>1</v>
      </c>
      <c r="AD68" s="1">
        <f t="shared" si="131"/>
        <v>7</v>
      </c>
      <c r="AE68" s="1">
        <f t="shared" si="132"/>
        <v>14</v>
      </c>
      <c r="AF68" s="1">
        <f t="shared" si="133"/>
        <v>5</v>
      </c>
      <c r="AG68" s="1">
        <f t="shared" si="134"/>
        <v>376</v>
      </c>
      <c r="AH68" s="1">
        <f t="shared" si="135"/>
        <v>1</v>
      </c>
      <c r="AI68" s="1">
        <f t="shared" si="136"/>
        <v>3</v>
      </c>
      <c r="AK68" s="1">
        <f t="shared" si="137"/>
        <v>4</v>
      </c>
      <c r="AL68" s="1">
        <f t="shared" si="138"/>
        <v>7</v>
      </c>
      <c r="AM68" s="1">
        <f t="shared" si="139"/>
        <v>3</v>
      </c>
      <c r="AN68" s="1">
        <f t="shared" si="140"/>
        <v>0</v>
      </c>
      <c r="AO68" s="1">
        <f t="shared" si="141"/>
        <v>0</v>
      </c>
      <c r="AP68" s="1">
        <f t="shared" si="142"/>
        <v>4</v>
      </c>
      <c r="AR68" s="1">
        <f t="shared" si="143"/>
        <v>0</v>
      </c>
      <c r="AS68" s="1">
        <f t="shared" si="144"/>
        <v>0</v>
      </c>
      <c r="AT68" s="1">
        <f t="shared" si="145"/>
        <v>0</v>
      </c>
      <c r="AU68" s="1">
        <f t="shared" si="146"/>
        <v>0</v>
      </c>
      <c r="AV68" s="1">
        <f t="shared" si="147"/>
        <v>0</v>
      </c>
      <c r="AW68" s="1">
        <f t="shared" si="148"/>
        <v>0</v>
      </c>
      <c r="AY68" s="1">
        <f t="shared" si="149"/>
        <v>0</v>
      </c>
      <c r="AZ68" s="1">
        <f t="shared" si="150"/>
        <v>0</v>
      </c>
      <c r="BA68" s="1">
        <f t="shared" si="151"/>
        <v>0</v>
      </c>
      <c r="BB68" s="1">
        <f t="shared" si="152"/>
        <v>0</v>
      </c>
      <c r="BC68" s="1">
        <f t="shared" si="153"/>
        <v>0</v>
      </c>
      <c r="BD68" s="1">
        <f t="shared" si="154"/>
        <v>0</v>
      </c>
      <c r="BE68" s="48"/>
      <c r="BF68" s="1">
        <f t="shared" si="29"/>
        <v>15</v>
      </c>
      <c r="BG68" s="1">
        <f t="shared" si="92"/>
        <v>35</v>
      </c>
      <c r="BH68" s="1">
        <f t="shared" si="93"/>
        <v>12</v>
      </c>
      <c r="BI68" s="1">
        <f t="shared" si="94"/>
        <v>752</v>
      </c>
      <c r="BJ68" s="1">
        <f t="shared" si="95"/>
        <v>2</v>
      </c>
      <c r="BK68" s="1">
        <f t="shared" si="96"/>
        <v>8</v>
      </c>
      <c r="BM68" s="1">
        <f t="shared" si="155"/>
        <v>3</v>
      </c>
      <c r="BN68" s="1">
        <f t="shared" si="156"/>
        <v>0</v>
      </c>
      <c r="BO68" s="1">
        <f t="shared" si="174"/>
        <v>1</v>
      </c>
      <c r="BP68" s="1">
        <f t="shared" si="157"/>
        <v>3</v>
      </c>
      <c r="BQ68" s="1">
        <f t="shared" si="158"/>
        <v>3</v>
      </c>
      <c r="BR68" s="1">
        <f t="shared" si="175"/>
        <v>1</v>
      </c>
      <c r="BS68" s="1">
        <f t="shared" si="159"/>
        <v>188</v>
      </c>
      <c r="BT68" s="1">
        <f t="shared" si="160"/>
        <v>113</v>
      </c>
      <c r="BU68" s="1">
        <f t="shared" si="161"/>
        <v>4</v>
      </c>
      <c r="BV68" s="1">
        <f t="shared" si="162"/>
        <v>1</v>
      </c>
      <c r="BW68" s="1">
        <f t="shared" si="176"/>
        <v>1</v>
      </c>
      <c r="BX68" s="1">
        <f t="shared" si="163"/>
        <v>17</v>
      </c>
      <c r="BY68" s="1">
        <f t="shared" si="164"/>
        <v>4</v>
      </c>
      <c r="BZ68" s="1">
        <f t="shared" si="165"/>
        <v>2</v>
      </c>
      <c r="CA68" s="1">
        <f t="shared" si="177"/>
        <v>3</v>
      </c>
      <c r="CB68" s="1">
        <f t="shared" si="166"/>
        <v>3</v>
      </c>
      <c r="CC68" s="1">
        <f t="shared" si="167"/>
        <v>0</v>
      </c>
      <c r="CD68" s="1">
        <f t="shared" si="178"/>
        <v>1</v>
      </c>
      <c r="CE68" s="1">
        <f t="shared" si="168"/>
        <v>3</v>
      </c>
      <c r="CF68" s="1">
        <f t="shared" si="169"/>
        <v>1</v>
      </c>
      <c r="CG68" s="1">
        <f t="shared" si="170"/>
        <v>3</v>
      </c>
      <c r="CH68" s="1">
        <f t="shared" si="171"/>
        <v>0</v>
      </c>
      <c r="CI68" s="1">
        <f t="shared" si="179"/>
        <v>3</v>
      </c>
    </row>
    <row r="69" spans="1:87" ht="16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>
        <v>0</v>
      </c>
      <c r="N69" s="21" t="s">
        <v>383</v>
      </c>
      <c r="O69" s="131" t="s">
        <v>0</v>
      </c>
      <c r="P69" s="21" t="s">
        <v>429</v>
      </c>
      <c r="Q69" s="21" t="s">
        <v>441</v>
      </c>
      <c r="R69" s="1" t="s">
        <v>449</v>
      </c>
      <c r="S69" s="1" t="s">
        <v>75</v>
      </c>
      <c r="T69" s="1" t="s">
        <v>59</v>
      </c>
      <c r="U69" s="1" t="s">
        <v>133</v>
      </c>
      <c r="V69" s="3">
        <v>32</v>
      </c>
      <c r="W69" s="1">
        <f t="shared" si="172"/>
        <v>1</v>
      </c>
      <c r="X69" s="1">
        <f t="shared" si="173"/>
        <v>2</v>
      </c>
      <c r="Y69" s="1">
        <f t="shared" si="127"/>
        <v>1</v>
      </c>
      <c r="Z69" s="1">
        <f t="shared" si="128"/>
        <v>32</v>
      </c>
      <c r="AA69" s="1">
        <f t="shared" si="129"/>
        <v>0</v>
      </c>
      <c r="AB69" s="1">
        <f t="shared" si="130"/>
        <v>1</v>
      </c>
      <c r="AD69" s="1">
        <f t="shared" si="131"/>
        <v>1</v>
      </c>
      <c r="AE69" s="1">
        <f t="shared" si="132"/>
        <v>2</v>
      </c>
      <c r="AF69" s="1">
        <f t="shared" si="133"/>
        <v>1</v>
      </c>
      <c r="AG69" s="1">
        <f t="shared" si="134"/>
        <v>32</v>
      </c>
      <c r="AH69" s="1">
        <f t="shared" si="135"/>
        <v>0</v>
      </c>
      <c r="AI69" s="1">
        <f t="shared" si="136"/>
        <v>1</v>
      </c>
      <c r="AK69" s="1">
        <f t="shared" si="137"/>
        <v>1</v>
      </c>
      <c r="AL69" s="1">
        <f t="shared" si="138"/>
        <v>1</v>
      </c>
      <c r="AM69" s="1">
        <f t="shared" si="139"/>
        <v>1</v>
      </c>
      <c r="AN69" s="1">
        <f t="shared" si="140"/>
        <v>0</v>
      </c>
      <c r="AO69" s="1">
        <f t="shared" si="141"/>
        <v>0</v>
      </c>
      <c r="AP69" s="1">
        <f t="shared" si="142"/>
        <v>1</v>
      </c>
      <c r="AR69" s="1">
        <f t="shared" si="143"/>
        <v>0</v>
      </c>
      <c r="AS69" s="1">
        <f t="shared" si="144"/>
        <v>0</v>
      </c>
      <c r="AT69" s="1">
        <f t="shared" si="145"/>
        <v>0</v>
      </c>
      <c r="AU69" s="1">
        <f t="shared" si="146"/>
        <v>0</v>
      </c>
      <c r="AV69" s="1">
        <f t="shared" si="147"/>
        <v>0</v>
      </c>
      <c r="AW69" s="1">
        <f t="shared" si="148"/>
        <v>0</v>
      </c>
      <c r="AY69" s="1">
        <f t="shared" si="149"/>
        <v>0</v>
      </c>
      <c r="AZ69" s="1">
        <f t="shared" si="150"/>
        <v>0</v>
      </c>
      <c r="BA69" s="1">
        <f t="shared" si="151"/>
        <v>0</v>
      </c>
      <c r="BB69" s="1">
        <f t="shared" si="152"/>
        <v>0</v>
      </c>
      <c r="BC69" s="1">
        <f t="shared" si="153"/>
        <v>0</v>
      </c>
      <c r="BD69" s="1">
        <f t="shared" si="154"/>
        <v>0</v>
      </c>
      <c r="BE69" s="48"/>
      <c r="BF69" s="1">
        <f t="shared" si="29"/>
        <v>3</v>
      </c>
      <c r="BG69" s="1">
        <f t="shared" si="92"/>
        <v>5</v>
      </c>
      <c r="BH69" s="1">
        <f t="shared" si="93"/>
        <v>3</v>
      </c>
      <c r="BI69" s="1">
        <f t="shared" si="94"/>
        <v>64</v>
      </c>
      <c r="BJ69" s="1">
        <f t="shared" si="95"/>
        <v>0</v>
      </c>
      <c r="BK69" s="1">
        <f t="shared" si="96"/>
        <v>3</v>
      </c>
      <c r="BM69" s="1">
        <f t="shared" si="155"/>
        <v>0</v>
      </c>
      <c r="BN69" s="1">
        <f t="shared" si="156"/>
        <v>1</v>
      </c>
      <c r="BO69" s="1">
        <f t="shared" si="174"/>
        <v>3</v>
      </c>
      <c r="BP69" s="1">
        <f t="shared" si="157"/>
        <v>0</v>
      </c>
      <c r="BQ69" s="1">
        <f t="shared" si="158"/>
        <v>1</v>
      </c>
      <c r="BR69" s="1">
        <f t="shared" si="175"/>
        <v>3</v>
      </c>
      <c r="BS69" s="1">
        <f t="shared" si="159"/>
        <v>16</v>
      </c>
      <c r="BT69" s="1">
        <f t="shared" si="160"/>
        <v>10</v>
      </c>
      <c r="BU69" s="1">
        <f t="shared" si="161"/>
        <v>0</v>
      </c>
      <c r="BV69" s="1">
        <f t="shared" si="162"/>
        <v>0</v>
      </c>
      <c r="BW69" s="1">
        <f t="shared" si="176"/>
        <v>4</v>
      </c>
      <c r="BX69" s="1">
        <f t="shared" si="163"/>
        <v>2</v>
      </c>
      <c r="BY69" s="1">
        <f t="shared" si="164"/>
        <v>0</v>
      </c>
      <c r="BZ69" s="1">
        <f t="shared" si="165"/>
        <v>1</v>
      </c>
      <c r="CA69" s="1">
        <f t="shared" si="177"/>
        <v>5</v>
      </c>
      <c r="CB69" s="1">
        <f t="shared" si="166"/>
        <v>0</v>
      </c>
      <c r="CC69" s="1">
        <f t="shared" si="167"/>
        <v>0</v>
      </c>
      <c r="CD69" s="1">
        <f t="shared" si="178"/>
        <v>2</v>
      </c>
      <c r="CE69" s="1">
        <f t="shared" si="168"/>
        <v>0</v>
      </c>
      <c r="CF69" s="1">
        <f t="shared" si="169"/>
        <v>1</v>
      </c>
      <c r="CG69" s="1">
        <f t="shared" si="170"/>
        <v>0</v>
      </c>
      <c r="CH69" s="1">
        <f t="shared" si="171"/>
        <v>0</v>
      </c>
      <c r="CI69" s="1">
        <f t="shared" si="179"/>
        <v>2</v>
      </c>
    </row>
    <row r="70" spans="1:87" ht="16.5" customHeight="1" x14ac:dyDescent="0.3">
      <c r="A70" s="1"/>
      <c r="B70" s="1"/>
      <c r="C70" s="1"/>
      <c r="D70" s="1"/>
      <c r="E70" s="1"/>
      <c r="F70" s="1"/>
      <c r="G70" s="1"/>
      <c r="H70" s="1">
        <v>66</v>
      </c>
      <c r="I70" s="1"/>
      <c r="J70" s="1"/>
      <c r="K70" s="1"/>
      <c r="L70" s="1"/>
      <c r="M70" s="1">
        <v>0</v>
      </c>
      <c r="N70" s="21" t="s">
        <v>384</v>
      </c>
      <c r="O70" s="131" t="s">
        <v>0</v>
      </c>
      <c r="P70" s="21" t="s">
        <v>429</v>
      </c>
      <c r="Q70" s="21" t="s">
        <v>443</v>
      </c>
      <c r="R70" s="1" t="s">
        <v>447</v>
      </c>
      <c r="S70" s="1" t="s">
        <v>75</v>
      </c>
      <c r="T70" s="1" t="s">
        <v>45</v>
      </c>
      <c r="U70" s="1" t="s">
        <v>87</v>
      </c>
      <c r="V70" s="3">
        <v>506</v>
      </c>
      <c r="W70" s="1">
        <f t="shared" si="172"/>
        <v>4</v>
      </c>
      <c r="X70" s="1">
        <f t="shared" si="173"/>
        <v>14</v>
      </c>
      <c r="Y70" s="1">
        <f t="shared" si="127"/>
        <v>5</v>
      </c>
      <c r="Z70" s="1">
        <f t="shared" si="128"/>
        <v>506</v>
      </c>
      <c r="AA70" s="1">
        <f t="shared" si="129"/>
        <v>0</v>
      </c>
      <c r="AB70" s="1">
        <f t="shared" si="130"/>
        <v>4</v>
      </c>
      <c r="AD70" s="1">
        <f t="shared" si="131"/>
        <v>7</v>
      </c>
      <c r="AE70" s="1">
        <f t="shared" si="132"/>
        <v>14</v>
      </c>
      <c r="AF70" s="1">
        <f t="shared" si="133"/>
        <v>7</v>
      </c>
      <c r="AG70" s="1">
        <f t="shared" si="134"/>
        <v>506</v>
      </c>
      <c r="AH70" s="1">
        <f t="shared" si="135"/>
        <v>1</v>
      </c>
      <c r="AI70" s="1">
        <f t="shared" si="136"/>
        <v>1</v>
      </c>
      <c r="AK70" s="1">
        <f t="shared" si="137"/>
        <v>4</v>
      </c>
      <c r="AL70" s="1">
        <f t="shared" si="138"/>
        <v>7</v>
      </c>
      <c r="AM70" s="1">
        <f t="shared" si="139"/>
        <v>4</v>
      </c>
      <c r="AN70" s="1">
        <f t="shared" si="140"/>
        <v>0</v>
      </c>
      <c r="AO70" s="1">
        <f t="shared" si="141"/>
        <v>0</v>
      </c>
      <c r="AP70" s="1">
        <f t="shared" si="142"/>
        <v>3</v>
      </c>
      <c r="AR70" s="1">
        <f t="shared" si="143"/>
        <v>0</v>
      </c>
      <c r="AS70" s="1">
        <f t="shared" si="144"/>
        <v>0</v>
      </c>
      <c r="AT70" s="1">
        <f t="shared" si="145"/>
        <v>0</v>
      </c>
      <c r="AU70" s="1">
        <f t="shared" si="146"/>
        <v>0</v>
      </c>
      <c r="AV70" s="1">
        <f t="shared" si="147"/>
        <v>0</v>
      </c>
      <c r="AW70" s="1">
        <f t="shared" si="148"/>
        <v>0</v>
      </c>
      <c r="AY70" s="1">
        <f t="shared" si="149"/>
        <v>0</v>
      </c>
      <c r="AZ70" s="1">
        <f t="shared" si="150"/>
        <v>0</v>
      </c>
      <c r="BA70" s="1">
        <f t="shared" si="151"/>
        <v>0</v>
      </c>
      <c r="BB70" s="1">
        <f t="shared" si="152"/>
        <v>0</v>
      </c>
      <c r="BC70" s="1">
        <f t="shared" si="153"/>
        <v>0</v>
      </c>
      <c r="BD70" s="1">
        <f t="shared" si="154"/>
        <v>0</v>
      </c>
      <c r="BE70" s="48"/>
      <c r="BF70" s="1">
        <f t="shared" si="29"/>
        <v>15</v>
      </c>
      <c r="BG70" s="1">
        <f t="shared" si="92"/>
        <v>35</v>
      </c>
      <c r="BH70" s="1">
        <f t="shared" si="93"/>
        <v>16</v>
      </c>
      <c r="BI70" s="1">
        <f t="shared" si="94"/>
        <v>1012</v>
      </c>
      <c r="BJ70" s="1">
        <f t="shared" si="95"/>
        <v>1</v>
      </c>
      <c r="BK70" s="1">
        <f t="shared" si="96"/>
        <v>8</v>
      </c>
      <c r="BM70" s="1">
        <f t="shared" si="155"/>
        <v>1</v>
      </c>
      <c r="BN70" s="1">
        <f t="shared" si="156"/>
        <v>2</v>
      </c>
      <c r="BO70" s="1">
        <f t="shared" si="174"/>
        <v>1</v>
      </c>
      <c r="BP70" s="1">
        <f t="shared" si="157"/>
        <v>6</v>
      </c>
      <c r="BQ70" s="1">
        <f t="shared" si="158"/>
        <v>1</v>
      </c>
      <c r="BR70" s="1">
        <f t="shared" si="175"/>
        <v>5</v>
      </c>
      <c r="BS70" s="1">
        <f t="shared" si="159"/>
        <v>203</v>
      </c>
      <c r="BT70" s="1">
        <f t="shared" si="160"/>
        <v>190</v>
      </c>
      <c r="BU70" s="1">
        <f t="shared" si="161"/>
        <v>4</v>
      </c>
      <c r="BV70" s="1">
        <f t="shared" si="162"/>
        <v>0</v>
      </c>
      <c r="BW70" s="1">
        <f t="shared" si="176"/>
        <v>1</v>
      </c>
      <c r="BX70" s="1">
        <f t="shared" si="163"/>
        <v>8</v>
      </c>
      <c r="BY70" s="1">
        <f t="shared" si="164"/>
        <v>1</v>
      </c>
      <c r="BZ70" s="1">
        <f t="shared" si="165"/>
        <v>4</v>
      </c>
      <c r="CA70" s="1">
        <f t="shared" si="177"/>
        <v>1</v>
      </c>
      <c r="CB70" s="1">
        <f t="shared" si="166"/>
        <v>4</v>
      </c>
      <c r="CC70" s="1">
        <f t="shared" si="167"/>
        <v>1</v>
      </c>
      <c r="CD70" s="1">
        <f t="shared" si="178"/>
        <v>1</v>
      </c>
      <c r="CE70" s="1">
        <f t="shared" si="168"/>
        <v>0</v>
      </c>
      <c r="CF70" s="1">
        <f t="shared" si="169"/>
        <v>3</v>
      </c>
      <c r="CG70" s="1">
        <f t="shared" si="170"/>
        <v>1</v>
      </c>
      <c r="CH70" s="1">
        <f t="shared" si="171"/>
        <v>2</v>
      </c>
      <c r="CI70" s="1">
        <f t="shared" si="179"/>
        <v>1</v>
      </c>
    </row>
    <row r="71" spans="1:87" ht="16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>
        <v>42</v>
      </c>
      <c r="N71" s="21" t="s">
        <v>385</v>
      </c>
      <c r="O71" s="131" t="s">
        <v>0</v>
      </c>
      <c r="P71" s="21" t="s">
        <v>429</v>
      </c>
      <c r="Q71" s="21" t="s">
        <v>444</v>
      </c>
      <c r="R71" s="1" t="s">
        <v>447</v>
      </c>
      <c r="S71" s="1" t="s">
        <v>75</v>
      </c>
      <c r="T71" s="1" t="s">
        <v>59</v>
      </c>
      <c r="U71" s="1" t="s">
        <v>88</v>
      </c>
      <c r="V71" s="3">
        <v>276</v>
      </c>
      <c r="W71" s="1">
        <f t="shared" si="172"/>
        <v>3</v>
      </c>
      <c r="X71" s="1">
        <f t="shared" si="173"/>
        <v>10</v>
      </c>
      <c r="Y71" s="1">
        <f t="shared" si="127"/>
        <v>3</v>
      </c>
      <c r="Z71" s="1">
        <f t="shared" si="128"/>
        <v>276</v>
      </c>
      <c r="AA71" s="1">
        <f t="shared" si="129"/>
        <v>0</v>
      </c>
      <c r="AB71" s="1">
        <f t="shared" si="130"/>
        <v>5</v>
      </c>
      <c r="AD71" s="1">
        <f t="shared" si="131"/>
        <v>5</v>
      </c>
      <c r="AE71" s="1">
        <f t="shared" si="132"/>
        <v>10</v>
      </c>
      <c r="AF71" s="1">
        <f t="shared" si="133"/>
        <v>4</v>
      </c>
      <c r="AG71" s="1">
        <f t="shared" si="134"/>
        <v>276</v>
      </c>
      <c r="AH71" s="1">
        <f t="shared" si="135"/>
        <v>1</v>
      </c>
      <c r="AI71" s="1">
        <f t="shared" si="136"/>
        <v>1</v>
      </c>
      <c r="AK71" s="1">
        <f t="shared" si="137"/>
        <v>3</v>
      </c>
      <c r="AL71" s="1">
        <f t="shared" si="138"/>
        <v>5</v>
      </c>
      <c r="AM71" s="1">
        <f t="shared" si="139"/>
        <v>2</v>
      </c>
      <c r="AN71" s="1">
        <f t="shared" si="140"/>
        <v>0</v>
      </c>
      <c r="AO71" s="1">
        <f t="shared" si="141"/>
        <v>0</v>
      </c>
      <c r="AP71" s="1">
        <f t="shared" si="142"/>
        <v>3</v>
      </c>
      <c r="AR71" s="1">
        <f t="shared" si="143"/>
        <v>0</v>
      </c>
      <c r="AS71" s="1">
        <f t="shared" si="144"/>
        <v>0</v>
      </c>
      <c r="AT71" s="1">
        <f t="shared" si="145"/>
        <v>0</v>
      </c>
      <c r="AU71" s="1">
        <f t="shared" si="146"/>
        <v>0</v>
      </c>
      <c r="AV71" s="1">
        <f t="shared" si="147"/>
        <v>0</v>
      </c>
      <c r="AW71" s="1">
        <f t="shared" si="148"/>
        <v>0</v>
      </c>
      <c r="AY71" s="1">
        <f t="shared" si="149"/>
        <v>0</v>
      </c>
      <c r="AZ71" s="1">
        <f t="shared" si="150"/>
        <v>0</v>
      </c>
      <c r="BA71" s="1">
        <f t="shared" si="151"/>
        <v>0</v>
      </c>
      <c r="BB71" s="1">
        <f t="shared" si="152"/>
        <v>0</v>
      </c>
      <c r="BC71" s="1">
        <f t="shared" si="153"/>
        <v>0</v>
      </c>
      <c r="BD71" s="1">
        <f t="shared" si="154"/>
        <v>0</v>
      </c>
      <c r="BE71" s="48"/>
      <c r="BF71" s="1">
        <f t="shared" si="29"/>
        <v>11</v>
      </c>
      <c r="BG71" s="1">
        <f t="shared" si="92"/>
        <v>25</v>
      </c>
      <c r="BH71" s="1">
        <f t="shared" si="93"/>
        <v>9</v>
      </c>
      <c r="BI71" s="1">
        <f t="shared" si="94"/>
        <v>552</v>
      </c>
      <c r="BJ71" s="1">
        <f t="shared" si="95"/>
        <v>1</v>
      </c>
      <c r="BK71" s="1">
        <f t="shared" si="96"/>
        <v>9</v>
      </c>
      <c r="BM71" s="1">
        <f t="shared" si="155"/>
        <v>2</v>
      </c>
      <c r="BN71" s="1">
        <f t="shared" si="156"/>
        <v>1</v>
      </c>
      <c r="BO71" s="1">
        <f t="shared" si="174"/>
        <v>1</v>
      </c>
      <c r="BP71" s="1">
        <f t="shared" si="157"/>
        <v>2</v>
      </c>
      <c r="BQ71" s="1">
        <f t="shared" si="158"/>
        <v>3</v>
      </c>
      <c r="BR71" s="1">
        <f t="shared" si="175"/>
        <v>2</v>
      </c>
      <c r="BS71" s="1">
        <f t="shared" si="159"/>
        <v>138</v>
      </c>
      <c r="BT71" s="1">
        <f t="shared" si="160"/>
        <v>83</v>
      </c>
      <c r="BU71" s="1">
        <f t="shared" si="161"/>
        <v>3</v>
      </c>
      <c r="BV71" s="1">
        <f t="shared" si="162"/>
        <v>0</v>
      </c>
      <c r="BW71" s="1">
        <f t="shared" si="176"/>
        <v>4</v>
      </c>
      <c r="BX71" s="1">
        <f t="shared" si="163"/>
        <v>13</v>
      </c>
      <c r="BY71" s="1">
        <f t="shared" si="164"/>
        <v>3</v>
      </c>
      <c r="BZ71" s="1">
        <f t="shared" si="165"/>
        <v>1</v>
      </c>
      <c r="CA71" s="1">
        <f t="shared" si="177"/>
        <v>3</v>
      </c>
      <c r="CB71" s="1">
        <f t="shared" si="166"/>
        <v>2</v>
      </c>
      <c r="CC71" s="1">
        <f t="shared" si="167"/>
        <v>0</v>
      </c>
      <c r="CD71" s="1">
        <f t="shared" si="178"/>
        <v>1</v>
      </c>
      <c r="CE71" s="1">
        <f t="shared" si="168"/>
        <v>2</v>
      </c>
      <c r="CF71" s="1">
        <f t="shared" si="169"/>
        <v>1</v>
      </c>
      <c r="CG71" s="1">
        <f t="shared" si="170"/>
        <v>2</v>
      </c>
      <c r="CH71" s="1">
        <f t="shared" si="171"/>
        <v>1</v>
      </c>
      <c r="CI71" s="1">
        <f t="shared" si="179"/>
        <v>1</v>
      </c>
    </row>
    <row r="72" spans="1:87" ht="16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>
        <v>104</v>
      </c>
      <c r="N72" s="21" t="s">
        <v>386</v>
      </c>
      <c r="O72" s="131" t="s">
        <v>0</v>
      </c>
      <c r="P72" s="21" t="s">
        <v>429</v>
      </c>
      <c r="Q72" s="21" t="s">
        <v>445</v>
      </c>
      <c r="R72" s="1" t="s">
        <v>447</v>
      </c>
      <c r="S72" s="1" t="s">
        <v>75</v>
      </c>
      <c r="T72" s="1" t="s">
        <v>59</v>
      </c>
      <c r="U72" s="1" t="s">
        <v>89</v>
      </c>
      <c r="V72" s="3">
        <v>737</v>
      </c>
      <c r="W72" s="1">
        <f t="shared" si="172"/>
        <v>6</v>
      </c>
      <c r="X72" s="1">
        <f t="shared" si="173"/>
        <v>27</v>
      </c>
      <c r="Y72" s="1">
        <f t="shared" si="127"/>
        <v>7</v>
      </c>
      <c r="Z72" s="1">
        <f t="shared" si="128"/>
        <v>737</v>
      </c>
      <c r="AA72" s="1">
        <f t="shared" si="129"/>
        <v>2</v>
      </c>
      <c r="AB72" s="1">
        <f t="shared" si="130"/>
        <v>2</v>
      </c>
      <c r="AD72" s="1">
        <f t="shared" si="131"/>
        <v>12</v>
      </c>
      <c r="AE72" s="1">
        <f t="shared" si="132"/>
        <v>27</v>
      </c>
      <c r="AF72" s="1">
        <f t="shared" si="133"/>
        <v>9</v>
      </c>
      <c r="AG72" s="1">
        <f t="shared" si="134"/>
        <v>737</v>
      </c>
      <c r="AH72" s="1">
        <f t="shared" si="135"/>
        <v>2</v>
      </c>
      <c r="AI72" s="1">
        <f t="shared" si="136"/>
        <v>5</v>
      </c>
      <c r="AK72" s="1">
        <f t="shared" si="137"/>
        <v>6</v>
      </c>
      <c r="AL72" s="1">
        <f t="shared" si="138"/>
        <v>14</v>
      </c>
      <c r="AM72" s="1">
        <f t="shared" si="139"/>
        <v>5</v>
      </c>
      <c r="AN72" s="1">
        <f t="shared" si="140"/>
        <v>0</v>
      </c>
      <c r="AO72" s="1">
        <f t="shared" si="141"/>
        <v>1</v>
      </c>
      <c r="AP72" s="1">
        <f t="shared" si="142"/>
        <v>3</v>
      </c>
      <c r="AR72" s="1">
        <f t="shared" si="143"/>
        <v>0</v>
      </c>
      <c r="AS72" s="1">
        <f t="shared" si="144"/>
        <v>0</v>
      </c>
      <c r="AT72" s="1">
        <f t="shared" si="145"/>
        <v>0</v>
      </c>
      <c r="AU72" s="1">
        <f t="shared" si="146"/>
        <v>0</v>
      </c>
      <c r="AV72" s="1">
        <f t="shared" si="147"/>
        <v>0</v>
      </c>
      <c r="AW72" s="1">
        <f t="shared" si="148"/>
        <v>0</v>
      </c>
      <c r="AY72" s="1">
        <f t="shared" si="149"/>
        <v>0</v>
      </c>
      <c r="AZ72" s="1">
        <f t="shared" si="150"/>
        <v>0</v>
      </c>
      <c r="BA72" s="1">
        <f t="shared" si="151"/>
        <v>0</v>
      </c>
      <c r="BB72" s="1">
        <f t="shared" si="152"/>
        <v>0</v>
      </c>
      <c r="BC72" s="1">
        <f t="shared" si="153"/>
        <v>0</v>
      </c>
      <c r="BD72" s="1">
        <f t="shared" si="154"/>
        <v>0</v>
      </c>
      <c r="BE72" s="48"/>
      <c r="BF72" s="1">
        <f t="shared" si="29"/>
        <v>24</v>
      </c>
      <c r="BG72" s="1">
        <f t="shared" si="92"/>
        <v>68</v>
      </c>
      <c r="BH72" s="1">
        <f t="shared" si="93"/>
        <v>21</v>
      </c>
      <c r="BI72" s="1">
        <f t="shared" si="94"/>
        <v>1474</v>
      </c>
      <c r="BJ72" s="1">
        <f t="shared" si="95"/>
        <v>5</v>
      </c>
      <c r="BK72" s="1">
        <f t="shared" si="96"/>
        <v>10</v>
      </c>
      <c r="BM72" s="1">
        <f t="shared" si="155"/>
        <v>5</v>
      </c>
      <c r="BN72" s="1">
        <f t="shared" si="156"/>
        <v>4</v>
      </c>
      <c r="BO72" s="1">
        <f t="shared" si="174"/>
        <v>5</v>
      </c>
      <c r="BP72" s="1">
        <f t="shared" si="157"/>
        <v>7</v>
      </c>
      <c r="BQ72" s="1">
        <f t="shared" si="158"/>
        <v>0</v>
      </c>
      <c r="BR72" s="1">
        <f t="shared" si="175"/>
        <v>2</v>
      </c>
      <c r="BS72" s="1">
        <f t="shared" si="159"/>
        <v>369</v>
      </c>
      <c r="BT72" s="1">
        <f t="shared" si="160"/>
        <v>222</v>
      </c>
      <c r="BU72" s="1">
        <f t="shared" si="161"/>
        <v>8</v>
      </c>
      <c r="BV72" s="1">
        <f t="shared" si="162"/>
        <v>1</v>
      </c>
      <c r="BW72" s="1">
        <f t="shared" si="176"/>
        <v>4</v>
      </c>
      <c r="BX72" s="1">
        <f t="shared" si="163"/>
        <v>33</v>
      </c>
      <c r="BY72" s="1">
        <f t="shared" si="164"/>
        <v>8</v>
      </c>
      <c r="BZ72" s="1">
        <f t="shared" si="165"/>
        <v>4</v>
      </c>
      <c r="CA72" s="1">
        <f t="shared" si="177"/>
        <v>2</v>
      </c>
      <c r="CB72" s="1">
        <f t="shared" si="166"/>
        <v>5</v>
      </c>
      <c r="CC72" s="1">
        <f t="shared" si="167"/>
        <v>1</v>
      </c>
      <c r="CD72" s="1">
        <f t="shared" si="178"/>
        <v>2</v>
      </c>
      <c r="CE72" s="1">
        <f t="shared" si="168"/>
        <v>5</v>
      </c>
      <c r="CF72" s="1">
        <f t="shared" si="169"/>
        <v>3</v>
      </c>
      <c r="CG72" s="1">
        <f t="shared" si="170"/>
        <v>6</v>
      </c>
      <c r="CH72" s="1">
        <f t="shared" si="171"/>
        <v>1</v>
      </c>
      <c r="CI72" s="1">
        <f t="shared" si="179"/>
        <v>2</v>
      </c>
    </row>
    <row r="73" spans="1:87" ht="16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>
        <v>80</v>
      </c>
      <c r="N73" s="21" t="s">
        <v>387</v>
      </c>
      <c r="O73" s="131" t="s">
        <v>0</v>
      </c>
      <c r="P73" s="21" t="s">
        <v>429</v>
      </c>
      <c r="Q73" s="21" t="s">
        <v>446</v>
      </c>
      <c r="R73" s="1" t="s">
        <v>447</v>
      </c>
      <c r="S73" s="1" t="s">
        <v>75</v>
      </c>
      <c r="T73" s="1" t="s">
        <v>59</v>
      </c>
      <c r="U73" s="1" t="s">
        <v>90</v>
      </c>
      <c r="V73" s="3">
        <v>527</v>
      </c>
      <c r="W73" s="1">
        <f t="shared" si="172"/>
        <v>5</v>
      </c>
      <c r="X73" s="1">
        <f t="shared" si="173"/>
        <v>19</v>
      </c>
      <c r="Y73" s="1">
        <f t="shared" si="127"/>
        <v>5</v>
      </c>
      <c r="Z73" s="1">
        <f t="shared" si="128"/>
        <v>527</v>
      </c>
      <c r="AA73" s="1">
        <f t="shared" si="129"/>
        <v>1</v>
      </c>
      <c r="AB73" s="1">
        <f t="shared" si="130"/>
        <v>3</v>
      </c>
      <c r="AD73" s="1">
        <f t="shared" si="131"/>
        <v>9</v>
      </c>
      <c r="AE73" s="1">
        <f t="shared" si="132"/>
        <v>19</v>
      </c>
      <c r="AF73" s="1">
        <f t="shared" si="133"/>
        <v>7</v>
      </c>
      <c r="AG73" s="1">
        <f t="shared" si="134"/>
        <v>527</v>
      </c>
      <c r="AH73" s="1">
        <f t="shared" si="135"/>
        <v>2</v>
      </c>
      <c r="AI73" s="1">
        <f t="shared" si="136"/>
        <v>1</v>
      </c>
      <c r="AK73" s="1">
        <f t="shared" si="137"/>
        <v>5</v>
      </c>
      <c r="AL73" s="1">
        <f t="shared" si="138"/>
        <v>10</v>
      </c>
      <c r="AM73" s="1">
        <f t="shared" si="139"/>
        <v>4</v>
      </c>
      <c r="AN73" s="1">
        <f t="shared" si="140"/>
        <v>0</v>
      </c>
      <c r="AO73" s="1">
        <f t="shared" si="141"/>
        <v>1</v>
      </c>
      <c r="AP73" s="1">
        <f t="shared" si="142"/>
        <v>1</v>
      </c>
      <c r="AR73" s="1">
        <f t="shared" si="143"/>
        <v>0</v>
      </c>
      <c r="AS73" s="1">
        <f t="shared" si="144"/>
        <v>0</v>
      </c>
      <c r="AT73" s="1">
        <f t="shared" si="145"/>
        <v>0</v>
      </c>
      <c r="AU73" s="1">
        <f t="shared" si="146"/>
        <v>0</v>
      </c>
      <c r="AV73" s="1">
        <f t="shared" si="147"/>
        <v>0</v>
      </c>
      <c r="AW73" s="1">
        <f t="shared" si="148"/>
        <v>0</v>
      </c>
      <c r="AY73" s="1">
        <f t="shared" si="149"/>
        <v>0</v>
      </c>
      <c r="AZ73" s="1">
        <f t="shared" si="150"/>
        <v>0</v>
      </c>
      <c r="BA73" s="1">
        <f t="shared" si="151"/>
        <v>0</v>
      </c>
      <c r="BB73" s="1">
        <f t="shared" si="152"/>
        <v>0</v>
      </c>
      <c r="BC73" s="1">
        <f t="shared" si="153"/>
        <v>0</v>
      </c>
      <c r="BD73" s="1">
        <f t="shared" si="154"/>
        <v>0</v>
      </c>
      <c r="BE73" s="48"/>
      <c r="BF73" s="1">
        <f t="shared" si="29"/>
        <v>19</v>
      </c>
      <c r="BG73" s="1">
        <f t="shared" si="92"/>
        <v>48</v>
      </c>
      <c r="BH73" s="1">
        <f t="shared" si="93"/>
        <v>16</v>
      </c>
      <c r="BI73" s="1">
        <f t="shared" si="94"/>
        <v>1054</v>
      </c>
      <c r="BJ73" s="1">
        <f t="shared" si="95"/>
        <v>4</v>
      </c>
      <c r="BK73" s="1">
        <f t="shared" si="96"/>
        <v>5</v>
      </c>
      <c r="BM73" s="1">
        <f t="shared" si="155"/>
        <v>4</v>
      </c>
      <c r="BN73" s="1">
        <f t="shared" si="156"/>
        <v>1</v>
      </c>
      <c r="BO73" s="1">
        <f t="shared" si="174"/>
        <v>1</v>
      </c>
      <c r="BP73" s="1">
        <f t="shared" si="157"/>
        <v>5</v>
      </c>
      <c r="BQ73" s="1">
        <f t="shared" si="158"/>
        <v>0</v>
      </c>
      <c r="BR73" s="1">
        <f t="shared" si="175"/>
        <v>2</v>
      </c>
      <c r="BS73" s="1">
        <f t="shared" si="159"/>
        <v>264</v>
      </c>
      <c r="BT73" s="1">
        <f t="shared" si="160"/>
        <v>159</v>
      </c>
      <c r="BU73" s="1">
        <f t="shared" si="161"/>
        <v>6</v>
      </c>
      <c r="BV73" s="1">
        <f t="shared" si="162"/>
        <v>0</v>
      </c>
      <c r="BW73" s="1">
        <f t="shared" si="176"/>
        <v>4</v>
      </c>
      <c r="BX73" s="1">
        <f t="shared" si="163"/>
        <v>24</v>
      </c>
      <c r="BY73" s="1">
        <f t="shared" si="164"/>
        <v>6</v>
      </c>
      <c r="BZ73" s="1">
        <f t="shared" si="165"/>
        <v>1</v>
      </c>
      <c r="CA73" s="1">
        <f t="shared" si="177"/>
        <v>4</v>
      </c>
      <c r="CB73" s="1">
        <f t="shared" si="166"/>
        <v>4</v>
      </c>
      <c r="CC73" s="1">
        <f t="shared" si="167"/>
        <v>0</v>
      </c>
      <c r="CD73" s="1">
        <f t="shared" si="178"/>
        <v>1</v>
      </c>
      <c r="CE73" s="1">
        <f t="shared" si="168"/>
        <v>4</v>
      </c>
      <c r="CF73" s="1">
        <f t="shared" si="169"/>
        <v>1</v>
      </c>
      <c r="CG73" s="1">
        <f t="shared" si="170"/>
        <v>4</v>
      </c>
      <c r="CH73" s="1">
        <f t="shared" si="171"/>
        <v>1</v>
      </c>
      <c r="CI73" s="1">
        <f t="shared" si="179"/>
        <v>3</v>
      </c>
    </row>
    <row r="74" spans="1:87" ht="19.5" thickBot="1" x14ac:dyDescent="0.35">
      <c r="N74" s="95" t="s">
        <v>571</v>
      </c>
      <c r="S74" s="92" t="s">
        <v>287</v>
      </c>
      <c r="T74">
        <f>SUMIF(T58:T73,"primary",V58:V73)</f>
        <v>2902</v>
      </c>
      <c r="U74">
        <f>SUMIF(T58:T73,"secondary",V58:V73)</f>
        <v>2328</v>
      </c>
      <c r="V74" s="80">
        <f>SUM(V58:V73)</f>
        <v>5230</v>
      </c>
      <c r="W74" s="80">
        <f t="shared" ref="W74:AB74" si="180">IF($S$74="ACTIVE",SUM(W58:W73),0)</f>
        <v>45</v>
      </c>
      <c r="X74" s="80">
        <f t="shared" si="180"/>
        <v>170</v>
      </c>
      <c r="Y74" s="80">
        <f t="shared" si="180"/>
        <v>56</v>
      </c>
      <c r="Z74" s="80">
        <f t="shared" si="180"/>
        <v>5230</v>
      </c>
      <c r="AA74" s="80">
        <f t="shared" si="180"/>
        <v>4</v>
      </c>
      <c r="AB74" s="80">
        <f t="shared" si="180"/>
        <v>43</v>
      </c>
      <c r="AD74" s="80">
        <f>IF($S$74="ACTIVE",SUM(AD58:AD73),0)</f>
        <v>80</v>
      </c>
      <c r="AE74" s="80">
        <f t="shared" ref="AE74:AI74" si="181">IF($S$74="ACTIVE",SUM(AE58:AE73),0)</f>
        <v>170</v>
      </c>
      <c r="AF74" s="80">
        <f t="shared" si="181"/>
        <v>70</v>
      </c>
      <c r="AG74" s="80">
        <f t="shared" si="181"/>
        <v>5230</v>
      </c>
      <c r="AH74" s="80">
        <f t="shared" si="181"/>
        <v>9</v>
      </c>
      <c r="AI74" s="80">
        <f t="shared" si="181"/>
        <v>39</v>
      </c>
      <c r="AK74" s="80">
        <f t="shared" ref="AK74:AP74" si="182">IF($S$74="ACTIVE",SUM(AK58:AK73),0)</f>
        <v>45</v>
      </c>
      <c r="AL74" s="80">
        <f t="shared" si="182"/>
        <v>89</v>
      </c>
      <c r="AM74" s="80">
        <f t="shared" si="182"/>
        <v>40</v>
      </c>
      <c r="AN74" s="80">
        <f t="shared" si="182"/>
        <v>0</v>
      </c>
      <c r="AO74" s="80">
        <f t="shared" si="182"/>
        <v>2</v>
      </c>
      <c r="AP74" s="80">
        <f t="shared" si="182"/>
        <v>37</v>
      </c>
      <c r="AR74" s="80">
        <f t="shared" ref="AR74:AW74" si="183">IF($S$74="ACTIVE",SUM(AR58:AR73),0)</f>
        <v>0</v>
      </c>
      <c r="AS74" s="80">
        <f t="shared" si="183"/>
        <v>0</v>
      </c>
      <c r="AT74" s="80">
        <f t="shared" si="183"/>
        <v>0</v>
      </c>
      <c r="AU74" s="80">
        <f t="shared" si="183"/>
        <v>0</v>
      </c>
      <c r="AV74" s="80">
        <f t="shared" si="183"/>
        <v>0</v>
      </c>
      <c r="AW74" s="80">
        <f t="shared" si="183"/>
        <v>0</v>
      </c>
      <c r="AY74" s="80">
        <f t="shared" ref="AY74:BD74" si="184">IF($S$74="ACTIVE",SUM(AY58:AY73),0)</f>
        <v>0</v>
      </c>
      <c r="AZ74" s="80">
        <f t="shared" si="184"/>
        <v>0</v>
      </c>
      <c r="BA74" s="80">
        <f t="shared" si="184"/>
        <v>0</v>
      </c>
      <c r="BB74" s="80">
        <f t="shared" si="184"/>
        <v>0</v>
      </c>
      <c r="BC74" s="80">
        <f t="shared" si="184"/>
        <v>0</v>
      </c>
      <c r="BD74" s="80">
        <f t="shared" si="184"/>
        <v>0</v>
      </c>
      <c r="BE74" s="48" t="str">
        <f t="shared" si="124"/>
        <v>Shon Technologies CC</v>
      </c>
      <c r="BF74" s="46">
        <f t="shared" ref="BF74:BK74" si="185">SUM(BF58:BF73)</f>
        <v>170</v>
      </c>
      <c r="BG74" s="46">
        <f t="shared" si="185"/>
        <v>429</v>
      </c>
      <c r="BH74" s="46">
        <f t="shared" si="185"/>
        <v>166</v>
      </c>
      <c r="BI74" s="46">
        <f t="shared" si="185"/>
        <v>10460</v>
      </c>
      <c r="BJ74" s="46">
        <f t="shared" si="185"/>
        <v>15</v>
      </c>
      <c r="BK74" s="46">
        <f t="shared" si="185"/>
        <v>119</v>
      </c>
      <c r="BL74" s="48" t="str">
        <f>S73</f>
        <v>Shon Technologies CC</v>
      </c>
      <c r="BM74" s="80">
        <f t="shared" ref="BM74:CI74" si="186">IF($S$74="ACTIVE",SUM(BM58:BM73),0)</f>
        <v>20</v>
      </c>
      <c r="BN74" s="80">
        <f t="shared" si="186"/>
        <v>28</v>
      </c>
      <c r="BO74" s="80">
        <f t="shared" si="186"/>
        <v>64</v>
      </c>
      <c r="BP74" s="80">
        <f t="shared" si="186"/>
        <v>53</v>
      </c>
      <c r="BQ74" s="80">
        <f t="shared" si="186"/>
        <v>22</v>
      </c>
      <c r="BR74" s="80">
        <f t="shared" si="186"/>
        <v>46</v>
      </c>
      <c r="BS74" s="80">
        <f t="shared" si="186"/>
        <v>2330</v>
      </c>
      <c r="BT74" s="80">
        <f t="shared" si="186"/>
        <v>1792</v>
      </c>
      <c r="BU74" s="80">
        <f t="shared" si="186"/>
        <v>43</v>
      </c>
      <c r="BV74" s="80">
        <f t="shared" si="186"/>
        <v>9</v>
      </c>
      <c r="BW74" s="80">
        <f t="shared" si="186"/>
        <v>45</v>
      </c>
      <c r="BX74" s="80">
        <f t="shared" si="186"/>
        <v>153</v>
      </c>
      <c r="BY74" s="80">
        <f t="shared" si="186"/>
        <v>29</v>
      </c>
      <c r="BZ74" s="80">
        <f t="shared" si="186"/>
        <v>40</v>
      </c>
      <c r="CA74" s="80">
        <f t="shared" si="186"/>
        <v>44</v>
      </c>
      <c r="CB74" s="80">
        <f t="shared" si="186"/>
        <v>39</v>
      </c>
      <c r="CC74" s="80">
        <f t="shared" si="186"/>
        <v>5</v>
      </c>
      <c r="CD74" s="80">
        <f t="shared" si="186"/>
        <v>21</v>
      </c>
      <c r="CE74" s="80">
        <f t="shared" si="186"/>
        <v>16</v>
      </c>
      <c r="CF74" s="80">
        <f t="shared" si="186"/>
        <v>26</v>
      </c>
      <c r="CG74" s="80">
        <f t="shared" si="186"/>
        <v>22</v>
      </c>
      <c r="CH74" s="80">
        <f t="shared" si="186"/>
        <v>17</v>
      </c>
      <c r="CI74" s="80">
        <f t="shared" si="186"/>
        <v>25</v>
      </c>
    </row>
    <row r="75" spans="1:87" ht="18.75" x14ac:dyDescent="0.3">
      <c r="A75" s="100" t="s">
        <v>306</v>
      </c>
      <c r="B75" s="101" t="s">
        <v>307</v>
      </c>
      <c r="C75" s="101" t="s">
        <v>308</v>
      </c>
      <c r="D75" s="101" t="s">
        <v>304</v>
      </c>
      <c r="E75" s="101" t="s">
        <v>305</v>
      </c>
      <c r="F75" s="101" t="s">
        <v>302</v>
      </c>
      <c r="G75" s="101" t="s">
        <v>303</v>
      </c>
      <c r="H75" s="101" t="s">
        <v>300</v>
      </c>
      <c r="I75" s="101" t="s">
        <v>301</v>
      </c>
      <c r="J75" s="101" t="s">
        <v>298</v>
      </c>
      <c r="K75" s="101" t="s">
        <v>299</v>
      </c>
      <c r="L75" s="101" t="s">
        <v>297</v>
      </c>
      <c r="M75" s="102" t="s">
        <v>296</v>
      </c>
      <c r="W75" s="1"/>
      <c r="X75" s="1"/>
      <c r="Y75" s="1"/>
      <c r="Z75" s="1"/>
      <c r="AA75" s="1"/>
      <c r="AB75" s="1"/>
      <c r="AD75" s="1"/>
      <c r="AE75" s="1"/>
      <c r="AF75" s="1"/>
      <c r="AG75" s="1"/>
      <c r="AH75" s="1"/>
      <c r="AI75" s="1"/>
      <c r="AK75" s="1"/>
      <c r="AL75" s="1"/>
      <c r="AM75" s="1"/>
      <c r="AN75" s="1"/>
      <c r="AO75" s="1"/>
      <c r="AP75" s="1"/>
      <c r="AR75" s="1"/>
      <c r="AS75" s="1"/>
      <c r="AT75" s="1"/>
      <c r="AU75" s="1"/>
      <c r="AV75" s="1"/>
      <c r="AW75" s="1"/>
      <c r="AY75" s="1"/>
      <c r="AZ75" s="1"/>
      <c r="BA75" s="1"/>
      <c r="BB75" s="1"/>
      <c r="BC75" s="1"/>
      <c r="BD75" s="1"/>
      <c r="BE75" s="48">
        <f t="shared" si="124"/>
        <v>0</v>
      </c>
      <c r="BF75" s="1"/>
      <c r="BG75" s="1"/>
      <c r="BH75" s="1"/>
      <c r="BI75" s="1"/>
      <c r="BJ75" s="1"/>
      <c r="BK75" s="1"/>
    </row>
    <row r="76" spans="1:87" ht="18.75" x14ac:dyDescent="0.3">
      <c r="A76" s="1"/>
      <c r="B76" s="1"/>
      <c r="C76" s="1"/>
      <c r="D76" s="1"/>
      <c r="E76" s="1"/>
      <c r="F76" s="1"/>
      <c r="G76" s="1"/>
      <c r="H76" s="1">
        <v>0</v>
      </c>
      <c r="I76" s="1"/>
      <c r="J76" s="1"/>
      <c r="K76" s="1"/>
      <c r="L76" s="1"/>
      <c r="M76" s="1"/>
      <c r="N76" s="21" t="s">
        <v>388</v>
      </c>
      <c r="O76" s="131" t="s">
        <v>505</v>
      </c>
      <c r="P76" s="21" t="s">
        <v>503</v>
      </c>
      <c r="Q76" s="188" t="s">
        <v>253</v>
      </c>
      <c r="R76" s="1" t="s">
        <v>7</v>
      </c>
      <c r="S76" s="1" t="s">
        <v>91</v>
      </c>
      <c r="T76" s="1" t="s">
        <v>45</v>
      </c>
      <c r="U76" s="1" t="s">
        <v>92</v>
      </c>
      <c r="V76" s="3">
        <v>0</v>
      </c>
      <c r="W76" s="1">
        <f t="shared" ref="W76:W96" si="187">IF($T76="primary",ROUNDUP((($V76*$T$13*SUM($T$3,$X$3))/1000)/W$26,0),ROUNDUP((($V76*$T$20*SUM($T$3,$X$3))/1000)/W$26,0))</f>
        <v>0</v>
      </c>
      <c r="X76" s="1">
        <f t="shared" ref="X76:X96" si="188">IF($T76="primary",ROUNDUP((($V76*$T$13*SUM($U$3,$W$3))/1000)/X$26,0),ROUNDUP((($V76*$T$20*SUM($U$3,$W$3))/1000)/X$26,0))</f>
        <v>0</v>
      </c>
      <c r="Y76" s="1">
        <f t="shared" ref="Y76:Y96" si="189">IF($T76="primary",ROUNDUP((($V76*$T$12*SUM($T$3,$U$3,$X$3,$W$3))/1000)/Y$26,0),ROUNDUP((($V76*$T$19*SUM($T$3,$U$3,$W$3,$X$3))/1000)/Y$26,0))</f>
        <v>0</v>
      </c>
      <c r="Z76" s="1">
        <f t="shared" ref="Z76:Z94" si="190">$V76*$V$3</f>
        <v>0</v>
      </c>
      <c r="AA76" s="1">
        <f t="shared" ref="AA76:AA96" si="191">IF($T76="primary",ROUNDDOWN((($V76*$T$11*SUM($T$3,$U$3,$X$3,$W$3))/1000)/AA$26,0),ROUNDDOWN((($V76*$T$18*SUM($T$3,$U$3,$W$3,$X$3))/1000)/AA$26,0))</f>
        <v>0</v>
      </c>
      <c r="AB76" s="1">
        <f t="shared" ref="AB76:AB96" si="192">IF($T76="primary",ROUNDUP(((($V76*$T$11*SUM($T$3,$U$3,$X$3,$W$3))/1000)-(AA76*AA$26))/AB$26,0),ROUNDUP(((($V76*$T$18*SUM($T$3,$U$3,$W$3,$X$3))/1000)-(AA76*AA$26))/AB$26,0))</f>
        <v>0</v>
      </c>
      <c r="AD76" s="1">
        <f t="shared" ref="AD76:AD96" si="193">IF($T76="primary",ROUNDUP((($V76*$T$13*SUM($T$4,$X$4))/1000)/AD$26,0),ROUNDUP((($V76*$T$20*SUM($T$4,$X$4))/1000)/AD$26,0))</f>
        <v>0</v>
      </c>
      <c r="AE76" s="1">
        <f t="shared" ref="AE76:AE96" si="194">IF($T76="primary",ROUNDUP((($V76*$T$14*SUM($U$4,$W$4))/1000)/AE$26,0),ROUNDUP((($V76*$T$21*SUM($U$4,$W$4))/1000)/AE$26,0))</f>
        <v>0</v>
      </c>
      <c r="AF76" s="1">
        <f t="shared" ref="AF76:AF96" si="195">IF($T76="primary",ROUNDUP((($V76*$T$12*SUM($T$4,$U$4,$X$4,$W$4))/1000)/AF$26,0),ROUNDUP((($V76*$T$19*SUM($T$4,$U$4,$W$4,$X$4))/1000)/AF$26,0))</f>
        <v>0</v>
      </c>
      <c r="AG76" s="1">
        <f t="shared" ref="AG76:AG94" si="196">$V76*$V$4</f>
        <v>0</v>
      </c>
      <c r="AH76" s="1">
        <f t="shared" ref="AH76:AH96" si="197">IF($T76="primary",ROUNDDOWN((($V76*$T$11*SUM($T$4,$U$4,$X$4,$W$4))/1000)/AH$26,0),ROUNDDOWN((($V76*$T$18*SUM($T$4,$U$4,$W$4,$X$4))/1000)/AH$26,0))</f>
        <v>0</v>
      </c>
      <c r="AI76" s="1">
        <f t="shared" ref="AI76:AI96" si="198">IF($T76="primary",ROUNDUP(((($V76*$T$11*SUM($T$4,$U$4,$X$4,$W$4))/1000)-(AH76*AH$26))/AI$26,0),ROUNDUP(((($V76*$T$18*SUM($T$4,$U$4,$W$4,$X$4))/1000)-(AH76*AH$26))/AI$26,0))</f>
        <v>0</v>
      </c>
      <c r="AK76" s="1">
        <f t="shared" ref="AK76:AK96" si="199">IF($T76="primary",ROUNDUP((($V76*$T$13*SUM($T$5,$X$5))/1000)/AK$26,0),ROUNDUP((($V76*$T$20*SUM($T$5,$X$5))/1000)/AK$26,0))</f>
        <v>0</v>
      </c>
      <c r="AL76" s="1">
        <f t="shared" ref="AL76:AL96" si="200">IF($T76="primary",ROUNDUP((($V76*$T$14*SUM($U$5,$W$5))/1000)/AL$26,0),ROUNDUP((($V76*$T$21*SUM($U$5,$W$5))/1000)/AL$26,0))</f>
        <v>0</v>
      </c>
      <c r="AM76" s="1">
        <f t="shared" ref="AM76:AM96" si="201">IF($T76="primary",ROUNDUP((($V76*$T$12*SUM($T$5,$U$5,$X$5,$W$5))/1000)/AM$26,0),ROUNDUP((($V76*$T$19*SUM($T$5,$U$5,$W$5,$X$5))/1000)/AM$26,0))</f>
        <v>0</v>
      </c>
      <c r="AN76" s="1">
        <f t="shared" ref="AN76:AN96" si="202">$V76*$V$5</f>
        <v>0</v>
      </c>
      <c r="AO76" s="1">
        <f t="shared" ref="AO76:AO96" si="203">IF($T76="primary",ROUNDDOWN((($V76*$T$11*SUM($T$5,$U$5,$X$5,$W$5))/1000)/AO$26,0),ROUNDDOWN((($V76*$T$18*SUM($T$5,$U$5,$W$5,$X$5))/1000)/AO$26,0))</f>
        <v>0</v>
      </c>
      <c r="AP76" s="1">
        <f t="shared" ref="AP76:AP96" si="204">IF($T76="primary",ROUNDUP(((($V76*$T$11*SUM($T$5,$U$5,$X$5,$W$5))/1000)-(AO76*AO$26))/AP$26,0),ROUNDUP(((($V76*$T$18*SUM($T$5,$U$5,$W$5,$X$5))/1000)-(AO76*AO$26))/AP$26,0))</f>
        <v>0</v>
      </c>
      <c r="AR76" s="1">
        <f t="shared" ref="AR76:AR96" si="205">IF($T76="primary",ROUNDUP((($V76*$T$13*SUM($T$6,$X$6))/1000)/AR$26,0),ROUNDUP((($V76*$T$20*SUM($T$6,$X$6))/1000)/AR$26,0))</f>
        <v>0</v>
      </c>
      <c r="AS76" s="1">
        <f t="shared" ref="AS76:AS96" si="206">IF($T76="primary",ROUNDUP((($V76*$T$14*SUM($U$6,$W$6))/1000)/AS$26,0),ROUNDUP((($V76*$T$21*SUM($U$6,$W$6))/1000)/AS$26,0))</f>
        <v>0</v>
      </c>
      <c r="AT76" s="1">
        <f t="shared" ref="AT76:AT96" si="207">IF($T76="primary",ROUNDUP((($V76*$T$12*SUM($T$6,$U$6,$X$6,$W$6))/1000)/AT$26,0),ROUNDUP((($V76*$T$19*SUM($T$6,$U$6,$W$6,$X$6))/1000)/AT$26,0))</f>
        <v>0</v>
      </c>
      <c r="AU76" s="1">
        <f t="shared" ref="AU76:AU96" si="208">$V76*$V$6</f>
        <v>0</v>
      </c>
      <c r="AV76" s="1">
        <f t="shared" ref="AV76:AV96" si="209">IF($T76="primary",ROUNDDOWN((($V76*$T$11*SUM($T$6,$U$6,$X$6,$W$6))/1000)/AV$26,0),ROUNDDOWN((($V76*$T$18*SUM($T$6,$U$6,$W$6,$X$6))/1000)/AV$26,0))</f>
        <v>0</v>
      </c>
      <c r="AW76" s="1">
        <f t="shared" ref="AW76:AW96" si="210">IF($T76="primary",ROUNDUP(((($V76*$T$11*SUM($T$6,$U$6,$X$6,$W$6))/1000)-(AV76*AV$26))/AW$26,0),ROUNDUP(((($V76*$T$18*SUM($T$6,$U$6,$W$6,$X$6))/1000)-(AV76*AV$26))/AW$26,0))</f>
        <v>0</v>
      </c>
      <c r="AY76" s="1">
        <f t="shared" ref="AY76:AY96" si="211">IF($T76="primary",ROUNDUP((($V76*$T$13*SUM($T$7,$X$7))/1000)/AY$26,0),ROUNDUP((($V76*$T$20*SUM($T$7,$X$7))/1000)/AY$26,0))</f>
        <v>0</v>
      </c>
      <c r="AZ76" s="1">
        <f t="shared" ref="AZ76:AZ96" si="212">IF($T76="primary",ROUNDUP((($V76*$T$14*SUM($U$7,$W$7))/1000)/AZ$26,0),ROUNDUP((($V76*$T$21*SUM($U$7,$W$7))/1000)/AZ$26,0))</f>
        <v>0</v>
      </c>
      <c r="BA76" s="1">
        <f t="shared" ref="BA76:BA96" si="213">IF($T76="primary",ROUNDUP((($V76*$T$12*SUM($T$7,$U$7,$X$7,$W$7))/1000)/BA$26,0),ROUNDUP((($V76*$T$19*SUM($T$7,$U$7,$W$7,$X$7))/1000)/BA$26,0))</f>
        <v>0</v>
      </c>
      <c r="BB76" s="1">
        <f t="shared" ref="BB76:BB96" si="214">$V76*$V$7</f>
        <v>0</v>
      </c>
      <c r="BC76" s="1">
        <f t="shared" ref="BC76:BC96" si="215">IF($T76="primary",ROUNDDOWN((($V76*$T$11*SUM($T$7,$U$7,$X$7,$W$7))/1000)/BC$26,0),ROUNDDOWN((($V76*$T$18*SUM($T$7,$U$7,$W$7,$X$7))/1000)/BC$26,0))</f>
        <v>0</v>
      </c>
      <c r="BD76" s="1">
        <f t="shared" ref="BD76:BD96" si="216">IF($T76="primary",ROUNDUP(((($V76*$T$11*SUM($T$7,$U$7,$X$7,$W$7))/1000)-(BC76*BC$26))/BD$26,0),ROUNDUP(((($V76*$T$18*SUM($T$7,$U$7,$W$7,$X$7))/1000)-(BC76*BC$26))/BD$26,0))</f>
        <v>0</v>
      </c>
      <c r="BE76" s="48">
        <f t="shared" si="124"/>
        <v>0</v>
      </c>
      <c r="BF76" s="1">
        <f t="shared" si="29"/>
        <v>0</v>
      </c>
      <c r="BG76" s="1">
        <f t="shared" si="92"/>
        <v>0</v>
      </c>
      <c r="BH76" s="1">
        <f t="shared" si="93"/>
        <v>0</v>
      </c>
      <c r="BI76" s="1">
        <f t="shared" si="94"/>
        <v>0</v>
      </c>
      <c r="BJ76" s="1">
        <f t="shared" si="95"/>
        <v>0</v>
      </c>
      <c r="BK76" s="1">
        <f t="shared" si="96"/>
        <v>0</v>
      </c>
      <c r="BM76" s="1">
        <f t="shared" ref="BM76:BM96" si="217">IF($T76="primary",ROUNDDOWN((($V76*$BS$14*SUM($BP$19:$BP$23))/1000)/BM$26,0),ROUNDDOWN((($V76*$BO$14*SUM($BN$19:$BN$23,$BQ$19:$BQ$23))/1000)/BM$26,0))</f>
        <v>0</v>
      </c>
      <c r="BN76" s="1">
        <f t="shared" ref="BN76:BN96" si="218">IF($T76="primary",ROUNDDOWN(((($V76*$BS$14*SUM($BP$19:$BP$23))/1000)-(BM76*BM$26))/BN$26,0),ROUNDDOWN(((($V76*$BO$14*SUM($BN$19:$BN$23,$BQ$19:$BQ$23))/1000)-(BM76*BM$26))/BN$26,0))</f>
        <v>0</v>
      </c>
      <c r="BO76" s="1">
        <f>IF($T76="primary",ROUNDUP(((($V76*$BS$14*SUM($BP$19:$BP$23))/1000)-(BM$26*BM76+BN76*BN$26))/BO$26,0),ROUNDUP(((($V76*$BO$14*SUM($BN$19:$BN$23,$BQ$19:$BQ$23))/1000)-(BM$26*BM76+BN76*BN$26))/BO$26,0))</f>
        <v>0</v>
      </c>
      <c r="BP76" s="1">
        <f t="shared" ref="BP76:BP96" si="219">IF($T76="primary",ROUNDDOWN((($V76*$BS$6*SUM($BO$19:$BO$23,$BQ$19:$BQ$23,$BN$19:$BN$23))/1000)/BP$26,0),ROUNDDOWN((($V76*$BO$6*SUM($BO$19:$BO$23,$BP$19:$BP$23))/1000)/BP$26,0))</f>
        <v>0</v>
      </c>
      <c r="BQ76" s="1">
        <f t="shared" ref="BQ76:BQ96" si="220">IF($T76="primary",ROUNDDOWN(((($V76*$BS$6*SUM($BO$19:$BO$23,$BN$19:$BN$23,$BQ$19:$BQ$23))/1000)-(BP76*BP$26))/BQ$26,0),ROUNDDOWN(((($V76*$BO$6*SUM($BO$19:$BO$23,$BP$19:$BP$23))/1000)-(BP76*BP$26))/BQ$26,0))</f>
        <v>0</v>
      </c>
      <c r="BR76" s="1">
        <f>IF($T76="primary",ROUNDUP(((($V76*$BS$6*SUM($BO$19:$BO$23,$BN$19:$BN$23,$BQ$19:$BQ$23))/1000)-(BP$26*BP76+BQ76*BQ$26))/BR$26,0),ROUNDUP(((($V76*$BO$6*SUM($BO$19:$BO$23,$BP$19:$BP$23))/1000)-(BP$26*BP76+BQ76*BQ$26))/BR$26,0))</f>
        <v>0</v>
      </c>
      <c r="BS76" s="1">
        <f t="shared" ref="BS76:BS96" si="221">IF($T76="primary",ROUNDUP((($V76*$BS$13*SUM($BO$19:$BO$23))/1000)/BS$26,0),ROUNDUP((($V76*$BO$13*SUM($BO$19:$BO$23))/1000)/BS$26,0))</f>
        <v>0</v>
      </c>
      <c r="BT76" s="1">
        <f t="shared" ref="BT76:BT96" si="222">IF($T76="primary",ROUNDUP((($V76*$BS$10*SUM($BM$19:$BM$23)+$V76*$BT$10*SUM($BQ$19:$BQ$23))/1000)/BT$26,0),ROUNDUP((($V76*$BO$10*SUM($BM$19:$BM$23))/1000)/BT$26,0))</f>
        <v>0</v>
      </c>
      <c r="BU76" s="1">
        <f t="shared" ref="BU76:BU96" si="223">IF($T76="primary",ROUNDDOWN((($V76*$BS$7*SUM($BM$19:$BM$23))/1000)/BU$26,0),ROUNDDOWN((($V76*$BO$7*SUM($BM$19:$BM$23))/1000)/BU$26,0))</f>
        <v>0</v>
      </c>
      <c r="BV76" s="1">
        <f t="shared" ref="BV76:BV96" si="224">IF($T76="primary",ROUNDDOWN(((($V76*$BS$7*SUM($BM$19:$BM$23))/1000)-(BU76*BU$26))/BV$26,0),ROUNDDOWN(((($V76*$BO$7*SUM($BM$19:$BM$23))/1000)-(BU76*BU$26))/BV$26,0))</f>
        <v>0</v>
      </c>
      <c r="BW76" s="1">
        <f>IF($T76="primary",ROUNDUP(((($V76*$BS$7*SUM($BM$19:$BM$23))/1000)-(BU$26*BU76+BV76*BV$26))/BW$26,0),ROUNDUP(((($V76*$BO$7*SUM($BM$19:$BM$23))/1000)-(BU$26*BU76+BV76*BV$26))/BW$26,0))</f>
        <v>0</v>
      </c>
      <c r="BX76" s="1">
        <f t="shared" ref="BX76:BX96" si="225">IF($T76="primary",ROUNDUP((($V76*$BS$9*SUM($BM$19:$BM$23,$BN$19:$BN$23,$BP$19:$BP$23))/1000)/BX$26,0),ROUNDUP((($V76*$BO$9*SUM($BM$19:$BQ$23))/1000)/BX$26,0))</f>
        <v>0</v>
      </c>
      <c r="BY76" s="1">
        <f t="shared" ref="BY76:BY96" si="226">IF($T76="primary",ROUNDDOWN((($V76*$BS$12*SUM($BP$19:$BP$23))/1000)/BY$26,0),ROUNDDOWN((($V76*$BO$12*SUM($BN$19:$BN$23,$BQ$19:$BQ$23))/1000)/BY$26,0))</f>
        <v>0</v>
      </c>
      <c r="BZ76" s="1">
        <f t="shared" ref="BZ76:BZ96" si="227">IF($T76="primary",ROUNDDOWN(((($V76*$BS$12*SUM($BP$19:$BP$23))/1000)-(BY76*BY$26))/BZ$26,0),ROUNDDOWN(((($V76*$BO$12*SUM($BN$19:$BN$23,$BQ$19:$BQ$23))/1000)-(BY76*BY$26))/BZ$26,0))</f>
        <v>0</v>
      </c>
      <c r="CA76" s="1">
        <f>IF($T76="primary",ROUNDUP(((($V76*$BS$12*SUM($BP$19:$BP$23))/1000)-(BY$26*BY76+BZ76*BZ$26))/CA$26,0),ROUNDUP(((($V76*$BO$12*SUM($BN$19:$BN$23,$BQ$19:$BQ$23))/1000)-(BY$26*BY76+BZ76*BZ$26))/CA$26,0))</f>
        <v>0</v>
      </c>
      <c r="CB76" s="1">
        <f t="shared" ref="CB76:CB96" si="228">IF($T76="primary",ROUNDDOWN((($V76*$BS$11*SUM($BN$19:$BN$23))/1000)/CB$26,0),ROUNDDOWN((($V76*$BO$11*SUM($BP$19:$BP$23))/1000)/CB$26,0))</f>
        <v>0</v>
      </c>
      <c r="CC76" s="1">
        <f t="shared" ref="CC76:CC96" si="229">IF($T76="primary",ROUNDDOWN(((($V76*$BS$11*SUM($BN$19:$BN$23))/1000)-(CB76*CB$26))/CC$26,0),ROUNDDOWN(((($V76*$BO$11*SUM($BP$19:$BP$23))/1000)-(CB76*CB$26))/CC$26,0))</f>
        <v>0</v>
      </c>
      <c r="CD76" s="1">
        <f>IF($T76="primary",ROUNDUP(((($V76*$BS$11*SUM($BN$19:$BN$23))/1000)-(CB$26*CB76+CC76*CC$26))/CD$26,0),ROUNDUP(((($V76*$BO$11*SUM($BP$19:$BP$23))/1000)-(CC76*CC$26+CB$26*CB76))/CD$26,0))</f>
        <v>0</v>
      </c>
      <c r="CE76" s="1">
        <f t="shared" ref="CE76:CE96" si="230">IF($T76="primary",ROUNDDOWN((($V76*$BS$15*SUM($BM$19:$BM$23,$BQ$19:$BQ$23))/1000)/CE$26,0),ROUNDDOWN((($V76*$BO$15*SUM($BM$19:$BM$23,$BQ$19:$BQ$23))/1000)/CE$26,0))</f>
        <v>0</v>
      </c>
      <c r="CF76" s="1">
        <f t="shared" ref="CF76:CF96" si="231">IF($T76="primary",ROUNDUP(((($V76*$BS$15*SUM($BM$19:$BM$23,$BQ$19:$BQ$23))/1000)-(CE76*CE$26))/CF$26,0),ROUNDUP(((($V76*$BO$15*SUM($BM$19:$BM$23,$BQ$19:$BQ$23))/1000)-(CE76*CE$26))/CF$26,0))</f>
        <v>0</v>
      </c>
      <c r="CG76" s="1">
        <f t="shared" ref="CG76:CG96" si="232">IF($T76="primary",ROUNDDOWN((($V76*$BS$8*SUM($BM$19:$BM$23,$BN$19:$BN$23,$BP$19:$BP$23,$BQ$19:$BQ$23))/1000)/CG$26,0),ROUNDDOWN((($V76*$BO$8*SUM($BM$19:$BM$23,$BN$19:$BN$23,$BP$19:$BP$23,$BQ$19:$BQ$23))/1000)/CG$26,0))</f>
        <v>0</v>
      </c>
      <c r="CH76" s="1">
        <f t="shared" ref="CH76:CH96" si="233">IF($T76="primary",ROUNDDOWN(((($V76*$BS$8*SUM($BM$19:$BM$23,$BN$19:$BN$23,$BP$19:$BP$23,$BQ$19:$BQ$23))/1000)-(CG76*CG$26))/CH$26,0),ROUNDDOWN(((($V76*$BO$8*SUM($BM$19:$BM$23,$BN$19:$BN$23,$BP$19:$BP$23,$BQ$19:$BQ$23))/1000)-(CG76*CG$26))/CH$26,0))</f>
        <v>0</v>
      </c>
      <c r="CI76" s="1">
        <f>IF($T76="primary",ROUNDUP(((($V76*$BS$8*SUM($BM$19:$BM$23,$BN$19:$BN$23,$BP$19:$BP$23,$BQ$19:$BQ$23))/1000)-(CG$26*CG76+CH76*CH$26))/CI$26,0),ROUNDUP(((($V76*$BO$8*SUM($BM$19:$BM$23,$BN$19:$BN$23,$BP$19:$BP$23,$BQ$19:$BQ$23))/1000)-(CG$26*CG76+CH76*CH$26))/CI$26,0))</f>
        <v>0</v>
      </c>
    </row>
    <row r="77" spans="1:87" ht="18.75" x14ac:dyDescent="0.3">
      <c r="A77" s="1"/>
      <c r="B77" s="1"/>
      <c r="C77" s="1"/>
      <c r="D77" s="1"/>
      <c r="E77" s="1"/>
      <c r="F77" s="1"/>
      <c r="G77" s="1"/>
      <c r="H77" s="1">
        <v>5</v>
      </c>
      <c r="I77" s="1"/>
      <c r="J77" s="1"/>
      <c r="K77" s="1"/>
      <c r="L77" s="1"/>
      <c r="M77" s="1"/>
      <c r="N77" s="21" t="s">
        <v>389</v>
      </c>
      <c r="O77" s="131" t="s">
        <v>505</v>
      </c>
      <c r="P77" s="21" t="s">
        <v>503</v>
      </c>
      <c r="Q77" s="188" t="s">
        <v>506</v>
      </c>
      <c r="R77" s="1" t="s">
        <v>504</v>
      </c>
      <c r="S77" s="1" t="s">
        <v>91</v>
      </c>
      <c r="T77" s="1" t="s">
        <v>45</v>
      </c>
      <c r="U77" s="1" t="s">
        <v>93</v>
      </c>
      <c r="V77" s="3">
        <v>41</v>
      </c>
      <c r="W77" s="1">
        <f t="shared" si="187"/>
        <v>1</v>
      </c>
      <c r="X77" s="1">
        <f t="shared" si="188"/>
        <v>2</v>
      </c>
      <c r="Y77" s="1">
        <f t="shared" si="189"/>
        <v>1</v>
      </c>
      <c r="Z77" s="1">
        <f t="shared" si="190"/>
        <v>41</v>
      </c>
      <c r="AA77" s="1">
        <f t="shared" si="191"/>
        <v>0</v>
      </c>
      <c r="AB77" s="1">
        <f t="shared" si="192"/>
        <v>1</v>
      </c>
      <c r="AD77" s="1">
        <f t="shared" si="193"/>
        <v>1</v>
      </c>
      <c r="AE77" s="1">
        <f t="shared" si="194"/>
        <v>2</v>
      </c>
      <c r="AF77" s="1">
        <f t="shared" si="195"/>
        <v>1</v>
      </c>
      <c r="AG77" s="1">
        <f t="shared" si="196"/>
        <v>41</v>
      </c>
      <c r="AH77" s="1">
        <f t="shared" si="197"/>
        <v>0</v>
      </c>
      <c r="AI77" s="1">
        <f t="shared" si="198"/>
        <v>1</v>
      </c>
      <c r="AK77" s="1">
        <f t="shared" si="199"/>
        <v>1</v>
      </c>
      <c r="AL77" s="1">
        <f t="shared" si="200"/>
        <v>1</v>
      </c>
      <c r="AM77" s="1">
        <f t="shared" si="201"/>
        <v>1</v>
      </c>
      <c r="AN77" s="1">
        <f t="shared" si="202"/>
        <v>0</v>
      </c>
      <c r="AO77" s="1">
        <f t="shared" si="203"/>
        <v>0</v>
      </c>
      <c r="AP77" s="1">
        <f t="shared" si="204"/>
        <v>1</v>
      </c>
      <c r="AR77" s="1">
        <f t="shared" si="205"/>
        <v>0</v>
      </c>
      <c r="AS77" s="1">
        <f t="shared" si="206"/>
        <v>0</v>
      </c>
      <c r="AT77" s="1">
        <f t="shared" si="207"/>
        <v>0</v>
      </c>
      <c r="AU77" s="1">
        <f t="shared" si="208"/>
        <v>0</v>
      </c>
      <c r="AV77" s="1">
        <f t="shared" si="209"/>
        <v>0</v>
      </c>
      <c r="AW77" s="1">
        <f t="shared" si="210"/>
        <v>0</v>
      </c>
      <c r="AY77" s="1">
        <f t="shared" si="211"/>
        <v>0</v>
      </c>
      <c r="AZ77" s="1">
        <f t="shared" si="212"/>
        <v>0</v>
      </c>
      <c r="BA77" s="1">
        <f t="shared" si="213"/>
        <v>0</v>
      </c>
      <c r="BB77" s="1">
        <f t="shared" si="214"/>
        <v>0</v>
      </c>
      <c r="BC77" s="1">
        <f t="shared" si="215"/>
        <v>0</v>
      </c>
      <c r="BD77" s="1">
        <f t="shared" si="216"/>
        <v>0</v>
      </c>
      <c r="BE77" s="48">
        <f t="shared" si="124"/>
        <v>0</v>
      </c>
      <c r="BF77" s="1">
        <f t="shared" si="29"/>
        <v>3</v>
      </c>
      <c r="BG77" s="1">
        <f t="shared" si="92"/>
        <v>5</v>
      </c>
      <c r="BH77" s="1">
        <f t="shared" si="93"/>
        <v>3</v>
      </c>
      <c r="BI77" s="1">
        <f t="shared" si="94"/>
        <v>82</v>
      </c>
      <c r="BJ77" s="1">
        <f t="shared" si="95"/>
        <v>0</v>
      </c>
      <c r="BK77" s="1">
        <f t="shared" si="96"/>
        <v>3</v>
      </c>
      <c r="BM77" s="1">
        <f t="shared" si="217"/>
        <v>0</v>
      </c>
      <c r="BN77" s="1">
        <f t="shared" si="218"/>
        <v>0</v>
      </c>
      <c r="BO77" s="1">
        <f t="shared" ref="BO77:BO96" si="234">IF($T77="primary",ROUNDUP(((($V77*$BS$14*SUM($BP$19:$BP$23))/1000)-(BM$26*BM77+BN77*BN$26))/BO$26,0),ROUNDUP(((($V77*$BO$14*SUM($BN$19:$BN$23,$BQ$19:$BQ$23))/1000)-(BM$26*BM77+BN77*BN$26))/BO$26,0))</f>
        <v>6</v>
      </c>
      <c r="BP77" s="1">
        <f t="shared" si="219"/>
        <v>0</v>
      </c>
      <c r="BQ77" s="1">
        <f t="shared" si="220"/>
        <v>2</v>
      </c>
      <c r="BR77" s="1">
        <f t="shared" ref="BR77:BR96" si="235">IF($T77="primary",ROUNDUP(((($V77*$BS$6*SUM($BO$19:$BO$23,$BN$19:$BN$23,$BQ$19:$BQ$23))/1000)-(BP$26*BP77+BQ77*BQ$26))/BR$26,0),ROUNDUP(((($V77*$BO$6*SUM($BO$19:$BO$23,$BP$19:$BP$23))/1000)-(BP$26*BP77+BQ77*BQ$26))/BR$26,0))</f>
        <v>3</v>
      </c>
      <c r="BS77" s="1">
        <f t="shared" si="221"/>
        <v>17</v>
      </c>
      <c r="BT77" s="1">
        <f t="shared" si="222"/>
        <v>16</v>
      </c>
      <c r="BU77" s="1">
        <f t="shared" si="223"/>
        <v>0</v>
      </c>
      <c r="BV77" s="1">
        <f t="shared" si="224"/>
        <v>0</v>
      </c>
      <c r="BW77" s="1">
        <f t="shared" ref="BW77:BW96" si="236">IF($T77="primary",ROUNDUP(((($V77*$BS$7*SUM($BM$19:$BM$23))/1000)-(BU$26*BU77+BV77*BV$26))/BW$26,0),ROUNDUP(((($V77*$BO$7*SUM($BM$19:$BM$23))/1000)-(BU$26*BU77+BV77*BV$26))/BW$26,0))</f>
        <v>4</v>
      </c>
      <c r="BX77" s="1">
        <f t="shared" si="225"/>
        <v>1</v>
      </c>
      <c r="BY77" s="1">
        <f t="shared" si="226"/>
        <v>0</v>
      </c>
      <c r="BZ77" s="1">
        <f t="shared" si="227"/>
        <v>0</v>
      </c>
      <c r="CA77" s="1">
        <f t="shared" ref="CA77:CA96" si="237">IF($T77="primary",ROUNDUP(((($V77*$BS$12*SUM($BP$19:$BP$23))/1000)-(BY$26*BY77+BZ77*BZ$26))/CA$26,0),ROUNDUP(((($V77*$BO$12*SUM($BN$19:$BN$23,$BQ$19:$BQ$23))/1000)-(BY$26*BY77+BZ77*BZ$26))/CA$26,0))</f>
        <v>4</v>
      </c>
      <c r="CB77" s="1">
        <f t="shared" si="228"/>
        <v>0</v>
      </c>
      <c r="CC77" s="1">
        <f t="shared" si="229"/>
        <v>0</v>
      </c>
      <c r="CD77" s="1">
        <f t="shared" ref="CD77:CD96" si="238">IF($T77="primary",ROUNDUP(((($V77*$BS$11*SUM($BN$19:$BN$23))/1000)-(CB$26*CB77+CC77*CC$26))/CD$26,0),ROUNDUP(((($V77*$BO$11*SUM($BP$19:$BP$23))/1000)-(CC77*CC$26+CB$26*CB77))/CD$26,0))</f>
        <v>2</v>
      </c>
      <c r="CE77" s="1">
        <f t="shared" si="230"/>
        <v>0</v>
      </c>
      <c r="CF77" s="1">
        <f t="shared" si="231"/>
        <v>1</v>
      </c>
      <c r="CG77" s="1">
        <f t="shared" si="232"/>
        <v>0</v>
      </c>
      <c r="CH77" s="1">
        <f t="shared" si="233"/>
        <v>0</v>
      </c>
      <c r="CI77" s="1">
        <f t="shared" ref="CI77:CI96" si="239">IF($T77="primary",ROUNDUP(((($V77*$BS$8*SUM($BM$19:$BM$23,$BN$19:$BN$23,$BP$19:$BP$23,$BQ$19:$BQ$23))/1000)-(CG$26*CG77+CH77*CH$26))/CI$26,0),ROUNDUP(((($V77*$BO$8*SUM($BM$19:$BM$23,$BN$19:$BN$23,$BP$19:$BP$23,$BQ$19:$BQ$23))/1000)-(CG$26*CG77+CH77*CH$26))/CI$26,0))</f>
        <v>1</v>
      </c>
    </row>
    <row r="78" spans="1:87" ht="18.75" x14ac:dyDescent="0.3">
      <c r="A78" s="1"/>
      <c r="B78" s="1"/>
      <c r="C78" s="1"/>
      <c r="D78" s="1"/>
      <c r="E78" s="1"/>
      <c r="F78" s="1"/>
      <c r="G78" s="1"/>
      <c r="H78" s="1">
        <v>7</v>
      </c>
      <c r="I78" s="1"/>
      <c r="J78" s="1"/>
      <c r="K78" s="1"/>
      <c r="L78" s="1"/>
      <c r="M78" s="1"/>
      <c r="N78" s="21" t="s">
        <v>390</v>
      </c>
      <c r="O78" s="131" t="s">
        <v>505</v>
      </c>
      <c r="P78" s="21" t="s">
        <v>503</v>
      </c>
      <c r="Q78" s="188" t="s">
        <v>507</v>
      </c>
      <c r="R78" s="1" t="s">
        <v>7</v>
      </c>
      <c r="S78" s="1" t="s">
        <v>91</v>
      </c>
      <c r="T78" s="1" t="s">
        <v>45</v>
      </c>
      <c r="U78" s="1" t="s">
        <v>94</v>
      </c>
      <c r="V78" s="3">
        <v>56</v>
      </c>
      <c r="W78" s="1">
        <f t="shared" si="187"/>
        <v>1</v>
      </c>
      <c r="X78" s="1">
        <f t="shared" si="188"/>
        <v>2</v>
      </c>
      <c r="Y78" s="1">
        <f t="shared" si="189"/>
        <v>1</v>
      </c>
      <c r="Z78" s="1">
        <f t="shared" si="190"/>
        <v>56</v>
      </c>
      <c r="AA78" s="1">
        <f t="shared" si="191"/>
        <v>0</v>
      </c>
      <c r="AB78" s="1">
        <f t="shared" si="192"/>
        <v>1</v>
      </c>
      <c r="AD78" s="1">
        <f t="shared" si="193"/>
        <v>1</v>
      </c>
      <c r="AE78" s="1">
        <f t="shared" si="194"/>
        <v>2</v>
      </c>
      <c r="AF78" s="1">
        <f t="shared" si="195"/>
        <v>1</v>
      </c>
      <c r="AG78" s="1">
        <f t="shared" si="196"/>
        <v>56</v>
      </c>
      <c r="AH78" s="1">
        <f t="shared" si="197"/>
        <v>0</v>
      </c>
      <c r="AI78" s="1">
        <f t="shared" si="198"/>
        <v>1</v>
      </c>
      <c r="AK78" s="1">
        <f t="shared" si="199"/>
        <v>1</v>
      </c>
      <c r="AL78" s="1">
        <f t="shared" si="200"/>
        <v>1</v>
      </c>
      <c r="AM78" s="1">
        <f t="shared" si="201"/>
        <v>1</v>
      </c>
      <c r="AN78" s="1">
        <f t="shared" si="202"/>
        <v>0</v>
      </c>
      <c r="AO78" s="1">
        <f t="shared" si="203"/>
        <v>0</v>
      </c>
      <c r="AP78" s="1">
        <f t="shared" si="204"/>
        <v>1</v>
      </c>
      <c r="AR78" s="1">
        <f t="shared" si="205"/>
        <v>0</v>
      </c>
      <c r="AS78" s="1">
        <f t="shared" si="206"/>
        <v>0</v>
      </c>
      <c r="AT78" s="1">
        <f t="shared" si="207"/>
        <v>0</v>
      </c>
      <c r="AU78" s="1">
        <f t="shared" si="208"/>
        <v>0</v>
      </c>
      <c r="AV78" s="1">
        <f t="shared" si="209"/>
        <v>0</v>
      </c>
      <c r="AW78" s="1">
        <f t="shared" si="210"/>
        <v>0</v>
      </c>
      <c r="AY78" s="1">
        <f t="shared" si="211"/>
        <v>0</v>
      </c>
      <c r="AZ78" s="1">
        <f t="shared" si="212"/>
        <v>0</v>
      </c>
      <c r="BA78" s="1">
        <f t="shared" si="213"/>
        <v>0</v>
      </c>
      <c r="BB78" s="1">
        <f t="shared" si="214"/>
        <v>0</v>
      </c>
      <c r="BC78" s="1">
        <f t="shared" si="215"/>
        <v>0</v>
      </c>
      <c r="BD78" s="1">
        <f t="shared" si="216"/>
        <v>0</v>
      </c>
      <c r="BE78" s="48">
        <f t="shared" si="124"/>
        <v>0</v>
      </c>
      <c r="BF78" s="1">
        <f t="shared" si="29"/>
        <v>3</v>
      </c>
      <c r="BG78" s="1">
        <f t="shared" si="92"/>
        <v>5</v>
      </c>
      <c r="BH78" s="1">
        <f t="shared" si="93"/>
        <v>3</v>
      </c>
      <c r="BI78" s="1">
        <f t="shared" si="94"/>
        <v>112</v>
      </c>
      <c r="BJ78" s="1">
        <f t="shared" si="95"/>
        <v>0</v>
      </c>
      <c r="BK78" s="1">
        <f t="shared" si="96"/>
        <v>3</v>
      </c>
      <c r="BM78" s="1">
        <f t="shared" si="217"/>
        <v>0</v>
      </c>
      <c r="BN78" s="1">
        <f t="shared" si="218"/>
        <v>0</v>
      </c>
      <c r="BO78" s="1">
        <f t="shared" si="234"/>
        <v>8</v>
      </c>
      <c r="BP78" s="1">
        <f t="shared" si="219"/>
        <v>0</v>
      </c>
      <c r="BQ78" s="1">
        <f t="shared" si="220"/>
        <v>3</v>
      </c>
      <c r="BR78" s="1">
        <f t="shared" si="235"/>
        <v>3</v>
      </c>
      <c r="BS78" s="1">
        <f t="shared" si="221"/>
        <v>23</v>
      </c>
      <c r="BT78" s="1">
        <f t="shared" si="222"/>
        <v>21</v>
      </c>
      <c r="BU78" s="1">
        <f t="shared" si="223"/>
        <v>0</v>
      </c>
      <c r="BV78" s="1">
        <f t="shared" si="224"/>
        <v>0</v>
      </c>
      <c r="BW78" s="1">
        <f t="shared" si="236"/>
        <v>5</v>
      </c>
      <c r="BX78" s="1">
        <f t="shared" si="225"/>
        <v>1</v>
      </c>
      <c r="BY78" s="1">
        <f t="shared" si="226"/>
        <v>0</v>
      </c>
      <c r="BZ78" s="1">
        <f t="shared" si="227"/>
        <v>1</v>
      </c>
      <c r="CA78" s="1">
        <f t="shared" si="237"/>
        <v>1</v>
      </c>
      <c r="CB78" s="1">
        <f t="shared" si="228"/>
        <v>0</v>
      </c>
      <c r="CC78" s="1">
        <f t="shared" si="229"/>
        <v>1</v>
      </c>
      <c r="CD78" s="1">
        <f t="shared" si="238"/>
        <v>1</v>
      </c>
      <c r="CE78" s="1">
        <f t="shared" si="230"/>
        <v>0</v>
      </c>
      <c r="CF78" s="1">
        <f t="shared" si="231"/>
        <v>1</v>
      </c>
      <c r="CG78" s="1">
        <f t="shared" si="232"/>
        <v>0</v>
      </c>
      <c r="CH78" s="1">
        <f t="shared" si="233"/>
        <v>0</v>
      </c>
      <c r="CI78" s="1">
        <f t="shared" si="239"/>
        <v>2</v>
      </c>
    </row>
    <row r="79" spans="1:87" ht="18.75" x14ac:dyDescent="0.3">
      <c r="A79" s="1"/>
      <c r="B79" s="1"/>
      <c r="C79" s="1"/>
      <c r="D79" s="1"/>
      <c r="E79" s="1"/>
      <c r="F79" s="1"/>
      <c r="G79" s="1"/>
      <c r="H79" s="1">
        <v>6</v>
      </c>
      <c r="I79" s="1"/>
      <c r="J79" s="1"/>
      <c r="K79" s="1"/>
      <c r="L79" s="1"/>
      <c r="M79" s="1"/>
      <c r="N79" s="21" t="s">
        <v>391</v>
      </c>
      <c r="O79" s="131" t="s">
        <v>505</v>
      </c>
      <c r="P79" s="21" t="s">
        <v>503</v>
      </c>
      <c r="Q79" s="188" t="s">
        <v>508</v>
      </c>
      <c r="R79" s="1" t="s">
        <v>7</v>
      </c>
      <c r="S79" s="1" t="s">
        <v>91</v>
      </c>
      <c r="T79" s="1" t="s">
        <v>45</v>
      </c>
      <c r="U79" s="1" t="s">
        <v>95</v>
      </c>
      <c r="V79" s="3">
        <v>63</v>
      </c>
      <c r="W79" s="1">
        <f t="shared" si="187"/>
        <v>1</v>
      </c>
      <c r="X79" s="1">
        <f t="shared" si="188"/>
        <v>2</v>
      </c>
      <c r="Y79" s="1">
        <f t="shared" si="189"/>
        <v>1</v>
      </c>
      <c r="Z79" s="1">
        <f t="shared" si="190"/>
        <v>63</v>
      </c>
      <c r="AA79" s="1">
        <f t="shared" si="191"/>
        <v>0</v>
      </c>
      <c r="AB79" s="1">
        <f t="shared" si="192"/>
        <v>1</v>
      </c>
      <c r="AD79" s="1">
        <f t="shared" si="193"/>
        <v>1</v>
      </c>
      <c r="AE79" s="1">
        <f t="shared" si="194"/>
        <v>2</v>
      </c>
      <c r="AF79" s="1">
        <f t="shared" si="195"/>
        <v>1</v>
      </c>
      <c r="AG79" s="1">
        <f t="shared" si="196"/>
        <v>63</v>
      </c>
      <c r="AH79" s="1">
        <f t="shared" si="197"/>
        <v>0</v>
      </c>
      <c r="AI79" s="1">
        <f t="shared" si="198"/>
        <v>1</v>
      </c>
      <c r="AK79" s="1">
        <f t="shared" si="199"/>
        <v>1</v>
      </c>
      <c r="AL79" s="1">
        <f t="shared" si="200"/>
        <v>1</v>
      </c>
      <c r="AM79" s="1">
        <f t="shared" si="201"/>
        <v>1</v>
      </c>
      <c r="AN79" s="1">
        <f t="shared" si="202"/>
        <v>0</v>
      </c>
      <c r="AO79" s="1">
        <f t="shared" si="203"/>
        <v>0</v>
      </c>
      <c r="AP79" s="1">
        <f t="shared" si="204"/>
        <v>1</v>
      </c>
      <c r="AR79" s="1">
        <f t="shared" si="205"/>
        <v>0</v>
      </c>
      <c r="AS79" s="1">
        <f t="shared" si="206"/>
        <v>0</v>
      </c>
      <c r="AT79" s="1">
        <f t="shared" si="207"/>
        <v>0</v>
      </c>
      <c r="AU79" s="1">
        <f t="shared" si="208"/>
        <v>0</v>
      </c>
      <c r="AV79" s="1">
        <f t="shared" si="209"/>
        <v>0</v>
      </c>
      <c r="AW79" s="1">
        <f t="shared" si="210"/>
        <v>0</v>
      </c>
      <c r="AY79" s="1">
        <f t="shared" si="211"/>
        <v>0</v>
      </c>
      <c r="AZ79" s="1">
        <f t="shared" si="212"/>
        <v>0</v>
      </c>
      <c r="BA79" s="1">
        <f t="shared" si="213"/>
        <v>0</v>
      </c>
      <c r="BB79" s="1">
        <f t="shared" si="214"/>
        <v>0</v>
      </c>
      <c r="BC79" s="1">
        <f t="shared" si="215"/>
        <v>0</v>
      </c>
      <c r="BD79" s="1">
        <f t="shared" si="216"/>
        <v>0</v>
      </c>
      <c r="BE79" s="48">
        <f t="shared" si="124"/>
        <v>0</v>
      </c>
      <c r="BF79" s="1">
        <f t="shared" si="29"/>
        <v>3</v>
      </c>
      <c r="BG79" s="1">
        <f t="shared" si="92"/>
        <v>5</v>
      </c>
      <c r="BH79" s="1">
        <f t="shared" si="93"/>
        <v>3</v>
      </c>
      <c r="BI79" s="1">
        <f t="shared" si="94"/>
        <v>126</v>
      </c>
      <c r="BJ79" s="1">
        <f t="shared" si="95"/>
        <v>0</v>
      </c>
      <c r="BK79" s="1">
        <f t="shared" si="96"/>
        <v>3</v>
      </c>
      <c r="BM79" s="1">
        <f t="shared" si="217"/>
        <v>0</v>
      </c>
      <c r="BN79" s="1">
        <f t="shared" si="218"/>
        <v>0</v>
      </c>
      <c r="BO79" s="1">
        <f t="shared" si="234"/>
        <v>9</v>
      </c>
      <c r="BP79" s="1">
        <f t="shared" si="219"/>
        <v>0</v>
      </c>
      <c r="BQ79" s="1">
        <f t="shared" si="220"/>
        <v>3</v>
      </c>
      <c r="BR79" s="1">
        <f t="shared" si="235"/>
        <v>5</v>
      </c>
      <c r="BS79" s="1">
        <f t="shared" si="221"/>
        <v>26</v>
      </c>
      <c r="BT79" s="1">
        <f t="shared" si="222"/>
        <v>24</v>
      </c>
      <c r="BU79" s="1">
        <f t="shared" si="223"/>
        <v>0</v>
      </c>
      <c r="BV79" s="1">
        <f t="shared" si="224"/>
        <v>1</v>
      </c>
      <c r="BW79" s="1">
        <f t="shared" si="236"/>
        <v>1</v>
      </c>
      <c r="BX79" s="1">
        <f t="shared" si="225"/>
        <v>1</v>
      </c>
      <c r="BY79" s="1">
        <f t="shared" si="226"/>
        <v>0</v>
      </c>
      <c r="BZ79" s="1">
        <f t="shared" si="227"/>
        <v>1</v>
      </c>
      <c r="CA79" s="1">
        <f t="shared" si="237"/>
        <v>1</v>
      </c>
      <c r="CB79" s="1">
        <f t="shared" si="228"/>
        <v>0</v>
      </c>
      <c r="CC79" s="1">
        <f t="shared" si="229"/>
        <v>1</v>
      </c>
      <c r="CD79" s="1">
        <f t="shared" si="238"/>
        <v>1</v>
      </c>
      <c r="CE79" s="1">
        <f t="shared" si="230"/>
        <v>0</v>
      </c>
      <c r="CF79" s="1">
        <f t="shared" si="231"/>
        <v>1</v>
      </c>
      <c r="CG79" s="1">
        <f t="shared" si="232"/>
        <v>0</v>
      </c>
      <c r="CH79" s="1">
        <f t="shared" si="233"/>
        <v>0</v>
      </c>
      <c r="CI79" s="1">
        <f t="shared" si="239"/>
        <v>2</v>
      </c>
    </row>
    <row r="80" spans="1:87" ht="18.75" x14ac:dyDescent="0.3">
      <c r="A80" s="1"/>
      <c r="B80" s="1"/>
      <c r="C80" s="1"/>
      <c r="D80" s="1"/>
      <c r="E80" s="1"/>
      <c r="F80" s="1"/>
      <c r="G80" s="1"/>
      <c r="H80" s="1">
        <v>39</v>
      </c>
      <c r="I80" s="1"/>
      <c r="J80" s="1"/>
      <c r="K80" s="1"/>
      <c r="L80" s="1"/>
      <c r="M80" s="1"/>
      <c r="N80" s="21" t="s">
        <v>392</v>
      </c>
      <c r="O80" s="131" t="s">
        <v>505</v>
      </c>
      <c r="P80" s="21" t="s">
        <v>503</v>
      </c>
      <c r="Q80" s="188" t="s">
        <v>509</v>
      </c>
      <c r="R80" s="1" t="s">
        <v>7</v>
      </c>
      <c r="S80" s="1" t="s">
        <v>91</v>
      </c>
      <c r="T80" s="1" t="s">
        <v>45</v>
      </c>
      <c r="U80" s="1" t="s">
        <v>96</v>
      </c>
      <c r="V80" s="3">
        <v>392</v>
      </c>
      <c r="W80" s="1">
        <f t="shared" si="187"/>
        <v>3</v>
      </c>
      <c r="X80" s="1">
        <f t="shared" si="188"/>
        <v>11</v>
      </c>
      <c r="Y80" s="1">
        <f t="shared" si="189"/>
        <v>4</v>
      </c>
      <c r="Z80" s="1">
        <f t="shared" si="190"/>
        <v>392</v>
      </c>
      <c r="AA80" s="1">
        <f t="shared" si="191"/>
        <v>0</v>
      </c>
      <c r="AB80" s="1">
        <f t="shared" si="192"/>
        <v>3</v>
      </c>
      <c r="AD80" s="1">
        <f t="shared" si="193"/>
        <v>5</v>
      </c>
      <c r="AE80" s="1">
        <f t="shared" si="194"/>
        <v>11</v>
      </c>
      <c r="AF80" s="1">
        <f t="shared" si="195"/>
        <v>5</v>
      </c>
      <c r="AG80" s="1">
        <f t="shared" si="196"/>
        <v>392</v>
      </c>
      <c r="AH80" s="1">
        <f t="shared" si="197"/>
        <v>0</v>
      </c>
      <c r="AI80" s="1">
        <f t="shared" si="198"/>
        <v>4</v>
      </c>
      <c r="AK80" s="1">
        <f t="shared" si="199"/>
        <v>3</v>
      </c>
      <c r="AL80" s="1">
        <f t="shared" si="200"/>
        <v>6</v>
      </c>
      <c r="AM80" s="1">
        <f t="shared" si="201"/>
        <v>3</v>
      </c>
      <c r="AN80" s="1">
        <f t="shared" si="202"/>
        <v>0</v>
      </c>
      <c r="AO80" s="1">
        <f t="shared" si="203"/>
        <v>0</v>
      </c>
      <c r="AP80" s="1">
        <f t="shared" si="204"/>
        <v>2</v>
      </c>
      <c r="AR80" s="1">
        <f t="shared" si="205"/>
        <v>0</v>
      </c>
      <c r="AS80" s="1">
        <f t="shared" si="206"/>
        <v>0</v>
      </c>
      <c r="AT80" s="1">
        <f t="shared" si="207"/>
        <v>0</v>
      </c>
      <c r="AU80" s="1">
        <f t="shared" si="208"/>
        <v>0</v>
      </c>
      <c r="AV80" s="1">
        <f t="shared" si="209"/>
        <v>0</v>
      </c>
      <c r="AW80" s="1">
        <f t="shared" si="210"/>
        <v>0</v>
      </c>
      <c r="AY80" s="1">
        <f t="shared" si="211"/>
        <v>0</v>
      </c>
      <c r="AZ80" s="1">
        <f t="shared" si="212"/>
        <v>0</v>
      </c>
      <c r="BA80" s="1">
        <f t="shared" si="213"/>
        <v>0</v>
      </c>
      <c r="BB80" s="1">
        <f t="shared" si="214"/>
        <v>0</v>
      </c>
      <c r="BC80" s="1">
        <f t="shared" si="215"/>
        <v>0</v>
      </c>
      <c r="BD80" s="1">
        <f t="shared" si="216"/>
        <v>0</v>
      </c>
      <c r="BE80" s="48">
        <f t="shared" si="124"/>
        <v>0</v>
      </c>
      <c r="BF80" s="1">
        <f t="shared" si="29"/>
        <v>11</v>
      </c>
      <c r="BG80" s="1">
        <f t="shared" si="92"/>
        <v>28</v>
      </c>
      <c r="BH80" s="1">
        <f t="shared" si="93"/>
        <v>12</v>
      </c>
      <c r="BI80" s="1">
        <f t="shared" si="94"/>
        <v>784</v>
      </c>
      <c r="BJ80" s="1">
        <f t="shared" si="95"/>
        <v>0</v>
      </c>
      <c r="BK80" s="1">
        <f t="shared" si="96"/>
        <v>9</v>
      </c>
      <c r="BM80" s="1">
        <f t="shared" si="217"/>
        <v>1</v>
      </c>
      <c r="BN80" s="1">
        <f t="shared" si="218"/>
        <v>0</v>
      </c>
      <c r="BO80" s="1">
        <f t="shared" si="234"/>
        <v>5</v>
      </c>
      <c r="BP80" s="1">
        <f t="shared" si="219"/>
        <v>4</v>
      </c>
      <c r="BQ80" s="1">
        <f t="shared" si="220"/>
        <v>4</v>
      </c>
      <c r="BR80" s="1">
        <f t="shared" si="235"/>
        <v>4</v>
      </c>
      <c r="BS80" s="1">
        <f t="shared" si="221"/>
        <v>157</v>
      </c>
      <c r="BT80" s="1">
        <f t="shared" si="222"/>
        <v>147</v>
      </c>
      <c r="BU80" s="1">
        <f t="shared" si="223"/>
        <v>3</v>
      </c>
      <c r="BV80" s="1">
        <f t="shared" si="224"/>
        <v>0</v>
      </c>
      <c r="BW80" s="1">
        <f t="shared" si="236"/>
        <v>2</v>
      </c>
      <c r="BX80" s="1">
        <f t="shared" si="225"/>
        <v>6</v>
      </c>
      <c r="BY80" s="1">
        <f t="shared" si="226"/>
        <v>1</v>
      </c>
      <c r="BZ80" s="1">
        <f t="shared" si="227"/>
        <v>2</v>
      </c>
      <c r="CA80" s="1">
        <f t="shared" si="237"/>
        <v>1</v>
      </c>
      <c r="CB80" s="1">
        <f t="shared" si="228"/>
        <v>3</v>
      </c>
      <c r="CC80" s="1">
        <f t="shared" si="229"/>
        <v>1</v>
      </c>
      <c r="CD80" s="1">
        <f t="shared" si="238"/>
        <v>1</v>
      </c>
      <c r="CE80" s="1">
        <f t="shared" si="230"/>
        <v>0</v>
      </c>
      <c r="CF80" s="1">
        <f t="shared" si="231"/>
        <v>2</v>
      </c>
      <c r="CG80" s="1">
        <f t="shared" si="232"/>
        <v>1</v>
      </c>
      <c r="CH80" s="1">
        <f t="shared" si="233"/>
        <v>1</v>
      </c>
      <c r="CI80" s="1">
        <f t="shared" si="239"/>
        <v>1</v>
      </c>
    </row>
    <row r="81" spans="1:87" ht="18.75" x14ac:dyDescent="0.3">
      <c r="A81" s="1"/>
      <c r="B81" s="1"/>
      <c r="C81" s="1"/>
      <c r="D81" s="1"/>
      <c r="E81" s="1"/>
      <c r="F81" s="1"/>
      <c r="G81" s="1"/>
      <c r="H81" s="1">
        <v>52</v>
      </c>
      <c r="I81" s="1"/>
      <c r="J81" s="1"/>
      <c r="K81" s="1"/>
      <c r="L81" s="1"/>
      <c r="M81" s="1"/>
      <c r="N81" s="21" t="s">
        <v>393</v>
      </c>
      <c r="O81" s="131" t="s">
        <v>505</v>
      </c>
      <c r="P81" s="21" t="s">
        <v>503</v>
      </c>
      <c r="Q81" s="188" t="s">
        <v>510</v>
      </c>
      <c r="R81" s="1" t="s">
        <v>7</v>
      </c>
      <c r="S81" s="1" t="s">
        <v>91</v>
      </c>
      <c r="T81" s="1" t="s">
        <v>45</v>
      </c>
      <c r="U81" s="1" t="s">
        <v>97</v>
      </c>
      <c r="V81" s="3">
        <v>552</v>
      </c>
      <c r="W81" s="1">
        <f t="shared" si="187"/>
        <v>4</v>
      </c>
      <c r="X81" s="1">
        <f t="shared" si="188"/>
        <v>15</v>
      </c>
      <c r="Y81" s="1">
        <f t="shared" si="189"/>
        <v>5</v>
      </c>
      <c r="Z81" s="1">
        <f t="shared" si="190"/>
        <v>552</v>
      </c>
      <c r="AA81" s="1">
        <f t="shared" si="191"/>
        <v>0</v>
      </c>
      <c r="AB81" s="1">
        <f t="shared" si="192"/>
        <v>5</v>
      </c>
      <c r="AD81" s="1">
        <f t="shared" si="193"/>
        <v>7</v>
      </c>
      <c r="AE81" s="1">
        <f t="shared" si="194"/>
        <v>15</v>
      </c>
      <c r="AF81" s="1">
        <f t="shared" si="195"/>
        <v>7</v>
      </c>
      <c r="AG81" s="1">
        <f t="shared" si="196"/>
        <v>552</v>
      </c>
      <c r="AH81" s="1">
        <f t="shared" si="197"/>
        <v>1</v>
      </c>
      <c r="AI81" s="1">
        <f t="shared" si="198"/>
        <v>1</v>
      </c>
      <c r="AK81" s="1">
        <f t="shared" si="199"/>
        <v>4</v>
      </c>
      <c r="AL81" s="1">
        <f t="shared" si="200"/>
        <v>8</v>
      </c>
      <c r="AM81" s="1">
        <f t="shared" si="201"/>
        <v>4</v>
      </c>
      <c r="AN81" s="1">
        <f t="shared" si="202"/>
        <v>0</v>
      </c>
      <c r="AO81" s="1">
        <f t="shared" si="203"/>
        <v>0</v>
      </c>
      <c r="AP81" s="1">
        <f t="shared" si="204"/>
        <v>3</v>
      </c>
      <c r="AR81" s="1">
        <f t="shared" si="205"/>
        <v>0</v>
      </c>
      <c r="AS81" s="1">
        <f t="shared" si="206"/>
        <v>0</v>
      </c>
      <c r="AT81" s="1">
        <f t="shared" si="207"/>
        <v>0</v>
      </c>
      <c r="AU81" s="1">
        <f t="shared" si="208"/>
        <v>0</v>
      </c>
      <c r="AV81" s="1">
        <f t="shared" si="209"/>
        <v>0</v>
      </c>
      <c r="AW81" s="1">
        <f t="shared" si="210"/>
        <v>0</v>
      </c>
      <c r="AY81" s="1">
        <f t="shared" si="211"/>
        <v>0</v>
      </c>
      <c r="AZ81" s="1">
        <f t="shared" si="212"/>
        <v>0</v>
      </c>
      <c r="BA81" s="1">
        <f t="shared" si="213"/>
        <v>0</v>
      </c>
      <c r="BB81" s="1">
        <f t="shared" si="214"/>
        <v>0</v>
      </c>
      <c r="BC81" s="1">
        <f t="shared" si="215"/>
        <v>0</v>
      </c>
      <c r="BD81" s="1">
        <f t="shared" si="216"/>
        <v>0</v>
      </c>
      <c r="BE81" s="48">
        <f t="shared" si="124"/>
        <v>0</v>
      </c>
      <c r="BF81" s="1">
        <f t="shared" si="29"/>
        <v>15</v>
      </c>
      <c r="BG81" s="1">
        <f t="shared" si="92"/>
        <v>38</v>
      </c>
      <c r="BH81" s="1">
        <f t="shared" si="93"/>
        <v>16</v>
      </c>
      <c r="BI81" s="1">
        <f t="shared" si="94"/>
        <v>1104</v>
      </c>
      <c r="BJ81" s="1">
        <f t="shared" si="95"/>
        <v>1</v>
      </c>
      <c r="BK81" s="1">
        <f t="shared" si="96"/>
        <v>9</v>
      </c>
      <c r="BM81" s="1">
        <f t="shared" si="217"/>
        <v>1</v>
      </c>
      <c r="BN81" s="1">
        <f t="shared" si="218"/>
        <v>2</v>
      </c>
      <c r="BO81" s="1">
        <f t="shared" si="234"/>
        <v>8</v>
      </c>
      <c r="BP81" s="1">
        <f t="shared" si="219"/>
        <v>6</v>
      </c>
      <c r="BQ81" s="1">
        <f t="shared" si="220"/>
        <v>4</v>
      </c>
      <c r="BR81" s="1">
        <f t="shared" si="235"/>
        <v>4</v>
      </c>
      <c r="BS81" s="1">
        <f t="shared" si="221"/>
        <v>221</v>
      </c>
      <c r="BT81" s="1">
        <f t="shared" si="222"/>
        <v>207</v>
      </c>
      <c r="BU81" s="1">
        <f t="shared" si="223"/>
        <v>4</v>
      </c>
      <c r="BV81" s="1">
        <f t="shared" si="224"/>
        <v>0</v>
      </c>
      <c r="BW81" s="1">
        <f t="shared" si="236"/>
        <v>5</v>
      </c>
      <c r="BX81" s="1">
        <f t="shared" si="225"/>
        <v>8</v>
      </c>
      <c r="BY81" s="1">
        <f t="shared" si="226"/>
        <v>1</v>
      </c>
      <c r="BZ81" s="1">
        <f t="shared" si="227"/>
        <v>4</v>
      </c>
      <c r="CA81" s="1">
        <f t="shared" si="237"/>
        <v>5</v>
      </c>
      <c r="CB81" s="1">
        <f t="shared" si="228"/>
        <v>4</v>
      </c>
      <c r="CC81" s="1">
        <f t="shared" si="229"/>
        <v>1</v>
      </c>
      <c r="CD81" s="1">
        <f t="shared" si="238"/>
        <v>2</v>
      </c>
      <c r="CE81" s="1">
        <f t="shared" si="230"/>
        <v>0</v>
      </c>
      <c r="CF81" s="1">
        <f t="shared" si="231"/>
        <v>3</v>
      </c>
      <c r="CG81" s="1">
        <f t="shared" si="232"/>
        <v>1</v>
      </c>
      <c r="CH81" s="1">
        <f t="shared" si="233"/>
        <v>2</v>
      </c>
      <c r="CI81" s="1">
        <f t="shared" si="239"/>
        <v>2</v>
      </c>
    </row>
    <row r="82" spans="1:87" ht="18.75" x14ac:dyDescent="0.3">
      <c r="A82" s="1"/>
      <c r="B82" s="1"/>
      <c r="C82" s="1"/>
      <c r="D82" s="1"/>
      <c r="E82" s="1"/>
      <c r="F82" s="1"/>
      <c r="G82" s="1"/>
      <c r="H82" s="1">
        <v>59</v>
      </c>
      <c r="I82" s="1"/>
      <c r="J82" s="1"/>
      <c r="K82" s="1"/>
      <c r="L82" s="1"/>
      <c r="M82" s="1"/>
      <c r="N82" s="21" t="s">
        <v>394</v>
      </c>
      <c r="O82" s="131" t="s">
        <v>505</v>
      </c>
      <c r="P82" s="21" t="s">
        <v>503</v>
      </c>
      <c r="Q82" s="188" t="s">
        <v>511</v>
      </c>
      <c r="R82" s="1" t="s">
        <v>7</v>
      </c>
      <c r="S82" s="1" t="s">
        <v>91</v>
      </c>
      <c r="T82" s="1" t="s">
        <v>45</v>
      </c>
      <c r="U82" s="1" t="s">
        <v>98</v>
      </c>
      <c r="V82" s="3">
        <v>485</v>
      </c>
      <c r="W82" s="1">
        <f t="shared" si="187"/>
        <v>3</v>
      </c>
      <c r="X82" s="1">
        <f t="shared" si="188"/>
        <v>13</v>
      </c>
      <c r="Y82" s="1">
        <f t="shared" si="189"/>
        <v>5</v>
      </c>
      <c r="Z82" s="1">
        <f t="shared" si="190"/>
        <v>485</v>
      </c>
      <c r="AA82" s="1">
        <f t="shared" si="191"/>
        <v>0</v>
      </c>
      <c r="AB82" s="1">
        <f t="shared" si="192"/>
        <v>4</v>
      </c>
      <c r="AD82" s="1">
        <f t="shared" si="193"/>
        <v>6</v>
      </c>
      <c r="AE82" s="1">
        <f t="shared" si="194"/>
        <v>13</v>
      </c>
      <c r="AF82" s="1">
        <f t="shared" si="195"/>
        <v>6</v>
      </c>
      <c r="AG82" s="1">
        <f t="shared" si="196"/>
        <v>485</v>
      </c>
      <c r="AH82" s="1">
        <f t="shared" si="197"/>
        <v>0</v>
      </c>
      <c r="AI82" s="1">
        <f t="shared" si="198"/>
        <v>5</v>
      </c>
      <c r="AK82" s="1">
        <f t="shared" si="199"/>
        <v>3</v>
      </c>
      <c r="AL82" s="1">
        <f t="shared" si="200"/>
        <v>7</v>
      </c>
      <c r="AM82" s="1">
        <f t="shared" si="201"/>
        <v>3</v>
      </c>
      <c r="AN82" s="1">
        <f t="shared" si="202"/>
        <v>0</v>
      </c>
      <c r="AO82" s="1">
        <f t="shared" si="203"/>
        <v>0</v>
      </c>
      <c r="AP82" s="1">
        <f t="shared" si="204"/>
        <v>3</v>
      </c>
      <c r="AR82" s="1">
        <f t="shared" si="205"/>
        <v>0</v>
      </c>
      <c r="AS82" s="1">
        <f t="shared" si="206"/>
        <v>0</v>
      </c>
      <c r="AT82" s="1">
        <f t="shared" si="207"/>
        <v>0</v>
      </c>
      <c r="AU82" s="1">
        <f t="shared" si="208"/>
        <v>0</v>
      </c>
      <c r="AV82" s="1">
        <f t="shared" si="209"/>
        <v>0</v>
      </c>
      <c r="AW82" s="1">
        <f t="shared" si="210"/>
        <v>0</v>
      </c>
      <c r="AY82" s="1">
        <f t="shared" si="211"/>
        <v>0</v>
      </c>
      <c r="AZ82" s="1">
        <f t="shared" si="212"/>
        <v>0</v>
      </c>
      <c r="BA82" s="1">
        <f t="shared" si="213"/>
        <v>0</v>
      </c>
      <c r="BB82" s="1">
        <f t="shared" si="214"/>
        <v>0</v>
      </c>
      <c r="BC82" s="1">
        <f t="shared" si="215"/>
        <v>0</v>
      </c>
      <c r="BD82" s="1">
        <f t="shared" si="216"/>
        <v>0</v>
      </c>
      <c r="BE82" s="48">
        <f t="shared" si="124"/>
        <v>0</v>
      </c>
      <c r="BF82" s="1">
        <f t="shared" si="29"/>
        <v>12</v>
      </c>
      <c r="BG82" s="1">
        <f t="shared" si="92"/>
        <v>33</v>
      </c>
      <c r="BH82" s="1">
        <f t="shared" si="93"/>
        <v>14</v>
      </c>
      <c r="BI82" s="1">
        <f t="shared" si="94"/>
        <v>970</v>
      </c>
      <c r="BJ82" s="1">
        <f t="shared" si="95"/>
        <v>0</v>
      </c>
      <c r="BK82" s="1">
        <f t="shared" si="96"/>
        <v>12</v>
      </c>
      <c r="BM82" s="1">
        <f t="shared" si="217"/>
        <v>1</v>
      </c>
      <c r="BN82" s="1">
        <f t="shared" si="218"/>
        <v>1</v>
      </c>
      <c r="BO82" s="1">
        <f t="shared" si="234"/>
        <v>8</v>
      </c>
      <c r="BP82" s="1">
        <f t="shared" si="219"/>
        <v>6</v>
      </c>
      <c r="BQ82" s="1">
        <f t="shared" si="220"/>
        <v>0</v>
      </c>
      <c r="BR82" s="1">
        <f t="shared" si="235"/>
        <v>3</v>
      </c>
      <c r="BS82" s="1">
        <f t="shared" si="221"/>
        <v>194</v>
      </c>
      <c r="BT82" s="1">
        <f t="shared" si="222"/>
        <v>182</v>
      </c>
      <c r="BU82" s="1">
        <f t="shared" si="223"/>
        <v>3</v>
      </c>
      <c r="BV82" s="1">
        <f t="shared" si="224"/>
        <v>1</v>
      </c>
      <c r="BW82" s="1">
        <f t="shared" si="236"/>
        <v>4</v>
      </c>
      <c r="BX82" s="1">
        <f t="shared" si="225"/>
        <v>7</v>
      </c>
      <c r="BY82" s="1">
        <f t="shared" si="226"/>
        <v>1</v>
      </c>
      <c r="BZ82" s="1">
        <f t="shared" si="227"/>
        <v>3</v>
      </c>
      <c r="CA82" s="1">
        <f t="shared" si="237"/>
        <v>4</v>
      </c>
      <c r="CB82" s="1">
        <f t="shared" si="228"/>
        <v>4</v>
      </c>
      <c r="CC82" s="1">
        <f t="shared" si="229"/>
        <v>0</v>
      </c>
      <c r="CD82" s="1">
        <f t="shared" si="238"/>
        <v>2</v>
      </c>
      <c r="CE82" s="1">
        <f t="shared" si="230"/>
        <v>0</v>
      </c>
      <c r="CF82" s="1">
        <f t="shared" si="231"/>
        <v>2</v>
      </c>
      <c r="CG82" s="1">
        <f t="shared" si="232"/>
        <v>1</v>
      </c>
      <c r="CH82" s="1">
        <f t="shared" si="233"/>
        <v>1</v>
      </c>
      <c r="CI82" s="1">
        <f t="shared" si="239"/>
        <v>3</v>
      </c>
    </row>
    <row r="83" spans="1:87" ht="18.75" x14ac:dyDescent="0.3">
      <c r="A83" s="1"/>
      <c r="B83" s="1"/>
      <c r="C83" s="1"/>
      <c r="D83" s="1"/>
      <c r="E83" s="1"/>
      <c r="F83" s="1"/>
      <c r="G83" s="1"/>
      <c r="H83" s="1">
        <v>96</v>
      </c>
      <c r="I83" s="1"/>
      <c r="J83" s="1"/>
      <c r="K83" s="1"/>
      <c r="L83" s="1"/>
      <c r="M83" s="1"/>
      <c r="N83" s="21" t="s">
        <v>395</v>
      </c>
      <c r="O83" s="131" t="s">
        <v>505</v>
      </c>
      <c r="P83" s="21" t="s">
        <v>503</v>
      </c>
      <c r="Q83" s="188" t="s">
        <v>512</v>
      </c>
      <c r="R83" s="1" t="s">
        <v>7</v>
      </c>
      <c r="S83" s="1" t="s">
        <v>91</v>
      </c>
      <c r="T83" s="1" t="s">
        <v>45</v>
      </c>
      <c r="U83" s="1" t="s">
        <v>99</v>
      </c>
      <c r="V83" s="3">
        <v>794</v>
      </c>
      <c r="W83" s="1">
        <f t="shared" si="187"/>
        <v>5</v>
      </c>
      <c r="X83" s="1">
        <f t="shared" si="188"/>
        <v>22</v>
      </c>
      <c r="Y83" s="1">
        <f t="shared" si="189"/>
        <v>8</v>
      </c>
      <c r="Z83" s="1">
        <f t="shared" si="190"/>
        <v>794</v>
      </c>
      <c r="AA83" s="1">
        <f t="shared" si="191"/>
        <v>1</v>
      </c>
      <c r="AB83" s="1">
        <f t="shared" si="192"/>
        <v>1</v>
      </c>
      <c r="AD83" s="1">
        <f t="shared" si="193"/>
        <v>10</v>
      </c>
      <c r="AE83" s="1">
        <f t="shared" si="194"/>
        <v>22</v>
      </c>
      <c r="AF83" s="1">
        <f t="shared" si="195"/>
        <v>10</v>
      </c>
      <c r="AG83" s="1">
        <f t="shared" si="196"/>
        <v>794</v>
      </c>
      <c r="AH83" s="1">
        <f t="shared" si="197"/>
        <v>1</v>
      </c>
      <c r="AI83" s="1">
        <f t="shared" si="198"/>
        <v>3</v>
      </c>
      <c r="AK83" s="1">
        <f t="shared" si="199"/>
        <v>5</v>
      </c>
      <c r="AL83" s="1">
        <f t="shared" si="200"/>
        <v>11</v>
      </c>
      <c r="AM83" s="1">
        <f t="shared" si="201"/>
        <v>5</v>
      </c>
      <c r="AN83" s="1">
        <f t="shared" si="202"/>
        <v>0</v>
      </c>
      <c r="AO83" s="1">
        <f t="shared" si="203"/>
        <v>0</v>
      </c>
      <c r="AP83" s="1">
        <f t="shared" si="204"/>
        <v>4</v>
      </c>
      <c r="AR83" s="1">
        <f t="shared" si="205"/>
        <v>0</v>
      </c>
      <c r="AS83" s="1">
        <f t="shared" si="206"/>
        <v>0</v>
      </c>
      <c r="AT83" s="1">
        <f t="shared" si="207"/>
        <v>0</v>
      </c>
      <c r="AU83" s="1">
        <f t="shared" si="208"/>
        <v>0</v>
      </c>
      <c r="AV83" s="1">
        <f t="shared" si="209"/>
        <v>0</v>
      </c>
      <c r="AW83" s="1">
        <f t="shared" si="210"/>
        <v>0</v>
      </c>
      <c r="AY83" s="1">
        <f t="shared" si="211"/>
        <v>0</v>
      </c>
      <c r="AZ83" s="1">
        <f t="shared" si="212"/>
        <v>0</v>
      </c>
      <c r="BA83" s="1">
        <f t="shared" si="213"/>
        <v>0</v>
      </c>
      <c r="BB83" s="1">
        <f t="shared" si="214"/>
        <v>0</v>
      </c>
      <c r="BC83" s="1">
        <f t="shared" si="215"/>
        <v>0</v>
      </c>
      <c r="BD83" s="1">
        <f t="shared" si="216"/>
        <v>0</v>
      </c>
      <c r="BE83" s="48">
        <f t="shared" si="124"/>
        <v>0</v>
      </c>
      <c r="BF83" s="1">
        <f t="shared" si="29"/>
        <v>20</v>
      </c>
      <c r="BG83" s="1">
        <f t="shared" si="92"/>
        <v>55</v>
      </c>
      <c r="BH83" s="1">
        <f t="shared" si="93"/>
        <v>23</v>
      </c>
      <c r="BI83" s="1">
        <f t="shared" si="94"/>
        <v>1588</v>
      </c>
      <c r="BJ83" s="1">
        <f t="shared" si="95"/>
        <v>2</v>
      </c>
      <c r="BK83" s="1">
        <f t="shared" si="96"/>
        <v>8</v>
      </c>
      <c r="BM83" s="1">
        <f t="shared" si="217"/>
        <v>2</v>
      </c>
      <c r="BN83" s="1">
        <f t="shared" si="218"/>
        <v>1</v>
      </c>
      <c r="BO83" s="1">
        <f t="shared" si="234"/>
        <v>2</v>
      </c>
      <c r="BP83" s="1">
        <f t="shared" si="219"/>
        <v>10</v>
      </c>
      <c r="BQ83" s="1">
        <f t="shared" si="220"/>
        <v>0</v>
      </c>
      <c r="BR83" s="1">
        <f t="shared" si="235"/>
        <v>1</v>
      </c>
      <c r="BS83" s="1">
        <f t="shared" si="221"/>
        <v>318</v>
      </c>
      <c r="BT83" s="1">
        <f t="shared" si="222"/>
        <v>298</v>
      </c>
      <c r="BU83" s="1">
        <f t="shared" si="223"/>
        <v>6</v>
      </c>
      <c r="BV83" s="1">
        <f t="shared" si="224"/>
        <v>0</v>
      </c>
      <c r="BW83" s="1">
        <f t="shared" si="236"/>
        <v>4</v>
      </c>
      <c r="BX83" s="1">
        <f t="shared" si="225"/>
        <v>12</v>
      </c>
      <c r="BY83" s="1">
        <f t="shared" si="226"/>
        <v>2</v>
      </c>
      <c r="BZ83" s="1">
        <f t="shared" si="227"/>
        <v>4</v>
      </c>
      <c r="CA83" s="1">
        <f t="shared" si="237"/>
        <v>2</v>
      </c>
      <c r="CB83" s="1">
        <f t="shared" si="228"/>
        <v>7</v>
      </c>
      <c r="CC83" s="1">
        <f t="shared" si="229"/>
        <v>0</v>
      </c>
      <c r="CD83" s="1">
        <f t="shared" si="238"/>
        <v>1</v>
      </c>
      <c r="CE83" s="1">
        <f t="shared" si="230"/>
        <v>1</v>
      </c>
      <c r="CF83" s="1">
        <f t="shared" si="231"/>
        <v>1</v>
      </c>
      <c r="CG83" s="1">
        <f t="shared" si="232"/>
        <v>2</v>
      </c>
      <c r="CH83" s="1">
        <f t="shared" si="233"/>
        <v>2</v>
      </c>
      <c r="CI83" s="1">
        <f t="shared" si="239"/>
        <v>1</v>
      </c>
    </row>
    <row r="84" spans="1:87" ht="18.7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>
        <v>27</v>
      </c>
      <c r="N84" s="21" t="s">
        <v>396</v>
      </c>
      <c r="O84" s="131" t="s">
        <v>505</v>
      </c>
      <c r="P84" s="21" t="s">
        <v>503</v>
      </c>
      <c r="Q84" s="188" t="s">
        <v>513</v>
      </c>
      <c r="R84" s="1" t="s">
        <v>7</v>
      </c>
      <c r="S84" s="1" t="s">
        <v>91</v>
      </c>
      <c r="T84" s="1" t="s">
        <v>59</v>
      </c>
      <c r="U84" s="1" t="s">
        <v>100</v>
      </c>
      <c r="V84" s="3">
        <v>382</v>
      </c>
      <c r="W84" s="1">
        <f t="shared" si="187"/>
        <v>4</v>
      </c>
      <c r="X84" s="1">
        <f t="shared" si="188"/>
        <v>14</v>
      </c>
      <c r="Y84" s="1">
        <f t="shared" si="189"/>
        <v>4</v>
      </c>
      <c r="Z84" s="1">
        <f t="shared" si="190"/>
        <v>382</v>
      </c>
      <c r="AA84" s="1">
        <f t="shared" si="191"/>
        <v>1</v>
      </c>
      <c r="AB84" s="1">
        <f t="shared" si="192"/>
        <v>1</v>
      </c>
      <c r="AD84" s="1">
        <f t="shared" si="193"/>
        <v>7</v>
      </c>
      <c r="AE84" s="1">
        <f t="shared" si="194"/>
        <v>14</v>
      </c>
      <c r="AF84" s="1">
        <f t="shared" si="195"/>
        <v>5</v>
      </c>
      <c r="AG84" s="1">
        <f t="shared" si="196"/>
        <v>382</v>
      </c>
      <c r="AH84" s="1">
        <f t="shared" si="197"/>
        <v>1</v>
      </c>
      <c r="AI84" s="1">
        <f t="shared" si="198"/>
        <v>3</v>
      </c>
      <c r="AK84" s="1">
        <f t="shared" si="199"/>
        <v>4</v>
      </c>
      <c r="AL84" s="1">
        <f t="shared" si="200"/>
        <v>7</v>
      </c>
      <c r="AM84" s="1">
        <f t="shared" si="201"/>
        <v>3</v>
      </c>
      <c r="AN84" s="1">
        <f t="shared" si="202"/>
        <v>0</v>
      </c>
      <c r="AO84" s="1">
        <f t="shared" si="203"/>
        <v>0</v>
      </c>
      <c r="AP84" s="1">
        <f t="shared" si="204"/>
        <v>4</v>
      </c>
      <c r="AR84" s="1">
        <f t="shared" si="205"/>
        <v>0</v>
      </c>
      <c r="AS84" s="1">
        <f t="shared" si="206"/>
        <v>0</v>
      </c>
      <c r="AT84" s="1">
        <f t="shared" si="207"/>
        <v>0</v>
      </c>
      <c r="AU84" s="1">
        <f t="shared" si="208"/>
        <v>0</v>
      </c>
      <c r="AV84" s="1">
        <f t="shared" si="209"/>
        <v>0</v>
      </c>
      <c r="AW84" s="1">
        <f t="shared" si="210"/>
        <v>0</v>
      </c>
      <c r="AY84" s="1">
        <f t="shared" si="211"/>
        <v>0</v>
      </c>
      <c r="AZ84" s="1">
        <f t="shared" si="212"/>
        <v>0</v>
      </c>
      <c r="BA84" s="1">
        <f t="shared" si="213"/>
        <v>0</v>
      </c>
      <c r="BB84" s="1">
        <f t="shared" si="214"/>
        <v>0</v>
      </c>
      <c r="BC84" s="1">
        <f t="shared" si="215"/>
        <v>0</v>
      </c>
      <c r="BD84" s="1">
        <f t="shared" si="216"/>
        <v>0</v>
      </c>
      <c r="BE84" s="48">
        <f t="shared" si="124"/>
        <v>0</v>
      </c>
      <c r="BF84" s="1">
        <f t="shared" si="29"/>
        <v>15</v>
      </c>
      <c r="BG84" s="1">
        <f t="shared" si="92"/>
        <v>35</v>
      </c>
      <c r="BH84" s="1">
        <f t="shared" si="93"/>
        <v>12</v>
      </c>
      <c r="BI84" s="1">
        <f t="shared" si="94"/>
        <v>764</v>
      </c>
      <c r="BJ84" s="1">
        <f t="shared" si="95"/>
        <v>2</v>
      </c>
      <c r="BK84" s="1">
        <f t="shared" si="96"/>
        <v>8</v>
      </c>
      <c r="BM84" s="1">
        <f t="shared" si="217"/>
        <v>3</v>
      </c>
      <c r="BN84" s="1">
        <f t="shared" si="218"/>
        <v>0</v>
      </c>
      <c r="BO84" s="1">
        <f t="shared" si="234"/>
        <v>3</v>
      </c>
      <c r="BP84" s="1">
        <f t="shared" si="219"/>
        <v>3</v>
      </c>
      <c r="BQ84" s="1">
        <f t="shared" si="220"/>
        <v>3</v>
      </c>
      <c r="BR84" s="1">
        <f t="shared" si="235"/>
        <v>2</v>
      </c>
      <c r="BS84" s="1">
        <f t="shared" si="221"/>
        <v>191</v>
      </c>
      <c r="BT84" s="1">
        <f t="shared" si="222"/>
        <v>115</v>
      </c>
      <c r="BU84" s="1">
        <f t="shared" si="223"/>
        <v>4</v>
      </c>
      <c r="BV84" s="1">
        <f t="shared" si="224"/>
        <v>1</v>
      </c>
      <c r="BW84" s="1">
        <f t="shared" si="236"/>
        <v>1</v>
      </c>
      <c r="BX84" s="1">
        <f t="shared" si="225"/>
        <v>17</v>
      </c>
      <c r="BY84" s="1">
        <f t="shared" si="226"/>
        <v>4</v>
      </c>
      <c r="BZ84" s="1">
        <f t="shared" si="227"/>
        <v>2</v>
      </c>
      <c r="CA84" s="1">
        <f t="shared" si="237"/>
        <v>5</v>
      </c>
      <c r="CB84" s="1">
        <f t="shared" si="228"/>
        <v>3</v>
      </c>
      <c r="CC84" s="1">
        <f t="shared" si="229"/>
        <v>0</v>
      </c>
      <c r="CD84" s="1">
        <f t="shared" si="238"/>
        <v>1</v>
      </c>
      <c r="CE84" s="1">
        <f t="shared" si="230"/>
        <v>3</v>
      </c>
      <c r="CF84" s="1">
        <f t="shared" si="231"/>
        <v>1</v>
      </c>
      <c r="CG84" s="1">
        <f t="shared" si="232"/>
        <v>3</v>
      </c>
      <c r="CH84" s="1">
        <f t="shared" si="233"/>
        <v>1</v>
      </c>
      <c r="CI84" s="1">
        <f t="shared" si="239"/>
        <v>1</v>
      </c>
    </row>
    <row r="85" spans="1:87" ht="18.75" x14ac:dyDescent="0.3">
      <c r="A85" s="1"/>
      <c r="B85" s="1"/>
      <c r="C85" s="1"/>
      <c r="D85" s="1"/>
      <c r="E85" s="1"/>
      <c r="F85" s="1"/>
      <c r="G85" s="1"/>
      <c r="H85" s="1">
        <v>24</v>
      </c>
      <c r="I85" s="1"/>
      <c r="J85" s="1"/>
      <c r="K85" s="1"/>
      <c r="L85" s="1"/>
      <c r="M85" s="1"/>
      <c r="N85" s="21" t="s">
        <v>397</v>
      </c>
      <c r="O85" s="131" t="s">
        <v>505</v>
      </c>
      <c r="P85" s="21" t="s">
        <v>503</v>
      </c>
      <c r="Q85" s="188" t="s">
        <v>514</v>
      </c>
      <c r="R85" s="1" t="s">
        <v>504</v>
      </c>
      <c r="S85" s="1" t="s">
        <v>91</v>
      </c>
      <c r="T85" s="1" t="s">
        <v>45</v>
      </c>
      <c r="U85" s="1" t="s">
        <v>101</v>
      </c>
      <c r="V85" s="3">
        <v>168</v>
      </c>
      <c r="W85" s="1">
        <f t="shared" si="187"/>
        <v>2</v>
      </c>
      <c r="X85" s="1">
        <f t="shared" si="188"/>
        <v>5</v>
      </c>
      <c r="Y85" s="1">
        <f t="shared" si="189"/>
        <v>2</v>
      </c>
      <c r="Z85" s="1">
        <f t="shared" si="190"/>
        <v>168</v>
      </c>
      <c r="AA85" s="1">
        <f t="shared" si="191"/>
        <v>0</v>
      </c>
      <c r="AB85" s="1">
        <f t="shared" si="192"/>
        <v>2</v>
      </c>
      <c r="AD85" s="1">
        <f t="shared" si="193"/>
        <v>3</v>
      </c>
      <c r="AE85" s="1">
        <f t="shared" si="194"/>
        <v>5</v>
      </c>
      <c r="AF85" s="1">
        <f t="shared" si="195"/>
        <v>3</v>
      </c>
      <c r="AG85" s="1">
        <f t="shared" si="196"/>
        <v>168</v>
      </c>
      <c r="AH85" s="1">
        <f t="shared" si="197"/>
        <v>0</v>
      </c>
      <c r="AI85" s="1">
        <f t="shared" si="198"/>
        <v>2</v>
      </c>
      <c r="AK85" s="1">
        <f t="shared" si="199"/>
        <v>2</v>
      </c>
      <c r="AL85" s="1">
        <f t="shared" si="200"/>
        <v>3</v>
      </c>
      <c r="AM85" s="1">
        <f t="shared" si="201"/>
        <v>2</v>
      </c>
      <c r="AN85" s="1">
        <f t="shared" si="202"/>
        <v>0</v>
      </c>
      <c r="AO85" s="1">
        <f t="shared" si="203"/>
        <v>0</v>
      </c>
      <c r="AP85" s="1">
        <f t="shared" si="204"/>
        <v>1</v>
      </c>
      <c r="AR85" s="1">
        <f t="shared" si="205"/>
        <v>0</v>
      </c>
      <c r="AS85" s="1">
        <f t="shared" si="206"/>
        <v>0</v>
      </c>
      <c r="AT85" s="1">
        <f t="shared" si="207"/>
        <v>0</v>
      </c>
      <c r="AU85" s="1">
        <f t="shared" si="208"/>
        <v>0</v>
      </c>
      <c r="AV85" s="1">
        <f t="shared" si="209"/>
        <v>0</v>
      </c>
      <c r="AW85" s="1">
        <f t="shared" si="210"/>
        <v>0</v>
      </c>
      <c r="AY85" s="1">
        <f t="shared" si="211"/>
        <v>0</v>
      </c>
      <c r="AZ85" s="1">
        <f t="shared" si="212"/>
        <v>0</v>
      </c>
      <c r="BA85" s="1">
        <f t="shared" si="213"/>
        <v>0</v>
      </c>
      <c r="BB85" s="1">
        <f t="shared" si="214"/>
        <v>0</v>
      </c>
      <c r="BC85" s="1">
        <f t="shared" si="215"/>
        <v>0</v>
      </c>
      <c r="BD85" s="1">
        <f t="shared" si="216"/>
        <v>0</v>
      </c>
      <c r="BE85" s="48">
        <f t="shared" si="124"/>
        <v>0</v>
      </c>
      <c r="BF85" s="1">
        <f t="shared" si="29"/>
        <v>7</v>
      </c>
      <c r="BG85" s="1">
        <f t="shared" si="92"/>
        <v>13</v>
      </c>
      <c r="BH85" s="1">
        <f t="shared" si="93"/>
        <v>7</v>
      </c>
      <c r="BI85" s="1">
        <f t="shared" si="94"/>
        <v>336</v>
      </c>
      <c r="BJ85" s="1">
        <f t="shared" si="95"/>
        <v>0</v>
      </c>
      <c r="BK85" s="1">
        <f t="shared" si="96"/>
        <v>5</v>
      </c>
      <c r="BM85" s="1">
        <f t="shared" si="217"/>
        <v>0</v>
      </c>
      <c r="BN85" s="1">
        <f t="shared" si="218"/>
        <v>2</v>
      </c>
      <c r="BO85" s="1">
        <f t="shared" si="234"/>
        <v>4</v>
      </c>
      <c r="BP85" s="1">
        <f t="shared" si="219"/>
        <v>2</v>
      </c>
      <c r="BQ85" s="1">
        <f t="shared" si="220"/>
        <v>0</v>
      </c>
      <c r="BR85" s="1">
        <f t="shared" si="235"/>
        <v>3</v>
      </c>
      <c r="BS85" s="1">
        <f t="shared" si="221"/>
        <v>68</v>
      </c>
      <c r="BT85" s="1">
        <f t="shared" si="222"/>
        <v>63</v>
      </c>
      <c r="BU85" s="1">
        <f t="shared" si="223"/>
        <v>1</v>
      </c>
      <c r="BV85" s="1">
        <f t="shared" si="224"/>
        <v>0</v>
      </c>
      <c r="BW85" s="1">
        <f t="shared" si="236"/>
        <v>4</v>
      </c>
      <c r="BX85" s="1">
        <f t="shared" si="225"/>
        <v>3</v>
      </c>
      <c r="BY85" s="1">
        <f t="shared" si="226"/>
        <v>0</v>
      </c>
      <c r="BZ85" s="1">
        <f t="shared" si="227"/>
        <v>3</v>
      </c>
      <c r="CA85" s="1">
        <f t="shared" si="237"/>
        <v>1</v>
      </c>
      <c r="CB85" s="1">
        <f t="shared" si="228"/>
        <v>1</v>
      </c>
      <c r="CC85" s="1">
        <f t="shared" si="229"/>
        <v>1</v>
      </c>
      <c r="CD85" s="1">
        <f t="shared" si="238"/>
        <v>1</v>
      </c>
      <c r="CE85" s="1">
        <f t="shared" si="230"/>
        <v>0</v>
      </c>
      <c r="CF85" s="1">
        <f t="shared" si="231"/>
        <v>1</v>
      </c>
      <c r="CG85" s="1">
        <f t="shared" si="232"/>
        <v>0</v>
      </c>
      <c r="CH85" s="1">
        <f t="shared" si="233"/>
        <v>1</v>
      </c>
      <c r="CI85" s="1">
        <f t="shared" si="239"/>
        <v>2</v>
      </c>
    </row>
    <row r="86" spans="1:87" ht="18.75" x14ac:dyDescent="0.3">
      <c r="A86" s="1"/>
      <c r="B86" s="1"/>
      <c r="C86" s="1"/>
      <c r="D86" s="1"/>
      <c r="E86" s="1"/>
      <c r="F86" s="1"/>
      <c r="G86" s="1"/>
      <c r="H86" s="1">
        <v>36</v>
      </c>
      <c r="I86" s="1"/>
      <c r="J86" s="1"/>
      <c r="K86" s="1"/>
      <c r="L86" s="1"/>
      <c r="M86" s="1"/>
      <c r="N86" s="21" t="s">
        <v>398</v>
      </c>
      <c r="O86" s="131" t="s">
        <v>505</v>
      </c>
      <c r="P86" s="21" t="s">
        <v>503</v>
      </c>
      <c r="Q86" s="188" t="s">
        <v>515</v>
      </c>
      <c r="R86" s="1" t="s">
        <v>504</v>
      </c>
      <c r="S86" s="1" t="s">
        <v>91</v>
      </c>
      <c r="T86" s="1" t="s">
        <v>45</v>
      </c>
      <c r="U86" s="1" t="s">
        <v>102</v>
      </c>
      <c r="V86" s="3">
        <v>309</v>
      </c>
      <c r="W86" s="1">
        <f t="shared" si="187"/>
        <v>2</v>
      </c>
      <c r="X86" s="1">
        <f t="shared" si="188"/>
        <v>9</v>
      </c>
      <c r="Y86" s="1">
        <f t="shared" si="189"/>
        <v>3</v>
      </c>
      <c r="Z86" s="1">
        <f t="shared" si="190"/>
        <v>309</v>
      </c>
      <c r="AA86" s="1">
        <f t="shared" si="191"/>
        <v>0</v>
      </c>
      <c r="AB86" s="1">
        <f t="shared" si="192"/>
        <v>3</v>
      </c>
      <c r="AD86" s="1">
        <f t="shared" si="193"/>
        <v>4</v>
      </c>
      <c r="AE86" s="1">
        <f t="shared" si="194"/>
        <v>9</v>
      </c>
      <c r="AF86" s="1">
        <f t="shared" si="195"/>
        <v>4</v>
      </c>
      <c r="AG86" s="1">
        <f t="shared" si="196"/>
        <v>309</v>
      </c>
      <c r="AH86" s="1">
        <f t="shared" si="197"/>
        <v>0</v>
      </c>
      <c r="AI86" s="1">
        <f t="shared" si="198"/>
        <v>4</v>
      </c>
      <c r="AK86" s="1">
        <f t="shared" si="199"/>
        <v>2</v>
      </c>
      <c r="AL86" s="1">
        <f t="shared" si="200"/>
        <v>5</v>
      </c>
      <c r="AM86" s="1">
        <f t="shared" si="201"/>
        <v>2</v>
      </c>
      <c r="AN86" s="1">
        <f t="shared" si="202"/>
        <v>0</v>
      </c>
      <c r="AO86" s="1">
        <f t="shared" si="203"/>
        <v>0</v>
      </c>
      <c r="AP86" s="1">
        <f t="shared" si="204"/>
        <v>2</v>
      </c>
      <c r="AR86" s="1">
        <f t="shared" si="205"/>
        <v>0</v>
      </c>
      <c r="AS86" s="1">
        <f t="shared" si="206"/>
        <v>0</v>
      </c>
      <c r="AT86" s="1">
        <f t="shared" si="207"/>
        <v>0</v>
      </c>
      <c r="AU86" s="1">
        <f t="shared" si="208"/>
        <v>0</v>
      </c>
      <c r="AV86" s="1">
        <f t="shared" si="209"/>
        <v>0</v>
      </c>
      <c r="AW86" s="1">
        <f t="shared" si="210"/>
        <v>0</v>
      </c>
      <c r="AY86" s="1">
        <f t="shared" si="211"/>
        <v>0</v>
      </c>
      <c r="AZ86" s="1">
        <f t="shared" si="212"/>
        <v>0</v>
      </c>
      <c r="BA86" s="1">
        <f t="shared" si="213"/>
        <v>0</v>
      </c>
      <c r="BB86" s="1">
        <f t="shared" si="214"/>
        <v>0</v>
      </c>
      <c r="BC86" s="1">
        <f t="shared" si="215"/>
        <v>0</v>
      </c>
      <c r="BD86" s="1">
        <f t="shared" si="216"/>
        <v>0</v>
      </c>
      <c r="BE86" s="48">
        <f t="shared" si="124"/>
        <v>0</v>
      </c>
      <c r="BF86" s="1">
        <f t="shared" si="29"/>
        <v>8</v>
      </c>
      <c r="BG86" s="1">
        <f t="shared" si="92"/>
        <v>23</v>
      </c>
      <c r="BH86" s="1">
        <f t="shared" si="93"/>
        <v>9</v>
      </c>
      <c r="BI86" s="1">
        <f t="shared" si="94"/>
        <v>618</v>
      </c>
      <c r="BJ86" s="1">
        <f t="shared" si="95"/>
        <v>0</v>
      </c>
      <c r="BK86" s="1">
        <f t="shared" si="96"/>
        <v>9</v>
      </c>
      <c r="BM86" s="1">
        <f t="shared" si="217"/>
        <v>0</v>
      </c>
      <c r="BN86" s="1">
        <f t="shared" si="218"/>
        <v>4</v>
      </c>
      <c r="BO86" s="1">
        <f t="shared" si="234"/>
        <v>4</v>
      </c>
      <c r="BP86" s="1">
        <f t="shared" si="219"/>
        <v>3</v>
      </c>
      <c r="BQ86" s="1">
        <f t="shared" si="220"/>
        <v>4</v>
      </c>
      <c r="BR86" s="1">
        <f t="shared" si="235"/>
        <v>3</v>
      </c>
      <c r="BS86" s="1">
        <f t="shared" si="221"/>
        <v>124</v>
      </c>
      <c r="BT86" s="1">
        <f t="shared" si="222"/>
        <v>116</v>
      </c>
      <c r="BU86" s="1">
        <f t="shared" si="223"/>
        <v>2</v>
      </c>
      <c r="BV86" s="1">
        <f t="shared" si="224"/>
        <v>0</v>
      </c>
      <c r="BW86" s="1">
        <f t="shared" si="236"/>
        <v>5</v>
      </c>
      <c r="BX86" s="1">
        <f t="shared" si="225"/>
        <v>5</v>
      </c>
      <c r="BY86" s="1">
        <f t="shared" si="226"/>
        <v>1</v>
      </c>
      <c r="BZ86" s="1">
        <f t="shared" si="227"/>
        <v>0</v>
      </c>
      <c r="CA86" s="1">
        <f t="shared" si="237"/>
        <v>3</v>
      </c>
      <c r="CB86" s="1">
        <f t="shared" si="228"/>
        <v>2</v>
      </c>
      <c r="CC86" s="1">
        <f t="shared" si="229"/>
        <v>1</v>
      </c>
      <c r="CD86" s="1">
        <f t="shared" si="238"/>
        <v>2</v>
      </c>
      <c r="CE86" s="1">
        <f t="shared" si="230"/>
        <v>0</v>
      </c>
      <c r="CF86" s="1">
        <f t="shared" si="231"/>
        <v>2</v>
      </c>
      <c r="CG86" s="1">
        <f t="shared" si="232"/>
        <v>1</v>
      </c>
      <c r="CH86" s="1">
        <f t="shared" si="233"/>
        <v>0</v>
      </c>
      <c r="CI86" s="1">
        <f t="shared" si="239"/>
        <v>1</v>
      </c>
    </row>
    <row r="87" spans="1:87" ht="18.75" x14ac:dyDescent="0.3">
      <c r="A87" s="1"/>
      <c r="B87" s="1"/>
      <c r="C87" s="1"/>
      <c r="D87" s="1"/>
      <c r="E87" s="1"/>
      <c r="F87" s="1"/>
      <c r="G87" s="1"/>
      <c r="H87" s="1">
        <v>24</v>
      </c>
      <c r="I87" s="1"/>
      <c r="J87" s="1"/>
      <c r="K87" s="1"/>
      <c r="L87" s="1"/>
      <c r="M87" s="1"/>
      <c r="N87" s="21" t="s">
        <v>399</v>
      </c>
      <c r="O87" s="131" t="s">
        <v>505</v>
      </c>
      <c r="P87" s="21" t="s">
        <v>503</v>
      </c>
      <c r="Q87" s="188" t="s">
        <v>516</v>
      </c>
      <c r="R87" s="1" t="s">
        <v>504</v>
      </c>
      <c r="S87" s="1" t="s">
        <v>91</v>
      </c>
      <c r="T87" s="1" t="s">
        <v>45</v>
      </c>
      <c r="U87" s="1" t="s">
        <v>103</v>
      </c>
      <c r="V87" s="3">
        <v>152</v>
      </c>
      <c r="W87" s="1">
        <f t="shared" si="187"/>
        <v>1</v>
      </c>
      <c r="X87" s="1">
        <f t="shared" si="188"/>
        <v>5</v>
      </c>
      <c r="Y87" s="1">
        <f t="shared" si="189"/>
        <v>2</v>
      </c>
      <c r="Z87" s="1">
        <f t="shared" si="190"/>
        <v>152</v>
      </c>
      <c r="AA87" s="1">
        <f t="shared" si="191"/>
        <v>0</v>
      </c>
      <c r="AB87" s="1">
        <f t="shared" si="192"/>
        <v>2</v>
      </c>
      <c r="AD87" s="1">
        <f t="shared" si="193"/>
        <v>2</v>
      </c>
      <c r="AE87" s="1">
        <f t="shared" si="194"/>
        <v>5</v>
      </c>
      <c r="AF87" s="1">
        <f t="shared" si="195"/>
        <v>2</v>
      </c>
      <c r="AG87" s="1">
        <f t="shared" si="196"/>
        <v>152</v>
      </c>
      <c r="AH87" s="1">
        <f t="shared" si="197"/>
        <v>0</v>
      </c>
      <c r="AI87" s="1">
        <f t="shared" si="198"/>
        <v>2</v>
      </c>
      <c r="AK87" s="1">
        <f t="shared" si="199"/>
        <v>1</v>
      </c>
      <c r="AL87" s="1">
        <f t="shared" si="200"/>
        <v>3</v>
      </c>
      <c r="AM87" s="1">
        <f t="shared" si="201"/>
        <v>1</v>
      </c>
      <c r="AN87" s="1">
        <f t="shared" si="202"/>
        <v>0</v>
      </c>
      <c r="AO87" s="1">
        <f t="shared" si="203"/>
        <v>0</v>
      </c>
      <c r="AP87" s="1">
        <f t="shared" si="204"/>
        <v>1</v>
      </c>
      <c r="AR87" s="1">
        <f t="shared" si="205"/>
        <v>0</v>
      </c>
      <c r="AS87" s="1">
        <f t="shared" si="206"/>
        <v>0</v>
      </c>
      <c r="AT87" s="1">
        <f t="shared" si="207"/>
        <v>0</v>
      </c>
      <c r="AU87" s="1">
        <f t="shared" si="208"/>
        <v>0</v>
      </c>
      <c r="AV87" s="1">
        <f t="shared" si="209"/>
        <v>0</v>
      </c>
      <c r="AW87" s="1">
        <f t="shared" si="210"/>
        <v>0</v>
      </c>
      <c r="AY87" s="1">
        <f t="shared" si="211"/>
        <v>0</v>
      </c>
      <c r="AZ87" s="1">
        <f t="shared" si="212"/>
        <v>0</v>
      </c>
      <c r="BA87" s="1">
        <f t="shared" si="213"/>
        <v>0</v>
      </c>
      <c r="BB87" s="1">
        <f t="shared" si="214"/>
        <v>0</v>
      </c>
      <c r="BC87" s="1">
        <f t="shared" si="215"/>
        <v>0</v>
      </c>
      <c r="BD87" s="1">
        <f t="shared" si="216"/>
        <v>0</v>
      </c>
      <c r="BE87" s="48">
        <f t="shared" si="124"/>
        <v>0</v>
      </c>
      <c r="BF87" s="1">
        <f t="shared" si="29"/>
        <v>4</v>
      </c>
      <c r="BG87" s="1">
        <f t="shared" si="92"/>
        <v>13</v>
      </c>
      <c r="BH87" s="1">
        <f t="shared" si="93"/>
        <v>5</v>
      </c>
      <c r="BI87" s="1">
        <f t="shared" si="94"/>
        <v>304</v>
      </c>
      <c r="BJ87" s="1">
        <f t="shared" si="95"/>
        <v>0</v>
      </c>
      <c r="BK87" s="1">
        <f t="shared" si="96"/>
        <v>5</v>
      </c>
      <c r="BM87" s="1">
        <f t="shared" si="217"/>
        <v>0</v>
      </c>
      <c r="BN87" s="1">
        <f t="shared" si="218"/>
        <v>2</v>
      </c>
      <c r="BO87" s="1">
        <f t="shared" si="234"/>
        <v>2</v>
      </c>
      <c r="BP87" s="1">
        <f t="shared" si="219"/>
        <v>1</v>
      </c>
      <c r="BQ87" s="1">
        <f t="shared" si="220"/>
        <v>4</v>
      </c>
      <c r="BR87" s="1">
        <f t="shared" si="235"/>
        <v>3</v>
      </c>
      <c r="BS87" s="1">
        <f t="shared" si="221"/>
        <v>61</v>
      </c>
      <c r="BT87" s="1">
        <f t="shared" si="222"/>
        <v>57</v>
      </c>
      <c r="BU87" s="1">
        <f t="shared" si="223"/>
        <v>1</v>
      </c>
      <c r="BV87" s="1">
        <f t="shared" si="224"/>
        <v>0</v>
      </c>
      <c r="BW87" s="1">
        <f t="shared" si="236"/>
        <v>3</v>
      </c>
      <c r="BX87" s="1">
        <f t="shared" si="225"/>
        <v>3</v>
      </c>
      <c r="BY87" s="1">
        <f t="shared" si="226"/>
        <v>0</v>
      </c>
      <c r="BZ87" s="1">
        <f t="shared" si="227"/>
        <v>2</v>
      </c>
      <c r="CA87" s="1">
        <f t="shared" si="237"/>
        <v>4</v>
      </c>
      <c r="CB87" s="1">
        <f t="shared" si="228"/>
        <v>1</v>
      </c>
      <c r="CC87" s="1">
        <f t="shared" si="229"/>
        <v>0</v>
      </c>
      <c r="CD87" s="1">
        <f t="shared" si="238"/>
        <v>2</v>
      </c>
      <c r="CE87" s="1">
        <f t="shared" si="230"/>
        <v>0</v>
      </c>
      <c r="CF87" s="1">
        <f t="shared" si="231"/>
        <v>1</v>
      </c>
      <c r="CG87" s="1">
        <f t="shared" si="232"/>
        <v>0</v>
      </c>
      <c r="CH87" s="1">
        <f t="shared" si="233"/>
        <v>1</v>
      </c>
      <c r="CI87" s="1">
        <f t="shared" si="239"/>
        <v>1</v>
      </c>
    </row>
    <row r="88" spans="1:87" ht="18.75" x14ac:dyDescent="0.3">
      <c r="A88" s="1"/>
      <c r="B88" s="1"/>
      <c r="C88" s="1"/>
      <c r="D88" s="1"/>
      <c r="E88" s="1"/>
      <c r="F88" s="1"/>
      <c r="G88" s="1"/>
      <c r="H88" s="1">
        <v>9</v>
      </c>
      <c r="I88" s="1"/>
      <c r="J88" s="1"/>
      <c r="K88" s="1"/>
      <c r="L88" s="1"/>
      <c r="M88" s="1"/>
      <c r="N88" s="21" t="s">
        <v>400</v>
      </c>
      <c r="O88" s="131" t="s">
        <v>505</v>
      </c>
      <c r="P88" s="21" t="s">
        <v>503</v>
      </c>
      <c r="Q88" s="188" t="s">
        <v>517</v>
      </c>
      <c r="R88" s="1" t="s">
        <v>504</v>
      </c>
      <c r="S88" s="1" t="s">
        <v>91</v>
      </c>
      <c r="T88" s="1" t="s">
        <v>45</v>
      </c>
      <c r="U88" s="1" t="s">
        <v>104</v>
      </c>
      <c r="V88" s="3">
        <v>52</v>
      </c>
      <c r="W88" s="1">
        <f t="shared" si="187"/>
        <v>1</v>
      </c>
      <c r="X88" s="1">
        <f t="shared" si="188"/>
        <v>2</v>
      </c>
      <c r="Y88" s="1">
        <f t="shared" si="189"/>
        <v>1</v>
      </c>
      <c r="Z88" s="1">
        <f t="shared" si="190"/>
        <v>52</v>
      </c>
      <c r="AA88" s="1">
        <f t="shared" si="191"/>
        <v>0</v>
      </c>
      <c r="AB88" s="1">
        <f t="shared" si="192"/>
        <v>1</v>
      </c>
      <c r="AD88" s="1">
        <f t="shared" si="193"/>
        <v>1</v>
      </c>
      <c r="AE88" s="1">
        <f t="shared" si="194"/>
        <v>2</v>
      </c>
      <c r="AF88" s="1">
        <f t="shared" si="195"/>
        <v>1</v>
      </c>
      <c r="AG88" s="1">
        <f t="shared" si="196"/>
        <v>52</v>
      </c>
      <c r="AH88" s="1">
        <f t="shared" si="197"/>
        <v>0</v>
      </c>
      <c r="AI88" s="1">
        <f t="shared" si="198"/>
        <v>1</v>
      </c>
      <c r="AK88" s="1">
        <f t="shared" si="199"/>
        <v>1</v>
      </c>
      <c r="AL88" s="1">
        <f t="shared" si="200"/>
        <v>1</v>
      </c>
      <c r="AM88" s="1">
        <f t="shared" si="201"/>
        <v>1</v>
      </c>
      <c r="AN88" s="1">
        <f t="shared" si="202"/>
        <v>0</v>
      </c>
      <c r="AO88" s="1">
        <f t="shared" si="203"/>
        <v>0</v>
      </c>
      <c r="AP88" s="1">
        <f t="shared" si="204"/>
        <v>1</v>
      </c>
      <c r="AR88" s="1">
        <f t="shared" si="205"/>
        <v>0</v>
      </c>
      <c r="AS88" s="1">
        <f t="shared" si="206"/>
        <v>0</v>
      </c>
      <c r="AT88" s="1">
        <f t="shared" si="207"/>
        <v>0</v>
      </c>
      <c r="AU88" s="1">
        <f t="shared" si="208"/>
        <v>0</v>
      </c>
      <c r="AV88" s="1">
        <f t="shared" si="209"/>
        <v>0</v>
      </c>
      <c r="AW88" s="1">
        <f t="shared" si="210"/>
        <v>0</v>
      </c>
      <c r="AY88" s="1">
        <f t="shared" si="211"/>
        <v>0</v>
      </c>
      <c r="AZ88" s="1">
        <f t="shared" si="212"/>
        <v>0</v>
      </c>
      <c r="BA88" s="1">
        <f t="shared" si="213"/>
        <v>0</v>
      </c>
      <c r="BB88" s="1">
        <f t="shared" si="214"/>
        <v>0</v>
      </c>
      <c r="BC88" s="1">
        <f t="shared" si="215"/>
        <v>0</v>
      </c>
      <c r="BD88" s="1">
        <f t="shared" si="216"/>
        <v>0</v>
      </c>
      <c r="BE88" s="48">
        <f t="shared" si="124"/>
        <v>0</v>
      </c>
      <c r="BF88" s="1">
        <f t="shared" si="29"/>
        <v>3</v>
      </c>
      <c r="BG88" s="1">
        <f t="shared" si="92"/>
        <v>5</v>
      </c>
      <c r="BH88" s="1">
        <f t="shared" si="93"/>
        <v>3</v>
      </c>
      <c r="BI88" s="1">
        <f t="shared" si="94"/>
        <v>104</v>
      </c>
      <c r="BJ88" s="1">
        <f t="shared" si="95"/>
        <v>0</v>
      </c>
      <c r="BK88" s="1">
        <f t="shared" si="96"/>
        <v>3</v>
      </c>
      <c r="BM88" s="1">
        <f t="shared" si="217"/>
        <v>0</v>
      </c>
      <c r="BN88" s="1">
        <f t="shared" si="218"/>
        <v>0</v>
      </c>
      <c r="BO88" s="1">
        <f t="shared" si="234"/>
        <v>8</v>
      </c>
      <c r="BP88" s="1">
        <f t="shared" si="219"/>
        <v>0</v>
      </c>
      <c r="BQ88" s="1">
        <f t="shared" si="220"/>
        <v>3</v>
      </c>
      <c r="BR88" s="1">
        <f t="shared" si="235"/>
        <v>2</v>
      </c>
      <c r="BS88" s="1">
        <f t="shared" si="221"/>
        <v>21</v>
      </c>
      <c r="BT88" s="1">
        <f t="shared" si="222"/>
        <v>20</v>
      </c>
      <c r="BU88" s="1">
        <f t="shared" si="223"/>
        <v>0</v>
      </c>
      <c r="BV88" s="1">
        <f t="shared" si="224"/>
        <v>0</v>
      </c>
      <c r="BW88" s="1">
        <f t="shared" si="236"/>
        <v>5</v>
      </c>
      <c r="BX88" s="1">
        <f t="shared" si="225"/>
        <v>1</v>
      </c>
      <c r="BY88" s="1">
        <f t="shared" si="226"/>
        <v>0</v>
      </c>
      <c r="BZ88" s="1">
        <f t="shared" si="227"/>
        <v>0</v>
      </c>
      <c r="CA88" s="1">
        <f t="shared" si="237"/>
        <v>5</v>
      </c>
      <c r="CB88" s="1">
        <f t="shared" si="228"/>
        <v>0</v>
      </c>
      <c r="CC88" s="1">
        <f t="shared" si="229"/>
        <v>0</v>
      </c>
      <c r="CD88" s="1">
        <f t="shared" si="238"/>
        <v>2</v>
      </c>
      <c r="CE88" s="1">
        <f t="shared" si="230"/>
        <v>0</v>
      </c>
      <c r="CF88" s="1">
        <f t="shared" si="231"/>
        <v>1</v>
      </c>
      <c r="CG88" s="1">
        <f t="shared" si="232"/>
        <v>0</v>
      </c>
      <c r="CH88" s="1">
        <f t="shared" si="233"/>
        <v>0</v>
      </c>
      <c r="CI88" s="1">
        <f t="shared" si="239"/>
        <v>2</v>
      </c>
    </row>
    <row r="89" spans="1:87" ht="18.75" x14ac:dyDescent="0.3">
      <c r="A89" s="1"/>
      <c r="B89" s="1"/>
      <c r="C89" s="1"/>
      <c r="D89" s="1"/>
      <c r="E89" s="1"/>
      <c r="F89" s="1"/>
      <c r="G89" s="1"/>
      <c r="H89" s="1">
        <v>28</v>
      </c>
      <c r="I89" s="1"/>
      <c r="J89" s="1"/>
      <c r="K89" s="1"/>
      <c r="L89" s="1"/>
      <c r="M89" s="1"/>
      <c r="N89" s="21" t="s">
        <v>401</v>
      </c>
      <c r="O89" s="131" t="s">
        <v>505</v>
      </c>
      <c r="P89" s="21" t="s">
        <v>503</v>
      </c>
      <c r="Q89" s="188" t="s">
        <v>518</v>
      </c>
      <c r="R89" s="1" t="s">
        <v>504</v>
      </c>
      <c r="S89" s="1" t="s">
        <v>91</v>
      </c>
      <c r="T89" s="1" t="s">
        <v>45</v>
      </c>
      <c r="U89" s="1" t="s">
        <v>105</v>
      </c>
      <c r="V89" s="3">
        <v>223</v>
      </c>
      <c r="W89" s="1">
        <f t="shared" si="187"/>
        <v>2</v>
      </c>
      <c r="X89" s="1">
        <f t="shared" si="188"/>
        <v>6</v>
      </c>
      <c r="Y89" s="1">
        <f t="shared" si="189"/>
        <v>3</v>
      </c>
      <c r="Z89" s="1">
        <f t="shared" si="190"/>
        <v>223</v>
      </c>
      <c r="AA89" s="1">
        <f t="shared" si="191"/>
        <v>0</v>
      </c>
      <c r="AB89" s="1">
        <f t="shared" si="192"/>
        <v>2</v>
      </c>
      <c r="AD89" s="1">
        <f t="shared" si="193"/>
        <v>3</v>
      </c>
      <c r="AE89" s="1">
        <f t="shared" si="194"/>
        <v>6</v>
      </c>
      <c r="AF89" s="1">
        <f t="shared" si="195"/>
        <v>3</v>
      </c>
      <c r="AG89" s="1">
        <f t="shared" si="196"/>
        <v>223</v>
      </c>
      <c r="AH89" s="1">
        <f t="shared" si="197"/>
        <v>0</v>
      </c>
      <c r="AI89" s="1">
        <f t="shared" si="198"/>
        <v>3</v>
      </c>
      <c r="AK89" s="1">
        <f t="shared" si="199"/>
        <v>2</v>
      </c>
      <c r="AL89" s="1">
        <f t="shared" si="200"/>
        <v>3</v>
      </c>
      <c r="AM89" s="1">
        <f t="shared" si="201"/>
        <v>2</v>
      </c>
      <c r="AN89" s="1">
        <f t="shared" si="202"/>
        <v>0</v>
      </c>
      <c r="AO89" s="1">
        <f t="shared" si="203"/>
        <v>0</v>
      </c>
      <c r="AP89" s="1">
        <f t="shared" si="204"/>
        <v>2</v>
      </c>
      <c r="AR89" s="1">
        <f t="shared" si="205"/>
        <v>0</v>
      </c>
      <c r="AS89" s="1">
        <f t="shared" si="206"/>
        <v>0</v>
      </c>
      <c r="AT89" s="1">
        <f t="shared" si="207"/>
        <v>0</v>
      </c>
      <c r="AU89" s="1">
        <f t="shared" si="208"/>
        <v>0</v>
      </c>
      <c r="AV89" s="1">
        <f t="shared" si="209"/>
        <v>0</v>
      </c>
      <c r="AW89" s="1">
        <f t="shared" si="210"/>
        <v>0</v>
      </c>
      <c r="AY89" s="1">
        <f t="shared" si="211"/>
        <v>0</v>
      </c>
      <c r="AZ89" s="1">
        <f t="shared" si="212"/>
        <v>0</v>
      </c>
      <c r="BA89" s="1">
        <f t="shared" si="213"/>
        <v>0</v>
      </c>
      <c r="BB89" s="1">
        <f t="shared" si="214"/>
        <v>0</v>
      </c>
      <c r="BC89" s="1">
        <f t="shared" si="215"/>
        <v>0</v>
      </c>
      <c r="BD89" s="1">
        <f t="shared" si="216"/>
        <v>0</v>
      </c>
      <c r="BE89" s="48">
        <f t="shared" si="124"/>
        <v>0</v>
      </c>
      <c r="BF89" s="1">
        <f t="shared" si="29"/>
        <v>7</v>
      </c>
      <c r="BG89" s="1">
        <f t="shared" si="92"/>
        <v>15</v>
      </c>
      <c r="BH89" s="1">
        <f t="shared" si="93"/>
        <v>8</v>
      </c>
      <c r="BI89" s="1">
        <f t="shared" si="94"/>
        <v>446</v>
      </c>
      <c r="BJ89" s="1">
        <f t="shared" si="95"/>
        <v>0</v>
      </c>
      <c r="BK89" s="1">
        <f t="shared" si="96"/>
        <v>7</v>
      </c>
      <c r="BM89" s="1">
        <f t="shared" si="217"/>
        <v>0</v>
      </c>
      <c r="BN89" s="1">
        <f t="shared" si="218"/>
        <v>3</v>
      </c>
      <c r="BO89" s="1">
        <f t="shared" si="234"/>
        <v>2</v>
      </c>
      <c r="BP89" s="1">
        <f t="shared" si="219"/>
        <v>2</v>
      </c>
      <c r="BQ89" s="1">
        <f t="shared" si="220"/>
        <v>4</v>
      </c>
      <c r="BR89" s="1">
        <f t="shared" si="235"/>
        <v>1</v>
      </c>
      <c r="BS89" s="1">
        <f t="shared" si="221"/>
        <v>90</v>
      </c>
      <c r="BT89" s="1">
        <f t="shared" si="222"/>
        <v>84</v>
      </c>
      <c r="BU89" s="1">
        <f t="shared" si="223"/>
        <v>1</v>
      </c>
      <c r="BV89" s="1">
        <f t="shared" si="224"/>
        <v>1</v>
      </c>
      <c r="BW89" s="1">
        <f t="shared" si="236"/>
        <v>3</v>
      </c>
      <c r="BX89" s="1">
        <f t="shared" si="225"/>
        <v>4</v>
      </c>
      <c r="BY89" s="1">
        <f t="shared" si="226"/>
        <v>0</v>
      </c>
      <c r="BZ89" s="1">
        <f t="shared" si="227"/>
        <v>4</v>
      </c>
      <c r="CA89" s="1">
        <f t="shared" si="237"/>
        <v>1</v>
      </c>
      <c r="CB89" s="1">
        <f t="shared" si="228"/>
        <v>2</v>
      </c>
      <c r="CC89" s="1">
        <f t="shared" si="229"/>
        <v>0</v>
      </c>
      <c r="CD89" s="1">
        <f t="shared" si="238"/>
        <v>1</v>
      </c>
      <c r="CE89" s="1">
        <f t="shared" si="230"/>
        <v>0</v>
      </c>
      <c r="CF89" s="1">
        <f t="shared" si="231"/>
        <v>1</v>
      </c>
      <c r="CG89" s="1">
        <f t="shared" si="232"/>
        <v>0</v>
      </c>
      <c r="CH89" s="1">
        <f t="shared" si="233"/>
        <v>2</v>
      </c>
      <c r="CI89" s="1">
        <f t="shared" si="239"/>
        <v>1</v>
      </c>
    </row>
    <row r="90" spans="1:87" ht="18.7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>
        <v>10</v>
      </c>
      <c r="N90" s="21" t="s">
        <v>402</v>
      </c>
      <c r="O90" s="131" t="s">
        <v>505</v>
      </c>
      <c r="P90" s="21" t="s">
        <v>503</v>
      </c>
      <c r="Q90" s="188" t="s">
        <v>519</v>
      </c>
      <c r="R90" s="1" t="s">
        <v>504</v>
      </c>
      <c r="S90" s="1" t="s">
        <v>91</v>
      </c>
      <c r="T90" s="1" t="s">
        <v>59</v>
      </c>
      <c r="U90" s="1" t="s">
        <v>106</v>
      </c>
      <c r="V90" s="3">
        <v>41</v>
      </c>
      <c r="W90" s="1">
        <f t="shared" si="187"/>
        <v>1</v>
      </c>
      <c r="X90" s="1">
        <f t="shared" si="188"/>
        <v>2</v>
      </c>
      <c r="Y90" s="1">
        <f t="shared" si="189"/>
        <v>1</v>
      </c>
      <c r="Z90" s="1">
        <f t="shared" si="190"/>
        <v>41</v>
      </c>
      <c r="AA90" s="1">
        <f t="shared" si="191"/>
        <v>0</v>
      </c>
      <c r="AB90" s="1">
        <f t="shared" si="192"/>
        <v>1</v>
      </c>
      <c r="AD90" s="1">
        <f t="shared" si="193"/>
        <v>1</v>
      </c>
      <c r="AE90" s="1">
        <f t="shared" si="194"/>
        <v>2</v>
      </c>
      <c r="AF90" s="1">
        <f t="shared" si="195"/>
        <v>1</v>
      </c>
      <c r="AG90" s="1">
        <f t="shared" si="196"/>
        <v>41</v>
      </c>
      <c r="AH90" s="1">
        <f t="shared" si="197"/>
        <v>0</v>
      </c>
      <c r="AI90" s="1">
        <f t="shared" si="198"/>
        <v>1</v>
      </c>
      <c r="AK90" s="1">
        <f t="shared" si="199"/>
        <v>1</v>
      </c>
      <c r="AL90" s="1">
        <f t="shared" si="200"/>
        <v>1</v>
      </c>
      <c r="AM90" s="1">
        <f t="shared" si="201"/>
        <v>1</v>
      </c>
      <c r="AN90" s="1">
        <f t="shared" si="202"/>
        <v>0</v>
      </c>
      <c r="AO90" s="1">
        <f t="shared" si="203"/>
        <v>0</v>
      </c>
      <c r="AP90" s="1">
        <f t="shared" si="204"/>
        <v>1</v>
      </c>
      <c r="AR90" s="1">
        <f t="shared" si="205"/>
        <v>0</v>
      </c>
      <c r="AS90" s="1">
        <f t="shared" si="206"/>
        <v>0</v>
      </c>
      <c r="AT90" s="1">
        <f t="shared" si="207"/>
        <v>0</v>
      </c>
      <c r="AU90" s="1">
        <f t="shared" si="208"/>
        <v>0</v>
      </c>
      <c r="AV90" s="1">
        <f t="shared" si="209"/>
        <v>0</v>
      </c>
      <c r="AW90" s="1">
        <f t="shared" si="210"/>
        <v>0</v>
      </c>
      <c r="AY90" s="1">
        <f t="shared" si="211"/>
        <v>0</v>
      </c>
      <c r="AZ90" s="1">
        <f t="shared" si="212"/>
        <v>0</v>
      </c>
      <c r="BA90" s="1">
        <f t="shared" si="213"/>
        <v>0</v>
      </c>
      <c r="BB90" s="1">
        <f t="shared" si="214"/>
        <v>0</v>
      </c>
      <c r="BC90" s="1">
        <f t="shared" si="215"/>
        <v>0</v>
      </c>
      <c r="BD90" s="1">
        <f t="shared" si="216"/>
        <v>0</v>
      </c>
      <c r="BE90" s="48">
        <f t="shared" si="124"/>
        <v>0</v>
      </c>
      <c r="BF90" s="1">
        <f t="shared" si="29"/>
        <v>3</v>
      </c>
      <c r="BG90" s="1">
        <f t="shared" si="92"/>
        <v>5</v>
      </c>
      <c r="BH90" s="1">
        <f t="shared" si="93"/>
        <v>3</v>
      </c>
      <c r="BI90" s="1">
        <f t="shared" si="94"/>
        <v>82</v>
      </c>
      <c r="BJ90" s="1">
        <f t="shared" si="95"/>
        <v>0</v>
      </c>
      <c r="BK90" s="1">
        <f t="shared" si="96"/>
        <v>3</v>
      </c>
      <c r="BM90" s="1">
        <f t="shared" si="217"/>
        <v>0</v>
      </c>
      <c r="BN90" s="1">
        <f t="shared" si="218"/>
        <v>1</v>
      </c>
      <c r="BO90" s="1">
        <f t="shared" si="234"/>
        <v>7</v>
      </c>
      <c r="BP90" s="1">
        <f t="shared" si="219"/>
        <v>0</v>
      </c>
      <c r="BQ90" s="1">
        <f t="shared" si="220"/>
        <v>1</v>
      </c>
      <c r="BR90" s="1">
        <f t="shared" si="235"/>
        <v>5</v>
      </c>
      <c r="BS90" s="1">
        <f t="shared" si="221"/>
        <v>21</v>
      </c>
      <c r="BT90" s="1">
        <f t="shared" si="222"/>
        <v>13</v>
      </c>
      <c r="BU90" s="1">
        <f t="shared" si="223"/>
        <v>0</v>
      </c>
      <c r="BV90" s="1">
        <f t="shared" si="224"/>
        <v>0</v>
      </c>
      <c r="BW90" s="1">
        <f t="shared" si="236"/>
        <v>5</v>
      </c>
      <c r="BX90" s="1">
        <f t="shared" si="225"/>
        <v>2</v>
      </c>
      <c r="BY90" s="1">
        <f t="shared" si="226"/>
        <v>0</v>
      </c>
      <c r="BZ90" s="1">
        <f t="shared" si="227"/>
        <v>2</v>
      </c>
      <c r="CA90" s="1">
        <f t="shared" si="237"/>
        <v>3</v>
      </c>
      <c r="CB90" s="1">
        <f t="shared" si="228"/>
        <v>0</v>
      </c>
      <c r="CC90" s="1">
        <f t="shared" si="229"/>
        <v>0</v>
      </c>
      <c r="CD90" s="1">
        <f t="shared" si="238"/>
        <v>2</v>
      </c>
      <c r="CE90" s="1">
        <f t="shared" si="230"/>
        <v>0</v>
      </c>
      <c r="CF90" s="1">
        <f t="shared" si="231"/>
        <v>1</v>
      </c>
      <c r="CG90" s="1">
        <f t="shared" si="232"/>
        <v>0</v>
      </c>
      <c r="CH90" s="1">
        <f t="shared" si="233"/>
        <v>0</v>
      </c>
      <c r="CI90" s="1">
        <f t="shared" si="239"/>
        <v>3</v>
      </c>
    </row>
    <row r="91" spans="1:87" ht="18.7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>
        <v>97</v>
      </c>
      <c r="N91" s="21" t="s">
        <v>403</v>
      </c>
      <c r="O91" s="131" t="s">
        <v>505</v>
      </c>
      <c r="P91" s="21" t="s">
        <v>503</v>
      </c>
      <c r="Q91" s="188" t="s">
        <v>520</v>
      </c>
      <c r="R91" s="1" t="s">
        <v>504</v>
      </c>
      <c r="S91" s="1" t="s">
        <v>91</v>
      </c>
      <c r="T91" s="1" t="s">
        <v>59</v>
      </c>
      <c r="U91" s="1" t="s">
        <v>107</v>
      </c>
      <c r="V91" s="3">
        <v>312</v>
      </c>
      <c r="W91" s="1">
        <f t="shared" si="187"/>
        <v>3</v>
      </c>
      <c r="X91" s="1">
        <f t="shared" si="188"/>
        <v>12</v>
      </c>
      <c r="Y91" s="1">
        <f t="shared" si="189"/>
        <v>3</v>
      </c>
      <c r="Z91" s="1">
        <f t="shared" si="190"/>
        <v>312</v>
      </c>
      <c r="AA91" s="1">
        <f t="shared" si="191"/>
        <v>0</v>
      </c>
      <c r="AB91" s="1">
        <f t="shared" si="192"/>
        <v>5</v>
      </c>
      <c r="AD91" s="1">
        <f t="shared" si="193"/>
        <v>5</v>
      </c>
      <c r="AE91" s="1">
        <f t="shared" si="194"/>
        <v>12</v>
      </c>
      <c r="AF91" s="1">
        <f t="shared" si="195"/>
        <v>4</v>
      </c>
      <c r="AG91" s="1">
        <f t="shared" si="196"/>
        <v>312</v>
      </c>
      <c r="AH91" s="1">
        <f t="shared" si="197"/>
        <v>1</v>
      </c>
      <c r="AI91" s="1">
        <f t="shared" si="198"/>
        <v>2</v>
      </c>
      <c r="AK91" s="1">
        <f t="shared" si="199"/>
        <v>3</v>
      </c>
      <c r="AL91" s="1">
        <f t="shared" si="200"/>
        <v>6</v>
      </c>
      <c r="AM91" s="1">
        <f t="shared" si="201"/>
        <v>2</v>
      </c>
      <c r="AN91" s="1">
        <f t="shared" si="202"/>
        <v>0</v>
      </c>
      <c r="AO91" s="1">
        <f t="shared" si="203"/>
        <v>0</v>
      </c>
      <c r="AP91" s="1">
        <f t="shared" si="204"/>
        <v>4</v>
      </c>
      <c r="AR91" s="1">
        <f t="shared" si="205"/>
        <v>0</v>
      </c>
      <c r="AS91" s="1">
        <f t="shared" si="206"/>
        <v>0</v>
      </c>
      <c r="AT91" s="1">
        <f t="shared" si="207"/>
        <v>0</v>
      </c>
      <c r="AU91" s="1">
        <f t="shared" si="208"/>
        <v>0</v>
      </c>
      <c r="AV91" s="1">
        <f t="shared" si="209"/>
        <v>0</v>
      </c>
      <c r="AW91" s="1">
        <f t="shared" si="210"/>
        <v>0</v>
      </c>
      <c r="AY91" s="1">
        <f t="shared" si="211"/>
        <v>0</v>
      </c>
      <c r="AZ91" s="1">
        <f t="shared" si="212"/>
        <v>0</v>
      </c>
      <c r="BA91" s="1">
        <f t="shared" si="213"/>
        <v>0</v>
      </c>
      <c r="BB91" s="1">
        <f t="shared" si="214"/>
        <v>0</v>
      </c>
      <c r="BC91" s="1">
        <f t="shared" si="215"/>
        <v>0</v>
      </c>
      <c r="BD91" s="1">
        <f t="shared" si="216"/>
        <v>0</v>
      </c>
      <c r="BE91" s="48">
        <f t="shared" si="124"/>
        <v>0</v>
      </c>
      <c r="BF91" s="1">
        <f t="shared" si="29"/>
        <v>11</v>
      </c>
      <c r="BG91" s="1">
        <f t="shared" si="92"/>
        <v>30</v>
      </c>
      <c r="BH91" s="1">
        <f t="shared" si="93"/>
        <v>9</v>
      </c>
      <c r="BI91" s="1">
        <f t="shared" si="94"/>
        <v>624</v>
      </c>
      <c r="BJ91" s="1">
        <f t="shared" si="95"/>
        <v>1</v>
      </c>
      <c r="BK91" s="1">
        <f t="shared" si="96"/>
        <v>11</v>
      </c>
      <c r="BM91" s="1">
        <f t="shared" si="217"/>
        <v>2</v>
      </c>
      <c r="BN91" s="1">
        <f t="shared" si="218"/>
        <v>2</v>
      </c>
      <c r="BO91" s="1">
        <f t="shared" si="234"/>
        <v>5</v>
      </c>
      <c r="BP91" s="1">
        <f t="shared" si="219"/>
        <v>2</v>
      </c>
      <c r="BQ91" s="1">
        <f t="shared" si="220"/>
        <v>4</v>
      </c>
      <c r="BR91" s="1">
        <f t="shared" si="235"/>
        <v>5</v>
      </c>
      <c r="BS91" s="1">
        <f t="shared" si="221"/>
        <v>156</v>
      </c>
      <c r="BT91" s="1">
        <f t="shared" si="222"/>
        <v>94</v>
      </c>
      <c r="BU91" s="1">
        <f t="shared" si="223"/>
        <v>3</v>
      </c>
      <c r="BV91" s="1">
        <f t="shared" si="224"/>
        <v>1</v>
      </c>
      <c r="BW91" s="1">
        <f t="shared" si="236"/>
        <v>3</v>
      </c>
      <c r="BX91" s="1">
        <f t="shared" si="225"/>
        <v>14</v>
      </c>
      <c r="BY91" s="1">
        <f t="shared" si="226"/>
        <v>3</v>
      </c>
      <c r="BZ91" s="1">
        <f t="shared" si="227"/>
        <v>3</v>
      </c>
      <c r="CA91" s="1">
        <f t="shared" si="237"/>
        <v>4</v>
      </c>
      <c r="CB91" s="1">
        <f t="shared" si="228"/>
        <v>2</v>
      </c>
      <c r="CC91" s="1">
        <f t="shared" si="229"/>
        <v>0</v>
      </c>
      <c r="CD91" s="1">
        <f t="shared" si="238"/>
        <v>2</v>
      </c>
      <c r="CE91" s="1">
        <f t="shared" si="230"/>
        <v>2</v>
      </c>
      <c r="CF91" s="1">
        <f t="shared" si="231"/>
        <v>2</v>
      </c>
      <c r="CG91" s="1">
        <f t="shared" si="232"/>
        <v>2</v>
      </c>
      <c r="CH91" s="1">
        <f t="shared" si="233"/>
        <v>2</v>
      </c>
      <c r="CI91" s="1">
        <f t="shared" si="239"/>
        <v>1</v>
      </c>
    </row>
    <row r="92" spans="1:87" ht="18.7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>
        <v>21</v>
      </c>
      <c r="N92" s="21" t="s">
        <v>404</v>
      </c>
      <c r="O92" s="131" t="s">
        <v>505</v>
      </c>
      <c r="P92" s="21" t="s">
        <v>503</v>
      </c>
      <c r="Q92" s="188" t="s">
        <v>521</v>
      </c>
      <c r="R92" s="1" t="s">
        <v>504</v>
      </c>
      <c r="S92" s="1" t="s">
        <v>91</v>
      </c>
      <c r="T92" s="1" t="s">
        <v>59</v>
      </c>
      <c r="U92" s="1" t="s">
        <v>108</v>
      </c>
      <c r="V92" s="3">
        <v>325</v>
      </c>
      <c r="W92" s="1">
        <f t="shared" si="187"/>
        <v>3</v>
      </c>
      <c r="X92" s="1">
        <f t="shared" si="188"/>
        <v>12</v>
      </c>
      <c r="Y92" s="1">
        <f t="shared" si="189"/>
        <v>3</v>
      </c>
      <c r="Z92" s="1">
        <f t="shared" si="190"/>
        <v>325</v>
      </c>
      <c r="AA92" s="1">
        <f t="shared" si="191"/>
        <v>0</v>
      </c>
      <c r="AB92" s="1">
        <f t="shared" si="192"/>
        <v>5</v>
      </c>
      <c r="AD92" s="1">
        <f t="shared" si="193"/>
        <v>6</v>
      </c>
      <c r="AE92" s="1">
        <f t="shared" si="194"/>
        <v>12</v>
      </c>
      <c r="AF92" s="1">
        <f t="shared" si="195"/>
        <v>4</v>
      </c>
      <c r="AG92" s="1">
        <f t="shared" si="196"/>
        <v>325</v>
      </c>
      <c r="AH92" s="1">
        <f t="shared" si="197"/>
        <v>1</v>
      </c>
      <c r="AI92" s="1">
        <f t="shared" si="198"/>
        <v>2</v>
      </c>
      <c r="AK92" s="1">
        <f t="shared" si="199"/>
        <v>3</v>
      </c>
      <c r="AL92" s="1">
        <f t="shared" si="200"/>
        <v>6</v>
      </c>
      <c r="AM92" s="1">
        <f t="shared" si="201"/>
        <v>2</v>
      </c>
      <c r="AN92" s="1">
        <f t="shared" si="202"/>
        <v>0</v>
      </c>
      <c r="AO92" s="1">
        <f t="shared" si="203"/>
        <v>0</v>
      </c>
      <c r="AP92" s="1">
        <f t="shared" si="204"/>
        <v>4</v>
      </c>
      <c r="AR92" s="1">
        <f t="shared" si="205"/>
        <v>0</v>
      </c>
      <c r="AS92" s="1">
        <f t="shared" si="206"/>
        <v>0</v>
      </c>
      <c r="AT92" s="1">
        <f t="shared" si="207"/>
        <v>0</v>
      </c>
      <c r="AU92" s="1">
        <f t="shared" si="208"/>
        <v>0</v>
      </c>
      <c r="AV92" s="1">
        <f t="shared" si="209"/>
        <v>0</v>
      </c>
      <c r="AW92" s="1">
        <f t="shared" si="210"/>
        <v>0</v>
      </c>
      <c r="AY92" s="1">
        <f t="shared" si="211"/>
        <v>0</v>
      </c>
      <c r="AZ92" s="1">
        <f t="shared" si="212"/>
        <v>0</v>
      </c>
      <c r="BA92" s="1">
        <f t="shared" si="213"/>
        <v>0</v>
      </c>
      <c r="BB92" s="1">
        <f t="shared" si="214"/>
        <v>0</v>
      </c>
      <c r="BC92" s="1">
        <f t="shared" si="215"/>
        <v>0</v>
      </c>
      <c r="BD92" s="1">
        <f t="shared" si="216"/>
        <v>0</v>
      </c>
      <c r="BE92" s="48">
        <f t="shared" si="124"/>
        <v>0</v>
      </c>
      <c r="BF92" s="1">
        <f t="shared" si="29"/>
        <v>12</v>
      </c>
      <c r="BG92" s="1">
        <f t="shared" si="92"/>
        <v>30</v>
      </c>
      <c r="BH92" s="1">
        <f t="shared" si="93"/>
        <v>9</v>
      </c>
      <c r="BI92" s="1">
        <f t="shared" si="94"/>
        <v>650</v>
      </c>
      <c r="BJ92" s="1">
        <f t="shared" si="95"/>
        <v>1</v>
      </c>
      <c r="BK92" s="1">
        <f t="shared" si="96"/>
        <v>11</v>
      </c>
      <c r="BM92" s="1">
        <f t="shared" si="217"/>
        <v>2</v>
      </c>
      <c r="BN92" s="1">
        <f t="shared" si="218"/>
        <v>3</v>
      </c>
      <c r="BO92" s="1">
        <f t="shared" si="234"/>
        <v>0</v>
      </c>
      <c r="BP92" s="1">
        <f t="shared" si="219"/>
        <v>3</v>
      </c>
      <c r="BQ92" s="1">
        <f t="shared" si="220"/>
        <v>0</v>
      </c>
      <c r="BR92" s="1">
        <f t="shared" si="235"/>
        <v>3</v>
      </c>
      <c r="BS92" s="1">
        <f t="shared" si="221"/>
        <v>163</v>
      </c>
      <c r="BT92" s="1">
        <f t="shared" si="222"/>
        <v>98</v>
      </c>
      <c r="BU92" s="1">
        <f t="shared" si="223"/>
        <v>3</v>
      </c>
      <c r="BV92" s="1">
        <f t="shared" si="224"/>
        <v>1</v>
      </c>
      <c r="BW92" s="1">
        <f t="shared" si="236"/>
        <v>4</v>
      </c>
      <c r="BX92" s="1">
        <f t="shared" si="225"/>
        <v>15</v>
      </c>
      <c r="BY92" s="1">
        <f t="shared" si="226"/>
        <v>3</v>
      </c>
      <c r="BZ92" s="1">
        <f t="shared" si="227"/>
        <v>4</v>
      </c>
      <c r="CA92" s="1">
        <f t="shared" si="237"/>
        <v>3</v>
      </c>
      <c r="CB92" s="1">
        <f t="shared" si="228"/>
        <v>2</v>
      </c>
      <c r="CC92" s="1">
        <f t="shared" si="229"/>
        <v>1</v>
      </c>
      <c r="CD92" s="1">
        <f t="shared" si="238"/>
        <v>1</v>
      </c>
      <c r="CE92" s="1">
        <f t="shared" si="230"/>
        <v>2</v>
      </c>
      <c r="CF92" s="1">
        <f t="shared" si="231"/>
        <v>2</v>
      </c>
      <c r="CG92" s="1">
        <f t="shared" si="232"/>
        <v>2</v>
      </c>
      <c r="CH92" s="1">
        <f t="shared" si="233"/>
        <v>2</v>
      </c>
      <c r="CI92" s="1">
        <f t="shared" si="239"/>
        <v>1</v>
      </c>
    </row>
    <row r="93" spans="1:87" ht="18.7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>
        <v>11</v>
      </c>
      <c r="N93" s="21" t="s">
        <v>405</v>
      </c>
      <c r="O93" s="131" t="s">
        <v>505</v>
      </c>
      <c r="P93" s="21" t="s">
        <v>503</v>
      </c>
      <c r="Q93" s="188" t="s">
        <v>522</v>
      </c>
      <c r="R93" s="1" t="s">
        <v>504</v>
      </c>
      <c r="S93" s="1" t="s">
        <v>91</v>
      </c>
      <c r="T93" s="1" t="s">
        <v>59</v>
      </c>
      <c r="U93" s="1" t="s">
        <v>109</v>
      </c>
      <c r="V93" s="3">
        <v>98</v>
      </c>
      <c r="W93" s="1">
        <f t="shared" si="187"/>
        <v>1</v>
      </c>
      <c r="X93" s="1">
        <f t="shared" si="188"/>
        <v>4</v>
      </c>
      <c r="Y93" s="1">
        <f t="shared" si="189"/>
        <v>1</v>
      </c>
      <c r="Z93" s="1">
        <f t="shared" si="190"/>
        <v>98</v>
      </c>
      <c r="AA93" s="1">
        <f t="shared" si="191"/>
        <v>0</v>
      </c>
      <c r="AB93" s="1">
        <f t="shared" si="192"/>
        <v>2</v>
      </c>
      <c r="AD93" s="1">
        <f t="shared" si="193"/>
        <v>2</v>
      </c>
      <c r="AE93" s="1">
        <f t="shared" si="194"/>
        <v>4</v>
      </c>
      <c r="AF93" s="1">
        <f t="shared" si="195"/>
        <v>2</v>
      </c>
      <c r="AG93" s="1">
        <f t="shared" si="196"/>
        <v>98</v>
      </c>
      <c r="AH93" s="1">
        <f t="shared" si="197"/>
        <v>0</v>
      </c>
      <c r="AI93" s="1">
        <f t="shared" si="198"/>
        <v>2</v>
      </c>
      <c r="AK93" s="1">
        <f t="shared" si="199"/>
        <v>1</v>
      </c>
      <c r="AL93" s="1">
        <f t="shared" si="200"/>
        <v>2</v>
      </c>
      <c r="AM93" s="1">
        <f t="shared" si="201"/>
        <v>1</v>
      </c>
      <c r="AN93" s="1">
        <f t="shared" si="202"/>
        <v>0</v>
      </c>
      <c r="AO93" s="1">
        <f t="shared" si="203"/>
        <v>0</v>
      </c>
      <c r="AP93" s="1">
        <f t="shared" si="204"/>
        <v>1</v>
      </c>
      <c r="AR93" s="1">
        <f t="shared" si="205"/>
        <v>0</v>
      </c>
      <c r="AS93" s="1">
        <f t="shared" si="206"/>
        <v>0</v>
      </c>
      <c r="AT93" s="1">
        <f t="shared" si="207"/>
        <v>0</v>
      </c>
      <c r="AU93" s="1">
        <f t="shared" si="208"/>
        <v>0</v>
      </c>
      <c r="AV93" s="1">
        <f t="shared" si="209"/>
        <v>0</v>
      </c>
      <c r="AW93" s="1">
        <f t="shared" si="210"/>
        <v>0</v>
      </c>
      <c r="AY93" s="1">
        <f t="shared" si="211"/>
        <v>0</v>
      </c>
      <c r="AZ93" s="1">
        <f t="shared" si="212"/>
        <v>0</v>
      </c>
      <c r="BA93" s="1">
        <f t="shared" si="213"/>
        <v>0</v>
      </c>
      <c r="BB93" s="1">
        <f t="shared" si="214"/>
        <v>0</v>
      </c>
      <c r="BC93" s="1">
        <f t="shared" si="215"/>
        <v>0</v>
      </c>
      <c r="BD93" s="1">
        <f t="shared" si="216"/>
        <v>0</v>
      </c>
      <c r="BE93" s="48">
        <f t="shared" si="124"/>
        <v>0</v>
      </c>
      <c r="BF93" s="1">
        <f t="shared" si="29"/>
        <v>4</v>
      </c>
      <c r="BG93" s="1">
        <f t="shared" si="92"/>
        <v>10</v>
      </c>
      <c r="BH93" s="1">
        <f t="shared" si="93"/>
        <v>4</v>
      </c>
      <c r="BI93" s="1">
        <f t="shared" si="94"/>
        <v>196</v>
      </c>
      <c r="BJ93" s="1">
        <f t="shared" si="95"/>
        <v>0</v>
      </c>
      <c r="BK93" s="1">
        <f t="shared" si="96"/>
        <v>5</v>
      </c>
      <c r="BM93" s="1">
        <f t="shared" si="217"/>
        <v>0</v>
      </c>
      <c r="BN93" s="1">
        <f t="shared" si="218"/>
        <v>3</v>
      </c>
      <c r="BO93" s="1">
        <f t="shared" si="234"/>
        <v>10</v>
      </c>
      <c r="BP93" s="1">
        <f t="shared" si="219"/>
        <v>0</v>
      </c>
      <c r="BQ93" s="1">
        <f t="shared" si="220"/>
        <v>4</v>
      </c>
      <c r="BR93" s="1">
        <f t="shared" si="235"/>
        <v>4</v>
      </c>
      <c r="BS93" s="1">
        <f t="shared" si="221"/>
        <v>49</v>
      </c>
      <c r="BT93" s="1">
        <f t="shared" si="222"/>
        <v>30</v>
      </c>
      <c r="BU93" s="1">
        <f t="shared" si="223"/>
        <v>1</v>
      </c>
      <c r="BV93" s="1">
        <f t="shared" si="224"/>
        <v>0</v>
      </c>
      <c r="BW93" s="1">
        <f t="shared" si="236"/>
        <v>2</v>
      </c>
      <c r="BX93" s="1">
        <f t="shared" si="225"/>
        <v>5</v>
      </c>
      <c r="BY93" s="1">
        <f t="shared" si="226"/>
        <v>1</v>
      </c>
      <c r="BZ93" s="1">
        <f t="shared" si="227"/>
        <v>0</v>
      </c>
      <c r="CA93" s="1">
        <f t="shared" si="237"/>
        <v>5</v>
      </c>
      <c r="CB93" s="1">
        <f t="shared" si="228"/>
        <v>0</v>
      </c>
      <c r="CC93" s="1">
        <f t="shared" si="229"/>
        <v>1</v>
      </c>
      <c r="CD93" s="1">
        <f t="shared" si="238"/>
        <v>2</v>
      </c>
      <c r="CE93" s="1">
        <f t="shared" si="230"/>
        <v>0</v>
      </c>
      <c r="CF93" s="1">
        <f t="shared" si="231"/>
        <v>2</v>
      </c>
      <c r="CG93" s="1">
        <f t="shared" si="232"/>
        <v>0</v>
      </c>
      <c r="CH93" s="1">
        <f t="shared" si="233"/>
        <v>2</v>
      </c>
      <c r="CI93" s="1">
        <f t="shared" si="239"/>
        <v>1</v>
      </c>
    </row>
    <row r="94" spans="1:87" ht="18.7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>
        <v>89</v>
      </c>
      <c r="N94" s="21" t="s">
        <v>406</v>
      </c>
      <c r="O94" s="131" t="s">
        <v>505</v>
      </c>
      <c r="P94" s="21" t="s">
        <v>503</v>
      </c>
      <c r="Q94" s="188" t="s">
        <v>523</v>
      </c>
      <c r="R94" s="1" t="s">
        <v>504</v>
      </c>
      <c r="S94" s="1" t="s">
        <v>91</v>
      </c>
      <c r="T94" s="1" t="s">
        <v>59</v>
      </c>
      <c r="U94" s="1" t="s">
        <v>110</v>
      </c>
      <c r="V94" s="3">
        <v>431</v>
      </c>
      <c r="W94" s="1">
        <f t="shared" si="187"/>
        <v>4</v>
      </c>
      <c r="X94" s="1">
        <f t="shared" si="188"/>
        <v>16</v>
      </c>
      <c r="Y94" s="1">
        <f t="shared" si="189"/>
        <v>4</v>
      </c>
      <c r="Z94" s="1">
        <f t="shared" si="190"/>
        <v>431</v>
      </c>
      <c r="AA94" s="1">
        <f t="shared" si="191"/>
        <v>1</v>
      </c>
      <c r="AB94" s="1">
        <f t="shared" si="192"/>
        <v>2</v>
      </c>
      <c r="AD94" s="1">
        <f t="shared" si="193"/>
        <v>7</v>
      </c>
      <c r="AE94" s="1">
        <f t="shared" si="194"/>
        <v>16</v>
      </c>
      <c r="AF94" s="1">
        <f t="shared" si="195"/>
        <v>6</v>
      </c>
      <c r="AG94" s="1">
        <f t="shared" si="196"/>
        <v>431</v>
      </c>
      <c r="AH94" s="1">
        <f t="shared" si="197"/>
        <v>1</v>
      </c>
      <c r="AI94" s="1">
        <f t="shared" si="198"/>
        <v>4</v>
      </c>
      <c r="AK94" s="1">
        <f t="shared" si="199"/>
        <v>4</v>
      </c>
      <c r="AL94" s="1">
        <f t="shared" si="200"/>
        <v>8</v>
      </c>
      <c r="AM94" s="1">
        <f t="shared" si="201"/>
        <v>3</v>
      </c>
      <c r="AN94" s="1">
        <f t="shared" si="202"/>
        <v>0</v>
      </c>
      <c r="AO94" s="1">
        <f t="shared" si="203"/>
        <v>0</v>
      </c>
      <c r="AP94" s="1">
        <f t="shared" si="204"/>
        <v>5</v>
      </c>
      <c r="AR94" s="1">
        <f t="shared" si="205"/>
        <v>0</v>
      </c>
      <c r="AS94" s="1">
        <f t="shared" si="206"/>
        <v>0</v>
      </c>
      <c r="AT94" s="1">
        <f t="shared" si="207"/>
        <v>0</v>
      </c>
      <c r="AU94" s="1">
        <f t="shared" si="208"/>
        <v>0</v>
      </c>
      <c r="AV94" s="1">
        <f t="shared" si="209"/>
        <v>0</v>
      </c>
      <c r="AW94" s="1">
        <f t="shared" si="210"/>
        <v>0</v>
      </c>
      <c r="AY94" s="1">
        <f t="shared" si="211"/>
        <v>0</v>
      </c>
      <c r="AZ94" s="1">
        <f t="shared" si="212"/>
        <v>0</v>
      </c>
      <c r="BA94" s="1">
        <f t="shared" si="213"/>
        <v>0</v>
      </c>
      <c r="BB94" s="1">
        <f t="shared" si="214"/>
        <v>0</v>
      </c>
      <c r="BC94" s="1">
        <f t="shared" si="215"/>
        <v>0</v>
      </c>
      <c r="BD94" s="1">
        <f t="shared" si="216"/>
        <v>0</v>
      </c>
      <c r="BE94" s="48">
        <f t="shared" si="124"/>
        <v>0</v>
      </c>
      <c r="BF94" s="1">
        <f t="shared" si="29"/>
        <v>15</v>
      </c>
      <c r="BG94" s="1">
        <f t="shared" si="92"/>
        <v>40</v>
      </c>
      <c r="BH94" s="1">
        <f t="shared" si="93"/>
        <v>13</v>
      </c>
      <c r="BI94" s="1">
        <f t="shared" si="94"/>
        <v>862</v>
      </c>
      <c r="BJ94" s="1">
        <f t="shared" si="95"/>
        <v>2</v>
      </c>
      <c r="BK94" s="1">
        <f t="shared" si="96"/>
        <v>11</v>
      </c>
      <c r="BM94" s="1">
        <f t="shared" si="217"/>
        <v>3</v>
      </c>
      <c r="BN94" s="1">
        <f t="shared" si="218"/>
        <v>2</v>
      </c>
      <c r="BO94" s="1">
        <f t="shared" si="234"/>
        <v>3</v>
      </c>
      <c r="BP94" s="1">
        <f t="shared" si="219"/>
        <v>4</v>
      </c>
      <c r="BQ94" s="1">
        <f t="shared" si="220"/>
        <v>0</v>
      </c>
      <c r="BR94" s="1">
        <f t="shared" si="235"/>
        <v>4</v>
      </c>
      <c r="BS94" s="1">
        <f t="shared" si="221"/>
        <v>216</v>
      </c>
      <c r="BT94" s="1">
        <f t="shared" si="222"/>
        <v>130</v>
      </c>
      <c r="BU94" s="1">
        <f t="shared" si="223"/>
        <v>5</v>
      </c>
      <c r="BV94" s="1">
        <f t="shared" si="224"/>
        <v>0</v>
      </c>
      <c r="BW94" s="1">
        <f t="shared" si="236"/>
        <v>2</v>
      </c>
      <c r="BX94" s="1">
        <f t="shared" si="225"/>
        <v>19</v>
      </c>
      <c r="BY94" s="1">
        <f t="shared" si="226"/>
        <v>5</v>
      </c>
      <c r="BZ94" s="1">
        <f t="shared" si="227"/>
        <v>0</v>
      </c>
      <c r="CA94" s="1">
        <f t="shared" si="237"/>
        <v>5</v>
      </c>
      <c r="CB94" s="1">
        <f t="shared" si="228"/>
        <v>3</v>
      </c>
      <c r="CC94" s="1">
        <f t="shared" si="229"/>
        <v>0</v>
      </c>
      <c r="CD94" s="1">
        <f t="shared" si="238"/>
        <v>2</v>
      </c>
      <c r="CE94" s="1">
        <f t="shared" si="230"/>
        <v>3</v>
      </c>
      <c r="CF94" s="1">
        <f t="shared" si="231"/>
        <v>2</v>
      </c>
      <c r="CG94" s="1">
        <f t="shared" si="232"/>
        <v>3</v>
      </c>
      <c r="CH94" s="1">
        <f t="shared" si="233"/>
        <v>2</v>
      </c>
      <c r="CI94" s="1">
        <f t="shared" si="239"/>
        <v>1</v>
      </c>
    </row>
    <row r="95" spans="1:87" ht="18.7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>
        <v>5</v>
      </c>
      <c r="N95" s="21" t="s">
        <v>407</v>
      </c>
      <c r="O95" s="131" t="s">
        <v>505</v>
      </c>
      <c r="P95" s="21" t="s">
        <v>503</v>
      </c>
      <c r="Q95" s="188" t="s">
        <v>524</v>
      </c>
      <c r="R95" s="1" t="s">
        <v>504</v>
      </c>
      <c r="S95" s="1" t="s">
        <v>91</v>
      </c>
      <c r="T95" s="1" t="s">
        <v>59</v>
      </c>
      <c r="U95" s="1" t="s">
        <v>111</v>
      </c>
      <c r="V95" s="3">
        <v>28</v>
      </c>
      <c r="W95" s="1">
        <f t="shared" si="187"/>
        <v>1</v>
      </c>
      <c r="X95" s="1">
        <f t="shared" si="188"/>
        <v>1</v>
      </c>
      <c r="Y95" s="1">
        <f t="shared" si="189"/>
        <v>1</v>
      </c>
      <c r="Z95" s="1">
        <f t="shared" ref="Z95:Z107" si="240">$V95*$V$3</f>
        <v>28</v>
      </c>
      <c r="AA95" s="1">
        <f t="shared" si="191"/>
        <v>0</v>
      </c>
      <c r="AB95" s="1">
        <f t="shared" si="192"/>
        <v>1</v>
      </c>
      <c r="AD95" s="1">
        <f t="shared" si="193"/>
        <v>1</v>
      </c>
      <c r="AE95" s="1">
        <f t="shared" si="194"/>
        <v>1</v>
      </c>
      <c r="AF95" s="1">
        <f t="shared" si="195"/>
        <v>1</v>
      </c>
      <c r="AG95" s="1">
        <f t="shared" ref="AG95:AG107" si="241">$V95*$V$4</f>
        <v>28</v>
      </c>
      <c r="AH95" s="1">
        <f t="shared" si="197"/>
        <v>0</v>
      </c>
      <c r="AI95" s="1">
        <f t="shared" si="198"/>
        <v>1</v>
      </c>
      <c r="AK95" s="1">
        <f t="shared" si="199"/>
        <v>1</v>
      </c>
      <c r="AL95" s="1">
        <f t="shared" si="200"/>
        <v>1</v>
      </c>
      <c r="AM95" s="1">
        <f t="shared" si="201"/>
        <v>1</v>
      </c>
      <c r="AN95" s="1">
        <f t="shared" si="202"/>
        <v>0</v>
      </c>
      <c r="AO95" s="1">
        <f t="shared" si="203"/>
        <v>0</v>
      </c>
      <c r="AP95" s="1">
        <f t="shared" si="204"/>
        <v>1</v>
      </c>
      <c r="AR95" s="1">
        <f t="shared" si="205"/>
        <v>0</v>
      </c>
      <c r="AS95" s="1">
        <f t="shared" si="206"/>
        <v>0</v>
      </c>
      <c r="AT95" s="1">
        <f t="shared" si="207"/>
        <v>0</v>
      </c>
      <c r="AU95" s="1">
        <f t="shared" si="208"/>
        <v>0</v>
      </c>
      <c r="AV95" s="1">
        <f t="shared" si="209"/>
        <v>0</v>
      </c>
      <c r="AW95" s="1">
        <f t="shared" si="210"/>
        <v>0</v>
      </c>
      <c r="AY95" s="1">
        <f t="shared" si="211"/>
        <v>0</v>
      </c>
      <c r="AZ95" s="1">
        <f t="shared" si="212"/>
        <v>0</v>
      </c>
      <c r="BA95" s="1">
        <f t="shared" si="213"/>
        <v>0</v>
      </c>
      <c r="BB95" s="1">
        <f t="shared" si="214"/>
        <v>0</v>
      </c>
      <c r="BC95" s="1">
        <f t="shared" si="215"/>
        <v>0</v>
      </c>
      <c r="BD95" s="1">
        <f t="shared" si="216"/>
        <v>0</v>
      </c>
      <c r="BE95" s="48">
        <f t="shared" si="124"/>
        <v>0</v>
      </c>
      <c r="BF95" s="1">
        <f t="shared" ref="BF95:BF107" si="242">SUM(W95,AD95,AK95,AR95,AY95)</f>
        <v>3</v>
      </c>
      <c r="BG95" s="1">
        <f t="shared" si="92"/>
        <v>3</v>
      </c>
      <c r="BH95" s="1">
        <f t="shared" si="93"/>
        <v>3</v>
      </c>
      <c r="BI95" s="1">
        <f t="shared" si="94"/>
        <v>56</v>
      </c>
      <c r="BJ95" s="1">
        <f t="shared" si="95"/>
        <v>0</v>
      </c>
      <c r="BK95" s="1">
        <f t="shared" si="96"/>
        <v>3</v>
      </c>
      <c r="BM95" s="1">
        <f t="shared" si="217"/>
        <v>0</v>
      </c>
      <c r="BN95" s="1">
        <f t="shared" si="218"/>
        <v>1</v>
      </c>
      <c r="BO95" s="1">
        <f t="shared" si="234"/>
        <v>2</v>
      </c>
      <c r="BP95" s="1">
        <f t="shared" si="219"/>
        <v>0</v>
      </c>
      <c r="BQ95" s="1">
        <f t="shared" si="220"/>
        <v>1</v>
      </c>
      <c r="BR95" s="1">
        <f t="shared" si="235"/>
        <v>2</v>
      </c>
      <c r="BS95" s="1">
        <f t="shared" si="221"/>
        <v>14</v>
      </c>
      <c r="BT95" s="1">
        <f t="shared" si="222"/>
        <v>9</v>
      </c>
      <c r="BU95" s="1">
        <f t="shared" si="223"/>
        <v>0</v>
      </c>
      <c r="BV95" s="1">
        <f t="shared" si="224"/>
        <v>0</v>
      </c>
      <c r="BW95" s="1">
        <f t="shared" si="236"/>
        <v>4</v>
      </c>
      <c r="BX95" s="1">
        <f t="shared" si="225"/>
        <v>2</v>
      </c>
      <c r="BY95" s="1">
        <f t="shared" si="226"/>
        <v>0</v>
      </c>
      <c r="BZ95" s="1">
        <f t="shared" si="227"/>
        <v>1</v>
      </c>
      <c r="CA95" s="1">
        <f t="shared" si="237"/>
        <v>4</v>
      </c>
      <c r="CB95" s="1">
        <f t="shared" si="228"/>
        <v>0</v>
      </c>
      <c r="CC95" s="1">
        <f t="shared" si="229"/>
        <v>0</v>
      </c>
      <c r="CD95" s="1">
        <f t="shared" si="238"/>
        <v>1</v>
      </c>
      <c r="CE95" s="1">
        <f t="shared" si="230"/>
        <v>0</v>
      </c>
      <c r="CF95" s="1">
        <f t="shared" si="231"/>
        <v>1</v>
      </c>
      <c r="CG95" s="1">
        <f t="shared" si="232"/>
        <v>0</v>
      </c>
      <c r="CH95" s="1">
        <f t="shared" si="233"/>
        <v>0</v>
      </c>
      <c r="CI95" s="1">
        <f t="shared" si="239"/>
        <v>2</v>
      </c>
    </row>
    <row r="96" spans="1:87" ht="18.7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>
        <v>29</v>
      </c>
      <c r="N96" s="21" t="s">
        <v>408</v>
      </c>
      <c r="O96" s="131" t="s">
        <v>505</v>
      </c>
      <c r="P96" s="21" t="s">
        <v>503</v>
      </c>
      <c r="Q96" s="188" t="s">
        <v>525</v>
      </c>
      <c r="R96" s="1" t="s">
        <v>504</v>
      </c>
      <c r="S96" s="1" t="s">
        <v>91</v>
      </c>
      <c r="T96" s="1" t="s">
        <v>59</v>
      </c>
      <c r="U96" s="1" t="s">
        <v>112</v>
      </c>
      <c r="V96" s="3">
        <v>297</v>
      </c>
      <c r="W96" s="1">
        <f t="shared" si="187"/>
        <v>3</v>
      </c>
      <c r="X96" s="1">
        <f t="shared" si="188"/>
        <v>11</v>
      </c>
      <c r="Y96" s="1">
        <f t="shared" si="189"/>
        <v>3</v>
      </c>
      <c r="Z96" s="1">
        <f t="shared" si="240"/>
        <v>297</v>
      </c>
      <c r="AA96" s="1">
        <f t="shared" si="191"/>
        <v>0</v>
      </c>
      <c r="AB96" s="1">
        <f t="shared" si="192"/>
        <v>5</v>
      </c>
      <c r="AD96" s="1">
        <f t="shared" si="193"/>
        <v>5</v>
      </c>
      <c r="AE96" s="1">
        <f t="shared" si="194"/>
        <v>11</v>
      </c>
      <c r="AF96" s="1">
        <f t="shared" si="195"/>
        <v>4</v>
      </c>
      <c r="AG96" s="1">
        <f t="shared" si="241"/>
        <v>297</v>
      </c>
      <c r="AH96" s="1">
        <f t="shared" si="197"/>
        <v>1</v>
      </c>
      <c r="AI96" s="1">
        <f t="shared" si="198"/>
        <v>1</v>
      </c>
      <c r="AK96" s="1">
        <f t="shared" si="199"/>
        <v>3</v>
      </c>
      <c r="AL96" s="1">
        <f t="shared" si="200"/>
        <v>6</v>
      </c>
      <c r="AM96" s="1">
        <f t="shared" si="201"/>
        <v>2</v>
      </c>
      <c r="AN96" s="1">
        <f t="shared" si="202"/>
        <v>0</v>
      </c>
      <c r="AO96" s="1">
        <f t="shared" si="203"/>
        <v>0</v>
      </c>
      <c r="AP96" s="1">
        <f t="shared" si="204"/>
        <v>3</v>
      </c>
      <c r="AR96" s="1">
        <f t="shared" si="205"/>
        <v>0</v>
      </c>
      <c r="AS96" s="1">
        <f t="shared" si="206"/>
        <v>0</v>
      </c>
      <c r="AT96" s="1">
        <f t="shared" si="207"/>
        <v>0</v>
      </c>
      <c r="AU96" s="1">
        <f t="shared" si="208"/>
        <v>0</v>
      </c>
      <c r="AV96" s="1">
        <f t="shared" si="209"/>
        <v>0</v>
      </c>
      <c r="AW96" s="1">
        <f t="shared" si="210"/>
        <v>0</v>
      </c>
      <c r="AY96" s="1">
        <f t="shared" si="211"/>
        <v>0</v>
      </c>
      <c r="AZ96" s="1">
        <f t="shared" si="212"/>
        <v>0</v>
      </c>
      <c r="BA96" s="1">
        <f t="shared" si="213"/>
        <v>0</v>
      </c>
      <c r="BB96" s="1">
        <f t="shared" si="214"/>
        <v>0</v>
      </c>
      <c r="BC96" s="1">
        <f t="shared" si="215"/>
        <v>0</v>
      </c>
      <c r="BD96" s="1">
        <f t="shared" si="216"/>
        <v>0</v>
      </c>
      <c r="BE96" s="48">
        <f t="shared" si="124"/>
        <v>0</v>
      </c>
      <c r="BF96" s="1">
        <f t="shared" si="242"/>
        <v>11</v>
      </c>
      <c r="BG96" s="1">
        <f t="shared" si="92"/>
        <v>28</v>
      </c>
      <c r="BH96" s="1">
        <f t="shared" si="93"/>
        <v>9</v>
      </c>
      <c r="BI96" s="1">
        <f t="shared" si="94"/>
        <v>594</v>
      </c>
      <c r="BJ96" s="1">
        <f t="shared" si="95"/>
        <v>1</v>
      </c>
      <c r="BK96" s="1">
        <f t="shared" si="96"/>
        <v>9</v>
      </c>
      <c r="BM96" s="1">
        <f t="shared" si="217"/>
        <v>2</v>
      </c>
      <c r="BN96" s="1">
        <f t="shared" si="218"/>
        <v>1</v>
      </c>
      <c r="BO96" s="1">
        <f t="shared" si="234"/>
        <v>9</v>
      </c>
      <c r="BP96" s="1">
        <f t="shared" si="219"/>
        <v>2</v>
      </c>
      <c r="BQ96" s="1">
        <f t="shared" si="220"/>
        <v>4</v>
      </c>
      <c r="BR96" s="1">
        <f t="shared" si="235"/>
        <v>2</v>
      </c>
      <c r="BS96" s="1">
        <f t="shared" si="221"/>
        <v>149</v>
      </c>
      <c r="BT96" s="1">
        <f t="shared" si="222"/>
        <v>90</v>
      </c>
      <c r="BU96" s="1">
        <f t="shared" si="223"/>
        <v>3</v>
      </c>
      <c r="BV96" s="1">
        <f t="shared" si="224"/>
        <v>1</v>
      </c>
      <c r="BW96" s="1">
        <f t="shared" si="236"/>
        <v>1</v>
      </c>
      <c r="BX96" s="1">
        <f t="shared" si="225"/>
        <v>14</v>
      </c>
      <c r="BY96" s="1">
        <f t="shared" si="226"/>
        <v>3</v>
      </c>
      <c r="BZ96" s="1">
        <f t="shared" si="227"/>
        <v>2</v>
      </c>
      <c r="CA96" s="1">
        <f t="shared" si="237"/>
        <v>5</v>
      </c>
      <c r="CB96" s="1">
        <f t="shared" si="228"/>
        <v>2</v>
      </c>
      <c r="CC96" s="1">
        <f t="shared" si="229"/>
        <v>0</v>
      </c>
      <c r="CD96" s="1">
        <f t="shared" si="238"/>
        <v>2</v>
      </c>
      <c r="CE96" s="1">
        <f t="shared" si="230"/>
        <v>2</v>
      </c>
      <c r="CF96" s="1">
        <f t="shared" si="231"/>
        <v>1</v>
      </c>
      <c r="CG96" s="1">
        <f t="shared" si="232"/>
        <v>2</v>
      </c>
      <c r="CH96" s="1">
        <f t="shared" si="233"/>
        <v>1</v>
      </c>
      <c r="CI96" s="1">
        <f t="shared" si="239"/>
        <v>2</v>
      </c>
    </row>
    <row r="97" spans="1:87" ht="19.5" thickBot="1" x14ac:dyDescent="0.35">
      <c r="N97" s="95" t="s">
        <v>290</v>
      </c>
      <c r="S97" s="92" t="s">
        <v>287</v>
      </c>
      <c r="T97">
        <f>SUMIF(T76:T96,"primary",V76:V96)</f>
        <v>3287</v>
      </c>
      <c r="U97">
        <f>SUMIF(T76:T96,"secondary",V76:V96)</f>
        <v>1914</v>
      </c>
      <c r="V97" s="80">
        <f>IF($S$97="ACTIVE",SUM(V76:V96),0)</f>
        <v>5201</v>
      </c>
      <c r="W97" s="80">
        <f t="shared" ref="W97:AB97" si="243">IF($S$97="ACTIVE",SUM(W76:W96),0)</f>
        <v>46</v>
      </c>
      <c r="X97" s="80">
        <f t="shared" si="243"/>
        <v>166</v>
      </c>
      <c r="Y97" s="80">
        <f>IF($S$97="ACTIVE",SUM(Y76:Y96),0)</f>
        <v>56</v>
      </c>
      <c r="Z97" s="80">
        <f t="shared" si="243"/>
        <v>5201</v>
      </c>
      <c r="AA97" s="80">
        <f t="shared" si="243"/>
        <v>3</v>
      </c>
      <c r="AB97" s="80">
        <f t="shared" si="243"/>
        <v>48</v>
      </c>
      <c r="AD97" s="80">
        <f>IF($S$97="ACTIVE",SUM(AD76:AD96),0)</f>
        <v>78</v>
      </c>
      <c r="AE97" s="80">
        <f t="shared" ref="AE97:AI97" si="244">IF($S$97="ACTIVE",SUM(AE76:AE96),0)</f>
        <v>166</v>
      </c>
      <c r="AF97" s="80">
        <f t="shared" si="244"/>
        <v>71</v>
      </c>
      <c r="AG97" s="80">
        <f t="shared" si="244"/>
        <v>5201</v>
      </c>
      <c r="AH97" s="80">
        <f t="shared" si="244"/>
        <v>7</v>
      </c>
      <c r="AI97" s="80">
        <f t="shared" si="244"/>
        <v>44</v>
      </c>
      <c r="AK97" s="80">
        <f t="shared" ref="AK97:AP97" si="245">IF($S$97="ACTIVE",SUM(AK76:AK96),0)</f>
        <v>46</v>
      </c>
      <c r="AL97" s="80">
        <f t="shared" si="245"/>
        <v>87</v>
      </c>
      <c r="AM97" s="80">
        <f t="shared" si="245"/>
        <v>41</v>
      </c>
      <c r="AN97" s="80">
        <f t="shared" si="245"/>
        <v>0</v>
      </c>
      <c r="AO97" s="80">
        <f t="shared" si="245"/>
        <v>0</v>
      </c>
      <c r="AP97" s="80">
        <f t="shared" si="245"/>
        <v>45</v>
      </c>
      <c r="AR97" s="80">
        <f t="shared" ref="AR97:AW97" si="246">IF($S$97="ACTIVE",SUM(AR76:AR96),0)</f>
        <v>0</v>
      </c>
      <c r="AS97" s="80">
        <f t="shared" si="246"/>
        <v>0</v>
      </c>
      <c r="AT97" s="80">
        <f t="shared" si="246"/>
        <v>0</v>
      </c>
      <c r="AU97" s="80">
        <f t="shared" si="246"/>
        <v>0</v>
      </c>
      <c r="AV97" s="80">
        <f t="shared" si="246"/>
        <v>0</v>
      </c>
      <c r="AW97" s="80">
        <f t="shared" si="246"/>
        <v>0</v>
      </c>
      <c r="AY97" s="80">
        <f t="shared" ref="AY97:BD97" si="247">IF($S$97="ACTIVE",SUM(AY76:AY96),0)</f>
        <v>0</v>
      </c>
      <c r="AZ97" s="80">
        <f t="shared" si="247"/>
        <v>0</v>
      </c>
      <c r="BA97" s="80">
        <f t="shared" si="247"/>
        <v>0</v>
      </c>
      <c r="BB97" s="80">
        <f t="shared" si="247"/>
        <v>0</v>
      </c>
      <c r="BC97" s="80">
        <f t="shared" si="247"/>
        <v>0</v>
      </c>
      <c r="BD97" s="80">
        <f t="shared" si="247"/>
        <v>0</v>
      </c>
      <c r="BE97" s="48" t="str">
        <f t="shared" si="124"/>
        <v>KK Trading &amp; Investments</v>
      </c>
      <c r="BF97" s="46">
        <f t="shared" ref="BF97:BK97" si="248">SUM(BF76:BF96)</f>
        <v>170</v>
      </c>
      <c r="BG97" s="46">
        <f t="shared" si="248"/>
        <v>419</v>
      </c>
      <c r="BH97" s="46">
        <f t="shared" si="248"/>
        <v>168</v>
      </c>
      <c r="BI97" s="46">
        <f t="shared" si="248"/>
        <v>10402</v>
      </c>
      <c r="BJ97" s="46">
        <f t="shared" si="248"/>
        <v>10</v>
      </c>
      <c r="BK97" s="46">
        <f t="shared" si="248"/>
        <v>137</v>
      </c>
      <c r="BL97" s="48" t="str">
        <f>S96</f>
        <v>KK Trading &amp; Investments</v>
      </c>
      <c r="BM97" s="80">
        <f>IF($S$97="ACTIVE",SUM(BM76:BM96),0)</f>
        <v>17</v>
      </c>
      <c r="BN97" s="80">
        <f t="shared" ref="BN97:CI97" si="249">IF($S$97="ACTIVE",SUM(BN76:BN96),0)</f>
        <v>28</v>
      </c>
      <c r="BO97" s="80">
        <f t="shared" si="249"/>
        <v>105</v>
      </c>
      <c r="BP97" s="80">
        <f t="shared" si="249"/>
        <v>48</v>
      </c>
      <c r="BQ97" s="80">
        <f t="shared" si="249"/>
        <v>48</v>
      </c>
      <c r="BR97" s="80">
        <f t="shared" si="249"/>
        <v>62</v>
      </c>
      <c r="BS97" s="80">
        <f t="shared" si="249"/>
        <v>2279</v>
      </c>
      <c r="BT97" s="80">
        <f t="shared" si="249"/>
        <v>1814</v>
      </c>
      <c r="BU97" s="80">
        <f t="shared" si="249"/>
        <v>40</v>
      </c>
      <c r="BV97" s="80">
        <f t="shared" si="249"/>
        <v>7</v>
      </c>
      <c r="BW97" s="80">
        <f t="shared" si="249"/>
        <v>67</v>
      </c>
      <c r="BX97" s="80">
        <f t="shared" si="249"/>
        <v>140</v>
      </c>
      <c r="BY97" s="80">
        <f t="shared" si="249"/>
        <v>25</v>
      </c>
      <c r="BZ97" s="80">
        <f t="shared" si="249"/>
        <v>38</v>
      </c>
      <c r="CA97" s="80">
        <f t="shared" si="249"/>
        <v>66</v>
      </c>
      <c r="CB97" s="80">
        <f t="shared" si="249"/>
        <v>36</v>
      </c>
      <c r="CC97" s="80">
        <f t="shared" si="249"/>
        <v>8</v>
      </c>
      <c r="CD97" s="80">
        <f t="shared" si="249"/>
        <v>31</v>
      </c>
      <c r="CE97" s="80">
        <f t="shared" si="249"/>
        <v>13</v>
      </c>
      <c r="CF97" s="80">
        <f t="shared" si="249"/>
        <v>29</v>
      </c>
      <c r="CG97" s="80">
        <f t="shared" si="249"/>
        <v>18</v>
      </c>
      <c r="CH97" s="80">
        <f t="shared" si="249"/>
        <v>20</v>
      </c>
      <c r="CI97" s="80">
        <f t="shared" si="249"/>
        <v>31</v>
      </c>
    </row>
    <row r="98" spans="1:87" ht="18.75" x14ac:dyDescent="0.3">
      <c r="A98" s="100" t="s">
        <v>306</v>
      </c>
      <c r="B98" s="101" t="s">
        <v>307</v>
      </c>
      <c r="C98" s="101" t="s">
        <v>308</v>
      </c>
      <c r="D98" s="101" t="s">
        <v>304</v>
      </c>
      <c r="E98" s="101" t="s">
        <v>305</v>
      </c>
      <c r="F98" s="101" t="s">
        <v>302</v>
      </c>
      <c r="G98" s="101" t="s">
        <v>303</v>
      </c>
      <c r="H98" s="101" t="s">
        <v>300</v>
      </c>
      <c r="I98" s="101" t="s">
        <v>301</v>
      </c>
      <c r="J98" s="101" t="s">
        <v>298</v>
      </c>
      <c r="K98" s="101" t="s">
        <v>299</v>
      </c>
      <c r="L98" s="101" t="s">
        <v>297</v>
      </c>
      <c r="M98" s="102" t="s">
        <v>296</v>
      </c>
      <c r="W98" s="1"/>
      <c r="X98" s="1"/>
      <c r="Y98" s="1"/>
      <c r="Z98" s="1"/>
      <c r="AA98" s="1"/>
      <c r="AB98" s="1"/>
      <c r="AD98" s="1"/>
      <c r="AE98" s="1"/>
      <c r="AF98" s="1"/>
      <c r="AG98" s="1"/>
      <c r="AH98" s="1"/>
      <c r="AI98" s="1"/>
      <c r="AK98" s="1"/>
      <c r="AL98" s="1"/>
      <c r="AM98" s="1"/>
      <c r="AN98" s="1"/>
      <c r="AO98" s="1"/>
      <c r="AP98" s="1"/>
      <c r="AR98" s="1"/>
      <c r="AS98" s="1"/>
      <c r="AT98" s="1"/>
      <c r="AU98" s="1"/>
      <c r="AV98" s="1"/>
      <c r="AW98" s="1"/>
      <c r="AY98" s="1"/>
      <c r="AZ98" s="1"/>
      <c r="BA98" s="1"/>
      <c r="BB98" s="1"/>
      <c r="BC98" s="1"/>
      <c r="BD98" s="1"/>
      <c r="BE98" s="48">
        <f t="shared" si="124"/>
        <v>0</v>
      </c>
      <c r="BF98" s="1"/>
      <c r="BG98" s="1"/>
      <c r="BH98" s="1"/>
      <c r="BI98" s="1"/>
      <c r="BJ98" s="1"/>
      <c r="BK98" s="1"/>
    </row>
    <row r="99" spans="1:87" ht="18.75" x14ac:dyDescent="0.3">
      <c r="A99" s="1"/>
      <c r="B99" s="1"/>
      <c r="C99" s="1"/>
      <c r="D99" s="1"/>
      <c r="E99" s="1"/>
      <c r="F99" s="1"/>
      <c r="G99" s="1"/>
      <c r="H99" s="1">
        <v>68</v>
      </c>
      <c r="I99" s="1"/>
      <c r="J99" s="1"/>
      <c r="K99" s="1"/>
      <c r="L99" s="1"/>
      <c r="M99" s="1"/>
      <c r="N99" s="21" t="s">
        <v>409</v>
      </c>
      <c r="O99" s="131" t="s">
        <v>2</v>
      </c>
      <c r="P99" s="21" t="s">
        <v>359</v>
      </c>
      <c r="Q99" s="188" t="s">
        <v>252</v>
      </c>
      <c r="R99" s="1" t="s">
        <v>113</v>
      </c>
      <c r="S99" s="1" t="s">
        <v>1</v>
      </c>
      <c r="T99" s="1" t="s">
        <v>45</v>
      </c>
      <c r="U99" s="1" t="s">
        <v>114</v>
      </c>
      <c r="V99" s="3">
        <v>611</v>
      </c>
      <c r="W99" s="1">
        <f t="shared" ref="W99:W107" si="250">IF($T99="primary",ROUNDUP((($V99*$T$13*SUM($T$3,$X$3))/1000)/W$26,0),ROUNDUP((($V99*$T$20*SUM($T$3,$X$3))/1000)/W$26,0))</f>
        <v>4</v>
      </c>
      <c r="X99" s="1">
        <f t="shared" ref="X99:X107" si="251">IF($T99="primary",ROUNDUP((($V99*$T$13*SUM($U$3,$W$3))/1000)/X$26,0),ROUNDUP((($V99*$T$20*SUM($U$3,$W$3))/1000)/X$26,0))</f>
        <v>17</v>
      </c>
      <c r="Y99" s="1">
        <f t="shared" ref="Y99:Y107" si="252">IF($T99="primary",ROUNDUP((($V99*$T$12*SUM($T$3,$U$3,$X$3,$W$3))/1000)/Y$26,0),ROUNDUP((($V99*$T$19*SUM($T$3,$U$3,$W$3,$X$3))/1000)/Y$26,0))</f>
        <v>6</v>
      </c>
      <c r="Z99" s="1">
        <f t="shared" si="240"/>
        <v>611</v>
      </c>
      <c r="AA99" s="1">
        <f t="shared" ref="AA99:AA107" si="253">IF($T99="primary",ROUNDDOWN((($V99*$T$11*SUM($T$3,$U$3,$X$3,$W$3))/1000)/AA$26,0),ROUNDDOWN((($V99*$T$18*SUM($T$3,$U$3,$W$3,$X$3))/1000)/AA$26,0))</f>
        <v>0</v>
      </c>
      <c r="AB99" s="1">
        <f t="shared" ref="AB99:AB107" si="254">IF($T99="primary",ROUNDUP(((($V99*$T$11*SUM($T$3,$U$3,$X$3,$W$3))/1000)-(AA99*AA$26))/AB$26,0),ROUNDUP(((($V99*$T$18*SUM($T$3,$U$3,$W$3,$X$3))/1000)-(AA99*AA$26))/AB$26,0))</f>
        <v>5</v>
      </c>
      <c r="AD99" s="1">
        <f t="shared" ref="AD99:AD107" si="255">IF($T99="primary",ROUNDUP((($V99*$T$13*SUM($T$4,$X$4))/1000)/AD$26,0),ROUNDUP((($V99*$T$20*SUM($T$4,$X$4))/1000)/AD$26,0))</f>
        <v>8</v>
      </c>
      <c r="AE99" s="1">
        <f t="shared" ref="AE99:AE107" si="256">IF($T99="primary",ROUNDUP((($V99*$T$14*SUM($U$4,$W$4))/1000)/AE$26,0),ROUNDUP((($V99*$T$21*SUM($U$4,$W$4))/1000)/AE$26,0))</f>
        <v>17</v>
      </c>
      <c r="AF99" s="1">
        <f t="shared" ref="AF99:AF107" si="257">IF($T99="primary",ROUNDUP((($V99*$T$12*SUM($T$4,$U$4,$X$4,$W$4))/1000)/AF$26,0),ROUNDUP((($V99*$T$19*SUM($T$4,$U$4,$W$4,$X$4))/1000)/AF$26,0))</f>
        <v>8</v>
      </c>
      <c r="AG99" s="1">
        <f t="shared" si="241"/>
        <v>611</v>
      </c>
      <c r="AH99" s="1">
        <f t="shared" ref="AH99:AH107" si="258">IF($T99="primary",ROUNDDOWN((($V99*$T$11*SUM($T$4,$U$4,$X$4,$W$4))/1000)/AH$26,0),ROUNDDOWN((($V99*$T$18*SUM($T$4,$U$4,$W$4,$X$4))/1000)/AH$26,0))</f>
        <v>1</v>
      </c>
      <c r="AI99" s="1">
        <f t="shared" ref="AI99:AI107" si="259">IF($T99="primary",ROUNDUP(((($V99*$T$11*SUM($T$4,$U$4,$X$4,$W$4))/1000)-(AH99*AH$26))/AI$26,0),ROUNDUP(((($V99*$T$18*SUM($T$4,$U$4,$W$4,$X$4))/1000)-(AH99*AH$26))/AI$26,0))</f>
        <v>2</v>
      </c>
      <c r="AK99" s="1">
        <f t="shared" ref="AK99:AK107" si="260">IF($T99="primary",ROUNDUP((($V99*$T$13*SUM($T$5,$X$5))/1000)/AK$26,0),ROUNDUP((($V99*$T$20*SUM($T$5,$X$5))/1000)/AK$26,0))</f>
        <v>4</v>
      </c>
      <c r="AL99" s="1">
        <f t="shared" ref="AL99:AL107" si="261">IF($T99="primary",ROUNDUP((($V99*$T$14*SUM($U$5,$W$5))/1000)/AL$26,0),ROUNDUP((($V99*$T$21*SUM($U$5,$W$5))/1000)/AL$26,0))</f>
        <v>9</v>
      </c>
      <c r="AM99" s="1">
        <f t="shared" ref="AM99:AM107" si="262">IF($T99="primary",ROUNDUP((($V99*$T$12*SUM($T$5,$U$5,$X$5,$W$5))/1000)/AM$26,0),ROUNDUP((($V99*$T$19*SUM($T$5,$U$5,$W$5,$X$5))/1000)/AM$26,0))</f>
        <v>4</v>
      </c>
      <c r="AN99" s="1">
        <f t="shared" ref="AN99:AN107" si="263">$V99*$V$5</f>
        <v>0</v>
      </c>
      <c r="AO99" s="1">
        <f t="shared" ref="AO99:AO107" si="264">IF($T99="primary",ROUNDDOWN((($V99*$T$11*SUM($T$5,$U$5,$X$5,$W$5))/1000)/AO$26,0),ROUNDDOWN((($V99*$T$18*SUM($T$5,$U$5,$W$5,$X$5))/1000)/AO$26,0))</f>
        <v>0</v>
      </c>
      <c r="AP99" s="1">
        <f t="shared" ref="AP99:AP107" si="265">IF($T99="primary",ROUNDUP(((($V99*$T$11*SUM($T$5,$U$5,$X$5,$W$5))/1000)-(AO99*AO$26))/AP$26,0),ROUNDUP(((($V99*$T$18*SUM($T$5,$U$5,$W$5,$X$5))/1000)-(AO99*AO$26))/AP$26,0))</f>
        <v>4</v>
      </c>
      <c r="AR99" s="1">
        <f t="shared" ref="AR99:AR107" si="266">IF($T99="primary",ROUNDUP((($V99*$T$13*SUM($T$6,$X$6))/1000)/AR$26,0),ROUNDUP((($V99*$T$20*SUM($T$6,$X$6))/1000)/AR$26,0))</f>
        <v>0</v>
      </c>
      <c r="AS99" s="1">
        <f t="shared" ref="AS99:AS107" si="267">IF($T99="primary",ROUNDUP((($V99*$T$14*SUM($U$6,$W$6))/1000)/AS$26,0),ROUNDUP((($V99*$T$21*SUM($U$6,$W$6))/1000)/AS$26,0))</f>
        <v>0</v>
      </c>
      <c r="AT99" s="1">
        <f t="shared" ref="AT99:AT107" si="268">IF($T99="primary",ROUNDUP((($V99*$T$12*SUM($T$6,$U$6,$X$6,$W$6))/1000)/AT$26,0),ROUNDUP((($V99*$T$19*SUM($T$6,$U$6,$W$6,$X$6))/1000)/AT$26,0))</f>
        <v>0</v>
      </c>
      <c r="AU99" s="1">
        <f t="shared" ref="AU99:AU107" si="269">$V99*$V$6</f>
        <v>0</v>
      </c>
      <c r="AV99" s="1">
        <f t="shared" ref="AV99:AV107" si="270">IF($T99="primary",ROUNDDOWN((($V99*$T$11*SUM($T$6,$U$6,$X$6,$W$6))/1000)/AV$26,0),ROUNDDOWN((($V99*$T$18*SUM($T$6,$U$6,$W$6,$X$6))/1000)/AV$26,0))</f>
        <v>0</v>
      </c>
      <c r="AW99" s="1">
        <f t="shared" ref="AW99:AW107" si="271">IF($T99="primary",ROUNDUP(((($V99*$T$11*SUM($T$6,$U$6,$X$6,$W$6))/1000)-(AV99*AV$26))/AW$26,0),ROUNDUP(((($V99*$T$18*SUM($T$6,$U$6,$W$6,$X$6))/1000)-(AV99*AV$26))/AW$26,0))</f>
        <v>0</v>
      </c>
      <c r="AY99" s="1">
        <f t="shared" ref="AY99:AY107" si="272">IF($T99="primary",ROUNDUP((($V99*$T$13*SUM($T$7,$X$7))/1000)/AY$26,0),ROUNDUP((($V99*$T$20*SUM($T$7,$X$7))/1000)/AY$26,0))</f>
        <v>0</v>
      </c>
      <c r="AZ99" s="1">
        <f t="shared" ref="AZ99:AZ107" si="273">IF($T99="primary",ROUNDUP((($V99*$T$14*SUM($U$7,$W$7))/1000)/AZ$26,0),ROUNDUP((($V99*$T$21*SUM($U$7,$W$7))/1000)/AZ$26,0))</f>
        <v>0</v>
      </c>
      <c r="BA99" s="1">
        <f t="shared" ref="BA99:BA107" si="274">IF($T99="primary",ROUNDUP((($V99*$T$12*SUM($T$7,$U$7,$X$7,$W$7))/1000)/BA$26,0),ROUNDUP((($V99*$T$19*SUM($T$7,$U$7,$W$7,$X$7))/1000)/BA$26,0))</f>
        <v>0</v>
      </c>
      <c r="BB99" s="1">
        <f t="shared" ref="BB99:BB107" si="275">$V99*$V$7</f>
        <v>0</v>
      </c>
      <c r="BC99" s="1">
        <f t="shared" ref="BC99:BC107" si="276">IF($T99="primary",ROUNDDOWN((($V99*$T$11*SUM($T$7,$U$7,$X$7,$W$7))/1000)/BC$26,0),ROUNDDOWN((($V99*$T$18*SUM($T$7,$U$7,$W$7,$X$7))/1000)/BC$26,0))</f>
        <v>0</v>
      </c>
      <c r="BD99" s="1">
        <f t="shared" ref="BD99:BD107" si="277">IF($T99="primary",ROUNDUP(((($V99*$T$11*SUM($T$7,$U$7,$X$7,$W$7))/1000)-(BC99*BC$26))/BD$26,0),ROUNDUP(((($V99*$T$18*SUM($T$7,$U$7,$W$7,$X$7))/1000)-(BC99*BC$26))/BD$26,0))</f>
        <v>0</v>
      </c>
      <c r="BE99" s="48">
        <f t="shared" si="124"/>
        <v>0</v>
      </c>
      <c r="BF99" s="1">
        <f t="shared" si="242"/>
        <v>16</v>
      </c>
      <c r="BG99" s="1">
        <f t="shared" si="92"/>
        <v>43</v>
      </c>
      <c r="BH99" s="1">
        <f t="shared" si="93"/>
        <v>18</v>
      </c>
      <c r="BI99" s="1">
        <f t="shared" si="94"/>
        <v>1222</v>
      </c>
      <c r="BJ99" s="1">
        <f t="shared" si="95"/>
        <v>1</v>
      </c>
      <c r="BK99" s="1">
        <f t="shared" si="96"/>
        <v>11</v>
      </c>
      <c r="BM99" s="1">
        <f t="shared" ref="BM99:BM107" si="278">IF($T99="primary",ROUNDDOWN((($V99*$BS$14*SUM($BP$19:$BP$23))/1000)/BM$26,0),ROUNDDOWN((($V99*$BO$14*SUM($BN$19:$BN$23,$BQ$19:$BQ$23))/1000)/BM$26,0))</f>
        <v>1</v>
      </c>
      <c r="BN99" s="1">
        <f t="shared" ref="BN99:BN107" si="279">IF($T99="primary",ROUNDDOWN(((($V99*$BS$14*SUM($BP$19:$BP$23))/1000)-(BM99*BM$26))/BN$26,0),ROUNDDOWN(((($V99*$BO$14*SUM($BN$19:$BN$23,$BQ$19:$BQ$23))/1000)-(BM99*BM$26))/BN$26,0))</f>
        <v>3</v>
      </c>
      <c r="BO99" s="1">
        <f>IF($T99="primary",ROUNDUP(((($V99*$BS$14*SUM($BP$19:$BP$23))/1000)-(BM$26*BM99+BN99*BN$26))/BO$26,0),ROUNDUP(((($V99*$BO$14*SUM($BN$19:$BN$23,$BQ$19:$BQ$23))/1000)-(BM$26*BM99+BN99*BN$26))/BO$26,0))</f>
        <v>6</v>
      </c>
      <c r="BP99" s="1">
        <f t="shared" ref="BP99:BP107" si="280">IF($T99="primary",ROUNDDOWN((($V99*$BS$6*SUM($BO$19:$BO$23,$BQ$19:$BQ$23,$BN$19:$BN$23))/1000)/BP$26,0),ROUNDDOWN((($V99*$BO$6*SUM($BO$19:$BO$23,$BP$19:$BP$23))/1000)/BP$26,0))</f>
        <v>7</v>
      </c>
      <c r="BQ99" s="1">
        <f t="shared" ref="BQ99:BQ107" si="281">IF($T99="primary",ROUNDDOWN(((($V99*$BS$6*SUM($BO$19:$BO$23,$BN$19:$BN$23,$BQ$19:$BQ$23))/1000)-(BP99*BP$26))/BQ$26,0),ROUNDDOWN(((($V99*$BO$6*SUM($BO$19:$BO$23,$BP$19:$BP$23))/1000)-(BP99*BP$26))/BQ$26,0))</f>
        <v>3</v>
      </c>
      <c r="BR99" s="1">
        <f>IF($T99="primary",ROUNDUP(((($V99*$BS$6*SUM($BO$19:$BO$23,$BN$19:$BN$23,$BQ$19:$BQ$23))/1000)-(BP$26*BP99+BQ99*BQ$26))/BR$26,0),ROUNDUP(((($V99*$BO$6*SUM($BO$19:$BO$23,$BP$19:$BP$23))/1000)-(BP$26*BP99+BQ99*BQ$26))/BR$26,0))</f>
        <v>3</v>
      </c>
      <c r="BS99" s="1">
        <f t="shared" ref="BS99:BS107" si="282">IF($T99="primary",ROUNDUP((($V99*$BS$13*SUM($BO$19:$BO$23))/1000)/BS$26,0),ROUNDUP((($V99*$BO$13*SUM($BO$19:$BO$23))/1000)/BS$26,0))</f>
        <v>245</v>
      </c>
      <c r="BT99" s="1">
        <f t="shared" ref="BT99:BT107" si="283">IF($T99="primary",ROUNDUP((($V99*$BS$10*SUM($BM$19:$BM$23)+$V99*$BT$10*SUM($BQ$19:$BQ$23))/1000)/BT$26,0),ROUNDUP((($V99*$BO$10*SUM($BM$19:$BM$23))/1000)/BT$26,0))</f>
        <v>230</v>
      </c>
      <c r="BU99" s="1">
        <f t="shared" ref="BU99:BU107" si="284">IF($T99="primary",ROUNDDOWN((($V99*$BS$7*SUM($BM$19:$BM$23))/1000)/BU$26,0),ROUNDDOWN((($V99*$BO$7*SUM($BM$19:$BM$23))/1000)/BU$26,0))</f>
        <v>4</v>
      </c>
      <c r="BV99" s="1">
        <f t="shared" ref="BV99:BV107" si="285">IF($T99="primary",ROUNDDOWN(((($V99*$BS$7*SUM($BM$19:$BM$23))/1000)-(BU99*BU$26))/BV$26,0),ROUNDDOWN(((($V99*$BO$7*SUM($BM$19:$BM$23))/1000)-(BU99*BU$26))/BV$26,0))</f>
        <v>1</v>
      </c>
      <c r="BW99" s="1">
        <f>IF($T99="primary",ROUNDUP(((($V99*$BS$7*SUM($BM$19:$BM$23))/1000)-(BU$26*BU99+BV99*BV$26))/BW$26,0),ROUNDUP(((($V99*$BO$7*SUM($BM$19:$BM$23))/1000)-(BU$26*BU99+BV99*BV$26))/BW$26,0))</f>
        <v>4</v>
      </c>
      <c r="BX99" s="1">
        <f t="shared" ref="BX99:BX106" si="286">IF($T99="primary",ROUNDUP((($V99*$BS$9*SUM($BM$19:$BM$23,$BN$19:$BN$23,$BP$19:$BP$23))/1000)/BX$26,0),ROUNDUP((($V99*$BO$9*SUM($BM$19:$BQ$23))/1000)/BX$26,0))</f>
        <v>9</v>
      </c>
      <c r="BY99" s="1">
        <f t="shared" ref="BY99:BY107" si="287">IF($T99="primary",ROUNDDOWN((($V99*$BS$12*SUM($BP$19:$BP$23))/1000)/BY$26,0),ROUNDDOWN((($V99*$BO$12*SUM($BN$19:$BN$23,$BQ$19:$BQ$23))/1000)/BY$26,0))</f>
        <v>2</v>
      </c>
      <c r="BZ99" s="1">
        <f t="shared" ref="BZ99:BZ107" si="288">IF($T99="primary",ROUNDDOWN(((($V99*$BS$12*SUM($BP$19:$BP$23))/1000)-(BY99*BY$26))/BZ$26,0),ROUNDDOWN(((($V99*$BO$12*SUM($BN$19:$BN$23,$BQ$19:$BQ$23))/1000)-(BY99*BY$26))/BZ$26,0))</f>
        <v>0</v>
      </c>
      <c r="CA99" s="1">
        <f>IF($T99="primary",ROUNDUP(((($V99*$BS$12*SUM($BP$19:$BP$23))/1000)-(BY$26*BY99+BZ99*BZ$26))/CA$26,0),ROUNDUP(((($V99*$BO$12*SUM($BN$19:$BN$23,$BQ$19:$BQ$23))/1000)-(BY$26*BY99+BZ99*BZ$26))/CA$26,0))</f>
        <v>5</v>
      </c>
      <c r="CB99" s="1">
        <f t="shared" ref="CB99:CB107" si="289">IF($T99="primary",ROUNDDOWN((($V99*$BS$11*SUM($BN$19:$BN$23))/1000)/CB$26,0),ROUNDDOWN((($V99*$BO$11*SUM($BP$19:$BP$23))/1000)/CB$26,0))</f>
        <v>5</v>
      </c>
      <c r="CC99" s="1">
        <f t="shared" ref="CC99:CC107" si="290">IF($T99="primary",ROUNDDOWN(((($V99*$BS$11*SUM($BN$19:$BN$23))/1000)-(CB99*CB$26))/CC$26,0),ROUNDDOWN(((($V99*$BO$11*SUM($BP$19:$BP$23))/1000)-(CB99*CB$26))/CC$26,0))</f>
        <v>0</v>
      </c>
      <c r="CD99" s="1">
        <f>IF($T99="primary",ROUNDUP(((($V99*$BS$11*SUM($BN$19:$BN$23))/1000)-(CB$26*CB99+CC99*CC$26))/CD$26,0),ROUNDUP(((($V99*$BO$11*SUM($BP$19:$BP$23))/1000)-(CC99*CC$26+CB$26*CB99))/CD$26,0))</f>
        <v>2</v>
      </c>
      <c r="CE99" s="1">
        <f t="shared" ref="CE99:CE107" si="291">IF($T99="primary",ROUNDDOWN((($V99*$BS$15*SUM($BM$19:$BM$23,$BQ$19:$BQ$23))/1000)/CE$26,0),ROUNDDOWN((($V99*$BO$15*SUM($BM$19:$BM$23,$BQ$19:$BQ$23))/1000)/CE$26,0))</f>
        <v>0</v>
      </c>
      <c r="CF99" s="1">
        <f t="shared" ref="CF99:CF107" si="292">IF($T99="primary",ROUNDUP(((($V99*$BS$15*SUM($BM$19:$BM$23,$BQ$19:$BQ$23))/1000)-(CE99*CE$26))/CF$26,0),ROUNDUP(((($V99*$BO$15*SUM($BM$19:$BM$23,$BQ$19:$BQ$23))/1000)-(CE99*CE$26))/CF$26,0))</f>
        <v>3</v>
      </c>
      <c r="CG99" s="1">
        <f t="shared" ref="CG99:CG107" si="293">IF($T99="primary",ROUNDDOWN((($V99*$BS$8*SUM($BM$19:$BM$23,$BN$19:$BN$23,$BP$19:$BP$23,$BQ$19:$BQ$23))/1000)/CG$26,0),ROUNDDOWN((($V99*$BO$8*SUM($BM$19:$BM$23,$BN$19:$BN$23,$BP$19:$BP$23,$BQ$19:$BQ$23))/1000)/CG$26,0))</f>
        <v>2</v>
      </c>
      <c r="CH99" s="1">
        <f t="shared" ref="CH99:CH107" si="294">IF($T99="primary",ROUNDDOWN(((($V99*$BS$8*SUM($BM$19:$BM$23,$BN$19:$BN$23,$BP$19:$BP$23,$BQ$19:$BQ$23))/1000)-(CG99*CG$26))/CH$26,0),ROUNDDOWN(((($V99*$BO$8*SUM($BM$19:$BM$23,$BN$19:$BN$23,$BP$19:$BP$23,$BQ$19:$BQ$23))/1000)-(CG99*CG$26))/CH$26,0))</f>
        <v>0</v>
      </c>
      <c r="CI99" s="1">
        <f>IF($T99="primary",ROUNDUP(((($V99*$BS$8*SUM($BM$19:$BM$23,$BN$19:$BN$23,$BP$19:$BP$23,$BQ$19:$BQ$23))/1000)-(CG$26*CG99+CH99*CH$26))/CI$26,0),ROUNDUP(((($V99*$BO$8*SUM($BM$19:$BM$23,$BN$19:$BN$23,$BP$19:$BP$23,$BQ$19:$BQ$23))/1000)-(CG$26*CG99+CH99*CH$26))/CI$26,0))</f>
        <v>2</v>
      </c>
    </row>
    <row r="100" spans="1:87" ht="18.75" x14ac:dyDescent="0.3">
      <c r="A100" s="1"/>
      <c r="B100" s="1"/>
      <c r="C100" s="1"/>
      <c r="D100" s="1"/>
      <c r="E100" s="1"/>
      <c r="F100" s="1"/>
      <c r="G100" s="1"/>
      <c r="H100" s="1">
        <v>88</v>
      </c>
      <c r="I100" s="1"/>
      <c r="J100" s="1"/>
      <c r="K100" s="1"/>
      <c r="L100" s="1"/>
      <c r="M100" s="1"/>
      <c r="N100" s="21" t="s">
        <v>410</v>
      </c>
      <c r="O100" s="131" t="s">
        <v>2</v>
      </c>
      <c r="P100" s="21" t="s">
        <v>359</v>
      </c>
      <c r="Q100" s="188" t="s">
        <v>526</v>
      </c>
      <c r="R100" s="1" t="s">
        <v>113</v>
      </c>
      <c r="S100" s="1" t="s">
        <v>1</v>
      </c>
      <c r="T100" s="1" t="s">
        <v>45</v>
      </c>
      <c r="U100" s="1" t="s">
        <v>115</v>
      </c>
      <c r="V100" s="3">
        <v>605</v>
      </c>
      <c r="W100" s="1">
        <f t="shared" si="250"/>
        <v>4</v>
      </c>
      <c r="X100" s="1">
        <f t="shared" si="251"/>
        <v>17</v>
      </c>
      <c r="Y100" s="1">
        <f t="shared" si="252"/>
        <v>6</v>
      </c>
      <c r="Z100" s="1">
        <f t="shared" si="240"/>
        <v>605</v>
      </c>
      <c r="AA100" s="1">
        <f t="shared" si="253"/>
        <v>0</v>
      </c>
      <c r="AB100" s="1">
        <f t="shared" si="254"/>
        <v>5</v>
      </c>
      <c r="AD100" s="1">
        <f t="shared" si="255"/>
        <v>8</v>
      </c>
      <c r="AE100" s="1">
        <f t="shared" si="256"/>
        <v>17</v>
      </c>
      <c r="AF100" s="1">
        <f t="shared" si="257"/>
        <v>8</v>
      </c>
      <c r="AG100" s="1">
        <f t="shared" si="241"/>
        <v>605</v>
      </c>
      <c r="AH100" s="1">
        <f t="shared" si="258"/>
        <v>1</v>
      </c>
      <c r="AI100" s="1">
        <f t="shared" si="259"/>
        <v>2</v>
      </c>
      <c r="AK100" s="1">
        <f t="shared" si="260"/>
        <v>4</v>
      </c>
      <c r="AL100" s="1">
        <f t="shared" si="261"/>
        <v>9</v>
      </c>
      <c r="AM100" s="1">
        <f t="shared" si="262"/>
        <v>4</v>
      </c>
      <c r="AN100" s="1">
        <f t="shared" si="263"/>
        <v>0</v>
      </c>
      <c r="AO100" s="1">
        <f t="shared" si="264"/>
        <v>0</v>
      </c>
      <c r="AP100" s="1">
        <f t="shared" si="265"/>
        <v>4</v>
      </c>
      <c r="AR100" s="1">
        <f t="shared" si="266"/>
        <v>0</v>
      </c>
      <c r="AS100" s="1">
        <f t="shared" si="267"/>
        <v>0</v>
      </c>
      <c r="AT100" s="1">
        <f t="shared" si="268"/>
        <v>0</v>
      </c>
      <c r="AU100" s="1">
        <f t="shared" si="269"/>
        <v>0</v>
      </c>
      <c r="AV100" s="1">
        <f t="shared" si="270"/>
        <v>0</v>
      </c>
      <c r="AW100" s="1">
        <f t="shared" si="271"/>
        <v>0</v>
      </c>
      <c r="AY100" s="1">
        <f t="shared" si="272"/>
        <v>0</v>
      </c>
      <c r="AZ100" s="1">
        <f t="shared" si="273"/>
        <v>0</v>
      </c>
      <c r="BA100" s="1">
        <f t="shared" si="274"/>
        <v>0</v>
      </c>
      <c r="BB100" s="1">
        <f t="shared" si="275"/>
        <v>0</v>
      </c>
      <c r="BC100" s="1">
        <f t="shared" si="276"/>
        <v>0</v>
      </c>
      <c r="BD100" s="1">
        <f t="shared" si="277"/>
        <v>0</v>
      </c>
      <c r="BE100" s="48">
        <f t="shared" si="124"/>
        <v>0</v>
      </c>
      <c r="BF100" s="1">
        <f t="shared" si="242"/>
        <v>16</v>
      </c>
      <c r="BG100" s="1">
        <f t="shared" si="92"/>
        <v>43</v>
      </c>
      <c r="BH100" s="1">
        <f t="shared" si="93"/>
        <v>18</v>
      </c>
      <c r="BI100" s="1">
        <f t="shared" si="94"/>
        <v>1210</v>
      </c>
      <c r="BJ100" s="1">
        <f t="shared" si="95"/>
        <v>1</v>
      </c>
      <c r="BK100" s="1">
        <f t="shared" si="96"/>
        <v>11</v>
      </c>
      <c r="BM100" s="1">
        <f t="shared" si="278"/>
        <v>1</v>
      </c>
      <c r="BN100" s="1">
        <f t="shared" si="279"/>
        <v>3</v>
      </c>
      <c r="BO100" s="1">
        <f t="shared" ref="BO100:BO107" si="295">IF($T100="primary",ROUNDUP(((($V100*$BS$14*SUM($BP$19:$BP$23))/1000)-(BM$26*BM100+BN100*BN$26))/BO$26,0),ROUNDUP(((($V100*$BO$14*SUM($BN$19:$BN$23,$BQ$19:$BQ$23))/1000)-(BM$26*BM100+BN100*BN$26))/BO$26,0))</f>
        <v>5</v>
      </c>
      <c r="BP100" s="1">
        <f t="shared" si="280"/>
        <v>7</v>
      </c>
      <c r="BQ100" s="1">
        <f t="shared" si="281"/>
        <v>3</v>
      </c>
      <c r="BR100" s="1">
        <f t="shared" ref="BR100:BR107" si="296">IF($T100="primary",ROUNDUP(((($V100*$BS$6*SUM($BO$19:$BO$23,$BN$19:$BN$23,$BQ$19:$BQ$23))/1000)-(BP$26*BP100+BQ100*BQ$26))/BR$26,0),ROUNDUP(((($V100*$BO$6*SUM($BO$19:$BO$23,$BP$19:$BP$23))/1000)-(BP$26*BP100+BQ100*BQ$26))/BR$26,0))</f>
        <v>1</v>
      </c>
      <c r="BS100" s="1">
        <f t="shared" si="282"/>
        <v>242</v>
      </c>
      <c r="BT100" s="1">
        <f t="shared" si="283"/>
        <v>227</v>
      </c>
      <c r="BU100" s="1">
        <f t="shared" si="284"/>
        <v>4</v>
      </c>
      <c r="BV100" s="1">
        <f t="shared" si="285"/>
        <v>1</v>
      </c>
      <c r="BW100" s="1">
        <f t="shared" ref="BW100:BW107" si="297">IF($T100="primary",ROUNDUP(((($V100*$BS$7*SUM($BM$19:$BM$23))/1000)-(BU$26*BU100+BV100*BV$26))/BW$26,0),ROUNDUP(((($V100*$BO$7*SUM($BM$19:$BM$23))/1000)-(BU$26*BU100+BV100*BV$26))/BW$26,0))</f>
        <v>4</v>
      </c>
      <c r="BX100" s="1">
        <f t="shared" si="286"/>
        <v>9</v>
      </c>
      <c r="BY100" s="1">
        <f t="shared" si="287"/>
        <v>2</v>
      </c>
      <c r="BZ100" s="1">
        <f t="shared" si="288"/>
        <v>0</v>
      </c>
      <c r="CA100" s="1">
        <f t="shared" ref="CA100:CA107" si="298">IF($T100="primary",ROUNDUP(((($V100*$BS$12*SUM($BP$19:$BP$23))/1000)-(BY$26*BY100+BZ100*BZ$26))/CA$26,0),ROUNDUP(((($V100*$BO$12*SUM($BN$19:$BN$23,$BQ$19:$BQ$23))/1000)-(BY$26*BY100+BZ100*BZ$26))/CA$26,0))</f>
        <v>5</v>
      </c>
      <c r="CB100" s="1">
        <f t="shared" si="289"/>
        <v>5</v>
      </c>
      <c r="CC100" s="1">
        <f t="shared" si="290"/>
        <v>0</v>
      </c>
      <c r="CD100" s="1">
        <f t="shared" ref="CD100:CD107" si="299">IF($T100="primary",ROUNDUP(((($V100*$BS$11*SUM($BN$19:$BN$23))/1000)-(CB$26*CB100+CC100*CC$26))/CD$26,0),ROUNDUP(((($V100*$BO$11*SUM($BP$19:$BP$23))/1000)-(CC100*CC$26+CB$26*CB100))/CD$26,0))</f>
        <v>2</v>
      </c>
      <c r="CE100" s="1">
        <f t="shared" si="291"/>
        <v>0</v>
      </c>
      <c r="CF100" s="1">
        <f t="shared" si="292"/>
        <v>3</v>
      </c>
      <c r="CG100" s="1">
        <f t="shared" si="293"/>
        <v>2</v>
      </c>
      <c r="CH100" s="1">
        <f t="shared" si="294"/>
        <v>0</v>
      </c>
      <c r="CI100" s="1">
        <f t="shared" ref="CI100:CI107" si="300">IF($T100="primary",ROUNDUP(((($V100*$BS$8*SUM($BM$19:$BM$23,$BN$19:$BN$23,$BP$19:$BP$23,$BQ$19:$BQ$23))/1000)-(CG$26*CG100+CH100*CH$26))/CI$26,0),ROUNDUP(((($V100*$BO$8*SUM($BM$19:$BM$23,$BN$19:$BN$23,$BP$19:$BP$23,$BQ$19:$BQ$23))/1000)-(CG$26*CG100+CH100*CH$26))/CI$26,0))</f>
        <v>2</v>
      </c>
    </row>
    <row r="101" spans="1:87" ht="18.75" x14ac:dyDescent="0.3">
      <c r="A101" s="1"/>
      <c r="B101" s="1"/>
      <c r="C101" s="1"/>
      <c r="D101" s="1"/>
      <c r="E101" s="1"/>
      <c r="F101" s="1"/>
      <c r="G101" s="1"/>
      <c r="H101" s="1">
        <v>93</v>
      </c>
      <c r="I101" s="1"/>
      <c r="J101" s="1"/>
      <c r="K101" s="1"/>
      <c r="L101" s="1"/>
      <c r="M101" s="1"/>
      <c r="N101" s="21" t="s">
        <v>411</v>
      </c>
      <c r="O101" s="131" t="s">
        <v>2</v>
      </c>
      <c r="P101" s="21" t="s">
        <v>359</v>
      </c>
      <c r="Q101" s="188" t="s">
        <v>527</v>
      </c>
      <c r="R101" s="1" t="s">
        <v>113</v>
      </c>
      <c r="S101" s="1" t="s">
        <v>1</v>
      </c>
      <c r="T101" s="1" t="s">
        <v>45</v>
      </c>
      <c r="U101" s="1" t="s">
        <v>116</v>
      </c>
      <c r="V101" s="3">
        <v>799</v>
      </c>
      <c r="W101" s="1">
        <f t="shared" si="250"/>
        <v>5</v>
      </c>
      <c r="X101" s="1">
        <f t="shared" si="251"/>
        <v>22</v>
      </c>
      <c r="Y101" s="1">
        <f t="shared" si="252"/>
        <v>8</v>
      </c>
      <c r="Z101" s="1">
        <f t="shared" si="240"/>
        <v>799</v>
      </c>
      <c r="AA101" s="1">
        <f t="shared" si="253"/>
        <v>1</v>
      </c>
      <c r="AB101" s="1">
        <f t="shared" si="254"/>
        <v>1</v>
      </c>
      <c r="AD101" s="1">
        <f t="shared" si="255"/>
        <v>10</v>
      </c>
      <c r="AE101" s="1">
        <f t="shared" si="256"/>
        <v>22</v>
      </c>
      <c r="AF101" s="1">
        <f t="shared" si="257"/>
        <v>10</v>
      </c>
      <c r="AG101" s="1">
        <f t="shared" si="241"/>
        <v>799</v>
      </c>
      <c r="AH101" s="1">
        <f t="shared" si="258"/>
        <v>1</v>
      </c>
      <c r="AI101" s="1">
        <f t="shared" si="259"/>
        <v>3</v>
      </c>
      <c r="AK101" s="1">
        <f t="shared" si="260"/>
        <v>5</v>
      </c>
      <c r="AL101" s="1">
        <f t="shared" si="261"/>
        <v>11</v>
      </c>
      <c r="AM101" s="1">
        <f t="shared" si="262"/>
        <v>5</v>
      </c>
      <c r="AN101" s="1">
        <f t="shared" si="263"/>
        <v>0</v>
      </c>
      <c r="AO101" s="1">
        <f t="shared" si="264"/>
        <v>0</v>
      </c>
      <c r="AP101" s="1">
        <f t="shared" si="265"/>
        <v>4</v>
      </c>
      <c r="AR101" s="1">
        <f t="shared" si="266"/>
        <v>0</v>
      </c>
      <c r="AS101" s="1">
        <f t="shared" si="267"/>
        <v>0</v>
      </c>
      <c r="AT101" s="1">
        <f t="shared" si="268"/>
        <v>0</v>
      </c>
      <c r="AU101" s="1">
        <f t="shared" si="269"/>
        <v>0</v>
      </c>
      <c r="AV101" s="1">
        <f t="shared" si="270"/>
        <v>0</v>
      </c>
      <c r="AW101" s="1">
        <f t="shared" si="271"/>
        <v>0</v>
      </c>
      <c r="AY101" s="1">
        <f t="shared" si="272"/>
        <v>0</v>
      </c>
      <c r="AZ101" s="1">
        <f t="shared" si="273"/>
        <v>0</v>
      </c>
      <c r="BA101" s="1">
        <f t="shared" si="274"/>
        <v>0</v>
      </c>
      <c r="BB101" s="1">
        <f t="shared" si="275"/>
        <v>0</v>
      </c>
      <c r="BC101" s="1">
        <f t="shared" si="276"/>
        <v>0</v>
      </c>
      <c r="BD101" s="1">
        <f t="shared" si="277"/>
        <v>0</v>
      </c>
      <c r="BE101" s="48">
        <f t="shared" si="124"/>
        <v>0</v>
      </c>
      <c r="BF101" s="1">
        <f t="shared" si="242"/>
        <v>20</v>
      </c>
      <c r="BG101" s="1">
        <f t="shared" si="92"/>
        <v>55</v>
      </c>
      <c r="BH101" s="1">
        <f t="shared" si="93"/>
        <v>23</v>
      </c>
      <c r="BI101" s="1">
        <f t="shared" si="94"/>
        <v>1598</v>
      </c>
      <c r="BJ101" s="1">
        <f t="shared" si="95"/>
        <v>2</v>
      </c>
      <c r="BK101" s="1">
        <f t="shared" si="96"/>
        <v>8</v>
      </c>
      <c r="BM101" s="1">
        <f t="shared" si="278"/>
        <v>2</v>
      </c>
      <c r="BN101" s="1">
        <f t="shared" si="279"/>
        <v>1</v>
      </c>
      <c r="BO101" s="1">
        <f t="shared" si="295"/>
        <v>2</v>
      </c>
      <c r="BP101" s="1">
        <f t="shared" si="280"/>
        <v>10</v>
      </c>
      <c r="BQ101" s="1">
        <f t="shared" si="281"/>
        <v>0</v>
      </c>
      <c r="BR101" s="1">
        <f t="shared" si="296"/>
        <v>2</v>
      </c>
      <c r="BS101" s="1">
        <f t="shared" si="282"/>
        <v>320</v>
      </c>
      <c r="BT101" s="1">
        <f t="shared" si="283"/>
        <v>300</v>
      </c>
      <c r="BU101" s="1">
        <f t="shared" si="284"/>
        <v>6</v>
      </c>
      <c r="BV101" s="1">
        <f t="shared" si="285"/>
        <v>0</v>
      </c>
      <c r="BW101" s="1">
        <f t="shared" si="297"/>
        <v>4</v>
      </c>
      <c r="BX101" s="1">
        <f t="shared" si="286"/>
        <v>12</v>
      </c>
      <c r="BY101" s="1">
        <f t="shared" si="287"/>
        <v>2</v>
      </c>
      <c r="BZ101" s="1">
        <f t="shared" si="288"/>
        <v>4</v>
      </c>
      <c r="CA101" s="1">
        <f t="shared" si="298"/>
        <v>2</v>
      </c>
      <c r="CB101" s="1">
        <f t="shared" si="289"/>
        <v>7</v>
      </c>
      <c r="CC101" s="1">
        <f t="shared" si="290"/>
        <v>0</v>
      </c>
      <c r="CD101" s="1">
        <f t="shared" si="299"/>
        <v>1</v>
      </c>
      <c r="CE101" s="1">
        <f t="shared" si="291"/>
        <v>1</v>
      </c>
      <c r="CF101" s="1">
        <f t="shared" si="292"/>
        <v>1</v>
      </c>
      <c r="CG101" s="1">
        <f t="shared" si="293"/>
        <v>2</v>
      </c>
      <c r="CH101" s="1">
        <f t="shared" si="294"/>
        <v>2</v>
      </c>
      <c r="CI101" s="1">
        <f t="shared" si="300"/>
        <v>1</v>
      </c>
    </row>
    <row r="102" spans="1:87" ht="18.75" x14ac:dyDescent="0.3">
      <c r="A102" s="1"/>
      <c r="B102" s="1"/>
      <c r="C102" s="1"/>
      <c r="D102" s="1"/>
      <c r="E102" s="1"/>
      <c r="F102" s="1"/>
      <c r="G102" s="1"/>
      <c r="H102" s="1">
        <v>85</v>
      </c>
      <c r="I102" s="1"/>
      <c r="J102" s="1"/>
      <c r="K102" s="1"/>
      <c r="L102" s="1"/>
      <c r="M102" s="1"/>
      <c r="N102" s="21" t="s">
        <v>412</v>
      </c>
      <c r="O102" s="131" t="s">
        <v>2</v>
      </c>
      <c r="P102" s="21" t="s">
        <v>359</v>
      </c>
      <c r="Q102" s="188" t="s">
        <v>528</v>
      </c>
      <c r="R102" s="1" t="s">
        <v>113</v>
      </c>
      <c r="S102" s="1" t="s">
        <v>1</v>
      </c>
      <c r="T102" s="1" t="s">
        <v>45</v>
      </c>
      <c r="U102" s="1" t="s">
        <v>117</v>
      </c>
      <c r="V102" s="3">
        <v>687</v>
      </c>
      <c r="W102" s="1">
        <f t="shared" si="250"/>
        <v>5</v>
      </c>
      <c r="X102" s="1">
        <f t="shared" si="251"/>
        <v>19</v>
      </c>
      <c r="Y102" s="1">
        <f t="shared" si="252"/>
        <v>7</v>
      </c>
      <c r="Z102" s="1">
        <f t="shared" si="240"/>
        <v>687</v>
      </c>
      <c r="AA102" s="1">
        <f t="shared" si="253"/>
        <v>1</v>
      </c>
      <c r="AB102" s="1">
        <f t="shared" si="254"/>
        <v>1</v>
      </c>
      <c r="AD102" s="1">
        <f t="shared" si="255"/>
        <v>9</v>
      </c>
      <c r="AE102" s="1">
        <f t="shared" si="256"/>
        <v>19</v>
      </c>
      <c r="AF102" s="1">
        <f t="shared" si="257"/>
        <v>9</v>
      </c>
      <c r="AG102" s="1">
        <f t="shared" si="241"/>
        <v>687</v>
      </c>
      <c r="AH102" s="1">
        <f t="shared" si="258"/>
        <v>1</v>
      </c>
      <c r="AI102" s="1">
        <f t="shared" si="259"/>
        <v>2</v>
      </c>
      <c r="AK102" s="1">
        <f t="shared" si="260"/>
        <v>5</v>
      </c>
      <c r="AL102" s="1">
        <f t="shared" si="261"/>
        <v>10</v>
      </c>
      <c r="AM102" s="1">
        <f t="shared" si="262"/>
        <v>5</v>
      </c>
      <c r="AN102" s="1">
        <f t="shared" si="263"/>
        <v>0</v>
      </c>
      <c r="AO102" s="1">
        <f t="shared" si="264"/>
        <v>0</v>
      </c>
      <c r="AP102" s="1">
        <f t="shared" si="265"/>
        <v>4</v>
      </c>
      <c r="AR102" s="1">
        <f t="shared" si="266"/>
        <v>0</v>
      </c>
      <c r="AS102" s="1">
        <f t="shared" si="267"/>
        <v>0</v>
      </c>
      <c r="AT102" s="1">
        <f t="shared" si="268"/>
        <v>0</v>
      </c>
      <c r="AU102" s="1">
        <f t="shared" si="269"/>
        <v>0</v>
      </c>
      <c r="AV102" s="1">
        <f t="shared" si="270"/>
        <v>0</v>
      </c>
      <c r="AW102" s="1">
        <f t="shared" si="271"/>
        <v>0</v>
      </c>
      <c r="AY102" s="1">
        <f t="shared" si="272"/>
        <v>0</v>
      </c>
      <c r="AZ102" s="1">
        <f t="shared" si="273"/>
        <v>0</v>
      </c>
      <c r="BA102" s="1">
        <f t="shared" si="274"/>
        <v>0</v>
      </c>
      <c r="BB102" s="1">
        <f t="shared" si="275"/>
        <v>0</v>
      </c>
      <c r="BC102" s="1">
        <f t="shared" si="276"/>
        <v>0</v>
      </c>
      <c r="BD102" s="1">
        <f t="shared" si="277"/>
        <v>0</v>
      </c>
      <c r="BE102" s="48">
        <f t="shared" si="124"/>
        <v>0</v>
      </c>
      <c r="BF102" s="1">
        <f t="shared" si="242"/>
        <v>19</v>
      </c>
      <c r="BG102" s="1">
        <f t="shared" si="92"/>
        <v>48</v>
      </c>
      <c r="BH102" s="1">
        <f t="shared" si="93"/>
        <v>21</v>
      </c>
      <c r="BI102" s="1">
        <f t="shared" si="94"/>
        <v>1374</v>
      </c>
      <c r="BJ102" s="1">
        <f t="shared" si="95"/>
        <v>2</v>
      </c>
      <c r="BK102" s="1">
        <f t="shared" si="96"/>
        <v>7</v>
      </c>
      <c r="BM102" s="1">
        <f t="shared" si="278"/>
        <v>1</v>
      </c>
      <c r="BN102" s="1">
        <f t="shared" si="279"/>
        <v>4</v>
      </c>
      <c r="BO102" s="1">
        <f t="shared" si="295"/>
        <v>7</v>
      </c>
      <c r="BP102" s="1">
        <f t="shared" si="280"/>
        <v>8</v>
      </c>
      <c r="BQ102" s="1">
        <f t="shared" si="281"/>
        <v>3</v>
      </c>
      <c r="BR102" s="1">
        <f t="shared" si="296"/>
        <v>2</v>
      </c>
      <c r="BS102" s="1">
        <f t="shared" si="282"/>
        <v>275</v>
      </c>
      <c r="BT102" s="1">
        <f t="shared" si="283"/>
        <v>258</v>
      </c>
      <c r="BU102" s="1">
        <f t="shared" si="284"/>
        <v>5</v>
      </c>
      <c r="BV102" s="1">
        <f t="shared" si="285"/>
        <v>0</v>
      </c>
      <c r="BW102" s="1">
        <f t="shared" si="297"/>
        <v>5</v>
      </c>
      <c r="BX102" s="1">
        <f t="shared" si="286"/>
        <v>10</v>
      </c>
      <c r="BY102" s="1">
        <f t="shared" si="287"/>
        <v>2</v>
      </c>
      <c r="BZ102" s="1">
        <f t="shared" si="288"/>
        <v>2</v>
      </c>
      <c r="CA102" s="1">
        <f t="shared" si="298"/>
        <v>2</v>
      </c>
      <c r="CB102" s="1">
        <f t="shared" si="289"/>
        <v>6</v>
      </c>
      <c r="CC102" s="1">
        <f t="shared" si="290"/>
        <v>0</v>
      </c>
      <c r="CD102" s="1">
        <f t="shared" si="299"/>
        <v>1</v>
      </c>
      <c r="CE102" s="1">
        <f t="shared" si="291"/>
        <v>1</v>
      </c>
      <c r="CF102" s="1">
        <f t="shared" si="292"/>
        <v>1</v>
      </c>
      <c r="CG102" s="1">
        <f t="shared" si="293"/>
        <v>2</v>
      </c>
      <c r="CH102" s="1">
        <f t="shared" si="294"/>
        <v>1</v>
      </c>
      <c r="CI102" s="1">
        <f t="shared" si="300"/>
        <v>1</v>
      </c>
    </row>
    <row r="103" spans="1:87" ht="18.7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>
        <v>0</v>
      </c>
      <c r="N103" s="21" t="s">
        <v>413</v>
      </c>
      <c r="O103" s="131" t="s">
        <v>2</v>
      </c>
      <c r="P103" s="21" t="s">
        <v>359</v>
      </c>
      <c r="Q103" s="188" t="s">
        <v>529</v>
      </c>
      <c r="R103" s="1" t="s">
        <v>113</v>
      </c>
      <c r="S103" s="1" t="s">
        <v>1</v>
      </c>
      <c r="T103" s="1" t="s">
        <v>59</v>
      </c>
      <c r="U103" s="1" t="s">
        <v>118</v>
      </c>
      <c r="V103" s="3">
        <v>672</v>
      </c>
      <c r="W103" s="1">
        <f t="shared" si="250"/>
        <v>6</v>
      </c>
      <c r="X103" s="1">
        <f t="shared" si="251"/>
        <v>24</v>
      </c>
      <c r="Y103" s="1">
        <f t="shared" si="252"/>
        <v>7</v>
      </c>
      <c r="Z103" s="1">
        <f t="shared" si="240"/>
        <v>672</v>
      </c>
      <c r="AA103" s="1">
        <f t="shared" si="253"/>
        <v>2</v>
      </c>
      <c r="AB103" s="1">
        <f t="shared" si="254"/>
        <v>1</v>
      </c>
      <c r="AD103" s="1">
        <f t="shared" si="255"/>
        <v>11</v>
      </c>
      <c r="AE103" s="1">
        <f t="shared" si="256"/>
        <v>24</v>
      </c>
      <c r="AF103" s="1">
        <f t="shared" si="257"/>
        <v>9</v>
      </c>
      <c r="AG103" s="1">
        <f t="shared" si="241"/>
        <v>672</v>
      </c>
      <c r="AH103" s="1">
        <f t="shared" si="258"/>
        <v>2</v>
      </c>
      <c r="AI103" s="1">
        <f t="shared" si="259"/>
        <v>4</v>
      </c>
      <c r="AK103" s="1">
        <f t="shared" si="260"/>
        <v>6</v>
      </c>
      <c r="AL103" s="1">
        <f t="shared" si="261"/>
        <v>12</v>
      </c>
      <c r="AM103" s="1">
        <f t="shared" si="262"/>
        <v>5</v>
      </c>
      <c r="AN103" s="1">
        <f t="shared" si="263"/>
        <v>0</v>
      </c>
      <c r="AO103" s="1">
        <f t="shared" si="264"/>
        <v>1</v>
      </c>
      <c r="AP103" s="1">
        <f t="shared" si="265"/>
        <v>2</v>
      </c>
      <c r="AR103" s="1">
        <f t="shared" si="266"/>
        <v>0</v>
      </c>
      <c r="AS103" s="1">
        <f t="shared" si="267"/>
        <v>0</v>
      </c>
      <c r="AT103" s="1">
        <f t="shared" si="268"/>
        <v>0</v>
      </c>
      <c r="AU103" s="1">
        <f t="shared" si="269"/>
        <v>0</v>
      </c>
      <c r="AV103" s="1">
        <f t="shared" si="270"/>
        <v>0</v>
      </c>
      <c r="AW103" s="1">
        <f t="shared" si="271"/>
        <v>0</v>
      </c>
      <c r="AY103" s="1">
        <f t="shared" si="272"/>
        <v>0</v>
      </c>
      <c r="AZ103" s="1">
        <f t="shared" si="273"/>
        <v>0</v>
      </c>
      <c r="BA103" s="1">
        <f t="shared" si="274"/>
        <v>0</v>
      </c>
      <c r="BB103" s="1">
        <f t="shared" si="275"/>
        <v>0</v>
      </c>
      <c r="BC103" s="1">
        <f t="shared" si="276"/>
        <v>0</v>
      </c>
      <c r="BD103" s="1">
        <f t="shared" si="277"/>
        <v>0</v>
      </c>
      <c r="BE103" s="48">
        <f t="shared" si="124"/>
        <v>0</v>
      </c>
      <c r="BF103" s="1">
        <f t="shared" si="242"/>
        <v>23</v>
      </c>
      <c r="BG103" s="1">
        <f t="shared" si="92"/>
        <v>60</v>
      </c>
      <c r="BH103" s="1">
        <f t="shared" si="93"/>
        <v>21</v>
      </c>
      <c r="BI103" s="1">
        <f t="shared" si="94"/>
        <v>1344</v>
      </c>
      <c r="BJ103" s="1">
        <f t="shared" si="95"/>
        <v>5</v>
      </c>
      <c r="BK103" s="1">
        <f t="shared" si="96"/>
        <v>7</v>
      </c>
      <c r="BM103" s="1">
        <f t="shared" si="278"/>
        <v>5</v>
      </c>
      <c r="BN103" s="1">
        <f t="shared" si="279"/>
        <v>1</v>
      </c>
      <c r="BO103" s="1">
        <f t="shared" si="295"/>
        <v>9</v>
      </c>
      <c r="BP103" s="1">
        <f t="shared" si="280"/>
        <v>6</v>
      </c>
      <c r="BQ103" s="1">
        <f t="shared" si="281"/>
        <v>2</v>
      </c>
      <c r="BR103" s="1">
        <f t="shared" si="296"/>
        <v>2</v>
      </c>
      <c r="BS103" s="1">
        <f t="shared" si="282"/>
        <v>336</v>
      </c>
      <c r="BT103" s="1">
        <f t="shared" si="283"/>
        <v>202</v>
      </c>
      <c r="BU103" s="1">
        <f t="shared" si="284"/>
        <v>8</v>
      </c>
      <c r="BV103" s="1">
        <f t="shared" si="285"/>
        <v>0</v>
      </c>
      <c r="BW103" s="1">
        <f t="shared" si="297"/>
        <v>1</v>
      </c>
      <c r="BX103" s="1">
        <f t="shared" si="286"/>
        <v>30</v>
      </c>
      <c r="BY103" s="1">
        <f t="shared" si="287"/>
        <v>8</v>
      </c>
      <c r="BZ103" s="1">
        <f t="shared" si="288"/>
        <v>0</v>
      </c>
      <c r="CA103" s="1">
        <f t="shared" si="298"/>
        <v>2</v>
      </c>
      <c r="CB103" s="1">
        <f t="shared" si="289"/>
        <v>5</v>
      </c>
      <c r="CC103" s="1">
        <f t="shared" si="290"/>
        <v>0</v>
      </c>
      <c r="CD103" s="1">
        <f t="shared" si="299"/>
        <v>2</v>
      </c>
      <c r="CE103" s="1">
        <f t="shared" si="291"/>
        <v>5</v>
      </c>
      <c r="CF103" s="1">
        <f t="shared" si="292"/>
        <v>1</v>
      </c>
      <c r="CG103" s="1">
        <f t="shared" si="293"/>
        <v>6</v>
      </c>
      <c r="CH103" s="1">
        <f t="shared" si="294"/>
        <v>0</v>
      </c>
      <c r="CI103" s="1">
        <f t="shared" si="300"/>
        <v>1</v>
      </c>
    </row>
    <row r="104" spans="1:87" ht="18.7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>
        <v>69</v>
      </c>
      <c r="N104" s="21" t="s">
        <v>414</v>
      </c>
      <c r="O104" s="131" t="s">
        <v>2</v>
      </c>
      <c r="P104" s="21" t="s">
        <v>359</v>
      </c>
      <c r="Q104" s="188" t="s">
        <v>530</v>
      </c>
      <c r="R104" s="1" t="s">
        <v>113</v>
      </c>
      <c r="S104" s="1" t="s">
        <v>1</v>
      </c>
      <c r="T104" s="1" t="s">
        <v>59</v>
      </c>
      <c r="U104" s="1" t="s">
        <v>119</v>
      </c>
      <c r="V104" s="3">
        <v>403</v>
      </c>
      <c r="W104" s="1">
        <f t="shared" si="250"/>
        <v>4</v>
      </c>
      <c r="X104" s="1">
        <f t="shared" si="251"/>
        <v>15</v>
      </c>
      <c r="Y104" s="1">
        <f t="shared" si="252"/>
        <v>4</v>
      </c>
      <c r="Z104" s="1">
        <f t="shared" si="240"/>
        <v>403</v>
      </c>
      <c r="AA104" s="1">
        <f t="shared" si="253"/>
        <v>1</v>
      </c>
      <c r="AB104" s="1">
        <f t="shared" si="254"/>
        <v>2</v>
      </c>
      <c r="AD104" s="1">
        <f t="shared" si="255"/>
        <v>7</v>
      </c>
      <c r="AE104" s="1">
        <f t="shared" si="256"/>
        <v>15</v>
      </c>
      <c r="AF104" s="1">
        <f t="shared" si="257"/>
        <v>5</v>
      </c>
      <c r="AG104" s="1">
        <f t="shared" si="241"/>
        <v>403</v>
      </c>
      <c r="AH104" s="1">
        <f t="shared" si="258"/>
        <v>1</v>
      </c>
      <c r="AI104" s="1">
        <f t="shared" si="259"/>
        <v>4</v>
      </c>
      <c r="AK104" s="1">
        <f t="shared" si="260"/>
        <v>4</v>
      </c>
      <c r="AL104" s="1">
        <f t="shared" si="261"/>
        <v>8</v>
      </c>
      <c r="AM104" s="1">
        <f t="shared" si="262"/>
        <v>3</v>
      </c>
      <c r="AN104" s="1">
        <f t="shared" si="263"/>
        <v>0</v>
      </c>
      <c r="AO104" s="1">
        <f t="shared" si="264"/>
        <v>0</v>
      </c>
      <c r="AP104" s="1">
        <f t="shared" si="265"/>
        <v>5</v>
      </c>
      <c r="AR104" s="1">
        <f t="shared" si="266"/>
        <v>0</v>
      </c>
      <c r="AS104" s="1">
        <f t="shared" si="267"/>
        <v>0</v>
      </c>
      <c r="AT104" s="1">
        <f t="shared" si="268"/>
        <v>0</v>
      </c>
      <c r="AU104" s="1">
        <f t="shared" si="269"/>
        <v>0</v>
      </c>
      <c r="AV104" s="1">
        <f t="shared" si="270"/>
        <v>0</v>
      </c>
      <c r="AW104" s="1">
        <f t="shared" si="271"/>
        <v>0</v>
      </c>
      <c r="AY104" s="1">
        <f t="shared" si="272"/>
        <v>0</v>
      </c>
      <c r="AZ104" s="1">
        <f t="shared" si="273"/>
        <v>0</v>
      </c>
      <c r="BA104" s="1">
        <f t="shared" si="274"/>
        <v>0</v>
      </c>
      <c r="BB104" s="1">
        <f t="shared" si="275"/>
        <v>0</v>
      </c>
      <c r="BC104" s="1">
        <f t="shared" si="276"/>
        <v>0</v>
      </c>
      <c r="BD104" s="1">
        <f t="shared" si="277"/>
        <v>0</v>
      </c>
      <c r="BE104" s="48">
        <f t="shared" si="124"/>
        <v>0</v>
      </c>
      <c r="BF104" s="1">
        <f t="shared" si="242"/>
        <v>15</v>
      </c>
      <c r="BG104" s="1">
        <f t="shared" si="92"/>
        <v>38</v>
      </c>
      <c r="BH104" s="1">
        <f t="shared" si="93"/>
        <v>12</v>
      </c>
      <c r="BI104" s="1">
        <f t="shared" si="94"/>
        <v>806</v>
      </c>
      <c r="BJ104" s="1">
        <f t="shared" si="95"/>
        <v>2</v>
      </c>
      <c r="BK104" s="1">
        <f t="shared" si="96"/>
        <v>11</v>
      </c>
      <c r="BM104" s="1">
        <f t="shared" si="278"/>
        <v>3</v>
      </c>
      <c r="BN104" s="1">
        <f t="shared" si="279"/>
        <v>1</v>
      </c>
      <c r="BO104" s="1">
        <f t="shared" si="295"/>
        <v>2</v>
      </c>
      <c r="BP104" s="1">
        <f t="shared" si="280"/>
        <v>3</v>
      </c>
      <c r="BQ104" s="1">
        <f t="shared" si="281"/>
        <v>4</v>
      </c>
      <c r="BR104" s="1">
        <f t="shared" si="296"/>
        <v>2</v>
      </c>
      <c r="BS104" s="1">
        <f t="shared" si="282"/>
        <v>202</v>
      </c>
      <c r="BT104" s="1">
        <f t="shared" si="283"/>
        <v>121</v>
      </c>
      <c r="BU104" s="1">
        <f t="shared" si="284"/>
        <v>4</v>
      </c>
      <c r="BV104" s="1">
        <f t="shared" si="285"/>
        <v>1</v>
      </c>
      <c r="BW104" s="1">
        <f t="shared" si="297"/>
        <v>4</v>
      </c>
      <c r="BX104" s="1">
        <f t="shared" si="286"/>
        <v>18</v>
      </c>
      <c r="BY104" s="1">
        <f t="shared" si="287"/>
        <v>4</v>
      </c>
      <c r="BZ104" s="1">
        <f t="shared" si="288"/>
        <v>4</v>
      </c>
      <c r="CA104" s="1">
        <f t="shared" si="298"/>
        <v>1</v>
      </c>
      <c r="CB104" s="1">
        <f t="shared" si="289"/>
        <v>3</v>
      </c>
      <c r="CC104" s="1">
        <f t="shared" si="290"/>
        <v>0</v>
      </c>
      <c r="CD104" s="1">
        <f t="shared" si="299"/>
        <v>1</v>
      </c>
      <c r="CE104" s="1">
        <f t="shared" si="291"/>
        <v>3</v>
      </c>
      <c r="CF104" s="1">
        <f t="shared" si="292"/>
        <v>1</v>
      </c>
      <c r="CG104" s="1">
        <f t="shared" si="293"/>
        <v>3</v>
      </c>
      <c r="CH104" s="1">
        <f t="shared" si="294"/>
        <v>1</v>
      </c>
      <c r="CI104" s="1">
        <f t="shared" si="300"/>
        <v>2</v>
      </c>
    </row>
    <row r="105" spans="1:87" ht="18.7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>
        <v>83</v>
      </c>
      <c r="N105" s="21" t="s">
        <v>415</v>
      </c>
      <c r="O105" s="131" t="s">
        <v>2</v>
      </c>
      <c r="P105" s="21" t="s">
        <v>359</v>
      </c>
      <c r="Q105" s="188" t="s">
        <v>531</v>
      </c>
      <c r="R105" s="1" t="s">
        <v>113</v>
      </c>
      <c r="S105" s="1" t="s">
        <v>1</v>
      </c>
      <c r="T105" s="1" t="s">
        <v>59</v>
      </c>
      <c r="U105" s="1" t="s">
        <v>120</v>
      </c>
      <c r="V105" s="3">
        <v>552</v>
      </c>
      <c r="W105" s="1">
        <f t="shared" si="250"/>
        <v>5</v>
      </c>
      <c r="X105" s="1">
        <f t="shared" si="251"/>
        <v>20</v>
      </c>
      <c r="Y105" s="1">
        <f t="shared" si="252"/>
        <v>5</v>
      </c>
      <c r="Z105" s="1">
        <f t="shared" si="240"/>
        <v>552</v>
      </c>
      <c r="AA105" s="1">
        <f t="shared" si="253"/>
        <v>1</v>
      </c>
      <c r="AB105" s="1">
        <f t="shared" si="254"/>
        <v>4</v>
      </c>
      <c r="AD105" s="1">
        <f t="shared" si="255"/>
        <v>9</v>
      </c>
      <c r="AE105" s="1">
        <f t="shared" si="256"/>
        <v>20</v>
      </c>
      <c r="AF105" s="1">
        <f t="shared" si="257"/>
        <v>7</v>
      </c>
      <c r="AG105" s="1">
        <f t="shared" si="241"/>
        <v>552</v>
      </c>
      <c r="AH105" s="1">
        <f t="shared" si="258"/>
        <v>2</v>
      </c>
      <c r="AI105" s="1">
        <f t="shared" si="259"/>
        <v>2</v>
      </c>
      <c r="AK105" s="1">
        <f t="shared" si="260"/>
        <v>5</v>
      </c>
      <c r="AL105" s="1">
        <f t="shared" si="261"/>
        <v>10</v>
      </c>
      <c r="AM105" s="1">
        <f t="shared" si="262"/>
        <v>4</v>
      </c>
      <c r="AN105" s="1">
        <f t="shared" si="263"/>
        <v>0</v>
      </c>
      <c r="AO105" s="1">
        <f t="shared" si="264"/>
        <v>1</v>
      </c>
      <c r="AP105" s="1">
        <f t="shared" si="265"/>
        <v>1</v>
      </c>
      <c r="AR105" s="1">
        <f t="shared" si="266"/>
        <v>0</v>
      </c>
      <c r="AS105" s="1">
        <f t="shared" si="267"/>
        <v>0</v>
      </c>
      <c r="AT105" s="1">
        <f t="shared" si="268"/>
        <v>0</v>
      </c>
      <c r="AU105" s="1">
        <f t="shared" si="269"/>
        <v>0</v>
      </c>
      <c r="AV105" s="1">
        <f t="shared" si="270"/>
        <v>0</v>
      </c>
      <c r="AW105" s="1">
        <f t="shared" si="271"/>
        <v>0</v>
      </c>
      <c r="AY105" s="1">
        <f t="shared" si="272"/>
        <v>0</v>
      </c>
      <c r="AZ105" s="1">
        <f t="shared" si="273"/>
        <v>0</v>
      </c>
      <c r="BA105" s="1">
        <f t="shared" si="274"/>
        <v>0</v>
      </c>
      <c r="BB105" s="1">
        <f t="shared" si="275"/>
        <v>0</v>
      </c>
      <c r="BC105" s="1">
        <f t="shared" si="276"/>
        <v>0</v>
      </c>
      <c r="BD105" s="1">
        <f t="shared" si="277"/>
        <v>0</v>
      </c>
      <c r="BE105" s="48">
        <f t="shared" si="124"/>
        <v>0</v>
      </c>
      <c r="BF105" s="1">
        <f t="shared" si="242"/>
        <v>19</v>
      </c>
      <c r="BG105" s="1">
        <f t="shared" si="92"/>
        <v>50</v>
      </c>
      <c r="BH105" s="1">
        <f t="shared" si="93"/>
        <v>16</v>
      </c>
      <c r="BI105" s="1">
        <f t="shared" si="94"/>
        <v>1104</v>
      </c>
      <c r="BJ105" s="1">
        <f t="shared" si="95"/>
        <v>4</v>
      </c>
      <c r="BK105" s="1">
        <f t="shared" si="96"/>
        <v>7</v>
      </c>
      <c r="BM105" s="1">
        <f t="shared" si="278"/>
        <v>4</v>
      </c>
      <c r="BN105" s="1">
        <f t="shared" si="279"/>
        <v>2</v>
      </c>
      <c r="BO105" s="1">
        <f t="shared" si="295"/>
        <v>1</v>
      </c>
      <c r="BP105" s="1">
        <f t="shared" si="280"/>
        <v>5</v>
      </c>
      <c r="BQ105" s="1">
        <f t="shared" si="281"/>
        <v>1</v>
      </c>
      <c r="BR105" s="1">
        <f t="shared" si="296"/>
        <v>3</v>
      </c>
      <c r="BS105" s="1">
        <f t="shared" si="282"/>
        <v>276</v>
      </c>
      <c r="BT105" s="1">
        <f t="shared" si="283"/>
        <v>166</v>
      </c>
      <c r="BU105" s="1">
        <f t="shared" si="284"/>
        <v>6</v>
      </c>
      <c r="BV105" s="1">
        <f t="shared" si="285"/>
        <v>1</v>
      </c>
      <c r="BW105" s="1">
        <f t="shared" si="297"/>
        <v>2</v>
      </c>
      <c r="BX105" s="1">
        <f t="shared" si="286"/>
        <v>25</v>
      </c>
      <c r="BY105" s="1">
        <f t="shared" si="287"/>
        <v>6</v>
      </c>
      <c r="BZ105" s="1">
        <f t="shared" si="288"/>
        <v>3</v>
      </c>
      <c r="CA105" s="1">
        <f t="shared" si="298"/>
        <v>1</v>
      </c>
      <c r="CB105" s="1">
        <f t="shared" si="289"/>
        <v>4</v>
      </c>
      <c r="CC105" s="1">
        <f t="shared" si="290"/>
        <v>0</v>
      </c>
      <c r="CD105" s="1">
        <f t="shared" si="299"/>
        <v>2</v>
      </c>
      <c r="CE105" s="1">
        <f t="shared" si="291"/>
        <v>4</v>
      </c>
      <c r="CF105" s="1">
        <f t="shared" si="292"/>
        <v>2</v>
      </c>
      <c r="CG105" s="1">
        <f t="shared" si="293"/>
        <v>4</v>
      </c>
      <c r="CH105" s="1">
        <f t="shared" si="294"/>
        <v>2</v>
      </c>
      <c r="CI105" s="1">
        <f t="shared" si="300"/>
        <v>2</v>
      </c>
    </row>
    <row r="106" spans="1:87" ht="18.7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>
        <v>66</v>
      </c>
      <c r="N106" s="21" t="s">
        <v>416</v>
      </c>
      <c r="O106" s="131" t="s">
        <v>2</v>
      </c>
      <c r="P106" s="21" t="s">
        <v>359</v>
      </c>
      <c r="Q106" s="188" t="s">
        <v>532</v>
      </c>
      <c r="R106" s="1" t="s">
        <v>113</v>
      </c>
      <c r="S106" s="1" t="s">
        <v>1</v>
      </c>
      <c r="T106" s="1" t="s">
        <v>59</v>
      </c>
      <c r="U106" s="1" t="s">
        <v>121</v>
      </c>
      <c r="V106" s="3">
        <v>390</v>
      </c>
      <c r="W106" s="1">
        <f t="shared" si="250"/>
        <v>4</v>
      </c>
      <c r="X106" s="1">
        <f t="shared" si="251"/>
        <v>14</v>
      </c>
      <c r="Y106" s="1">
        <f t="shared" si="252"/>
        <v>4</v>
      </c>
      <c r="Z106" s="1">
        <f t="shared" si="240"/>
        <v>390</v>
      </c>
      <c r="AA106" s="1">
        <f t="shared" si="253"/>
        <v>1</v>
      </c>
      <c r="AB106" s="1">
        <f t="shared" si="254"/>
        <v>1</v>
      </c>
      <c r="AD106" s="1">
        <f t="shared" si="255"/>
        <v>7</v>
      </c>
      <c r="AE106" s="1">
        <f t="shared" si="256"/>
        <v>14</v>
      </c>
      <c r="AF106" s="1">
        <f t="shared" si="257"/>
        <v>5</v>
      </c>
      <c r="AG106" s="1">
        <f t="shared" si="241"/>
        <v>390</v>
      </c>
      <c r="AH106" s="1">
        <f t="shared" si="258"/>
        <v>1</v>
      </c>
      <c r="AI106" s="1">
        <f t="shared" si="259"/>
        <v>3</v>
      </c>
      <c r="AK106" s="1">
        <f t="shared" si="260"/>
        <v>4</v>
      </c>
      <c r="AL106" s="1">
        <f t="shared" si="261"/>
        <v>7</v>
      </c>
      <c r="AM106" s="1">
        <f t="shared" si="262"/>
        <v>3</v>
      </c>
      <c r="AN106" s="1">
        <f t="shared" si="263"/>
        <v>0</v>
      </c>
      <c r="AO106" s="1">
        <f t="shared" si="264"/>
        <v>0</v>
      </c>
      <c r="AP106" s="1">
        <f t="shared" si="265"/>
        <v>4</v>
      </c>
      <c r="AR106" s="1">
        <f t="shared" si="266"/>
        <v>0</v>
      </c>
      <c r="AS106" s="1">
        <f t="shared" si="267"/>
        <v>0</v>
      </c>
      <c r="AT106" s="1">
        <f t="shared" si="268"/>
        <v>0</v>
      </c>
      <c r="AU106" s="1">
        <f t="shared" si="269"/>
        <v>0</v>
      </c>
      <c r="AV106" s="1">
        <f t="shared" si="270"/>
        <v>0</v>
      </c>
      <c r="AW106" s="1">
        <f t="shared" si="271"/>
        <v>0</v>
      </c>
      <c r="AY106" s="1">
        <f t="shared" si="272"/>
        <v>0</v>
      </c>
      <c r="AZ106" s="1">
        <f t="shared" si="273"/>
        <v>0</v>
      </c>
      <c r="BA106" s="1">
        <f t="shared" si="274"/>
        <v>0</v>
      </c>
      <c r="BB106" s="1">
        <f t="shared" si="275"/>
        <v>0</v>
      </c>
      <c r="BC106" s="1">
        <f t="shared" si="276"/>
        <v>0</v>
      </c>
      <c r="BD106" s="1">
        <f t="shared" si="277"/>
        <v>0</v>
      </c>
      <c r="BE106" s="48">
        <f t="shared" ref="BE106:BE159" si="301">BL106</f>
        <v>0</v>
      </c>
      <c r="BF106" s="1">
        <f t="shared" si="242"/>
        <v>15</v>
      </c>
      <c r="BG106" s="1">
        <f t="shared" si="92"/>
        <v>35</v>
      </c>
      <c r="BH106" s="1">
        <f t="shared" si="93"/>
        <v>12</v>
      </c>
      <c r="BI106" s="1">
        <f t="shared" si="94"/>
        <v>780</v>
      </c>
      <c r="BJ106" s="1">
        <f t="shared" si="95"/>
        <v>2</v>
      </c>
      <c r="BK106" s="1">
        <f t="shared" si="96"/>
        <v>8</v>
      </c>
      <c r="BM106" s="1">
        <f t="shared" si="278"/>
        <v>3</v>
      </c>
      <c r="BN106" s="1">
        <f t="shared" si="279"/>
        <v>0</v>
      </c>
      <c r="BO106" s="1">
        <f t="shared" si="295"/>
        <v>6</v>
      </c>
      <c r="BP106" s="1">
        <f t="shared" si="280"/>
        <v>3</v>
      </c>
      <c r="BQ106" s="1">
        <f t="shared" si="281"/>
        <v>3</v>
      </c>
      <c r="BR106" s="1">
        <f t="shared" si="296"/>
        <v>4</v>
      </c>
      <c r="BS106" s="1">
        <f t="shared" si="282"/>
        <v>195</v>
      </c>
      <c r="BT106" s="1">
        <f t="shared" si="283"/>
        <v>117</v>
      </c>
      <c r="BU106" s="1">
        <f t="shared" si="284"/>
        <v>4</v>
      </c>
      <c r="BV106" s="1">
        <f t="shared" si="285"/>
        <v>1</v>
      </c>
      <c r="BW106" s="1">
        <f t="shared" si="297"/>
        <v>2</v>
      </c>
      <c r="BX106" s="1">
        <f t="shared" si="286"/>
        <v>18</v>
      </c>
      <c r="BY106" s="1">
        <f t="shared" si="287"/>
        <v>4</v>
      </c>
      <c r="BZ106" s="1">
        <f t="shared" si="288"/>
        <v>3</v>
      </c>
      <c r="CA106" s="1">
        <f t="shared" si="298"/>
        <v>2</v>
      </c>
      <c r="CB106" s="1">
        <f t="shared" si="289"/>
        <v>3</v>
      </c>
      <c r="CC106" s="1">
        <f t="shared" si="290"/>
        <v>0</v>
      </c>
      <c r="CD106" s="1">
        <f t="shared" si="299"/>
        <v>1</v>
      </c>
      <c r="CE106" s="1">
        <f t="shared" si="291"/>
        <v>3</v>
      </c>
      <c r="CF106" s="1">
        <f t="shared" si="292"/>
        <v>1</v>
      </c>
      <c r="CG106" s="1">
        <f t="shared" si="293"/>
        <v>3</v>
      </c>
      <c r="CH106" s="1">
        <f t="shared" si="294"/>
        <v>1</v>
      </c>
      <c r="CI106" s="1">
        <f t="shared" si="300"/>
        <v>1</v>
      </c>
    </row>
    <row r="107" spans="1:87" ht="18.7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>
        <v>128</v>
      </c>
      <c r="N107" s="21" t="s">
        <v>417</v>
      </c>
      <c r="O107" s="131" t="s">
        <v>2</v>
      </c>
      <c r="P107" s="21" t="s">
        <v>359</v>
      </c>
      <c r="Q107" s="188" t="s">
        <v>533</v>
      </c>
      <c r="R107" s="1" t="s">
        <v>113</v>
      </c>
      <c r="S107" s="1" t="s">
        <v>1</v>
      </c>
      <c r="T107" s="1" t="s">
        <v>59</v>
      </c>
      <c r="U107" s="1" t="s">
        <v>122</v>
      </c>
      <c r="V107" s="3">
        <v>1389</v>
      </c>
      <c r="W107" s="1">
        <f t="shared" si="250"/>
        <v>12</v>
      </c>
      <c r="X107" s="1">
        <f t="shared" si="251"/>
        <v>50</v>
      </c>
      <c r="Y107" s="1">
        <f t="shared" si="252"/>
        <v>13</v>
      </c>
      <c r="Z107" s="1">
        <f t="shared" si="240"/>
        <v>1389</v>
      </c>
      <c r="AA107" s="1">
        <f t="shared" si="253"/>
        <v>4</v>
      </c>
      <c r="AB107" s="1">
        <f t="shared" si="254"/>
        <v>1</v>
      </c>
      <c r="AD107" s="1">
        <f t="shared" si="255"/>
        <v>23</v>
      </c>
      <c r="AE107" s="1">
        <f t="shared" si="256"/>
        <v>50</v>
      </c>
      <c r="AF107" s="1">
        <f t="shared" si="257"/>
        <v>17</v>
      </c>
      <c r="AG107" s="1">
        <f t="shared" si="241"/>
        <v>1389</v>
      </c>
      <c r="AH107" s="1">
        <f t="shared" si="258"/>
        <v>5</v>
      </c>
      <c r="AI107" s="1">
        <f t="shared" si="259"/>
        <v>3</v>
      </c>
      <c r="AK107" s="1">
        <f t="shared" si="260"/>
        <v>12</v>
      </c>
      <c r="AL107" s="1">
        <f t="shared" si="261"/>
        <v>25</v>
      </c>
      <c r="AM107" s="1">
        <f t="shared" si="262"/>
        <v>9</v>
      </c>
      <c r="AN107" s="1">
        <f t="shared" si="263"/>
        <v>0</v>
      </c>
      <c r="AO107" s="1">
        <f t="shared" si="264"/>
        <v>2</v>
      </c>
      <c r="AP107" s="1">
        <f t="shared" si="265"/>
        <v>4</v>
      </c>
      <c r="AR107" s="1">
        <f t="shared" si="266"/>
        <v>0</v>
      </c>
      <c r="AS107" s="1">
        <f t="shared" si="267"/>
        <v>0</v>
      </c>
      <c r="AT107" s="1">
        <f t="shared" si="268"/>
        <v>0</v>
      </c>
      <c r="AU107" s="1">
        <f t="shared" si="269"/>
        <v>0</v>
      </c>
      <c r="AV107" s="1">
        <f t="shared" si="270"/>
        <v>0</v>
      </c>
      <c r="AW107" s="1">
        <f t="shared" si="271"/>
        <v>0</v>
      </c>
      <c r="AY107" s="1">
        <f t="shared" si="272"/>
        <v>0</v>
      </c>
      <c r="AZ107" s="1">
        <f t="shared" si="273"/>
        <v>0</v>
      </c>
      <c r="BA107" s="1">
        <f t="shared" si="274"/>
        <v>0</v>
      </c>
      <c r="BB107" s="1">
        <f t="shared" si="275"/>
        <v>0</v>
      </c>
      <c r="BC107" s="1">
        <f t="shared" si="276"/>
        <v>0</v>
      </c>
      <c r="BD107" s="1">
        <f t="shared" si="277"/>
        <v>0</v>
      </c>
      <c r="BE107" s="48">
        <f t="shared" si="301"/>
        <v>0</v>
      </c>
      <c r="BF107" s="1">
        <f t="shared" si="242"/>
        <v>47</v>
      </c>
      <c r="BG107" s="1">
        <f t="shared" si="92"/>
        <v>125</v>
      </c>
      <c r="BH107" s="1">
        <f t="shared" si="93"/>
        <v>39</v>
      </c>
      <c r="BI107" s="1">
        <f t="shared" si="94"/>
        <v>2778</v>
      </c>
      <c r="BJ107" s="1">
        <f t="shared" si="95"/>
        <v>11</v>
      </c>
      <c r="BK107" s="1">
        <f t="shared" si="96"/>
        <v>8</v>
      </c>
      <c r="BM107" s="1">
        <f t="shared" si="278"/>
        <v>11</v>
      </c>
      <c r="BN107" s="1">
        <f t="shared" si="279"/>
        <v>0</v>
      </c>
      <c r="BO107" s="1">
        <f t="shared" si="295"/>
        <v>6</v>
      </c>
      <c r="BP107" s="1">
        <f t="shared" si="280"/>
        <v>13</v>
      </c>
      <c r="BQ107" s="1">
        <f t="shared" si="281"/>
        <v>1</v>
      </c>
      <c r="BR107" s="1">
        <f t="shared" si="296"/>
        <v>4</v>
      </c>
      <c r="BS107" s="1">
        <f t="shared" si="282"/>
        <v>695</v>
      </c>
      <c r="BT107" s="1">
        <f t="shared" si="283"/>
        <v>417</v>
      </c>
      <c r="BU107" s="1">
        <f t="shared" si="284"/>
        <v>16</v>
      </c>
      <c r="BV107" s="1">
        <f t="shared" si="285"/>
        <v>1</v>
      </c>
      <c r="BW107" s="1">
        <f t="shared" si="297"/>
        <v>2</v>
      </c>
      <c r="BX107" s="1">
        <f>IF($T107="primary",ROUNDUP((($V107*$BS$9*SUM($BM$19:$BM$23,$BN$19:$BN$23,$BP$19:$BP$23))/1000)/BX$26,0),ROUNDUP((($V107*$BO$9*SUM($BM$19:$BQ$23))/1000)/BX$26,0))</f>
        <v>62</v>
      </c>
      <c r="BY107" s="1">
        <f t="shared" si="287"/>
        <v>16</v>
      </c>
      <c r="BZ107" s="1">
        <f t="shared" si="288"/>
        <v>3</v>
      </c>
      <c r="CA107" s="1">
        <f t="shared" si="298"/>
        <v>2</v>
      </c>
      <c r="CB107" s="1">
        <f t="shared" si="289"/>
        <v>11</v>
      </c>
      <c r="CC107" s="1">
        <f t="shared" si="290"/>
        <v>0</v>
      </c>
      <c r="CD107" s="1">
        <f t="shared" si="299"/>
        <v>1</v>
      </c>
      <c r="CE107" s="1">
        <f t="shared" si="291"/>
        <v>11</v>
      </c>
      <c r="CF107" s="1">
        <f t="shared" si="292"/>
        <v>1</v>
      </c>
      <c r="CG107" s="1">
        <f t="shared" si="293"/>
        <v>12</v>
      </c>
      <c r="CH107" s="1">
        <f t="shared" si="294"/>
        <v>1</v>
      </c>
      <c r="CI107" s="1">
        <f t="shared" si="300"/>
        <v>1</v>
      </c>
    </row>
    <row r="108" spans="1:87" ht="19.5" thickBot="1" x14ac:dyDescent="0.35">
      <c r="N108" s="95" t="s">
        <v>572</v>
      </c>
      <c r="S108" s="92" t="s">
        <v>287</v>
      </c>
      <c r="T108">
        <f>SUMIF(T99:T107,"primary",V99:V107)</f>
        <v>2702</v>
      </c>
      <c r="U108">
        <f>SUMIF(T99:T107,"secondary",V99:V107)</f>
        <v>3406</v>
      </c>
      <c r="V108" s="80">
        <f>IF($S$108="ACTIVE",SUM(V99:V107),0)</f>
        <v>6108</v>
      </c>
      <c r="W108" s="80">
        <f t="shared" ref="W108:BD108" si="302">IF($S$108="ACTIVE",SUM(W99:W107),0)</f>
        <v>49</v>
      </c>
      <c r="X108" s="80">
        <f t="shared" si="302"/>
        <v>198</v>
      </c>
      <c r="Y108" s="80">
        <f t="shared" si="302"/>
        <v>60</v>
      </c>
      <c r="Z108" s="80">
        <f t="shared" si="302"/>
        <v>6108</v>
      </c>
      <c r="AA108" s="80">
        <f t="shared" si="302"/>
        <v>11</v>
      </c>
      <c r="AB108" s="80">
        <f t="shared" si="302"/>
        <v>21</v>
      </c>
      <c r="AD108" s="80">
        <f t="shared" si="302"/>
        <v>92</v>
      </c>
      <c r="AE108" s="80">
        <f t="shared" si="302"/>
        <v>198</v>
      </c>
      <c r="AF108" s="80">
        <f t="shared" si="302"/>
        <v>78</v>
      </c>
      <c r="AG108" s="80">
        <f t="shared" si="302"/>
        <v>6108</v>
      </c>
      <c r="AH108" s="80">
        <f t="shared" si="302"/>
        <v>15</v>
      </c>
      <c r="AI108" s="80">
        <f t="shared" si="302"/>
        <v>25</v>
      </c>
      <c r="AK108" s="80">
        <f t="shared" si="302"/>
        <v>49</v>
      </c>
      <c r="AL108" s="80">
        <f t="shared" si="302"/>
        <v>101</v>
      </c>
      <c r="AM108" s="80">
        <f t="shared" si="302"/>
        <v>42</v>
      </c>
      <c r="AN108" s="80">
        <f t="shared" si="302"/>
        <v>0</v>
      </c>
      <c r="AO108" s="80">
        <f t="shared" si="302"/>
        <v>4</v>
      </c>
      <c r="AP108" s="80">
        <f t="shared" si="302"/>
        <v>32</v>
      </c>
      <c r="AR108" s="80">
        <f t="shared" si="302"/>
        <v>0</v>
      </c>
      <c r="AS108" s="80">
        <f t="shared" si="302"/>
        <v>0</v>
      </c>
      <c r="AT108" s="80">
        <f t="shared" si="302"/>
        <v>0</v>
      </c>
      <c r="AU108" s="80">
        <f t="shared" si="302"/>
        <v>0</v>
      </c>
      <c r="AV108" s="80">
        <f t="shared" si="302"/>
        <v>0</v>
      </c>
      <c r="AW108" s="80">
        <f t="shared" si="302"/>
        <v>0</v>
      </c>
      <c r="AY108" s="80">
        <f t="shared" si="302"/>
        <v>0</v>
      </c>
      <c r="AZ108" s="80">
        <f t="shared" si="302"/>
        <v>0</v>
      </c>
      <c r="BA108" s="80">
        <f t="shared" si="302"/>
        <v>0</v>
      </c>
      <c r="BB108" s="80">
        <f t="shared" si="302"/>
        <v>0</v>
      </c>
      <c r="BC108" s="80">
        <f t="shared" si="302"/>
        <v>0</v>
      </c>
      <c r="BD108" s="80">
        <f t="shared" si="302"/>
        <v>0</v>
      </c>
      <c r="BE108" s="48" t="str">
        <f t="shared" si="301"/>
        <v>Leb One Logistics and Distribution</v>
      </c>
      <c r="BF108" s="46">
        <f t="shared" ref="BF108:BK108" si="303">SUM(BF99:BF107)</f>
        <v>190</v>
      </c>
      <c r="BG108" s="46">
        <f t="shared" si="303"/>
        <v>497</v>
      </c>
      <c r="BH108" s="46">
        <f t="shared" si="303"/>
        <v>180</v>
      </c>
      <c r="BI108" s="46">
        <f t="shared" si="303"/>
        <v>12216</v>
      </c>
      <c r="BJ108" s="46">
        <f t="shared" si="303"/>
        <v>30</v>
      </c>
      <c r="BK108" s="46">
        <f t="shared" si="303"/>
        <v>78</v>
      </c>
      <c r="BL108" s="48" t="str">
        <f>S107</f>
        <v>Leb One Logistics and Distribution</v>
      </c>
      <c r="BM108" s="80">
        <f>IF($S$108="ACTIVE",SUM(BM99:BM107),0)</f>
        <v>31</v>
      </c>
      <c r="BN108" s="80">
        <f t="shared" ref="BN108:CI108" si="304">IF($S$108="ACTIVE",SUM(BN99:BN107),0)</f>
        <v>15</v>
      </c>
      <c r="BO108" s="80">
        <f t="shared" si="304"/>
        <v>44</v>
      </c>
      <c r="BP108" s="80">
        <f t="shared" si="304"/>
        <v>62</v>
      </c>
      <c r="BQ108" s="80">
        <f t="shared" si="304"/>
        <v>20</v>
      </c>
      <c r="BR108" s="80">
        <f t="shared" si="304"/>
        <v>23</v>
      </c>
      <c r="BS108" s="80">
        <f t="shared" si="304"/>
        <v>2786</v>
      </c>
      <c r="BT108" s="80">
        <f t="shared" si="304"/>
        <v>2038</v>
      </c>
      <c r="BU108" s="80">
        <f t="shared" si="304"/>
        <v>57</v>
      </c>
      <c r="BV108" s="80">
        <f t="shared" si="304"/>
        <v>6</v>
      </c>
      <c r="BW108" s="80">
        <f t="shared" si="304"/>
        <v>28</v>
      </c>
      <c r="BX108" s="80">
        <f t="shared" si="304"/>
        <v>193</v>
      </c>
      <c r="BY108" s="80">
        <f t="shared" si="304"/>
        <v>46</v>
      </c>
      <c r="BZ108" s="80">
        <f t="shared" si="304"/>
        <v>19</v>
      </c>
      <c r="CA108" s="80">
        <f t="shared" si="304"/>
        <v>22</v>
      </c>
      <c r="CB108" s="80">
        <f t="shared" si="304"/>
        <v>49</v>
      </c>
      <c r="CC108" s="80">
        <f t="shared" si="304"/>
        <v>0</v>
      </c>
      <c r="CD108" s="80">
        <f t="shared" si="304"/>
        <v>13</v>
      </c>
      <c r="CE108" s="80">
        <f t="shared" si="304"/>
        <v>28</v>
      </c>
      <c r="CF108" s="80">
        <f t="shared" si="304"/>
        <v>14</v>
      </c>
      <c r="CG108" s="80">
        <f t="shared" si="304"/>
        <v>36</v>
      </c>
      <c r="CH108" s="80">
        <f t="shared" si="304"/>
        <v>8</v>
      </c>
      <c r="CI108" s="80">
        <f t="shared" si="304"/>
        <v>13</v>
      </c>
    </row>
    <row r="109" spans="1:87" ht="18.75" x14ac:dyDescent="0.3">
      <c r="A109" s="100" t="s">
        <v>306</v>
      </c>
      <c r="B109" s="101" t="s">
        <v>307</v>
      </c>
      <c r="C109" s="101" t="s">
        <v>308</v>
      </c>
      <c r="D109" s="101" t="s">
        <v>304</v>
      </c>
      <c r="E109" s="101" t="s">
        <v>305</v>
      </c>
      <c r="F109" s="101" t="s">
        <v>302</v>
      </c>
      <c r="G109" s="101" t="s">
        <v>303</v>
      </c>
      <c r="H109" s="101" t="s">
        <v>300</v>
      </c>
      <c r="I109" s="101" t="s">
        <v>301</v>
      </c>
      <c r="J109" s="101" t="s">
        <v>298</v>
      </c>
      <c r="K109" s="101" t="s">
        <v>299</v>
      </c>
      <c r="L109" s="101" t="s">
        <v>297</v>
      </c>
      <c r="M109" s="102" t="s">
        <v>296</v>
      </c>
      <c r="V109" s="62"/>
      <c r="W109" s="62"/>
      <c r="X109" s="62"/>
      <c r="Y109" s="62"/>
      <c r="Z109" s="62"/>
      <c r="AA109" s="62"/>
      <c r="AB109" s="62"/>
      <c r="AD109" s="62"/>
      <c r="AE109" s="62"/>
      <c r="AF109" s="62"/>
      <c r="AG109" s="62"/>
      <c r="AH109" s="62"/>
      <c r="AI109" s="62"/>
      <c r="AK109" s="62"/>
      <c r="AL109" s="62"/>
      <c r="AM109" s="62"/>
      <c r="AN109" s="62"/>
      <c r="AO109" s="62"/>
      <c r="AP109" s="62"/>
      <c r="AR109" s="62"/>
      <c r="AS109" s="62"/>
      <c r="AT109" s="62"/>
      <c r="AU109" s="62"/>
      <c r="AV109" s="62"/>
      <c r="AW109" s="62"/>
      <c r="AY109" s="62"/>
      <c r="AZ109" s="62"/>
      <c r="BA109" s="62"/>
      <c r="BB109" s="62"/>
      <c r="BC109" s="62"/>
      <c r="BD109" s="62"/>
      <c r="BE109" s="48">
        <f t="shared" si="301"/>
        <v>0</v>
      </c>
      <c r="BF109" s="62"/>
      <c r="BG109" s="62"/>
      <c r="BH109" s="62"/>
      <c r="BI109" s="62"/>
      <c r="BJ109" s="62"/>
      <c r="BK109" s="62"/>
      <c r="BL109" s="62"/>
    </row>
    <row r="110" spans="1:87" ht="15.75" hidden="1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1"/>
      <c r="O110" s="21"/>
      <c r="P110" s="21"/>
      <c r="Q110" s="21"/>
      <c r="R110" s="1" t="s">
        <v>131</v>
      </c>
      <c r="S110" s="1" t="s">
        <v>193</v>
      </c>
      <c r="T110" s="1" t="s">
        <v>45</v>
      </c>
      <c r="U110" s="1"/>
      <c r="V110" s="97">
        <f>SUMIF($A$25:$M$25,"Active",A110:M110)</f>
        <v>0</v>
      </c>
      <c r="W110" s="1">
        <f t="shared" ref="W110:W124" si="305">IF($T110="primary",ROUNDUP((($V110*$T$13*SUM($T$3,$X$3))/1000)/W$26,0),ROUNDUP((($V110*$T$20*SUM($T$3,$X$3))/1000)/W$26,0))</f>
        <v>0</v>
      </c>
      <c r="X110" s="1">
        <f t="shared" ref="X110:X124" si="306">IF($T110="primary",ROUNDUP((($V110*$T$13*SUM($U$3,$W$3))/1000)/X$26,0),ROUNDUP((($V110*$T$20*SUM($U$3,$W$3))/1000)/X$26,0))</f>
        <v>0</v>
      </c>
      <c r="Y110" s="1">
        <f t="shared" ref="Y110:Y124" si="307">IF($T110="primary",ROUNDUP((($V110*$T$12*SUM($T$3,$U$3,$X$3,$W$3))/1000)/Y$26,0),ROUNDUP((($V110*$T$19*SUM($T$3,$U$3,$W$3,$X$3))/1000)/Y$26,0))</f>
        <v>0</v>
      </c>
      <c r="Z110" s="1">
        <f t="shared" ref="Z110:Z124" si="308">$V110*$V$3</f>
        <v>0</v>
      </c>
      <c r="AA110" s="1">
        <f t="shared" ref="AA110:AA124" si="309">IF($T110="primary",ROUNDDOWN((($V110*$T$11*SUM($T$3,$U$3,$X$3,$W$3))/1000)/AA$26,0),ROUNDDOWN((($V110*$T$18*SUM($T$3,$U$3,$W$3,$X$3))/1000)/AA$26,0))</f>
        <v>0</v>
      </c>
      <c r="AB110" s="1">
        <f t="shared" ref="AB110:AB124" si="310">IF($T110="primary",ROUNDUP(((($V110*$T$11*SUM($T$3,$U$3,$X$3,$W$3))/1000)-(AA110*AA$26))/AB$26,0),ROUNDUP(((($V110*$T$18*SUM($T$3,$U$3,$W$3,$X$3))/1000)-(AA110*AA$26))/AB$26,0))</f>
        <v>0</v>
      </c>
      <c r="AD110" s="1">
        <f t="shared" ref="AD110:AD124" si="311">IF($T110="primary",ROUNDUP((($V110*$T$13*SUM($T$4,$X$4))/1000)/AD$26,0),ROUNDUP((($V110*$T$20*SUM($T$4,$X$4))/1000)/AD$26,0))</f>
        <v>0</v>
      </c>
      <c r="AE110" s="1">
        <f t="shared" ref="AE110:AE124" si="312">IF($T110="primary",ROUNDUP((($V110*$T$14*SUM($U$4,$W$4))/1000)/AE$26,0),ROUNDUP((($V110*$T$21*SUM($U$4,$W$4))/1000)/AE$26,0))</f>
        <v>0</v>
      </c>
      <c r="AF110" s="1">
        <f t="shared" ref="AF110:AF124" si="313">IF($T110="primary",ROUNDUP((($V110*$T$12*SUM($T$4,$U$4,$X$4,$W$4))/1000)/AF$26,0),ROUNDUP((($V110*$T$19*SUM($T$4,$U$4,$W$4,$X$4))/1000)/AF$26,0))</f>
        <v>0</v>
      </c>
      <c r="AG110" s="1">
        <f t="shared" ref="AG110:AG124" si="314">$V110*$V$4</f>
        <v>0</v>
      </c>
      <c r="AH110" s="1">
        <f t="shared" ref="AH110:AH124" si="315">IF($T110="primary",ROUNDDOWN((($V110*$T$11*SUM($T$4,$U$4,$X$4,$W$4))/1000)/AH$26,0),ROUNDDOWN((($V110*$T$18*SUM($T$4,$U$4,$W$4,$X$4))/1000)/AH$26,0))</f>
        <v>0</v>
      </c>
      <c r="AI110" s="1">
        <f t="shared" ref="AI110:AI124" si="316">IF($T110="primary",ROUNDUP(((($V110*$T$11*SUM($T$4,$U$4,$X$4,$W$4))/1000)-(AH110*AH$26))/AI$26,0),ROUNDUP(((($V110*$T$18*SUM($T$4,$U$4,$W$4,$X$4))/1000)-(AH110*AH$26))/AI$26,0))</f>
        <v>0</v>
      </c>
      <c r="AK110" s="1">
        <f t="shared" ref="AK110:AK124" si="317">IF($T110="primary",ROUNDUP((($V110*$T$13*SUM($T$5,$X$5))/1000)/AK$26,0),ROUNDUP((($V110*$T$20*SUM($T$5,$X$5))/1000)/AK$26,0))</f>
        <v>0</v>
      </c>
      <c r="AL110" s="1">
        <f t="shared" ref="AL110:AL124" si="318">IF($T110="primary",ROUNDUP((($V110*$T$14*SUM($U$5,$W$5))/1000)/AL$26,0),ROUNDUP((($V110*$T$21*SUM($U$5,$W$5))/1000)/AL$26,0))</f>
        <v>0</v>
      </c>
      <c r="AM110" s="1">
        <f t="shared" ref="AM110:AM124" si="319">IF($T110="primary",ROUNDUP((($V110*$T$12*SUM($T$5,$U$5,$X$5,$W$5))/1000)/AM$26,0),ROUNDUP((($V110*$T$19*SUM($T$5,$U$5,$W$5,$X$5))/1000)/AM$26,0))</f>
        <v>0</v>
      </c>
      <c r="AN110" s="1">
        <f t="shared" ref="AN110:AN124" si="320">$V110*$V$5</f>
        <v>0</v>
      </c>
      <c r="AO110" s="1">
        <f t="shared" ref="AO110:AO124" si="321">IF($T110="primary",ROUNDDOWN((($V110*$T$11*SUM($T$5,$U$5,$X$5,$W$5))/1000)/AO$26,0),ROUNDDOWN((($V110*$T$18*SUM($T$5,$U$5,$W$5,$X$5))/1000)/AO$26,0))</f>
        <v>0</v>
      </c>
      <c r="AP110" s="1">
        <f t="shared" ref="AP110:AP124" si="322">IF($T110="primary",ROUNDUP(((($V110*$T$11*SUM($T$5,$U$5,$X$5,$W$5))/1000)-(AO110*AO$26))/AP$26,0),ROUNDUP(((($V110*$T$18*SUM($T$5,$U$5,$W$5,$X$5))/1000)-(AO110*AO$26))/AP$26,0))</f>
        <v>0</v>
      </c>
      <c r="AR110" s="1">
        <f t="shared" ref="AR110:AR124" si="323">IF($T110="primary",ROUNDUP((($V110*$T$13*SUM($T$6,$X$6))/1000)/AR$26,0),ROUNDUP((($V110*$T$20*SUM($T$6,$X$6))/1000)/AR$26,0))</f>
        <v>0</v>
      </c>
      <c r="AS110" s="1">
        <f t="shared" ref="AS110:AS124" si="324">IF($T110="primary",ROUNDUP((($V110*$T$14*SUM($U$6,$W$6))/1000)/AS$26,0),ROUNDUP((($V110*$T$21*SUM($U$6,$W$6))/1000)/AS$26,0))</f>
        <v>0</v>
      </c>
      <c r="AT110" s="1">
        <f t="shared" ref="AT110:AT124" si="325">IF($T110="primary",ROUNDUP((($V110*$T$12*SUM($T$6,$U$6,$X$6,$W$6))/1000)/AT$26,0),ROUNDUP((($V110*$T$19*SUM($T$6,$U$6,$W$6,$X$6))/1000)/AT$26,0))</f>
        <v>0</v>
      </c>
      <c r="AU110" s="1">
        <f t="shared" ref="AU110:AU124" si="326">$V110*$V$6</f>
        <v>0</v>
      </c>
      <c r="AV110" s="1">
        <f t="shared" ref="AV110:AV124" si="327">IF($T110="primary",ROUNDDOWN((($V110*$T$11*SUM($T$6,$U$6,$X$6,$W$6))/1000)/AV$26,0),ROUNDDOWN((($V110*$T$18*SUM($T$6,$U$6,$W$6,$X$6))/1000)/AV$26,0))</f>
        <v>0</v>
      </c>
      <c r="AW110" s="1">
        <f t="shared" ref="AW110:AW124" si="328">IF($T110="primary",ROUNDUP(((($V110*$T$11*SUM($T$6,$U$6,$X$6,$W$6))/1000)-(AV110*AV$26))/AW$26,0),ROUNDUP(((($V110*$T$18*SUM($T$6,$U$6,$W$6,$X$6))/1000)-(AV110*AV$26))/AW$26,0))</f>
        <v>0</v>
      </c>
      <c r="AY110" s="1">
        <f t="shared" ref="AY110:AY124" si="329">IF($T110="primary",ROUNDUP((($V110*$T$13*SUM($T$7,$X$7))/1000)/AY$26,0),ROUNDUP((($V110*$T$20*SUM($T$7,$X$7))/1000)/AY$26,0))</f>
        <v>0</v>
      </c>
      <c r="AZ110" s="1">
        <f t="shared" ref="AZ110:AZ124" si="330">IF($T110="primary",ROUNDUP((($V110*$T$14*SUM($U$7,$W$7))/1000)/AZ$26,0),ROUNDUP((($V110*$T$21*SUM($U$7,$W$7))/1000)/AZ$26,0))</f>
        <v>0</v>
      </c>
      <c r="BA110" s="1">
        <f t="shared" ref="BA110:BA124" si="331">IF($T110="primary",ROUNDUP((($V110*$T$12*SUM($T$7,$U$7,$X$7,$W$7))/1000)/BA$26,0),ROUNDUP((($V110*$T$19*SUM($T$7,$U$7,$W$7,$X$7))/1000)/BA$26,0))</f>
        <v>0</v>
      </c>
      <c r="BB110" s="1">
        <f t="shared" ref="BB110:BB124" si="332">$V110*$V$7</f>
        <v>0</v>
      </c>
      <c r="BC110" s="1">
        <f t="shared" ref="BC110:BC124" si="333">IF($T110="primary",ROUNDDOWN((($V110*$T$11*SUM($T$7,$U$7,$X$7,$W$7))/1000)/BC$26,0),ROUNDDOWN((($V110*$T$18*SUM($T$7,$U$7,$W$7,$X$7))/1000)/BC$26,0))</f>
        <v>0</v>
      </c>
      <c r="BD110" s="1">
        <f t="shared" ref="BD110:BD124" si="334">IF($T110="primary",ROUNDUP(((($V110*$T$11*SUM($T$7,$U$7,$X$7,$W$7))/1000)-(BC110*BC$26))/BD$26,0),ROUNDUP(((($V110*$T$18*SUM($T$7,$U$7,$W$7,$X$7))/1000)-(BC110*BC$26))/BD$26,0))</f>
        <v>0</v>
      </c>
      <c r="BE110" s="48">
        <f t="shared" si="301"/>
        <v>0</v>
      </c>
      <c r="BF110" s="1">
        <f t="shared" ref="BF110:BK110" si="335">SUM(W110,AD110,AK110,AR110,AY110)</f>
        <v>0</v>
      </c>
      <c r="BG110" s="1">
        <f t="shared" si="335"/>
        <v>0</v>
      </c>
      <c r="BH110" s="1">
        <f t="shared" si="335"/>
        <v>0</v>
      </c>
      <c r="BI110" s="1">
        <f t="shared" si="335"/>
        <v>0</v>
      </c>
      <c r="BJ110" s="1">
        <f t="shared" si="335"/>
        <v>0</v>
      </c>
      <c r="BK110" s="1">
        <f t="shared" si="335"/>
        <v>0</v>
      </c>
      <c r="BL110" s="62"/>
      <c r="BM110" s="1">
        <f t="shared" ref="BM110:BM124" si="336">IF($T110="primary",ROUNDDOWN((($V110*$BS$14*SUM($BP$19:$BP$23))/1000)/BM$26,0),ROUNDDOWN((($V110*$BO$14*SUM($BN$19:$BN$23,$BQ$19:$BQ$23))/1000)/BM$26,0))</f>
        <v>0</v>
      </c>
      <c r="BN110" s="1">
        <f t="shared" ref="BN110:BN124" si="337">IF($T110="primary",ROUNDDOWN(((($V110*$BS$14*SUM($BP$19:$BP$23))/1000)-(BM110*BM$26))/BN$26,0),ROUNDDOWN(((($V110*$BO$14*SUM($BN$19:$BN$23,$BQ$19:$BQ$23))/1000)-(BM110*BM$26))/BN$26,0))</f>
        <v>0</v>
      </c>
      <c r="BO110" s="1">
        <f>IF($T110="primary",ROUNDUP(((($V110*$BS$14*SUM($BP$19:$BP$23))/1000)-(BM$26*BM110+BN110*BN$26))/BO$26,0),ROUNDUP(((($V110*$BO$14*SUM($BN$19:$BN$23,$BQ$19:$BQ$23))/1000)-(BM$26*BM110+BN110*BN$26))/BO$26,0))</f>
        <v>0</v>
      </c>
      <c r="BP110" s="1">
        <f t="shared" ref="BP110:BP124" si="338">IF($T110="primary",ROUNDDOWN((($V110*$BS$6*SUM($BO$19:$BO$23,$BQ$19:$BQ$23,$BN$19:$BN$23))/1000)/BP$26,0),ROUNDDOWN((($V110*$BO$6*SUM($BO$19:$BO$23,$BP$19:$BP$23))/1000)/BP$26,0))</f>
        <v>0</v>
      </c>
      <c r="BQ110" s="1">
        <f t="shared" ref="BQ110:BQ124" si="339">IF($T110="primary",ROUNDDOWN(((($V110*$BS$6*SUM($BO$19:$BO$23,$BN$19:$BN$23,$BQ$19:$BQ$23))/1000)-(BP110*BP$26))/BQ$26,0),ROUNDDOWN(((($V110*$BO$6*SUM($BO$19:$BO$23,$BP$19:$BP$23))/1000)-(BP110*BP$26))/BQ$26,0))</f>
        <v>0</v>
      </c>
      <c r="BR110" s="1">
        <f>IF($T110="primary",ROUNDUP(((($V110*$BS$6*SUM($BO$19:$BO$23,$BN$19:$BN$23,$BQ$19:$BQ$23))/1000)-(BP$26*BP110+BQ110*BQ$26))/BR$26,0),ROUNDUP(((($V110*$BO$6*SUM($BO$19:$BO$23,$BP$19:$BP$23))/1000)-(BP$26*BP110+BQ110*BQ$26))/BR$26,0))</f>
        <v>0</v>
      </c>
      <c r="BS110" s="1">
        <f>IF($T110="primary",ROUNDUP((($V110*$BS$13*SUM($BO$19:$BO$23))/1000)/BS$26,0),ROUNDUP((($V110*$BO$13*SUM($BO$19:$BO$23))/1000)/BS$26,0))</f>
        <v>0</v>
      </c>
      <c r="BT110" s="1">
        <f t="shared" ref="BT110:BT124" si="340">IF($T110="primary",ROUNDUP((($V110*$BS$10*SUM($BM$19:$BM$23)+$V110*$BT$10*SUM($BQ$19:$BQ$23))/1000)/BT$26,0),ROUNDUP((($V110*$BO$10*SUM($BM$19:$BM$23))/1000)/BT$26,0))</f>
        <v>0</v>
      </c>
      <c r="BU110" s="1">
        <f t="shared" ref="BU110:BU124" si="341">IF($T110="primary",ROUNDDOWN((($V110*$BS$7*SUM($BM$19:$BM$23))/1000)/BU$26,0),ROUNDDOWN((($V110*$BO$7*SUM($BM$19:$BM$23))/1000)/BU$26,0))</f>
        <v>0</v>
      </c>
      <c r="BV110" s="1">
        <f t="shared" ref="BV110:BV124" si="342">IF($T110="primary",ROUNDDOWN(((($V110*$BS$7*SUM($BM$19:$BM$23))/1000)-(BU110*BU$26))/BV$26,0),ROUNDDOWN(((($V110*$BO$7*SUM($BM$19:$BM$23))/1000)-(BU110*BU$26))/BV$26,0))</f>
        <v>0</v>
      </c>
      <c r="BW110" s="1">
        <f>IF($T110="primary",ROUNDUP(((($V110*$BS$7*SUM($BM$19:$BM$23))/1000)-(BU$26*BU110+BV110*BV$26))/BW$26,0),ROUNDUP(((($V110*$BO$7*SUM($BM$19:$BM$23))/1000)-(BU$26*BU110+BV110*BV$26))/BW$26,0))</f>
        <v>0</v>
      </c>
      <c r="BX110" s="1">
        <f>IF($T110="primary",ROUNDUP((($V110*$BS$9*SUM($BM$19:$BM$23,$BN$19:$BN$23,$BP$19:$BP$23))/1000)/BX$26,0),ROUNDUP((($V110*$BO$9*SUM($BM$19:$BQ$23))/1000)/BX$26,0))</f>
        <v>0</v>
      </c>
      <c r="BY110" s="1">
        <f t="shared" ref="BY110:BY124" si="343">IF($T110="primary",ROUNDDOWN((($V110*$BS$12*SUM($BP$19:$BP$23))/1000)/BY$26,0),ROUNDDOWN((($V110*$BO$12*SUM($BN$19:$BN$23,$BQ$19:$BQ$23))/1000)/BY$26,0))</f>
        <v>0</v>
      </c>
      <c r="BZ110" s="1">
        <f t="shared" ref="BZ110:BZ124" si="344">IF($T110="primary",ROUNDDOWN(((($V110*$BS$12*SUM($BP$19:$BP$23))/1000)-(BY110*BY$26))/BZ$26,0),ROUNDDOWN(((($V110*$BO$12*SUM($BN$19:$BN$23,$BQ$19:$BQ$23))/1000)-(BY110*BY$26))/BZ$26,0))</f>
        <v>0</v>
      </c>
      <c r="CA110" s="1">
        <f>IF($T110="primary",ROUNDUP(((($V110*$BS$12*SUM($BP$19:$BP$23))/1000)-(BY$26*BY110+BZ110*BZ$26))/CA$26,0),ROUNDUP(((($V110*$BO$12*SUM($BN$19:$BN$23,$BQ$19:$BQ$23))/1000)-(BY$26*BY110+BZ110*BZ$26))/CA$26,0))</f>
        <v>0</v>
      </c>
      <c r="CB110" s="1">
        <f t="shared" ref="CB110:CB124" si="345">IF($T110="primary",ROUNDDOWN((($V110*$BS$11*SUM($BN$19:$BN$23))/1000)/CB$26,0),ROUNDDOWN((($V110*$BO$11*SUM($BP$19:$BP$23))/1000)/CB$26,0))</f>
        <v>0</v>
      </c>
      <c r="CC110" s="1">
        <f t="shared" ref="CC110:CC124" si="346">IF($T110="primary",ROUNDDOWN(((($V110*$BS$11*SUM($BN$19:$BN$23))/1000)-(CB110*CB$26))/CC$26,0),ROUNDDOWN(((($V110*$BO$11*SUM($BP$19:$BP$23))/1000)-(CB110*CB$26))/CC$26,0))</f>
        <v>0</v>
      </c>
      <c r="CD110" s="1">
        <f>IF($T110="primary",ROUNDUP(((($V110*$BS$11*SUM($BN$19:$BN$23))/1000)-(CB$26*CB110+CC110*CC$26))/CD$26,0),ROUNDUP(((($V110*$BO$11*SUM($BP$19:$BP$23))/1000)-(CC110*CC$26+CB$26*CB110))/CD$26,0))</f>
        <v>0</v>
      </c>
      <c r="CE110" s="1">
        <f t="shared" ref="CE110:CE124" si="347">IF($T110="primary",ROUNDDOWN((($V110*$BS$15*SUM($BM$19:$BM$23,$BQ$19:$BQ$23))/1000)/CE$26,0),ROUNDDOWN((($V110*$BO$15*SUM($BM$19:$BM$23,$BQ$19:$BQ$23))/1000)/CE$26,0))</f>
        <v>0</v>
      </c>
      <c r="CF110" s="1">
        <f t="shared" ref="CF110:CF124" si="348">IF($T110="primary",ROUNDUP(((($V110*$BS$15*SUM($BM$19:$BM$23,$BQ$19:$BQ$23))/1000)-(CE110*CE$26))/CF$26,0),ROUNDUP(((($V110*$BO$15*SUM($BM$19:$BM$23,$BQ$19:$BQ$23))/1000)-(CE110*CE$26))/CF$26,0))</f>
        <v>0</v>
      </c>
      <c r="CG110" s="1">
        <f t="shared" ref="CG110:CG124" si="349">IF($T110="primary",ROUNDDOWN((($V110*$BS$8*SUM($BM$19:$BM$23,$BN$19:$BN$23,$BP$19:$BP$23,$BQ$19:$BQ$23))/1000)/CG$26,0),ROUNDDOWN((($V110*$BO$8*SUM($BM$19:$BM$23,$BN$19:$BN$23,$BP$19:$BP$23,$BQ$19:$BQ$23))/1000)/CG$26,0))</f>
        <v>0</v>
      </c>
      <c r="CH110" s="1">
        <f t="shared" ref="CH110:CH124" si="350">IF($T110="primary",ROUNDDOWN(((($V110*$BS$8*SUM($BM$19:$BM$23,$BN$19:$BN$23,$BP$19:$BP$23,$BQ$19:$BQ$23))/1000)-(CG110*CG$26))/CH$26,0),ROUNDDOWN(((($V110*$BO$8*SUM($BM$19:$BM$23,$BN$19:$BN$23,$BP$19:$BP$23,$BQ$19:$BQ$23))/1000)-(CG110*CG$26))/CH$26,0))</f>
        <v>0</v>
      </c>
      <c r="CI110" s="1">
        <f>IF($T110="primary",ROUNDUP(((($V110*$BS$8*SUM($BM$19:$BM$23,$BN$19:$BN$23,$BP$19:$BP$23,$BQ$19:$BQ$23))/1000)-(CG$26*CG110+CH110*CH$26))/CI$26,0),ROUNDUP(((($V110*$BO$8*SUM($BM$19:$BM$23,$BN$19:$BN$23,$BP$19:$BP$23,$BQ$19:$BQ$23))/1000)-(CG$26*CG110+CH110*CH$26))/CI$26,0))</f>
        <v>0</v>
      </c>
    </row>
    <row r="111" spans="1:87" ht="15.75" hidden="1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1"/>
      <c r="O111" s="21"/>
      <c r="P111" s="21"/>
      <c r="Q111" s="21"/>
      <c r="R111" s="1" t="s">
        <v>131</v>
      </c>
      <c r="S111" s="1" t="s">
        <v>193</v>
      </c>
      <c r="T111" s="1" t="s">
        <v>45</v>
      </c>
      <c r="U111" s="1"/>
      <c r="V111" s="97">
        <f t="shared" ref="V111:V124" si="351">SUMIF($A$25:$M$25,"Active",A111:M111)</f>
        <v>0</v>
      </c>
      <c r="W111" s="1">
        <f t="shared" si="305"/>
        <v>0</v>
      </c>
      <c r="X111" s="1">
        <f t="shared" si="306"/>
        <v>0</v>
      </c>
      <c r="Y111" s="1">
        <f t="shared" si="307"/>
        <v>0</v>
      </c>
      <c r="Z111" s="1">
        <f t="shared" si="308"/>
        <v>0</v>
      </c>
      <c r="AA111" s="1">
        <f t="shared" si="309"/>
        <v>0</v>
      </c>
      <c r="AB111" s="1">
        <f t="shared" si="310"/>
        <v>0</v>
      </c>
      <c r="AD111" s="1">
        <f t="shared" si="311"/>
        <v>0</v>
      </c>
      <c r="AE111" s="1">
        <f t="shared" si="312"/>
        <v>0</v>
      </c>
      <c r="AF111" s="1">
        <f t="shared" si="313"/>
        <v>0</v>
      </c>
      <c r="AG111" s="1">
        <f t="shared" si="314"/>
        <v>0</v>
      </c>
      <c r="AH111" s="1">
        <f t="shared" si="315"/>
        <v>0</v>
      </c>
      <c r="AI111" s="1">
        <f t="shared" si="316"/>
        <v>0</v>
      </c>
      <c r="AK111" s="1">
        <f t="shared" si="317"/>
        <v>0</v>
      </c>
      <c r="AL111" s="1">
        <f t="shared" si="318"/>
        <v>0</v>
      </c>
      <c r="AM111" s="1">
        <f t="shared" si="319"/>
        <v>0</v>
      </c>
      <c r="AN111" s="1">
        <f t="shared" si="320"/>
        <v>0</v>
      </c>
      <c r="AO111" s="1">
        <f t="shared" si="321"/>
        <v>0</v>
      </c>
      <c r="AP111" s="1">
        <f t="shared" si="322"/>
        <v>0</v>
      </c>
      <c r="AR111" s="1">
        <f t="shared" si="323"/>
        <v>0</v>
      </c>
      <c r="AS111" s="1">
        <f t="shared" si="324"/>
        <v>0</v>
      </c>
      <c r="AT111" s="1">
        <f t="shared" si="325"/>
        <v>0</v>
      </c>
      <c r="AU111" s="1">
        <f t="shared" si="326"/>
        <v>0</v>
      </c>
      <c r="AV111" s="1">
        <f t="shared" si="327"/>
        <v>0</v>
      </c>
      <c r="AW111" s="1">
        <f t="shared" si="328"/>
        <v>0</v>
      </c>
      <c r="AY111" s="1">
        <f t="shared" si="329"/>
        <v>0</v>
      </c>
      <c r="AZ111" s="1">
        <f t="shared" si="330"/>
        <v>0</v>
      </c>
      <c r="BA111" s="1">
        <f t="shared" si="331"/>
        <v>0</v>
      </c>
      <c r="BB111" s="1">
        <f t="shared" si="332"/>
        <v>0</v>
      </c>
      <c r="BC111" s="1">
        <f t="shared" si="333"/>
        <v>0</v>
      </c>
      <c r="BD111" s="1">
        <f t="shared" si="334"/>
        <v>0</v>
      </c>
      <c r="BE111" s="48">
        <f t="shared" si="301"/>
        <v>0</v>
      </c>
      <c r="BF111" s="1">
        <f t="shared" ref="BF111:BF124" si="352">SUM(W111,AD111,AK111,AR111,AY111)</f>
        <v>0</v>
      </c>
      <c r="BG111" s="1">
        <f t="shared" ref="BG111:BG124" si="353">SUM(X111,AE111,AL111,AS111,AZ111)</f>
        <v>0</v>
      </c>
      <c r="BH111" s="1">
        <f t="shared" ref="BH111:BH124" si="354">SUM(Y111,AF111,AM111,AT111,BA111)</f>
        <v>0</v>
      </c>
      <c r="BI111" s="1">
        <f t="shared" ref="BI111:BI124" si="355">SUM(Z111,AG111,AN111,AU111,BB111)</f>
        <v>0</v>
      </c>
      <c r="BJ111" s="1">
        <f t="shared" ref="BJ111:BJ124" si="356">SUM(AA111,AH111,AO111,AV111,BC111)</f>
        <v>0</v>
      </c>
      <c r="BK111" s="1">
        <f t="shared" ref="BK111:BK124" si="357">SUM(AB111,AI111,AP111,AW111,BD111)</f>
        <v>0</v>
      </c>
      <c r="BL111" s="62"/>
      <c r="BM111" s="1">
        <f t="shared" si="336"/>
        <v>0</v>
      </c>
      <c r="BN111" s="1">
        <f t="shared" si="337"/>
        <v>0</v>
      </c>
      <c r="BO111" s="1">
        <f t="shared" ref="BO111:BO124" si="358">IF($T111="primary",ROUNDUP(((($V111*$BS$14*SUM($BP$19:$BP$23))/1000)-(BM$26*BM111+BN111*BN$26))/BO$26,0),ROUNDUP(((($V111*$BO$14*SUM($BN$19:$BN$23,$BQ$19:$BQ$23))/1000)-(BM$26*BM111+BN111*BN$26))/BO$26,0))</f>
        <v>0</v>
      </c>
      <c r="BP111" s="1">
        <f t="shared" si="338"/>
        <v>0</v>
      </c>
      <c r="BQ111" s="1">
        <f t="shared" si="339"/>
        <v>0</v>
      </c>
      <c r="BR111" s="1">
        <f t="shared" ref="BR111:BR124" si="359">IF($T111="primary",ROUNDUP(((($V111*$BS$6*SUM($BO$19:$BO$23,$BN$19:$BN$23,$BQ$19:$BQ$23))/1000)-(BP$26*BP111+BQ111*BQ$26))/BR$26,0),ROUNDUP(((($V111*$BO$6*SUM($BO$19:$BO$23,$BP$19:$BP$23))/1000)-(BP$26*BP111+BQ111*BQ$26))/BR$26,0))</f>
        <v>0</v>
      </c>
      <c r="BS111" s="1">
        <f t="shared" ref="BS111:BS124" si="360">IF($T111="primary",ROUNDUP((($V111*$BS$13*SUM($BO$19:$BO$23))/1000)/BS$26,0),ROUNDUP((($V111*$BO$13*SUM($BO$19:$BO$23))/1000)/BS$26,0))</f>
        <v>0</v>
      </c>
      <c r="BT111" s="1">
        <f t="shared" si="340"/>
        <v>0</v>
      </c>
      <c r="BU111" s="1">
        <f t="shared" si="341"/>
        <v>0</v>
      </c>
      <c r="BV111" s="1">
        <f t="shared" si="342"/>
        <v>0</v>
      </c>
      <c r="BW111" s="1">
        <f t="shared" ref="BW111:BW124" si="361">IF($T111="primary",ROUNDUP(((($V111*$BS$7*SUM($BM$19:$BM$23))/1000)-(BU$26*BU111+BV111*BV$26))/BW$26,0),ROUNDUP(((($V111*$BO$7*SUM($BM$19:$BM$23))/1000)-(BU$26*BU111+BV111*BV$26))/BW$26,0))</f>
        <v>0</v>
      </c>
      <c r="BX111" s="1">
        <f t="shared" ref="BX111:BX124" si="362">IF($T111="primary",ROUNDUP((($V111*$BS$9*SUM($BM$19:$BM$23,$BN$19:$BN$23,$BP$19:$BP$23))/1000)/BX$26,0),ROUNDUP((($V111*$BO$9*SUM($BM$19:$BQ$23))/1000)/BX$26,0))</f>
        <v>0</v>
      </c>
      <c r="BY111" s="1">
        <f t="shared" si="343"/>
        <v>0</v>
      </c>
      <c r="BZ111" s="1">
        <f t="shared" si="344"/>
        <v>0</v>
      </c>
      <c r="CA111" s="1">
        <f t="shared" ref="CA111:CA124" si="363">IF($T111="primary",ROUNDUP(((($V111*$BS$12*SUM($BP$19:$BP$23))/1000)-(BY$26*BY111+BZ111*BZ$26))/CA$26,0),ROUNDUP(((($V111*$BO$12*SUM($BN$19:$BN$23,$BQ$19:$BQ$23))/1000)-(BY$26*BY111+BZ111*BZ$26))/CA$26,0))</f>
        <v>0</v>
      </c>
      <c r="CB111" s="1">
        <f t="shared" si="345"/>
        <v>0</v>
      </c>
      <c r="CC111" s="1">
        <f t="shared" si="346"/>
        <v>0</v>
      </c>
      <c r="CD111" s="1">
        <f t="shared" ref="CD111:CD124" si="364">IF($T111="primary",ROUNDUP(((($V111*$BS$11*SUM($BN$19:$BN$23))/1000)-(CB$26*CB111+CC111*CC$26))/CD$26,0),ROUNDUP(((($V111*$BO$11*SUM($BP$19:$BP$23))/1000)-(CC111*CC$26+CB$26*CB111))/CD$26,0))</f>
        <v>0</v>
      </c>
      <c r="CE111" s="1">
        <f t="shared" si="347"/>
        <v>0</v>
      </c>
      <c r="CF111" s="1">
        <f t="shared" si="348"/>
        <v>0</v>
      </c>
      <c r="CG111" s="1">
        <f t="shared" si="349"/>
        <v>0</v>
      </c>
      <c r="CH111" s="1">
        <f t="shared" si="350"/>
        <v>0</v>
      </c>
      <c r="CI111" s="1">
        <f t="shared" ref="CI111:CI124" si="365">IF($T111="primary",ROUNDUP(((($V111*$BS$8*SUM($BM$19:$BM$23,$BN$19:$BN$23,$BP$19:$BP$23,$BQ$19:$BQ$23))/1000)-(CG$26*CG111+CH111*CH$26))/CI$26,0),ROUNDUP(((($V111*$BO$8*SUM($BM$19:$BM$23,$BN$19:$BN$23,$BP$19:$BP$23,$BQ$19:$BQ$23))/1000)-(CG$26*CG111+CH111*CH$26))/CI$26,0))</f>
        <v>0</v>
      </c>
    </row>
    <row r="112" spans="1:87" ht="15.75" hidden="1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1"/>
      <c r="O112" s="21"/>
      <c r="P112" s="21"/>
      <c r="Q112" s="21"/>
      <c r="R112" s="1" t="s">
        <v>131</v>
      </c>
      <c r="S112" s="1" t="s">
        <v>193</v>
      </c>
      <c r="T112" s="1" t="s">
        <v>45</v>
      </c>
      <c r="U112" s="1"/>
      <c r="V112" s="97">
        <f t="shared" si="351"/>
        <v>0</v>
      </c>
      <c r="W112" s="1">
        <f t="shared" si="305"/>
        <v>0</v>
      </c>
      <c r="X112" s="1">
        <f t="shared" si="306"/>
        <v>0</v>
      </c>
      <c r="Y112" s="1">
        <f t="shared" si="307"/>
        <v>0</v>
      </c>
      <c r="Z112" s="1">
        <f t="shared" si="308"/>
        <v>0</v>
      </c>
      <c r="AA112" s="1">
        <f t="shared" si="309"/>
        <v>0</v>
      </c>
      <c r="AB112" s="1">
        <f t="shared" si="310"/>
        <v>0</v>
      </c>
      <c r="AD112" s="1">
        <f t="shared" si="311"/>
        <v>0</v>
      </c>
      <c r="AE112" s="1">
        <f t="shared" si="312"/>
        <v>0</v>
      </c>
      <c r="AF112" s="1">
        <f t="shared" si="313"/>
        <v>0</v>
      </c>
      <c r="AG112" s="1">
        <f t="shared" si="314"/>
        <v>0</v>
      </c>
      <c r="AH112" s="1">
        <f t="shared" si="315"/>
        <v>0</v>
      </c>
      <c r="AI112" s="1">
        <f t="shared" si="316"/>
        <v>0</v>
      </c>
      <c r="AK112" s="1">
        <f t="shared" si="317"/>
        <v>0</v>
      </c>
      <c r="AL112" s="1">
        <f t="shared" si="318"/>
        <v>0</v>
      </c>
      <c r="AM112" s="1">
        <f t="shared" si="319"/>
        <v>0</v>
      </c>
      <c r="AN112" s="1">
        <f t="shared" si="320"/>
        <v>0</v>
      </c>
      <c r="AO112" s="1">
        <f t="shared" si="321"/>
        <v>0</v>
      </c>
      <c r="AP112" s="1">
        <f t="shared" si="322"/>
        <v>0</v>
      </c>
      <c r="AR112" s="1">
        <f t="shared" si="323"/>
        <v>0</v>
      </c>
      <c r="AS112" s="1">
        <f t="shared" si="324"/>
        <v>0</v>
      </c>
      <c r="AT112" s="1">
        <f t="shared" si="325"/>
        <v>0</v>
      </c>
      <c r="AU112" s="1">
        <f t="shared" si="326"/>
        <v>0</v>
      </c>
      <c r="AV112" s="1">
        <f t="shared" si="327"/>
        <v>0</v>
      </c>
      <c r="AW112" s="1">
        <f t="shared" si="328"/>
        <v>0</v>
      </c>
      <c r="AY112" s="1">
        <f t="shared" si="329"/>
        <v>0</v>
      </c>
      <c r="AZ112" s="1">
        <f t="shared" si="330"/>
        <v>0</v>
      </c>
      <c r="BA112" s="1">
        <f t="shared" si="331"/>
        <v>0</v>
      </c>
      <c r="BB112" s="1">
        <f t="shared" si="332"/>
        <v>0</v>
      </c>
      <c r="BC112" s="1">
        <f t="shared" si="333"/>
        <v>0</v>
      </c>
      <c r="BD112" s="1">
        <f t="shared" si="334"/>
        <v>0</v>
      </c>
      <c r="BE112" s="48">
        <f t="shared" si="301"/>
        <v>0</v>
      </c>
      <c r="BF112" s="1">
        <f t="shared" si="352"/>
        <v>0</v>
      </c>
      <c r="BG112" s="1">
        <f t="shared" si="353"/>
        <v>0</v>
      </c>
      <c r="BH112" s="1">
        <f t="shared" si="354"/>
        <v>0</v>
      </c>
      <c r="BI112" s="1">
        <f t="shared" si="355"/>
        <v>0</v>
      </c>
      <c r="BJ112" s="1">
        <f t="shared" si="356"/>
        <v>0</v>
      </c>
      <c r="BK112" s="1">
        <f t="shared" si="357"/>
        <v>0</v>
      </c>
      <c r="BL112" s="62"/>
      <c r="BM112" s="1">
        <f t="shared" si="336"/>
        <v>0</v>
      </c>
      <c r="BN112" s="1">
        <f t="shared" si="337"/>
        <v>0</v>
      </c>
      <c r="BO112" s="1">
        <f t="shared" si="358"/>
        <v>0</v>
      </c>
      <c r="BP112" s="1">
        <f t="shared" si="338"/>
        <v>0</v>
      </c>
      <c r="BQ112" s="1">
        <f t="shared" si="339"/>
        <v>0</v>
      </c>
      <c r="BR112" s="1">
        <f t="shared" si="359"/>
        <v>0</v>
      </c>
      <c r="BS112" s="1">
        <f t="shared" si="360"/>
        <v>0</v>
      </c>
      <c r="BT112" s="1">
        <f t="shared" si="340"/>
        <v>0</v>
      </c>
      <c r="BU112" s="1">
        <f t="shared" si="341"/>
        <v>0</v>
      </c>
      <c r="BV112" s="1">
        <f t="shared" si="342"/>
        <v>0</v>
      </c>
      <c r="BW112" s="1">
        <f t="shared" si="361"/>
        <v>0</v>
      </c>
      <c r="BX112" s="1">
        <f t="shared" si="362"/>
        <v>0</v>
      </c>
      <c r="BY112" s="1">
        <f t="shared" si="343"/>
        <v>0</v>
      </c>
      <c r="BZ112" s="1">
        <f t="shared" si="344"/>
        <v>0</v>
      </c>
      <c r="CA112" s="1">
        <f t="shared" si="363"/>
        <v>0</v>
      </c>
      <c r="CB112" s="1">
        <f t="shared" si="345"/>
        <v>0</v>
      </c>
      <c r="CC112" s="1">
        <f t="shared" si="346"/>
        <v>0</v>
      </c>
      <c r="CD112" s="1">
        <f t="shared" si="364"/>
        <v>0</v>
      </c>
      <c r="CE112" s="1">
        <f t="shared" si="347"/>
        <v>0</v>
      </c>
      <c r="CF112" s="1">
        <f t="shared" si="348"/>
        <v>0</v>
      </c>
      <c r="CG112" s="1">
        <f t="shared" si="349"/>
        <v>0</v>
      </c>
      <c r="CH112" s="1">
        <f t="shared" si="350"/>
        <v>0</v>
      </c>
      <c r="CI112" s="1">
        <f t="shared" si="365"/>
        <v>0</v>
      </c>
    </row>
    <row r="113" spans="1:87" ht="15.75" hidden="1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1"/>
      <c r="O113" s="21"/>
      <c r="P113" s="21"/>
      <c r="Q113" s="21"/>
      <c r="R113" s="1" t="s">
        <v>131</v>
      </c>
      <c r="S113" s="1" t="s">
        <v>193</v>
      </c>
      <c r="T113" s="1" t="s">
        <v>45</v>
      </c>
      <c r="U113" s="1"/>
      <c r="V113" s="97">
        <f t="shared" si="351"/>
        <v>0</v>
      </c>
      <c r="W113" s="1">
        <f t="shared" si="305"/>
        <v>0</v>
      </c>
      <c r="X113" s="1">
        <f t="shared" si="306"/>
        <v>0</v>
      </c>
      <c r="Y113" s="1">
        <f t="shared" si="307"/>
        <v>0</v>
      </c>
      <c r="Z113" s="1">
        <f t="shared" si="308"/>
        <v>0</v>
      </c>
      <c r="AA113" s="1">
        <f t="shared" si="309"/>
        <v>0</v>
      </c>
      <c r="AB113" s="1">
        <f t="shared" si="310"/>
        <v>0</v>
      </c>
      <c r="AD113" s="1">
        <f t="shared" si="311"/>
        <v>0</v>
      </c>
      <c r="AE113" s="1">
        <f t="shared" si="312"/>
        <v>0</v>
      </c>
      <c r="AF113" s="1">
        <f t="shared" si="313"/>
        <v>0</v>
      </c>
      <c r="AG113" s="1">
        <f t="shared" si="314"/>
        <v>0</v>
      </c>
      <c r="AH113" s="1">
        <f t="shared" si="315"/>
        <v>0</v>
      </c>
      <c r="AI113" s="1">
        <f t="shared" si="316"/>
        <v>0</v>
      </c>
      <c r="AK113" s="1">
        <f t="shared" si="317"/>
        <v>0</v>
      </c>
      <c r="AL113" s="1">
        <f t="shared" si="318"/>
        <v>0</v>
      </c>
      <c r="AM113" s="1">
        <f t="shared" si="319"/>
        <v>0</v>
      </c>
      <c r="AN113" s="1">
        <f t="shared" si="320"/>
        <v>0</v>
      </c>
      <c r="AO113" s="1">
        <f t="shared" si="321"/>
        <v>0</v>
      </c>
      <c r="AP113" s="1">
        <f t="shared" si="322"/>
        <v>0</v>
      </c>
      <c r="AR113" s="1">
        <f t="shared" si="323"/>
        <v>0</v>
      </c>
      <c r="AS113" s="1">
        <f t="shared" si="324"/>
        <v>0</v>
      </c>
      <c r="AT113" s="1">
        <f t="shared" si="325"/>
        <v>0</v>
      </c>
      <c r="AU113" s="1">
        <f t="shared" si="326"/>
        <v>0</v>
      </c>
      <c r="AV113" s="1">
        <f t="shared" si="327"/>
        <v>0</v>
      </c>
      <c r="AW113" s="1">
        <f t="shared" si="328"/>
        <v>0</v>
      </c>
      <c r="AY113" s="1">
        <f t="shared" si="329"/>
        <v>0</v>
      </c>
      <c r="AZ113" s="1">
        <f t="shared" si="330"/>
        <v>0</v>
      </c>
      <c r="BA113" s="1">
        <f t="shared" si="331"/>
        <v>0</v>
      </c>
      <c r="BB113" s="1">
        <f t="shared" si="332"/>
        <v>0</v>
      </c>
      <c r="BC113" s="1">
        <f t="shared" si="333"/>
        <v>0</v>
      </c>
      <c r="BD113" s="1">
        <f t="shared" si="334"/>
        <v>0</v>
      </c>
      <c r="BE113" s="48">
        <f t="shared" si="301"/>
        <v>0</v>
      </c>
      <c r="BF113" s="1">
        <f t="shared" si="352"/>
        <v>0</v>
      </c>
      <c r="BG113" s="1">
        <f t="shared" si="353"/>
        <v>0</v>
      </c>
      <c r="BH113" s="1">
        <f t="shared" si="354"/>
        <v>0</v>
      </c>
      <c r="BI113" s="1">
        <f t="shared" si="355"/>
        <v>0</v>
      </c>
      <c r="BJ113" s="1">
        <f t="shared" si="356"/>
        <v>0</v>
      </c>
      <c r="BK113" s="1">
        <f t="shared" si="357"/>
        <v>0</v>
      </c>
      <c r="BL113" s="62"/>
      <c r="BM113" s="1">
        <f t="shared" si="336"/>
        <v>0</v>
      </c>
      <c r="BN113" s="1">
        <f t="shared" si="337"/>
        <v>0</v>
      </c>
      <c r="BO113" s="1">
        <f t="shared" si="358"/>
        <v>0</v>
      </c>
      <c r="BP113" s="1">
        <f t="shared" si="338"/>
        <v>0</v>
      </c>
      <c r="BQ113" s="1">
        <f t="shared" si="339"/>
        <v>0</v>
      </c>
      <c r="BR113" s="1">
        <f t="shared" si="359"/>
        <v>0</v>
      </c>
      <c r="BS113" s="1">
        <f t="shared" si="360"/>
        <v>0</v>
      </c>
      <c r="BT113" s="1">
        <f t="shared" si="340"/>
        <v>0</v>
      </c>
      <c r="BU113" s="1">
        <f t="shared" si="341"/>
        <v>0</v>
      </c>
      <c r="BV113" s="1">
        <f t="shared" si="342"/>
        <v>0</v>
      </c>
      <c r="BW113" s="1">
        <f t="shared" si="361"/>
        <v>0</v>
      </c>
      <c r="BX113" s="1">
        <f t="shared" si="362"/>
        <v>0</v>
      </c>
      <c r="BY113" s="1">
        <f t="shared" si="343"/>
        <v>0</v>
      </c>
      <c r="BZ113" s="1">
        <f t="shared" si="344"/>
        <v>0</v>
      </c>
      <c r="CA113" s="1">
        <f t="shared" si="363"/>
        <v>0</v>
      </c>
      <c r="CB113" s="1">
        <f t="shared" si="345"/>
        <v>0</v>
      </c>
      <c r="CC113" s="1">
        <f t="shared" si="346"/>
        <v>0</v>
      </c>
      <c r="CD113" s="1">
        <f t="shared" si="364"/>
        <v>0</v>
      </c>
      <c r="CE113" s="1">
        <f t="shared" si="347"/>
        <v>0</v>
      </c>
      <c r="CF113" s="1">
        <f t="shared" si="348"/>
        <v>0</v>
      </c>
      <c r="CG113" s="1">
        <f t="shared" si="349"/>
        <v>0</v>
      </c>
      <c r="CH113" s="1">
        <f t="shared" si="350"/>
        <v>0</v>
      </c>
      <c r="CI113" s="1">
        <f t="shared" si="365"/>
        <v>0</v>
      </c>
    </row>
    <row r="114" spans="1:87" ht="15.75" hidden="1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1"/>
      <c r="O114" s="21"/>
      <c r="P114" s="21"/>
      <c r="Q114" s="21"/>
      <c r="R114" s="1" t="s">
        <v>131</v>
      </c>
      <c r="S114" s="1" t="s">
        <v>193</v>
      </c>
      <c r="T114" s="1" t="s">
        <v>45</v>
      </c>
      <c r="U114" s="1"/>
      <c r="V114" s="97">
        <f t="shared" si="351"/>
        <v>0</v>
      </c>
      <c r="W114" s="1">
        <f t="shared" si="305"/>
        <v>0</v>
      </c>
      <c r="X114" s="1">
        <f t="shared" si="306"/>
        <v>0</v>
      </c>
      <c r="Y114" s="1">
        <f t="shared" si="307"/>
        <v>0</v>
      </c>
      <c r="Z114" s="1">
        <f t="shared" si="308"/>
        <v>0</v>
      </c>
      <c r="AA114" s="1">
        <f t="shared" si="309"/>
        <v>0</v>
      </c>
      <c r="AB114" s="1">
        <f t="shared" si="310"/>
        <v>0</v>
      </c>
      <c r="AD114" s="1">
        <f t="shared" si="311"/>
        <v>0</v>
      </c>
      <c r="AE114" s="1">
        <f t="shared" si="312"/>
        <v>0</v>
      </c>
      <c r="AF114" s="1">
        <f t="shared" si="313"/>
        <v>0</v>
      </c>
      <c r="AG114" s="1">
        <f t="shared" si="314"/>
        <v>0</v>
      </c>
      <c r="AH114" s="1">
        <f t="shared" si="315"/>
        <v>0</v>
      </c>
      <c r="AI114" s="1">
        <f t="shared" si="316"/>
        <v>0</v>
      </c>
      <c r="AK114" s="1">
        <f t="shared" si="317"/>
        <v>0</v>
      </c>
      <c r="AL114" s="1">
        <f t="shared" si="318"/>
        <v>0</v>
      </c>
      <c r="AM114" s="1">
        <f t="shared" si="319"/>
        <v>0</v>
      </c>
      <c r="AN114" s="1">
        <f t="shared" si="320"/>
        <v>0</v>
      </c>
      <c r="AO114" s="1">
        <f t="shared" si="321"/>
        <v>0</v>
      </c>
      <c r="AP114" s="1">
        <f t="shared" si="322"/>
        <v>0</v>
      </c>
      <c r="AR114" s="1">
        <f t="shared" si="323"/>
        <v>0</v>
      </c>
      <c r="AS114" s="1">
        <f t="shared" si="324"/>
        <v>0</v>
      </c>
      <c r="AT114" s="1">
        <f t="shared" si="325"/>
        <v>0</v>
      </c>
      <c r="AU114" s="1">
        <f t="shared" si="326"/>
        <v>0</v>
      </c>
      <c r="AV114" s="1">
        <f t="shared" si="327"/>
        <v>0</v>
      </c>
      <c r="AW114" s="1">
        <f t="shared" si="328"/>
        <v>0</v>
      </c>
      <c r="AY114" s="1">
        <f t="shared" si="329"/>
        <v>0</v>
      </c>
      <c r="AZ114" s="1">
        <f t="shared" si="330"/>
        <v>0</v>
      </c>
      <c r="BA114" s="1">
        <f t="shared" si="331"/>
        <v>0</v>
      </c>
      <c r="BB114" s="1">
        <f t="shared" si="332"/>
        <v>0</v>
      </c>
      <c r="BC114" s="1">
        <f t="shared" si="333"/>
        <v>0</v>
      </c>
      <c r="BD114" s="1">
        <f t="shared" si="334"/>
        <v>0</v>
      </c>
      <c r="BE114" s="48">
        <f t="shared" si="301"/>
        <v>0</v>
      </c>
      <c r="BF114" s="1">
        <f t="shared" si="352"/>
        <v>0</v>
      </c>
      <c r="BG114" s="1">
        <f t="shared" si="353"/>
        <v>0</v>
      </c>
      <c r="BH114" s="1">
        <f t="shared" si="354"/>
        <v>0</v>
      </c>
      <c r="BI114" s="1">
        <f>SUM(Z114,AG114,AN114,AU114,BB114)</f>
        <v>0</v>
      </c>
      <c r="BJ114" s="1">
        <f t="shared" si="356"/>
        <v>0</v>
      </c>
      <c r="BK114" s="1">
        <f t="shared" si="357"/>
        <v>0</v>
      </c>
      <c r="BL114" s="62"/>
      <c r="BM114" s="1">
        <f t="shared" si="336"/>
        <v>0</v>
      </c>
      <c r="BN114" s="1">
        <f t="shared" si="337"/>
        <v>0</v>
      </c>
      <c r="BO114" s="1">
        <f t="shared" si="358"/>
        <v>0</v>
      </c>
      <c r="BP114" s="1">
        <f t="shared" si="338"/>
        <v>0</v>
      </c>
      <c r="BQ114" s="1">
        <f t="shared" si="339"/>
        <v>0</v>
      </c>
      <c r="BR114" s="1">
        <f t="shared" si="359"/>
        <v>0</v>
      </c>
      <c r="BS114" s="1">
        <f t="shared" si="360"/>
        <v>0</v>
      </c>
      <c r="BT114" s="1">
        <f t="shared" si="340"/>
        <v>0</v>
      </c>
      <c r="BU114" s="1">
        <f t="shared" si="341"/>
        <v>0</v>
      </c>
      <c r="BV114" s="1">
        <f t="shared" si="342"/>
        <v>0</v>
      </c>
      <c r="BW114" s="1">
        <f t="shared" si="361"/>
        <v>0</v>
      </c>
      <c r="BX114" s="1">
        <f t="shared" si="362"/>
        <v>0</v>
      </c>
      <c r="BY114" s="1">
        <f t="shared" si="343"/>
        <v>0</v>
      </c>
      <c r="BZ114" s="1">
        <f t="shared" si="344"/>
        <v>0</v>
      </c>
      <c r="CA114" s="1">
        <f t="shared" si="363"/>
        <v>0</v>
      </c>
      <c r="CB114" s="1">
        <f t="shared" si="345"/>
        <v>0</v>
      </c>
      <c r="CC114" s="1">
        <f t="shared" si="346"/>
        <v>0</v>
      </c>
      <c r="CD114" s="1">
        <f t="shared" si="364"/>
        <v>0</v>
      </c>
      <c r="CE114" s="1">
        <f t="shared" si="347"/>
        <v>0</v>
      </c>
      <c r="CF114" s="1">
        <f t="shared" si="348"/>
        <v>0</v>
      </c>
      <c r="CG114" s="1">
        <f t="shared" si="349"/>
        <v>0</v>
      </c>
      <c r="CH114" s="1">
        <f t="shared" si="350"/>
        <v>0</v>
      </c>
      <c r="CI114" s="1">
        <f t="shared" si="365"/>
        <v>0</v>
      </c>
    </row>
    <row r="115" spans="1:87" ht="15.75" hidden="1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1"/>
      <c r="O115" s="21"/>
      <c r="P115" s="21"/>
      <c r="Q115" s="21"/>
      <c r="R115" s="1" t="s">
        <v>131</v>
      </c>
      <c r="S115" s="1" t="s">
        <v>193</v>
      </c>
      <c r="T115" s="1" t="s">
        <v>45</v>
      </c>
      <c r="U115" s="1"/>
      <c r="V115" s="97">
        <f t="shared" si="351"/>
        <v>0</v>
      </c>
      <c r="W115" s="1">
        <f t="shared" si="305"/>
        <v>0</v>
      </c>
      <c r="X115" s="1">
        <f t="shared" si="306"/>
        <v>0</v>
      </c>
      <c r="Y115" s="1">
        <f t="shared" si="307"/>
        <v>0</v>
      </c>
      <c r="Z115" s="1">
        <f t="shared" si="308"/>
        <v>0</v>
      </c>
      <c r="AA115" s="1">
        <f t="shared" si="309"/>
        <v>0</v>
      </c>
      <c r="AB115" s="1">
        <f t="shared" si="310"/>
        <v>0</v>
      </c>
      <c r="AD115" s="1">
        <f t="shared" si="311"/>
        <v>0</v>
      </c>
      <c r="AE115" s="1">
        <f t="shared" si="312"/>
        <v>0</v>
      </c>
      <c r="AF115" s="1">
        <f t="shared" si="313"/>
        <v>0</v>
      </c>
      <c r="AG115" s="1">
        <f t="shared" si="314"/>
        <v>0</v>
      </c>
      <c r="AH115" s="1">
        <f t="shared" si="315"/>
        <v>0</v>
      </c>
      <c r="AI115" s="1">
        <f t="shared" si="316"/>
        <v>0</v>
      </c>
      <c r="AK115" s="1">
        <f t="shared" si="317"/>
        <v>0</v>
      </c>
      <c r="AL115" s="1">
        <f t="shared" si="318"/>
        <v>0</v>
      </c>
      <c r="AM115" s="1">
        <f t="shared" si="319"/>
        <v>0</v>
      </c>
      <c r="AN115" s="1">
        <f t="shared" si="320"/>
        <v>0</v>
      </c>
      <c r="AO115" s="1">
        <f t="shared" si="321"/>
        <v>0</v>
      </c>
      <c r="AP115" s="1">
        <f t="shared" si="322"/>
        <v>0</v>
      </c>
      <c r="AR115" s="1">
        <f t="shared" si="323"/>
        <v>0</v>
      </c>
      <c r="AS115" s="1">
        <f t="shared" si="324"/>
        <v>0</v>
      </c>
      <c r="AT115" s="1">
        <f t="shared" si="325"/>
        <v>0</v>
      </c>
      <c r="AU115" s="1">
        <f t="shared" si="326"/>
        <v>0</v>
      </c>
      <c r="AV115" s="1">
        <f t="shared" si="327"/>
        <v>0</v>
      </c>
      <c r="AW115" s="1">
        <f t="shared" si="328"/>
        <v>0</v>
      </c>
      <c r="AY115" s="1">
        <f t="shared" si="329"/>
        <v>0</v>
      </c>
      <c r="AZ115" s="1">
        <f t="shared" si="330"/>
        <v>0</v>
      </c>
      <c r="BA115" s="1">
        <f t="shared" si="331"/>
        <v>0</v>
      </c>
      <c r="BB115" s="1">
        <f t="shared" si="332"/>
        <v>0</v>
      </c>
      <c r="BC115" s="1">
        <f t="shared" si="333"/>
        <v>0</v>
      </c>
      <c r="BD115" s="1">
        <f t="shared" si="334"/>
        <v>0</v>
      </c>
      <c r="BE115" s="48">
        <f t="shared" si="301"/>
        <v>0</v>
      </c>
      <c r="BF115" s="1">
        <f t="shared" si="352"/>
        <v>0</v>
      </c>
      <c r="BG115" s="1">
        <f t="shared" si="353"/>
        <v>0</v>
      </c>
      <c r="BH115" s="1">
        <f t="shared" si="354"/>
        <v>0</v>
      </c>
      <c r="BI115" s="1">
        <f t="shared" si="355"/>
        <v>0</v>
      </c>
      <c r="BJ115" s="1">
        <f t="shared" si="356"/>
        <v>0</v>
      </c>
      <c r="BK115" s="1">
        <f t="shared" si="357"/>
        <v>0</v>
      </c>
      <c r="BL115" s="62"/>
      <c r="BM115" s="1">
        <f t="shared" si="336"/>
        <v>0</v>
      </c>
      <c r="BN115" s="1">
        <f t="shared" si="337"/>
        <v>0</v>
      </c>
      <c r="BO115" s="1">
        <f t="shared" si="358"/>
        <v>0</v>
      </c>
      <c r="BP115" s="1">
        <f t="shared" si="338"/>
        <v>0</v>
      </c>
      <c r="BQ115" s="1">
        <f t="shared" si="339"/>
        <v>0</v>
      </c>
      <c r="BR115" s="1">
        <f t="shared" si="359"/>
        <v>0</v>
      </c>
      <c r="BS115" s="1">
        <f t="shared" si="360"/>
        <v>0</v>
      </c>
      <c r="BT115" s="1">
        <f t="shared" si="340"/>
        <v>0</v>
      </c>
      <c r="BU115" s="1">
        <f t="shared" si="341"/>
        <v>0</v>
      </c>
      <c r="BV115" s="1">
        <f t="shared" si="342"/>
        <v>0</v>
      </c>
      <c r="BW115" s="1">
        <f t="shared" si="361"/>
        <v>0</v>
      </c>
      <c r="BX115" s="1">
        <f t="shared" si="362"/>
        <v>0</v>
      </c>
      <c r="BY115" s="1">
        <f t="shared" si="343"/>
        <v>0</v>
      </c>
      <c r="BZ115" s="1">
        <f t="shared" si="344"/>
        <v>0</v>
      </c>
      <c r="CA115" s="1">
        <f t="shared" si="363"/>
        <v>0</v>
      </c>
      <c r="CB115" s="1">
        <f t="shared" si="345"/>
        <v>0</v>
      </c>
      <c r="CC115" s="1">
        <f t="shared" si="346"/>
        <v>0</v>
      </c>
      <c r="CD115" s="1">
        <f t="shared" si="364"/>
        <v>0</v>
      </c>
      <c r="CE115" s="1">
        <f t="shared" si="347"/>
        <v>0</v>
      </c>
      <c r="CF115" s="1">
        <f t="shared" si="348"/>
        <v>0</v>
      </c>
      <c r="CG115" s="1">
        <f t="shared" si="349"/>
        <v>0</v>
      </c>
      <c r="CH115" s="1">
        <f t="shared" si="350"/>
        <v>0</v>
      </c>
      <c r="CI115" s="1">
        <f t="shared" si="365"/>
        <v>0</v>
      </c>
    </row>
    <row r="116" spans="1:87" ht="15.75" hidden="1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1"/>
      <c r="O116" s="21"/>
      <c r="P116" s="21"/>
      <c r="Q116" s="21"/>
      <c r="R116" s="1" t="s">
        <v>131</v>
      </c>
      <c r="S116" s="1" t="s">
        <v>193</v>
      </c>
      <c r="T116" s="1" t="s">
        <v>45</v>
      </c>
      <c r="U116" s="1"/>
      <c r="V116" s="97">
        <f t="shared" si="351"/>
        <v>0</v>
      </c>
      <c r="W116" s="1">
        <f t="shared" si="305"/>
        <v>0</v>
      </c>
      <c r="X116" s="1">
        <f t="shared" si="306"/>
        <v>0</v>
      </c>
      <c r="Y116" s="1">
        <f t="shared" si="307"/>
        <v>0</v>
      </c>
      <c r="Z116" s="1">
        <f t="shared" si="308"/>
        <v>0</v>
      </c>
      <c r="AA116" s="1">
        <f t="shared" si="309"/>
        <v>0</v>
      </c>
      <c r="AB116" s="1">
        <f t="shared" si="310"/>
        <v>0</v>
      </c>
      <c r="AD116" s="1">
        <f t="shared" si="311"/>
        <v>0</v>
      </c>
      <c r="AE116" s="1">
        <f t="shared" si="312"/>
        <v>0</v>
      </c>
      <c r="AF116" s="1">
        <f t="shared" si="313"/>
        <v>0</v>
      </c>
      <c r="AG116" s="1">
        <f t="shared" si="314"/>
        <v>0</v>
      </c>
      <c r="AH116" s="1">
        <f t="shared" si="315"/>
        <v>0</v>
      </c>
      <c r="AI116" s="1">
        <f t="shared" si="316"/>
        <v>0</v>
      </c>
      <c r="AK116" s="1">
        <f t="shared" si="317"/>
        <v>0</v>
      </c>
      <c r="AL116" s="1">
        <f t="shared" si="318"/>
        <v>0</v>
      </c>
      <c r="AM116" s="1">
        <f t="shared" si="319"/>
        <v>0</v>
      </c>
      <c r="AN116" s="1">
        <f t="shared" si="320"/>
        <v>0</v>
      </c>
      <c r="AO116" s="1">
        <f t="shared" si="321"/>
        <v>0</v>
      </c>
      <c r="AP116" s="1">
        <f t="shared" si="322"/>
        <v>0</v>
      </c>
      <c r="AR116" s="1">
        <f t="shared" si="323"/>
        <v>0</v>
      </c>
      <c r="AS116" s="1">
        <f t="shared" si="324"/>
        <v>0</v>
      </c>
      <c r="AT116" s="1">
        <f t="shared" si="325"/>
        <v>0</v>
      </c>
      <c r="AU116" s="1">
        <f t="shared" si="326"/>
        <v>0</v>
      </c>
      <c r="AV116" s="1">
        <f t="shared" si="327"/>
        <v>0</v>
      </c>
      <c r="AW116" s="1">
        <f t="shared" si="328"/>
        <v>0</v>
      </c>
      <c r="AY116" s="1">
        <f t="shared" si="329"/>
        <v>0</v>
      </c>
      <c r="AZ116" s="1">
        <f t="shared" si="330"/>
        <v>0</v>
      </c>
      <c r="BA116" s="1">
        <f t="shared" si="331"/>
        <v>0</v>
      </c>
      <c r="BB116" s="1">
        <f t="shared" si="332"/>
        <v>0</v>
      </c>
      <c r="BC116" s="1">
        <f t="shared" si="333"/>
        <v>0</v>
      </c>
      <c r="BD116" s="1">
        <f t="shared" si="334"/>
        <v>0</v>
      </c>
      <c r="BE116" s="48">
        <f t="shared" si="301"/>
        <v>0</v>
      </c>
      <c r="BF116" s="1">
        <f t="shared" si="352"/>
        <v>0</v>
      </c>
      <c r="BG116" s="1">
        <f t="shared" si="353"/>
        <v>0</v>
      </c>
      <c r="BH116" s="1">
        <f t="shared" si="354"/>
        <v>0</v>
      </c>
      <c r="BI116" s="1">
        <f t="shared" si="355"/>
        <v>0</v>
      </c>
      <c r="BJ116" s="1">
        <f t="shared" si="356"/>
        <v>0</v>
      </c>
      <c r="BK116" s="1">
        <f t="shared" si="357"/>
        <v>0</v>
      </c>
      <c r="BL116" s="62"/>
      <c r="BM116" s="1">
        <f t="shared" si="336"/>
        <v>0</v>
      </c>
      <c r="BN116" s="1">
        <f t="shared" si="337"/>
        <v>0</v>
      </c>
      <c r="BO116" s="1">
        <f t="shared" si="358"/>
        <v>0</v>
      </c>
      <c r="BP116" s="1">
        <f t="shared" si="338"/>
        <v>0</v>
      </c>
      <c r="BQ116" s="1">
        <f t="shared" si="339"/>
        <v>0</v>
      </c>
      <c r="BR116" s="1">
        <f t="shared" si="359"/>
        <v>0</v>
      </c>
      <c r="BS116" s="1">
        <f t="shared" si="360"/>
        <v>0</v>
      </c>
      <c r="BT116" s="1">
        <f t="shared" si="340"/>
        <v>0</v>
      </c>
      <c r="BU116" s="1">
        <f t="shared" si="341"/>
        <v>0</v>
      </c>
      <c r="BV116" s="1">
        <f t="shared" si="342"/>
        <v>0</v>
      </c>
      <c r="BW116" s="1">
        <f t="shared" si="361"/>
        <v>0</v>
      </c>
      <c r="BX116" s="1">
        <f t="shared" si="362"/>
        <v>0</v>
      </c>
      <c r="BY116" s="1">
        <f t="shared" si="343"/>
        <v>0</v>
      </c>
      <c r="BZ116" s="1">
        <f t="shared" si="344"/>
        <v>0</v>
      </c>
      <c r="CA116" s="1">
        <f t="shared" si="363"/>
        <v>0</v>
      </c>
      <c r="CB116" s="1">
        <f t="shared" si="345"/>
        <v>0</v>
      </c>
      <c r="CC116" s="1">
        <f t="shared" si="346"/>
        <v>0</v>
      </c>
      <c r="CD116" s="1">
        <f t="shared" si="364"/>
        <v>0</v>
      </c>
      <c r="CE116" s="1">
        <f t="shared" si="347"/>
        <v>0</v>
      </c>
      <c r="CF116" s="1">
        <f t="shared" si="348"/>
        <v>0</v>
      </c>
      <c r="CG116" s="1">
        <f t="shared" si="349"/>
        <v>0</v>
      </c>
      <c r="CH116" s="1">
        <f t="shared" si="350"/>
        <v>0</v>
      </c>
      <c r="CI116" s="1">
        <f t="shared" si="365"/>
        <v>0</v>
      </c>
    </row>
    <row r="117" spans="1:87" ht="15.75" hidden="1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1"/>
      <c r="O117" s="21"/>
      <c r="P117" s="21"/>
      <c r="Q117" s="21"/>
      <c r="R117" s="1" t="s">
        <v>131</v>
      </c>
      <c r="S117" s="1" t="s">
        <v>193</v>
      </c>
      <c r="T117" s="1" t="s">
        <v>45</v>
      </c>
      <c r="U117" s="1"/>
      <c r="V117" s="97">
        <f t="shared" si="351"/>
        <v>0</v>
      </c>
      <c r="W117" s="1">
        <f t="shared" si="305"/>
        <v>0</v>
      </c>
      <c r="X117" s="1">
        <f t="shared" si="306"/>
        <v>0</v>
      </c>
      <c r="Y117" s="1">
        <f t="shared" si="307"/>
        <v>0</v>
      </c>
      <c r="Z117" s="1">
        <f t="shared" si="308"/>
        <v>0</v>
      </c>
      <c r="AA117" s="1">
        <f t="shared" si="309"/>
        <v>0</v>
      </c>
      <c r="AB117" s="1">
        <f t="shared" si="310"/>
        <v>0</v>
      </c>
      <c r="AD117" s="1">
        <f t="shared" si="311"/>
        <v>0</v>
      </c>
      <c r="AE117" s="1">
        <f t="shared" si="312"/>
        <v>0</v>
      </c>
      <c r="AF117" s="1">
        <f t="shared" si="313"/>
        <v>0</v>
      </c>
      <c r="AG117" s="1">
        <f t="shared" si="314"/>
        <v>0</v>
      </c>
      <c r="AH117" s="1">
        <f t="shared" si="315"/>
        <v>0</v>
      </c>
      <c r="AI117" s="1">
        <f t="shared" si="316"/>
        <v>0</v>
      </c>
      <c r="AK117" s="1">
        <f t="shared" si="317"/>
        <v>0</v>
      </c>
      <c r="AL117" s="1">
        <f t="shared" si="318"/>
        <v>0</v>
      </c>
      <c r="AM117" s="1">
        <f t="shared" si="319"/>
        <v>0</v>
      </c>
      <c r="AN117" s="1">
        <f t="shared" si="320"/>
        <v>0</v>
      </c>
      <c r="AO117" s="1">
        <f t="shared" si="321"/>
        <v>0</v>
      </c>
      <c r="AP117" s="1">
        <f t="shared" si="322"/>
        <v>0</v>
      </c>
      <c r="AR117" s="1">
        <f t="shared" si="323"/>
        <v>0</v>
      </c>
      <c r="AS117" s="1">
        <f t="shared" si="324"/>
        <v>0</v>
      </c>
      <c r="AT117" s="1">
        <f t="shared" si="325"/>
        <v>0</v>
      </c>
      <c r="AU117" s="1">
        <f t="shared" si="326"/>
        <v>0</v>
      </c>
      <c r="AV117" s="1">
        <f t="shared" si="327"/>
        <v>0</v>
      </c>
      <c r="AW117" s="1">
        <f t="shared" si="328"/>
        <v>0</v>
      </c>
      <c r="AY117" s="1">
        <f t="shared" si="329"/>
        <v>0</v>
      </c>
      <c r="AZ117" s="1">
        <f t="shared" si="330"/>
        <v>0</v>
      </c>
      <c r="BA117" s="1">
        <f t="shared" si="331"/>
        <v>0</v>
      </c>
      <c r="BB117" s="1">
        <f t="shared" si="332"/>
        <v>0</v>
      </c>
      <c r="BC117" s="1">
        <f t="shared" si="333"/>
        <v>0</v>
      </c>
      <c r="BD117" s="1">
        <f t="shared" si="334"/>
        <v>0</v>
      </c>
      <c r="BE117" s="48">
        <f t="shared" si="301"/>
        <v>0</v>
      </c>
      <c r="BF117" s="1">
        <f t="shared" si="352"/>
        <v>0</v>
      </c>
      <c r="BG117" s="1">
        <f t="shared" si="353"/>
        <v>0</v>
      </c>
      <c r="BH117" s="1">
        <f t="shared" si="354"/>
        <v>0</v>
      </c>
      <c r="BI117" s="1">
        <f t="shared" si="355"/>
        <v>0</v>
      </c>
      <c r="BJ117" s="1">
        <f t="shared" si="356"/>
        <v>0</v>
      </c>
      <c r="BK117" s="1">
        <f t="shared" si="357"/>
        <v>0</v>
      </c>
      <c r="BL117" s="62"/>
      <c r="BM117" s="1">
        <f t="shared" si="336"/>
        <v>0</v>
      </c>
      <c r="BN117" s="1">
        <f t="shared" si="337"/>
        <v>0</v>
      </c>
      <c r="BO117" s="1">
        <f t="shared" si="358"/>
        <v>0</v>
      </c>
      <c r="BP117" s="1">
        <f t="shared" si="338"/>
        <v>0</v>
      </c>
      <c r="BQ117" s="1">
        <f t="shared" si="339"/>
        <v>0</v>
      </c>
      <c r="BR117" s="1">
        <f t="shared" si="359"/>
        <v>0</v>
      </c>
      <c r="BS117" s="1">
        <f t="shared" si="360"/>
        <v>0</v>
      </c>
      <c r="BT117" s="1">
        <f t="shared" si="340"/>
        <v>0</v>
      </c>
      <c r="BU117" s="1">
        <f t="shared" si="341"/>
        <v>0</v>
      </c>
      <c r="BV117" s="1">
        <f t="shared" si="342"/>
        <v>0</v>
      </c>
      <c r="BW117" s="1">
        <f t="shared" si="361"/>
        <v>0</v>
      </c>
      <c r="BX117" s="1">
        <f t="shared" si="362"/>
        <v>0</v>
      </c>
      <c r="BY117" s="1">
        <f t="shared" si="343"/>
        <v>0</v>
      </c>
      <c r="BZ117" s="1">
        <f t="shared" si="344"/>
        <v>0</v>
      </c>
      <c r="CA117" s="1">
        <f t="shared" si="363"/>
        <v>0</v>
      </c>
      <c r="CB117" s="1">
        <f t="shared" si="345"/>
        <v>0</v>
      </c>
      <c r="CC117" s="1">
        <f t="shared" si="346"/>
        <v>0</v>
      </c>
      <c r="CD117" s="1">
        <f t="shared" si="364"/>
        <v>0</v>
      </c>
      <c r="CE117" s="1">
        <f t="shared" si="347"/>
        <v>0</v>
      </c>
      <c r="CF117" s="1">
        <f t="shared" si="348"/>
        <v>0</v>
      </c>
      <c r="CG117" s="1">
        <f t="shared" si="349"/>
        <v>0</v>
      </c>
      <c r="CH117" s="1">
        <f t="shared" si="350"/>
        <v>0</v>
      </c>
      <c r="CI117" s="1">
        <f t="shared" si="365"/>
        <v>0</v>
      </c>
    </row>
    <row r="118" spans="1:87" ht="15.75" hidden="1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1"/>
      <c r="O118" s="21"/>
      <c r="P118" s="21"/>
      <c r="Q118" s="21"/>
      <c r="R118" s="1" t="s">
        <v>131</v>
      </c>
      <c r="S118" s="1" t="s">
        <v>193</v>
      </c>
      <c r="T118" s="1" t="s">
        <v>45</v>
      </c>
      <c r="U118" s="1"/>
      <c r="V118" s="97">
        <f t="shared" si="351"/>
        <v>0</v>
      </c>
      <c r="W118" s="1">
        <f t="shared" si="305"/>
        <v>0</v>
      </c>
      <c r="X118" s="1">
        <f t="shared" si="306"/>
        <v>0</v>
      </c>
      <c r="Y118" s="1">
        <f t="shared" si="307"/>
        <v>0</v>
      </c>
      <c r="Z118" s="1">
        <f t="shared" si="308"/>
        <v>0</v>
      </c>
      <c r="AA118" s="1">
        <f t="shared" si="309"/>
        <v>0</v>
      </c>
      <c r="AB118" s="1">
        <f t="shared" si="310"/>
        <v>0</v>
      </c>
      <c r="AD118" s="1">
        <f t="shared" si="311"/>
        <v>0</v>
      </c>
      <c r="AE118" s="1">
        <f t="shared" si="312"/>
        <v>0</v>
      </c>
      <c r="AF118" s="1">
        <f t="shared" si="313"/>
        <v>0</v>
      </c>
      <c r="AG118" s="1">
        <f t="shared" si="314"/>
        <v>0</v>
      </c>
      <c r="AH118" s="1">
        <f t="shared" si="315"/>
        <v>0</v>
      </c>
      <c r="AI118" s="1">
        <f t="shared" si="316"/>
        <v>0</v>
      </c>
      <c r="AK118" s="1">
        <f t="shared" si="317"/>
        <v>0</v>
      </c>
      <c r="AL118" s="1">
        <f t="shared" si="318"/>
        <v>0</v>
      </c>
      <c r="AM118" s="1">
        <f t="shared" si="319"/>
        <v>0</v>
      </c>
      <c r="AN118" s="1">
        <f t="shared" si="320"/>
        <v>0</v>
      </c>
      <c r="AO118" s="1">
        <f t="shared" si="321"/>
        <v>0</v>
      </c>
      <c r="AP118" s="1">
        <f t="shared" si="322"/>
        <v>0</v>
      </c>
      <c r="AR118" s="1">
        <f t="shared" si="323"/>
        <v>0</v>
      </c>
      <c r="AS118" s="1">
        <f t="shared" si="324"/>
        <v>0</v>
      </c>
      <c r="AT118" s="1">
        <f t="shared" si="325"/>
        <v>0</v>
      </c>
      <c r="AU118" s="1">
        <f t="shared" si="326"/>
        <v>0</v>
      </c>
      <c r="AV118" s="1">
        <f t="shared" si="327"/>
        <v>0</v>
      </c>
      <c r="AW118" s="1">
        <f t="shared" si="328"/>
        <v>0</v>
      </c>
      <c r="AY118" s="1">
        <f t="shared" si="329"/>
        <v>0</v>
      </c>
      <c r="AZ118" s="1">
        <f t="shared" si="330"/>
        <v>0</v>
      </c>
      <c r="BA118" s="1">
        <f t="shared" si="331"/>
        <v>0</v>
      </c>
      <c r="BB118" s="1">
        <f t="shared" si="332"/>
        <v>0</v>
      </c>
      <c r="BC118" s="1">
        <f t="shared" si="333"/>
        <v>0</v>
      </c>
      <c r="BD118" s="1">
        <f t="shared" si="334"/>
        <v>0</v>
      </c>
      <c r="BE118" s="48">
        <f t="shared" si="301"/>
        <v>0</v>
      </c>
      <c r="BF118" s="1">
        <f t="shared" si="352"/>
        <v>0</v>
      </c>
      <c r="BG118" s="1">
        <f t="shared" si="353"/>
        <v>0</v>
      </c>
      <c r="BH118" s="1">
        <f t="shared" si="354"/>
        <v>0</v>
      </c>
      <c r="BI118" s="1">
        <f t="shared" si="355"/>
        <v>0</v>
      </c>
      <c r="BJ118" s="1">
        <f t="shared" si="356"/>
        <v>0</v>
      </c>
      <c r="BK118" s="1">
        <f t="shared" si="357"/>
        <v>0</v>
      </c>
      <c r="BL118" s="62"/>
      <c r="BM118" s="1">
        <f t="shared" si="336"/>
        <v>0</v>
      </c>
      <c r="BN118" s="1">
        <f t="shared" si="337"/>
        <v>0</v>
      </c>
      <c r="BO118" s="1">
        <f t="shared" si="358"/>
        <v>0</v>
      </c>
      <c r="BP118" s="1">
        <f t="shared" si="338"/>
        <v>0</v>
      </c>
      <c r="BQ118" s="1">
        <f t="shared" si="339"/>
        <v>0</v>
      </c>
      <c r="BR118" s="1">
        <f t="shared" si="359"/>
        <v>0</v>
      </c>
      <c r="BS118" s="1">
        <f t="shared" si="360"/>
        <v>0</v>
      </c>
      <c r="BT118" s="1">
        <f t="shared" si="340"/>
        <v>0</v>
      </c>
      <c r="BU118" s="1">
        <f t="shared" si="341"/>
        <v>0</v>
      </c>
      <c r="BV118" s="1">
        <f t="shared" si="342"/>
        <v>0</v>
      </c>
      <c r="BW118" s="1">
        <f t="shared" si="361"/>
        <v>0</v>
      </c>
      <c r="BX118" s="1">
        <f t="shared" si="362"/>
        <v>0</v>
      </c>
      <c r="BY118" s="1">
        <f t="shared" si="343"/>
        <v>0</v>
      </c>
      <c r="BZ118" s="1">
        <f t="shared" si="344"/>
        <v>0</v>
      </c>
      <c r="CA118" s="1">
        <f t="shared" si="363"/>
        <v>0</v>
      </c>
      <c r="CB118" s="1">
        <f t="shared" si="345"/>
        <v>0</v>
      </c>
      <c r="CC118" s="1">
        <f t="shared" si="346"/>
        <v>0</v>
      </c>
      <c r="CD118" s="1">
        <f t="shared" si="364"/>
        <v>0</v>
      </c>
      <c r="CE118" s="1">
        <f t="shared" si="347"/>
        <v>0</v>
      </c>
      <c r="CF118" s="1">
        <f t="shared" si="348"/>
        <v>0</v>
      </c>
      <c r="CG118" s="1">
        <f t="shared" si="349"/>
        <v>0</v>
      </c>
      <c r="CH118" s="1">
        <f t="shared" si="350"/>
        <v>0</v>
      </c>
      <c r="CI118" s="1">
        <f t="shared" si="365"/>
        <v>0</v>
      </c>
    </row>
    <row r="119" spans="1:87" ht="15.75" hidden="1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1"/>
      <c r="O119" s="21"/>
      <c r="P119" s="21"/>
      <c r="Q119" s="21"/>
      <c r="R119" s="1" t="s">
        <v>131</v>
      </c>
      <c r="S119" s="1" t="s">
        <v>193</v>
      </c>
      <c r="T119" s="1" t="s">
        <v>45</v>
      </c>
      <c r="U119" s="1"/>
      <c r="V119" s="97">
        <f t="shared" si="351"/>
        <v>0</v>
      </c>
      <c r="W119" s="1">
        <f t="shared" si="305"/>
        <v>0</v>
      </c>
      <c r="X119" s="1">
        <f t="shared" si="306"/>
        <v>0</v>
      </c>
      <c r="Y119" s="1">
        <f t="shared" si="307"/>
        <v>0</v>
      </c>
      <c r="Z119" s="1">
        <f t="shared" si="308"/>
        <v>0</v>
      </c>
      <c r="AA119" s="1">
        <f t="shared" si="309"/>
        <v>0</v>
      </c>
      <c r="AB119" s="1">
        <f t="shared" si="310"/>
        <v>0</v>
      </c>
      <c r="AD119" s="1">
        <f t="shared" si="311"/>
        <v>0</v>
      </c>
      <c r="AE119" s="1">
        <f t="shared" si="312"/>
        <v>0</v>
      </c>
      <c r="AF119" s="1">
        <f t="shared" si="313"/>
        <v>0</v>
      </c>
      <c r="AG119" s="1">
        <f t="shared" si="314"/>
        <v>0</v>
      </c>
      <c r="AH119" s="1">
        <f t="shared" si="315"/>
        <v>0</v>
      </c>
      <c r="AI119" s="1">
        <f t="shared" si="316"/>
        <v>0</v>
      </c>
      <c r="AK119" s="1">
        <f t="shared" si="317"/>
        <v>0</v>
      </c>
      <c r="AL119" s="1">
        <f t="shared" si="318"/>
        <v>0</v>
      </c>
      <c r="AM119" s="1">
        <f t="shared" si="319"/>
        <v>0</v>
      </c>
      <c r="AN119" s="1">
        <f t="shared" si="320"/>
        <v>0</v>
      </c>
      <c r="AO119" s="1">
        <f t="shared" si="321"/>
        <v>0</v>
      </c>
      <c r="AP119" s="1">
        <f t="shared" si="322"/>
        <v>0</v>
      </c>
      <c r="AR119" s="1">
        <f t="shared" si="323"/>
        <v>0</v>
      </c>
      <c r="AS119" s="1">
        <f t="shared" si="324"/>
        <v>0</v>
      </c>
      <c r="AT119" s="1">
        <f t="shared" si="325"/>
        <v>0</v>
      </c>
      <c r="AU119" s="1">
        <f t="shared" si="326"/>
        <v>0</v>
      </c>
      <c r="AV119" s="1">
        <f t="shared" si="327"/>
        <v>0</v>
      </c>
      <c r="AW119" s="1">
        <f t="shared" si="328"/>
        <v>0</v>
      </c>
      <c r="AY119" s="1">
        <f t="shared" si="329"/>
        <v>0</v>
      </c>
      <c r="AZ119" s="1">
        <f t="shared" si="330"/>
        <v>0</v>
      </c>
      <c r="BA119" s="1">
        <f t="shared" si="331"/>
        <v>0</v>
      </c>
      <c r="BB119" s="1">
        <f t="shared" si="332"/>
        <v>0</v>
      </c>
      <c r="BC119" s="1">
        <f t="shared" si="333"/>
        <v>0</v>
      </c>
      <c r="BD119" s="1">
        <f t="shared" si="334"/>
        <v>0</v>
      </c>
      <c r="BE119" s="48">
        <f t="shared" si="301"/>
        <v>0</v>
      </c>
      <c r="BF119" s="1">
        <f t="shared" si="352"/>
        <v>0</v>
      </c>
      <c r="BG119" s="1">
        <f t="shared" si="353"/>
        <v>0</v>
      </c>
      <c r="BH119" s="1">
        <f t="shared" si="354"/>
        <v>0</v>
      </c>
      <c r="BI119" s="1">
        <f t="shared" si="355"/>
        <v>0</v>
      </c>
      <c r="BJ119" s="1">
        <f t="shared" si="356"/>
        <v>0</v>
      </c>
      <c r="BK119" s="1">
        <f t="shared" si="357"/>
        <v>0</v>
      </c>
      <c r="BL119" s="62"/>
      <c r="BM119" s="1">
        <f t="shared" si="336"/>
        <v>0</v>
      </c>
      <c r="BN119" s="1">
        <f t="shared" si="337"/>
        <v>0</v>
      </c>
      <c r="BO119" s="1">
        <f t="shared" si="358"/>
        <v>0</v>
      </c>
      <c r="BP119" s="1">
        <f t="shared" si="338"/>
        <v>0</v>
      </c>
      <c r="BQ119" s="1">
        <f t="shared" si="339"/>
        <v>0</v>
      </c>
      <c r="BR119" s="1">
        <f t="shared" si="359"/>
        <v>0</v>
      </c>
      <c r="BS119" s="1">
        <f t="shared" si="360"/>
        <v>0</v>
      </c>
      <c r="BT119" s="1">
        <f t="shared" si="340"/>
        <v>0</v>
      </c>
      <c r="BU119" s="1">
        <f t="shared" si="341"/>
        <v>0</v>
      </c>
      <c r="BV119" s="1">
        <f t="shared" si="342"/>
        <v>0</v>
      </c>
      <c r="BW119" s="1">
        <f t="shared" si="361"/>
        <v>0</v>
      </c>
      <c r="BX119" s="1">
        <f t="shared" si="362"/>
        <v>0</v>
      </c>
      <c r="BY119" s="1">
        <f t="shared" si="343"/>
        <v>0</v>
      </c>
      <c r="BZ119" s="1">
        <f t="shared" si="344"/>
        <v>0</v>
      </c>
      <c r="CA119" s="1">
        <f t="shared" si="363"/>
        <v>0</v>
      </c>
      <c r="CB119" s="1">
        <f t="shared" si="345"/>
        <v>0</v>
      </c>
      <c r="CC119" s="1">
        <f t="shared" si="346"/>
        <v>0</v>
      </c>
      <c r="CD119" s="1">
        <f t="shared" si="364"/>
        <v>0</v>
      </c>
      <c r="CE119" s="1">
        <f t="shared" si="347"/>
        <v>0</v>
      </c>
      <c r="CF119" s="1">
        <f t="shared" si="348"/>
        <v>0</v>
      </c>
      <c r="CG119" s="1">
        <f t="shared" si="349"/>
        <v>0</v>
      </c>
      <c r="CH119" s="1">
        <f t="shared" si="350"/>
        <v>0</v>
      </c>
      <c r="CI119" s="1">
        <f t="shared" si="365"/>
        <v>0</v>
      </c>
    </row>
    <row r="120" spans="1:87" ht="15.75" hidden="1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1"/>
      <c r="O120" s="21"/>
      <c r="P120" s="21"/>
      <c r="Q120" s="21"/>
      <c r="R120" s="1" t="s">
        <v>131</v>
      </c>
      <c r="S120" s="1" t="s">
        <v>193</v>
      </c>
      <c r="T120" s="1" t="s">
        <v>59</v>
      </c>
      <c r="U120" s="1"/>
      <c r="V120" s="97">
        <f t="shared" si="351"/>
        <v>0</v>
      </c>
      <c r="W120" s="1">
        <f t="shared" si="305"/>
        <v>0</v>
      </c>
      <c r="X120" s="1">
        <f t="shared" si="306"/>
        <v>0</v>
      </c>
      <c r="Y120" s="1">
        <f t="shared" si="307"/>
        <v>0</v>
      </c>
      <c r="Z120" s="1">
        <f t="shared" si="308"/>
        <v>0</v>
      </c>
      <c r="AA120" s="1">
        <f t="shared" si="309"/>
        <v>0</v>
      </c>
      <c r="AB120" s="1">
        <f t="shared" si="310"/>
        <v>0</v>
      </c>
      <c r="AD120" s="1">
        <f t="shared" si="311"/>
        <v>0</v>
      </c>
      <c r="AE120" s="1">
        <f t="shared" si="312"/>
        <v>0</v>
      </c>
      <c r="AF120" s="1">
        <f t="shared" si="313"/>
        <v>0</v>
      </c>
      <c r="AG120" s="1">
        <f t="shared" si="314"/>
        <v>0</v>
      </c>
      <c r="AH120" s="1">
        <f t="shared" si="315"/>
        <v>0</v>
      </c>
      <c r="AI120" s="1">
        <f t="shared" si="316"/>
        <v>0</v>
      </c>
      <c r="AK120" s="1">
        <f t="shared" si="317"/>
        <v>0</v>
      </c>
      <c r="AL120" s="1">
        <f t="shared" si="318"/>
        <v>0</v>
      </c>
      <c r="AM120" s="1">
        <f t="shared" si="319"/>
        <v>0</v>
      </c>
      <c r="AN120" s="1">
        <f t="shared" si="320"/>
        <v>0</v>
      </c>
      <c r="AO120" s="1">
        <f t="shared" si="321"/>
        <v>0</v>
      </c>
      <c r="AP120" s="1">
        <f t="shared" si="322"/>
        <v>0</v>
      </c>
      <c r="AR120" s="1">
        <f t="shared" si="323"/>
        <v>0</v>
      </c>
      <c r="AS120" s="1">
        <f t="shared" si="324"/>
        <v>0</v>
      </c>
      <c r="AT120" s="1">
        <f t="shared" si="325"/>
        <v>0</v>
      </c>
      <c r="AU120" s="1">
        <f t="shared" si="326"/>
        <v>0</v>
      </c>
      <c r="AV120" s="1">
        <f t="shared" si="327"/>
        <v>0</v>
      </c>
      <c r="AW120" s="1">
        <f t="shared" si="328"/>
        <v>0</v>
      </c>
      <c r="AY120" s="1">
        <f t="shared" si="329"/>
        <v>0</v>
      </c>
      <c r="AZ120" s="1">
        <f t="shared" si="330"/>
        <v>0</v>
      </c>
      <c r="BA120" s="1">
        <f t="shared" si="331"/>
        <v>0</v>
      </c>
      <c r="BB120" s="1">
        <f t="shared" si="332"/>
        <v>0</v>
      </c>
      <c r="BC120" s="1">
        <f t="shared" si="333"/>
        <v>0</v>
      </c>
      <c r="BD120" s="1">
        <f t="shared" si="334"/>
        <v>0</v>
      </c>
      <c r="BE120" s="48">
        <f t="shared" si="301"/>
        <v>0</v>
      </c>
      <c r="BF120" s="1">
        <f t="shared" si="352"/>
        <v>0</v>
      </c>
      <c r="BG120" s="1">
        <f t="shared" si="353"/>
        <v>0</v>
      </c>
      <c r="BH120" s="1">
        <f t="shared" si="354"/>
        <v>0</v>
      </c>
      <c r="BI120" s="1">
        <f t="shared" si="355"/>
        <v>0</v>
      </c>
      <c r="BJ120" s="1">
        <f t="shared" si="356"/>
        <v>0</v>
      </c>
      <c r="BK120" s="1">
        <f t="shared" si="357"/>
        <v>0</v>
      </c>
      <c r="BL120" s="62"/>
      <c r="BM120" s="1">
        <f t="shared" si="336"/>
        <v>0</v>
      </c>
      <c r="BN120" s="1">
        <f t="shared" si="337"/>
        <v>0</v>
      </c>
      <c r="BO120" s="1">
        <f t="shared" si="358"/>
        <v>0</v>
      </c>
      <c r="BP120" s="1">
        <f t="shared" si="338"/>
        <v>0</v>
      </c>
      <c r="BQ120" s="1">
        <f t="shared" si="339"/>
        <v>0</v>
      </c>
      <c r="BR120" s="1">
        <f t="shared" si="359"/>
        <v>0</v>
      </c>
      <c r="BS120" s="1">
        <f t="shared" si="360"/>
        <v>0</v>
      </c>
      <c r="BT120" s="1">
        <f t="shared" si="340"/>
        <v>0</v>
      </c>
      <c r="BU120" s="1">
        <f t="shared" si="341"/>
        <v>0</v>
      </c>
      <c r="BV120" s="1">
        <f t="shared" si="342"/>
        <v>0</v>
      </c>
      <c r="BW120" s="1">
        <f t="shared" si="361"/>
        <v>0</v>
      </c>
      <c r="BX120" s="1">
        <f t="shared" si="362"/>
        <v>0</v>
      </c>
      <c r="BY120" s="1">
        <f t="shared" si="343"/>
        <v>0</v>
      </c>
      <c r="BZ120" s="1">
        <f t="shared" si="344"/>
        <v>0</v>
      </c>
      <c r="CA120" s="1">
        <f t="shared" si="363"/>
        <v>0</v>
      </c>
      <c r="CB120" s="1">
        <f t="shared" si="345"/>
        <v>0</v>
      </c>
      <c r="CC120" s="1">
        <f t="shared" si="346"/>
        <v>0</v>
      </c>
      <c r="CD120" s="1">
        <f t="shared" si="364"/>
        <v>0</v>
      </c>
      <c r="CE120" s="1">
        <f t="shared" si="347"/>
        <v>0</v>
      </c>
      <c r="CF120" s="1">
        <f t="shared" si="348"/>
        <v>0</v>
      </c>
      <c r="CG120" s="1">
        <f t="shared" si="349"/>
        <v>0</v>
      </c>
      <c r="CH120" s="1">
        <f t="shared" si="350"/>
        <v>0</v>
      </c>
      <c r="CI120" s="1">
        <f t="shared" si="365"/>
        <v>0</v>
      </c>
    </row>
    <row r="121" spans="1:87" ht="15.75" hidden="1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1"/>
      <c r="O121" s="21"/>
      <c r="P121" s="21"/>
      <c r="Q121" s="21"/>
      <c r="R121" s="1" t="s">
        <v>131</v>
      </c>
      <c r="S121" s="1" t="s">
        <v>193</v>
      </c>
      <c r="T121" s="1" t="s">
        <v>59</v>
      </c>
      <c r="U121" s="1"/>
      <c r="V121" s="97">
        <f t="shared" si="351"/>
        <v>0</v>
      </c>
      <c r="W121" s="1">
        <f t="shared" si="305"/>
        <v>0</v>
      </c>
      <c r="X121" s="1">
        <f t="shared" si="306"/>
        <v>0</v>
      </c>
      <c r="Y121" s="1">
        <f t="shared" si="307"/>
        <v>0</v>
      </c>
      <c r="Z121" s="1">
        <f t="shared" si="308"/>
        <v>0</v>
      </c>
      <c r="AA121" s="1">
        <f t="shared" si="309"/>
        <v>0</v>
      </c>
      <c r="AB121" s="1">
        <f t="shared" si="310"/>
        <v>0</v>
      </c>
      <c r="AD121" s="1">
        <f t="shared" si="311"/>
        <v>0</v>
      </c>
      <c r="AE121" s="1">
        <f t="shared" si="312"/>
        <v>0</v>
      </c>
      <c r="AF121" s="1">
        <f t="shared" si="313"/>
        <v>0</v>
      </c>
      <c r="AG121" s="1">
        <f t="shared" si="314"/>
        <v>0</v>
      </c>
      <c r="AH121" s="1">
        <f t="shared" si="315"/>
        <v>0</v>
      </c>
      <c r="AI121" s="1">
        <f t="shared" si="316"/>
        <v>0</v>
      </c>
      <c r="AK121" s="1">
        <f t="shared" si="317"/>
        <v>0</v>
      </c>
      <c r="AL121" s="1">
        <f t="shared" si="318"/>
        <v>0</v>
      </c>
      <c r="AM121" s="1">
        <f t="shared" si="319"/>
        <v>0</v>
      </c>
      <c r="AN121" s="1">
        <f t="shared" si="320"/>
        <v>0</v>
      </c>
      <c r="AO121" s="1">
        <f t="shared" si="321"/>
        <v>0</v>
      </c>
      <c r="AP121" s="1">
        <f t="shared" si="322"/>
        <v>0</v>
      </c>
      <c r="AR121" s="1">
        <f t="shared" si="323"/>
        <v>0</v>
      </c>
      <c r="AS121" s="1">
        <f t="shared" si="324"/>
        <v>0</v>
      </c>
      <c r="AT121" s="1">
        <f t="shared" si="325"/>
        <v>0</v>
      </c>
      <c r="AU121" s="1">
        <f t="shared" si="326"/>
        <v>0</v>
      </c>
      <c r="AV121" s="1">
        <f t="shared" si="327"/>
        <v>0</v>
      </c>
      <c r="AW121" s="1">
        <f t="shared" si="328"/>
        <v>0</v>
      </c>
      <c r="AY121" s="1">
        <f t="shared" si="329"/>
        <v>0</v>
      </c>
      <c r="AZ121" s="1">
        <f t="shared" si="330"/>
        <v>0</v>
      </c>
      <c r="BA121" s="1">
        <f t="shared" si="331"/>
        <v>0</v>
      </c>
      <c r="BB121" s="1">
        <f t="shared" si="332"/>
        <v>0</v>
      </c>
      <c r="BC121" s="1">
        <f t="shared" si="333"/>
        <v>0</v>
      </c>
      <c r="BD121" s="1">
        <f t="shared" si="334"/>
        <v>0</v>
      </c>
      <c r="BE121" s="48">
        <f t="shared" si="301"/>
        <v>0</v>
      </c>
      <c r="BF121" s="1">
        <f t="shared" si="352"/>
        <v>0</v>
      </c>
      <c r="BG121" s="1">
        <f t="shared" si="353"/>
        <v>0</v>
      </c>
      <c r="BH121" s="1">
        <f t="shared" si="354"/>
        <v>0</v>
      </c>
      <c r="BI121" s="1">
        <f t="shared" si="355"/>
        <v>0</v>
      </c>
      <c r="BJ121" s="1">
        <f t="shared" si="356"/>
        <v>0</v>
      </c>
      <c r="BK121" s="1">
        <f t="shared" si="357"/>
        <v>0</v>
      </c>
      <c r="BL121" s="62"/>
      <c r="BM121" s="1">
        <f t="shared" si="336"/>
        <v>0</v>
      </c>
      <c r="BN121" s="1">
        <f t="shared" si="337"/>
        <v>0</v>
      </c>
      <c r="BO121" s="1">
        <f t="shared" si="358"/>
        <v>0</v>
      </c>
      <c r="BP121" s="1">
        <f t="shared" si="338"/>
        <v>0</v>
      </c>
      <c r="BQ121" s="1">
        <f t="shared" si="339"/>
        <v>0</v>
      </c>
      <c r="BR121" s="1">
        <f t="shared" si="359"/>
        <v>0</v>
      </c>
      <c r="BS121" s="1">
        <f t="shared" si="360"/>
        <v>0</v>
      </c>
      <c r="BT121" s="1">
        <f t="shared" si="340"/>
        <v>0</v>
      </c>
      <c r="BU121" s="1">
        <f t="shared" si="341"/>
        <v>0</v>
      </c>
      <c r="BV121" s="1">
        <f t="shared" si="342"/>
        <v>0</v>
      </c>
      <c r="BW121" s="1">
        <f t="shared" si="361"/>
        <v>0</v>
      </c>
      <c r="BX121" s="1">
        <f t="shared" si="362"/>
        <v>0</v>
      </c>
      <c r="BY121" s="1">
        <f t="shared" si="343"/>
        <v>0</v>
      </c>
      <c r="BZ121" s="1">
        <f t="shared" si="344"/>
        <v>0</v>
      </c>
      <c r="CA121" s="1">
        <f t="shared" si="363"/>
        <v>0</v>
      </c>
      <c r="CB121" s="1">
        <f t="shared" si="345"/>
        <v>0</v>
      </c>
      <c r="CC121" s="1">
        <f t="shared" si="346"/>
        <v>0</v>
      </c>
      <c r="CD121" s="1">
        <f t="shared" si="364"/>
        <v>0</v>
      </c>
      <c r="CE121" s="1">
        <f t="shared" si="347"/>
        <v>0</v>
      </c>
      <c r="CF121" s="1">
        <f t="shared" si="348"/>
        <v>0</v>
      </c>
      <c r="CG121" s="1">
        <f t="shared" si="349"/>
        <v>0</v>
      </c>
      <c r="CH121" s="1">
        <f t="shared" si="350"/>
        <v>0</v>
      </c>
      <c r="CI121" s="1">
        <f t="shared" si="365"/>
        <v>0</v>
      </c>
    </row>
    <row r="122" spans="1:87" ht="15.75" hidden="1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1"/>
      <c r="O122" s="21"/>
      <c r="P122" s="21"/>
      <c r="Q122" s="21"/>
      <c r="R122" s="1" t="s">
        <v>131</v>
      </c>
      <c r="S122" s="1" t="s">
        <v>193</v>
      </c>
      <c r="T122" s="1" t="s">
        <v>59</v>
      </c>
      <c r="U122" s="1"/>
      <c r="V122" s="97">
        <f t="shared" si="351"/>
        <v>0</v>
      </c>
      <c r="W122" s="1">
        <f t="shared" si="305"/>
        <v>0</v>
      </c>
      <c r="X122" s="1">
        <f t="shared" si="306"/>
        <v>0</v>
      </c>
      <c r="Y122" s="1">
        <f t="shared" si="307"/>
        <v>0</v>
      </c>
      <c r="Z122" s="1">
        <f t="shared" si="308"/>
        <v>0</v>
      </c>
      <c r="AA122" s="1">
        <f t="shared" si="309"/>
        <v>0</v>
      </c>
      <c r="AB122" s="1">
        <f t="shared" si="310"/>
        <v>0</v>
      </c>
      <c r="AD122" s="1">
        <f t="shared" si="311"/>
        <v>0</v>
      </c>
      <c r="AE122" s="1">
        <f t="shared" si="312"/>
        <v>0</v>
      </c>
      <c r="AF122" s="1">
        <f t="shared" si="313"/>
        <v>0</v>
      </c>
      <c r="AG122" s="1">
        <f t="shared" si="314"/>
        <v>0</v>
      </c>
      <c r="AH122" s="1">
        <f t="shared" si="315"/>
        <v>0</v>
      </c>
      <c r="AI122" s="1">
        <f t="shared" si="316"/>
        <v>0</v>
      </c>
      <c r="AK122" s="1">
        <f t="shared" si="317"/>
        <v>0</v>
      </c>
      <c r="AL122" s="1">
        <f t="shared" si="318"/>
        <v>0</v>
      </c>
      <c r="AM122" s="1">
        <f t="shared" si="319"/>
        <v>0</v>
      </c>
      <c r="AN122" s="1">
        <f t="shared" si="320"/>
        <v>0</v>
      </c>
      <c r="AO122" s="1">
        <f t="shared" si="321"/>
        <v>0</v>
      </c>
      <c r="AP122" s="1">
        <f t="shared" si="322"/>
        <v>0</v>
      </c>
      <c r="AR122" s="1">
        <f t="shared" si="323"/>
        <v>0</v>
      </c>
      <c r="AS122" s="1">
        <f t="shared" si="324"/>
        <v>0</v>
      </c>
      <c r="AT122" s="1">
        <f t="shared" si="325"/>
        <v>0</v>
      </c>
      <c r="AU122" s="1">
        <f t="shared" si="326"/>
        <v>0</v>
      </c>
      <c r="AV122" s="1">
        <f t="shared" si="327"/>
        <v>0</v>
      </c>
      <c r="AW122" s="1">
        <f t="shared" si="328"/>
        <v>0</v>
      </c>
      <c r="AY122" s="1">
        <f t="shared" si="329"/>
        <v>0</v>
      </c>
      <c r="AZ122" s="1">
        <f t="shared" si="330"/>
        <v>0</v>
      </c>
      <c r="BA122" s="1">
        <f t="shared" si="331"/>
        <v>0</v>
      </c>
      <c r="BB122" s="1">
        <f t="shared" si="332"/>
        <v>0</v>
      </c>
      <c r="BC122" s="1">
        <f t="shared" si="333"/>
        <v>0</v>
      </c>
      <c r="BD122" s="1">
        <f t="shared" si="334"/>
        <v>0</v>
      </c>
      <c r="BE122" s="48">
        <f t="shared" si="301"/>
        <v>0</v>
      </c>
      <c r="BF122" s="1">
        <f t="shared" si="352"/>
        <v>0</v>
      </c>
      <c r="BG122" s="1">
        <f t="shared" si="353"/>
        <v>0</v>
      </c>
      <c r="BH122" s="1">
        <f t="shared" si="354"/>
        <v>0</v>
      </c>
      <c r="BI122" s="1">
        <f t="shared" si="355"/>
        <v>0</v>
      </c>
      <c r="BJ122" s="1">
        <f t="shared" si="356"/>
        <v>0</v>
      </c>
      <c r="BK122" s="1">
        <f t="shared" si="357"/>
        <v>0</v>
      </c>
      <c r="BL122" s="62"/>
      <c r="BM122" s="1">
        <f t="shared" si="336"/>
        <v>0</v>
      </c>
      <c r="BN122" s="1">
        <f t="shared" si="337"/>
        <v>0</v>
      </c>
      <c r="BO122" s="1">
        <f t="shared" si="358"/>
        <v>0</v>
      </c>
      <c r="BP122" s="1">
        <f t="shared" si="338"/>
        <v>0</v>
      </c>
      <c r="BQ122" s="1">
        <f t="shared" si="339"/>
        <v>0</v>
      </c>
      <c r="BR122" s="1">
        <f t="shared" si="359"/>
        <v>0</v>
      </c>
      <c r="BS122" s="1">
        <f t="shared" si="360"/>
        <v>0</v>
      </c>
      <c r="BT122" s="1">
        <f t="shared" si="340"/>
        <v>0</v>
      </c>
      <c r="BU122" s="1">
        <f t="shared" si="341"/>
        <v>0</v>
      </c>
      <c r="BV122" s="1">
        <f t="shared" si="342"/>
        <v>0</v>
      </c>
      <c r="BW122" s="1">
        <f t="shared" si="361"/>
        <v>0</v>
      </c>
      <c r="BX122" s="1">
        <f t="shared" si="362"/>
        <v>0</v>
      </c>
      <c r="BY122" s="1">
        <f t="shared" si="343"/>
        <v>0</v>
      </c>
      <c r="BZ122" s="1">
        <f t="shared" si="344"/>
        <v>0</v>
      </c>
      <c r="CA122" s="1">
        <f t="shared" si="363"/>
        <v>0</v>
      </c>
      <c r="CB122" s="1">
        <f t="shared" si="345"/>
        <v>0</v>
      </c>
      <c r="CC122" s="1">
        <f t="shared" si="346"/>
        <v>0</v>
      </c>
      <c r="CD122" s="1">
        <f t="shared" si="364"/>
        <v>0</v>
      </c>
      <c r="CE122" s="1">
        <f t="shared" si="347"/>
        <v>0</v>
      </c>
      <c r="CF122" s="1">
        <f t="shared" si="348"/>
        <v>0</v>
      </c>
      <c r="CG122" s="1">
        <f t="shared" si="349"/>
        <v>0</v>
      </c>
      <c r="CH122" s="1">
        <f t="shared" si="350"/>
        <v>0</v>
      </c>
      <c r="CI122" s="1">
        <f t="shared" si="365"/>
        <v>0</v>
      </c>
    </row>
    <row r="123" spans="1:87" ht="15.75" hidden="1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1"/>
      <c r="O123" s="21"/>
      <c r="P123" s="21"/>
      <c r="Q123" s="21"/>
      <c r="R123" s="1" t="s">
        <v>131</v>
      </c>
      <c r="S123" s="1" t="s">
        <v>193</v>
      </c>
      <c r="T123" s="1" t="s">
        <v>59</v>
      </c>
      <c r="U123" s="1"/>
      <c r="V123" s="97">
        <f t="shared" si="351"/>
        <v>0</v>
      </c>
      <c r="W123" s="1">
        <f t="shared" si="305"/>
        <v>0</v>
      </c>
      <c r="X123" s="1">
        <f t="shared" si="306"/>
        <v>0</v>
      </c>
      <c r="Y123" s="1">
        <f t="shared" si="307"/>
        <v>0</v>
      </c>
      <c r="Z123" s="1">
        <f t="shared" si="308"/>
        <v>0</v>
      </c>
      <c r="AA123" s="1">
        <f t="shared" si="309"/>
        <v>0</v>
      </c>
      <c r="AB123" s="1">
        <f t="shared" si="310"/>
        <v>0</v>
      </c>
      <c r="AD123" s="1">
        <f t="shared" si="311"/>
        <v>0</v>
      </c>
      <c r="AE123" s="1">
        <f t="shared" si="312"/>
        <v>0</v>
      </c>
      <c r="AF123" s="1">
        <f t="shared" si="313"/>
        <v>0</v>
      </c>
      <c r="AG123" s="1">
        <f t="shared" si="314"/>
        <v>0</v>
      </c>
      <c r="AH123" s="1">
        <f t="shared" si="315"/>
        <v>0</v>
      </c>
      <c r="AI123" s="1">
        <f t="shared" si="316"/>
        <v>0</v>
      </c>
      <c r="AK123" s="1">
        <f t="shared" si="317"/>
        <v>0</v>
      </c>
      <c r="AL123" s="1">
        <f t="shared" si="318"/>
        <v>0</v>
      </c>
      <c r="AM123" s="1">
        <f t="shared" si="319"/>
        <v>0</v>
      </c>
      <c r="AN123" s="1">
        <f t="shared" si="320"/>
        <v>0</v>
      </c>
      <c r="AO123" s="1">
        <f t="shared" si="321"/>
        <v>0</v>
      </c>
      <c r="AP123" s="1">
        <f t="shared" si="322"/>
        <v>0</v>
      </c>
      <c r="AR123" s="1">
        <f t="shared" si="323"/>
        <v>0</v>
      </c>
      <c r="AS123" s="1">
        <f t="shared" si="324"/>
        <v>0</v>
      </c>
      <c r="AT123" s="1">
        <f t="shared" si="325"/>
        <v>0</v>
      </c>
      <c r="AU123" s="1">
        <f t="shared" si="326"/>
        <v>0</v>
      </c>
      <c r="AV123" s="1">
        <f t="shared" si="327"/>
        <v>0</v>
      </c>
      <c r="AW123" s="1">
        <f t="shared" si="328"/>
        <v>0</v>
      </c>
      <c r="AY123" s="1">
        <f t="shared" si="329"/>
        <v>0</v>
      </c>
      <c r="AZ123" s="1">
        <f t="shared" si="330"/>
        <v>0</v>
      </c>
      <c r="BA123" s="1">
        <f t="shared" si="331"/>
        <v>0</v>
      </c>
      <c r="BB123" s="1">
        <f t="shared" si="332"/>
        <v>0</v>
      </c>
      <c r="BC123" s="1">
        <f t="shared" si="333"/>
        <v>0</v>
      </c>
      <c r="BD123" s="1">
        <f t="shared" si="334"/>
        <v>0</v>
      </c>
      <c r="BE123" s="48">
        <f t="shared" si="301"/>
        <v>0</v>
      </c>
      <c r="BF123" s="1">
        <f t="shared" si="352"/>
        <v>0</v>
      </c>
      <c r="BG123" s="1">
        <f t="shared" si="353"/>
        <v>0</v>
      </c>
      <c r="BH123" s="1">
        <f t="shared" si="354"/>
        <v>0</v>
      </c>
      <c r="BI123" s="1">
        <f t="shared" si="355"/>
        <v>0</v>
      </c>
      <c r="BJ123" s="1">
        <f t="shared" si="356"/>
        <v>0</v>
      </c>
      <c r="BK123" s="1">
        <f t="shared" si="357"/>
        <v>0</v>
      </c>
      <c r="BL123" s="62"/>
      <c r="BM123" s="1">
        <f t="shared" si="336"/>
        <v>0</v>
      </c>
      <c r="BN123" s="1">
        <f t="shared" si="337"/>
        <v>0</v>
      </c>
      <c r="BO123" s="1">
        <f t="shared" si="358"/>
        <v>0</v>
      </c>
      <c r="BP123" s="1">
        <f t="shared" si="338"/>
        <v>0</v>
      </c>
      <c r="BQ123" s="1">
        <f t="shared" si="339"/>
        <v>0</v>
      </c>
      <c r="BR123" s="1">
        <f t="shared" si="359"/>
        <v>0</v>
      </c>
      <c r="BS123" s="1">
        <f t="shared" si="360"/>
        <v>0</v>
      </c>
      <c r="BT123" s="1">
        <f t="shared" si="340"/>
        <v>0</v>
      </c>
      <c r="BU123" s="1">
        <f t="shared" si="341"/>
        <v>0</v>
      </c>
      <c r="BV123" s="1">
        <f t="shared" si="342"/>
        <v>0</v>
      </c>
      <c r="BW123" s="1">
        <f t="shared" si="361"/>
        <v>0</v>
      </c>
      <c r="BX123" s="1">
        <f t="shared" si="362"/>
        <v>0</v>
      </c>
      <c r="BY123" s="1">
        <f t="shared" si="343"/>
        <v>0</v>
      </c>
      <c r="BZ123" s="1">
        <f t="shared" si="344"/>
        <v>0</v>
      </c>
      <c r="CA123" s="1">
        <f t="shared" si="363"/>
        <v>0</v>
      </c>
      <c r="CB123" s="1">
        <f t="shared" si="345"/>
        <v>0</v>
      </c>
      <c r="CC123" s="1">
        <f t="shared" si="346"/>
        <v>0</v>
      </c>
      <c r="CD123" s="1">
        <f t="shared" si="364"/>
        <v>0</v>
      </c>
      <c r="CE123" s="1">
        <f t="shared" si="347"/>
        <v>0</v>
      </c>
      <c r="CF123" s="1">
        <f t="shared" si="348"/>
        <v>0</v>
      </c>
      <c r="CG123" s="1">
        <f t="shared" si="349"/>
        <v>0</v>
      </c>
      <c r="CH123" s="1">
        <f t="shared" si="350"/>
        <v>0</v>
      </c>
      <c r="CI123" s="1">
        <f t="shared" si="365"/>
        <v>0</v>
      </c>
    </row>
    <row r="124" spans="1:87" ht="15.75" hidden="1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1"/>
      <c r="O124" s="21"/>
      <c r="P124" s="21"/>
      <c r="Q124" s="21"/>
      <c r="R124" s="1" t="s">
        <v>131</v>
      </c>
      <c r="S124" s="1" t="s">
        <v>193</v>
      </c>
      <c r="T124" s="1" t="s">
        <v>59</v>
      </c>
      <c r="U124" s="1"/>
      <c r="V124" s="97">
        <f t="shared" si="351"/>
        <v>0</v>
      </c>
      <c r="W124" s="1">
        <f t="shared" si="305"/>
        <v>0</v>
      </c>
      <c r="X124" s="1">
        <f t="shared" si="306"/>
        <v>0</v>
      </c>
      <c r="Y124" s="1">
        <f t="shared" si="307"/>
        <v>0</v>
      </c>
      <c r="Z124" s="1">
        <f t="shared" si="308"/>
        <v>0</v>
      </c>
      <c r="AA124" s="1">
        <f t="shared" si="309"/>
        <v>0</v>
      </c>
      <c r="AB124" s="1">
        <f t="shared" si="310"/>
        <v>0</v>
      </c>
      <c r="AD124" s="1">
        <f t="shared" si="311"/>
        <v>0</v>
      </c>
      <c r="AE124" s="1">
        <f t="shared" si="312"/>
        <v>0</v>
      </c>
      <c r="AF124" s="1">
        <f t="shared" si="313"/>
        <v>0</v>
      </c>
      <c r="AG124" s="1">
        <f t="shared" si="314"/>
        <v>0</v>
      </c>
      <c r="AH124" s="1">
        <f t="shared" si="315"/>
        <v>0</v>
      </c>
      <c r="AI124" s="1">
        <f t="shared" si="316"/>
        <v>0</v>
      </c>
      <c r="AK124" s="1">
        <f t="shared" si="317"/>
        <v>0</v>
      </c>
      <c r="AL124" s="1">
        <f t="shared" si="318"/>
        <v>0</v>
      </c>
      <c r="AM124" s="1">
        <f t="shared" si="319"/>
        <v>0</v>
      </c>
      <c r="AN124" s="1">
        <f t="shared" si="320"/>
        <v>0</v>
      </c>
      <c r="AO124" s="1">
        <f t="shared" si="321"/>
        <v>0</v>
      </c>
      <c r="AP124" s="1">
        <f t="shared" si="322"/>
        <v>0</v>
      </c>
      <c r="AR124" s="1">
        <f t="shared" si="323"/>
        <v>0</v>
      </c>
      <c r="AS124" s="1">
        <f t="shared" si="324"/>
        <v>0</v>
      </c>
      <c r="AT124" s="1">
        <f t="shared" si="325"/>
        <v>0</v>
      </c>
      <c r="AU124" s="1">
        <f t="shared" si="326"/>
        <v>0</v>
      </c>
      <c r="AV124" s="1">
        <f t="shared" si="327"/>
        <v>0</v>
      </c>
      <c r="AW124" s="1">
        <f t="shared" si="328"/>
        <v>0</v>
      </c>
      <c r="AY124" s="1">
        <f t="shared" si="329"/>
        <v>0</v>
      </c>
      <c r="AZ124" s="1">
        <f t="shared" si="330"/>
        <v>0</v>
      </c>
      <c r="BA124" s="1">
        <f t="shared" si="331"/>
        <v>0</v>
      </c>
      <c r="BB124" s="1">
        <f t="shared" si="332"/>
        <v>0</v>
      </c>
      <c r="BC124" s="1">
        <f t="shared" si="333"/>
        <v>0</v>
      </c>
      <c r="BD124" s="1">
        <f t="shared" si="334"/>
        <v>0</v>
      </c>
      <c r="BE124" s="48">
        <f t="shared" si="301"/>
        <v>0</v>
      </c>
      <c r="BF124" s="1">
        <f t="shared" si="352"/>
        <v>0</v>
      </c>
      <c r="BG124" s="1">
        <f t="shared" si="353"/>
        <v>0</v>
      </c>
      <c r="BH124" s="1">
        <f t="shared" si="354"/>
        <v>0</v>
      </c>
      <c r="BI124" s="1">
        <f t="shared" si="355"/>
        <v>0</v>
      </c>
      <c r="BJ124" s="1">
        <f t="shared" si="356"/>
        <v>0</v>
      </c>
      <c r="BK124" s="1">
        <f t="shared" si="357"/>
        <v>0</v>
      </c>
      <c r="BL124" s="62"/>
      <c r="BM124" s="1">
        <f t="shared" si="336"/>
        <v>0</v>
      </c>
      <c r="BN124" s="1">
        <f t="shared" si="337"/>
        <v>0</v>
      </c>
      <c r="BO124" s="1">
        <f t="shared" si="358"/>
        <v>0</v>
      </c>
      <c r="BP124" s="1">
        <f t="shared" si="338"/>
        <v>0</v>
      </c>
      <c r="BQ124" s="1">
        <f t="shared" si="339"/>
        <v>0</v>
      </c>
      <c r="BR124" s="1">
        <f t="shared" si="359"/>
        <v>0</v>
      </c>
      <c r="BS124" s="1">
        <f t="shared" si="360"/>
        <v>0</v>
      </c>
      <c r="BT124" s="1">
        <f t="shared" si="340"/>
        <v>0</v>
      </c>
      <c r="BU124" s="1">
        <f t="shared" si="341"/>
        <v>0</v>
      </c>
      <c r="BV124" s="1">
        <f t="shared" si="342"/>
        <v>0</v>
      </c>
      <c r="BW124" s="1">
        <f t="shared" si="361"/>
        <v>0</v>
      </c>
      <c r="BX124" s="1">
        <f t="shared" si="362"/>
        <v>0</v>
      </c>
      <c r="BY124" s="1">
        <f t="shared" si="343"/>
        <v>0</v>
      </c>
      <c r="BZ124" s="1">
        <f t="shared" si="344"/>
        <v>0</v>
      </c>
      <c r="CA124" s="1">
        <f t="shared" si="363"/>
        <v>0</v>
      </c>
      <c r="CB124" s="1">
        <f t="shared" si="345"/>
        <v>0</v>
      </c>
      <c r="CC124" s="1">
        <f t="shared" si="346"/>
        <v>0</v>
      </c>
      <c r="CD124" s="1">
        <f t="shared" si="364"/>
        <v>0</v>
      </c>
      <c r="CE124" s="1">
        <f t="shared" si="347"/>
        <v>0</v>
      </c>
      <c r="CF124" s="1">
        <f t="shared" si="348"/>
        <v>0</v>
      </c>
      <c r="CG124" s="1">
        <f t="shared" si="349"/>
        <v>0</v>
      </c>
      <c r="CH124" s="1">
        <f t="shared" si="350"/>
        <v>0</v>
      </c>
      <c r="CI124" s="1">
        <f t="shared" si="365"/>
        <v>0</v>
      </c>
    </row>
    <row r="125" spans="1:87" ht="19.5" hidden="1" thickBot="1" x14ac:dyDescent="0.35">
      <c r="S125" s="92" t="s">
        <v>288</v>
      </c>
      <c r="V125" s="48">
        <f>SUM(V110:V124)</f>
        <v>0</v>
      </c>
      <c r="W125" s="80">
        <f>IF($S$125="ACTIVE",SUM(W110:W124),0)</f>
        <v>0</v>
      </c>
      <c r="X125" s="80">
        <f t="shared" ref="X125:AD125" si="366">IF($S$125="ACTIVE",SUM(X110:X124),0)</f>
        <v>0</v>
      </c>
      <c r="Y125" s="80">
        <f t="shared" si="366"/>
        <v>0</v>
      </c>
      <c r="Z125" s="80">
        <f t="shared" si="366"/>
        <v>0</v>
      </c>
      <c r="AA125" s="80">
        <f t="shared" si="366"/>
        <v>0</v>
      </c>
      <c r="AB125" s="80">
        <f t="shared" si="366"/>
        <v>0</v>
      </c>
      <c r="AD125" s="80">
        <f t="shared" si="366"/>
        <v>0</v>
      </c>
      <c r="AE125" s="80">
        <f>IF($S$125="ACTIVE",SUM(AE110:AE124),0)</f>
        <v>0</v>
      </c>
      <c r="AF125" s="80">
        <f>IF($S$125="ACTIVE",SUM(AF110:AF124),0)</f>
        <v>0</v>
      </c>
      <c r="AG125" s="80">
        <f>IF($S$125="ACTIVE",SUM(AG110:AG124),0)</f>
        <v>0</v>
      </c>
      <c r="AH125" s="80">
        <f>IF($S$125="ACTIVE",SUM(AH110:AH124),0)</f>
        <v>0</v>
      </c>
      <c r="AI125" s="80">
        <f>IF($S$125="ACTIVE",SUM(AI110:AI124),0)</f>
        <v>0</v>
      </c>
      <c r="AK125" s="80">
        <f t="shared" ref="AK125:AP125" si="367">IF($S$125="ACTIVE",SUM(AK110:AK124),0)</f>
        <v>0</v>
      </c>
      <c r="AL125" s="80">
        <f t="shared" si="367"/>
        <v>0</v>
      </c>
      <c r="AM125" s="80">
        <f t="shared" si="367"/>
        <v>0</v>
      </c>
      <c r="AN125" s="80">
        <f t="shared" si="367"/>
        <v>0</v>
      </c>
      <c r="AO125" s="80">
        <f t="shared" si="367"/>
        <v>0</v>
      </c>
      <c r="AP125" s="80">
        <f t="shared" si="367"/>
        <v>0</v>
      </c>
      <c r="AR125" s="80">
        <f t="shared" ref="AR125:AW125" si="368">IF($S$125="ACTIVE",SUM(AR110:AR124),0)</f>
        <v>0</v>
      </c>
      <c r="AS125" s="80">
        <f t="shared" si="368"/>
        <v>0</v>
      </c>
      <c r="AT125" s="80">
        <f t="shared" si="368"/>
        <v>0</v>
      </c>
      <c r="AU125" s="80">
        <f t="shared" si="368"/>
        <v>0</v>
      </c>
      <c r="AV125" s="80">
        <f t="shared" si="368"/>
        <v>0</v>
      </c>
      <c r="AW125" s="80">
        <f t="shared" si="368"/>
        <v>0</v>
      </c>
      <c r="AY125" s="80">
        <f t="shared" ref="AY125:BD125" si="369">IF($S$125="ACTIVE",SUM(AY110:AY124),0)</f>
        <v>0</v>
      </c>
      <c r="AZ125" s="80">
        <f t="shared" si="369"/>
        <v>0</v>
      </c>
      <c r="BA125" s="80">
        <f t="shared" si="369"/>
        <v>0</v>
      </c>
      <c r="BB125" s="80">
        <f t="shared" si="369"/>
        <v>0</v>
      </c>
      <c r="BC125" s="80">
        <f t="shared" si="369"/>
        <v>0</v>
      </c>
      <c r="BD125" s="80">
        <f t="shared" si="369"/>
        <v>0</v>
      </c>
      <c r="BE125" s="48" t="str">
        <f t="shared" si="301"/>
        <v xml:space="preserve">Tshegane </v>
      </c>
      <c r="BF125" s="80">
        <f t="shared" ref="BF125:BK125" si="370">IF($S$125="ACTIVE",SUM(BF110:BF124),0)</f>
        <v>0</v>
      </c>
      <c r="BG125" s="80">
        <f t="shared" si="370"/>
        <v>0</v>
      </c>
      <c r="BH125" s="80">
        <f t="shared" si="370"/>
        <v>0</v>
      </c>
      <c r="BI125" s="80">
        <f t="shared" si="370"/>
        <v>0</v>
      </c>
      <c r="BJ125" s="80">
        <f t="shared" si="370"/>
        <v>0</v>
      </c>
      <c r="BK125" s="80">
        <f t="shared" si="370"/>
        <v>0</v>
      </c>
      <c r="BL125" s="48" t="str">
        <f>S124</f>
        <v xml:space="preserve">Tshegane </v>
      </c>
      <c r="BM125" s="80">
        <f>IF($S$125="ACTIVE",SUM(BM110:BM124),0)</f>
        <v>0</v>
      </c>
      <c r="BN125" s="80">
        <f t="shared" ref="BN125:CI125" si="371">IF($S$125="ACTIVE",SUM(BN110:BN124),0)</f>
        <v>0</v>
      </c>
      <c r="BO125" s="80">
        <f t="shared" si="371"/>
        <v>0</v>
      </c>
      <c r="BP125" s="80">
        <f t="shared" si="371"/>
        <v>0</v>
      </c>
      <c r="BQ125" s="80">
        <f t="shared" si="371"/>
        <v>0</v>
      </c>
      <c r="BR125" s="80">
        <f t="shared" si="371"/>
        <v>0</v>
      </c>
      <c r="BS125" s="80">
        <f t="shared" si="371"/>
        <v>0</v>
      </c>
      <c r="BT125" s="80">
        <f t="shared" si="371"/>
        <v>0</v>
      </c>
      <c r="BU125" s="80">
        <f t="shared" si="371"/>
        <v>0</v>
      </c>
      <c r="BV125" s="80">
        <f t="shared" si="371"/>
        <v>0</v>
      </c>
      <c r="BW125" s="80">
        <f t="shared" si="371"/>
        <v>0</v>
      </c>
      <c r="BX125" s="80">
        <f t="shared" si="371"/>
        <v>0</v>
      </c>
      <c r="BY125" s="80">
        <f t="shared" si="371"/>
        <v>0</v>
      </c>
      <c r="BZ125" s="80">
        <f t="shared" si="371"/>
        <v>0</v>
      </c>
      <c r="CA125" s="80">
        <f t="shared" si="371"/>
        <v>0</v>
      </c>
      <c r="CB125" s="80">
        <f t="shared" si="371"/>
        <v>0</v>
      </c>
      <c r="CC125" s="80">
        <f t="shared" si="371"/>
        <v>0</v>
      </c>
      <c r="CD125" s="80">
        <f t="shared" si="371"/>
        <v>0</v>
      </c>
      <c r="CE125" s="80">
        <f t="shared" si="371"/>
        <v>0</v>
      </c>
      <c r="CF125" s="80">
        <f t="shared" si="371"/>
        <v>0</v>
      </c>
      <c r="CG125" s="80">
        <f t="shared" si="371"/>
        <v>0</v>
      </c>
      <c r="CH125" s="80">
        <f t="shared" si="371"/>
        <v>0</v>
      </c>
      <c r="CI125" s="80">
        <f t="shared" si="371"/>
        <v>0</v>
      </c>
    </row>
    <row r="126" spans="1:87" ht="18.75" hidden="1" x14ac:dyDescent="0.3">
      <c r="A126" s="100" t="s">
        <v>306</v>
      </c>
      <c r="B126" s="101" t="s">
        <v>307</v>
      </c>
      <c r="C126" s="101" t="s">
        <v>308</v>
      </c>
      <c r="D126" s="101" t="s">
        <v>304</v>
      </c>
      <c r="E126" s="101" t="s">
        <v>305</v>
      </c>
      <c r="F126" s="101" t="s">
        <v>302</v>
      </c>
      <c r="G126" s="101" t="s">
        <v>303</v>
      </c>
      <c r="H126" s="101" t="s">
        <v>300</v>
      </c>
      <c r="I126" s="101" t="s">
        <v>301</v>
      </c>
      <c r="J126" s="101" t="s">
        <v>298</v>
      </c>
      <c r="K126" s="101" t="s">
        <v>299</v>
      </c>
      <c r="L126" s="101" t="s">
        <v>297</v>
      </c>
      <c r="M126" s="102" t="s">
        <v>296</v>
      </c>
      <c r="V126" s="62"/>
      <c r="W126" s="62"/>
      <c r="X126" s="62"/>
      <c r="Y126" s="62"/>
      <c r="Z126" s="62"/>
      <c r="AA126" s="62"/>
      <c r="AB126" s="62"/>
      <c r="AD126" s="62"/>
      <c r="AE126" s="62"/>
      <c r="AF126" s="62"/>
      <c r="AG126" s="62"/>
      <c r="AH126" s="62"/>
      <c r="AI126" s="62"/>
      <c r="AK126" s="62"/>
      <c r="AL126" s="62"/>
      <c r="AM126" s="62"/>
      <c r="AN126" s="62"/>
      <c r="AO126" s="62"/>
      <c r="AP126" s="62"/>
      <c r="AR126" s="62"/>
      <c r="AS126" s="62"/>
      <c r="AT126" s="62"/>
      <c r="AU126" s="62"/>
      <c r="AV126" s="62"/>
      <c r="AW126" s="62"/>
      <c r="AY126" s="62"/>
      <c r="AZ126" s="62"/>
      <c r="BA126" s="62"/>
      <c r="BB126" s="62"/>
      <c r="BC126" s="62"/>
      <c r="BD126" s="62"/>
      <c r="BE126" s="48">
        <f t="shared" si="301"/>
        <v>0</v>
      </c>
      <c r="BF126" s="62"/>
      <c r="BG126" s="62"/>
      <c r="BH126" s="62"/>
      <c r="BI126" s="62"/>
      <c r="BJ126" s="62"/>
      <c r="BK126" s="62"/>
      <c r="BL126" s="62"/>
    </row>
    <row r="127" spans="1:87" ht="18.75" hidden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1"/>
      <c r="O127" s="21"/>
      <c r="P127" s="21"/>
      <c r="Q127" s="21"/>
      <c r="R127" s="1" t="s">
        <v>131</v>
      </c>
      <c r="S127" s="1" t="s">
        <v>203</v>
      </c>
      <c r="T127" s="1" t="s">
        <v>45</v>
      </c>
      <c r="U127" s="1" t="s">
        <v>219</v>
      </c>
      <c r="V127" s="97">
        <f t="shared" ref="V127:V143" si="372">SUMIF($A$25:$M$25,"Active",A127:M127)</f>
        <v>0</v>
      </c>
      <c r="W127" s="1">
        <f t="shared" ref="W127:W143" si="373">IF($T127="primary",ROUNDUP((($V127*$T$13*SUM($T$3,$X$3))/1000)/W$26,0),ROUNDUP((($V127*$T$20*SUM($T$3,$X$3))/1000)/W$26,0))</f>
        <v>0</v>
      </c>
      <c r="X127" s="1">
        <f t="shared" ref="X127:X143" si="374">IF($T127="primary",ROUNDUP((($V127*$T$13*SUM($U$3,$W$3))/1000)/X$26,0),ROUNDUP((($V127*$T$20*SUM($U$3,$W$3))/1000)/X$26,0))</f>
        <v>0</v>
      </c>
      <c r="Y127" s="1">
        <f t="shared" ref="Y127:Y143" si="375">IF($T127="primary",ROUNDUP((($V127*$T$12*SUM($T$3,$U$3,$X$3,$W$3))/1000)/Y$26,0),ROUNDUP((($V127*$T$19*SUM($T$3,$U$3,$W$3,$X$3))/1000)/Y$26,0))</f>
        <v>0</v>
      </c>
      <c r="Z127" s="1">
        <f t="shared" ref="Z127:Z143" si="376">$V127*$V$3</f>
        <v>0</v>
      </c>
      <c r="AA127" s="1">
        <f t="shared" ref="AA127:AA143" si="377">IF($T127="primary",ROUNDDOWN((($V127*$T$11*SUM($T$3,$U$3,$X$3,$W$3))/1000)/AA$26,0),ROUNDDOWN((($V127*$T$18*SUM($T$3,$U$3,$W$3,$X$3))/1000)/AA$26,0))</f>
        <v>0</v>
      </c>
      <c r="AB127" s="1">
        <f>IF($T127="primary",ROUNDUP(((($V127*$T$11*SUM($T$3,$U$3,$X$3,$W$3))/1000)-(AA127*AA$26))/AB$26,0),ROUNDUP(((($V127*$T$18*SUM($T$3,$U$3,$W$3,$X$3))/1000)-(AA127*AA$26))/AB$26,0))</f>
        <v>0</v>
      </c>
      <c r="AD127" s="1">
        <f t="shared" ref="AD127:AD143" si="378">IF($T127="primary",ROUNDUP((($V127*$T$13*SUM($T$4,$X$4))/1000)/AD$26,0),ROUNDUP((($V127*$T$20*SUM($T$4,$X$4))/1000)/AD$26,0))</f>
        <v>0</v>
      </c>
      <c r="AE127" s="1">
        <f t="shared" ref="AE127:AE143" si="379">IF($T127="primary",ROUNDUP((($V127*$T$14*SUM($U$4,$W$4))/1000)/AE$26,0),ROUNDUP((($V127*$T$21*SUM($U$4,$W$4))/1000)/AE$26,0))</f>
        <v>0</v>
      </c>
      <c r="AF127" s="1">
        <f t="shared" ref="AF127:AF143" si="380">IF($T127="primary",ROUNDUP((($V127*$T$12*SUM($T$4,$U$4,$X$4,$W$4))/1000)/AF$26,0),ROUNDUP((($V127*$T$19*SUM($T$4,$U$4,$W$4,$X$4))/1000)/AF$26,0))</f>
        <v>0</v>
      </c>
      <c r="AG127" s="1">
        <f t="shared" ref="AG127:AG143" si="381">$V127*$V$4</f>
        <v>0</v>
      </c>
      <c r="AH127" s="1">
        <f t="shared" ref="AH127:AH143" si="382">IF($T127="primary",ROUNDDOWN((($V127*$T$11*SUM($T$4,$U$4,$X$4,$W$4))/1000)/AH$26,0),ROUNDDOWN((($V127*$T$18*SUM($T$4,$U$4,$W$4,$X$4))/1000)/AH$26,0))</f>
        <v>0</v>
      </c>
      <c r="AI127" s="1">
        <f>IF($T127="primary",ROUNDUP(((($V127*$T$11*SUM($T$4,$U$4,$X$4,$W$4))/1000)-(AH127*AH$26))/AI$26,0),ROUNDUP(((($V127*$T$18*SUM($T$4,$U$4,$W$4,$X$4))/1000)-(AH127*AH$26))/AI$26,0))</f>
        <v>0</v>
      </c>
      <c r="AK127" s="1">
        <f t="shared" ref="AK127:AK143" si="383">IF($T127="primary",ROUNDUP((($V127*$T$13*SUM($T$5,$X$5))/1000)/AK$26,0),ROUNDUP((($V127*$T$20*SUM($T$5,$X$5))/1000)/AK$26,0))</f>
        <v>0</v>
      </c>
      <c r="AL127" s="1">
        <f t="shared" ref="AL127:AL143" si="384">IF($T127="primary",ROUNDUP((($V127*$T$14*SUM($U$5,$W$5))/1000)/AL$26,0),ROUNDUP((($V127*$T$21*SUM($U$5,$W$5))/1000)/AL$26,0))</f>
        <v>0</v>
      </c>
      <c r="AM127" s="1">
        <f t="shared" ref="AM127:AM143" si="385">IF($T127="primary",ROUNDUP((($V127*$T$12*SUM($T$5,$U$5,$X$5,$W$5))/1000)/AM$26,0),ROUNDUP((($V127*$T$19*SUM($T$5,$U$5,$W$5,$X$5))/1000)/AM$26,0))</f>
        <v>0</v>
      </c>
      <c r="AN127" s="1">
        <f t="shared" ref="AN127:AN143" si="386">$V127*$V$5</f>
        <v>0</v>
      </c>
      <c r="AO127" s="1">
        <f t="shared" ref="AO127:AO143" si="387">IF($T127="primary",ROUNDDOWN((($V127*$T$11*SUM($T$5,$U$5,$X$5,$W$5))/1000)/AO$26,0),ROUNDDOWN((($V127*$T$18*SUM($T$5,$U$5,$W$5,$X$5))/1000)/AO$26,0))</f>
        <v>0</v>
      </c>
      <c r="AP127" s="1">
        <f>IF($T127="primary",ROUNDUP(((($V127*$T$11*SUM($T$5,$U$5,$X$5,$W$5))/1000)-(AO127*AO$26))/AP$26,0),ROUNDUP(((($V127*$T$18*SUM($T$5,$U$5,$W$5,$X$5))/1000)-(AO127*AO$26))/AP$26,0))</f>
        <v>0</v>
      </c>
      <c r="AR127" s="1">
        <f t="shared" ref="AR127:AR143" si="388">IF($T127="primary",ROUNDUP((($V127*$T$13*SUM($T$6,$X$6))/1000)/AR$26,0),ROUNDUP((($V127*$T$20*SUM($T$6,$X$6))/1000)/AR$26,0))</f>
        <v>0</v>
      </c>
      <c r="AS127" s="1">
        <f t="shared" ref="AS127:AS143" si="389">IF($T127="primary",ROUNDUP((($V127*$T$14*SUM($U$6,$W$6))/1000)/AS$26,0),ROUNDUP((($V127*$T$21*SUM($U$6,$W$6))/1000)/AS$26,0))</f>
        <v>0</v>
      </c>
      <c r="AT127" s="1">
        <f t="shared" ref="AT127:AT143" si="390">IF($T127="primary",ROUNDUP((($V127*$T$12*SUM($T$6,$U$6,$X$6,$W$6))/1000)/AT$26,0),ROUNDUP((($V127*$T$19*SUM($T$6,$U$6,$W$6,$X$6))/1000)/AT$26,0))</f>
        <v>0</v>
      </c>
      <c r="AU127" s="1">
        <f t="shared" ref="AU127:AU143" si="391">$V127*$V$6</f>
        <v>0</v>
      </c>
      <c r="AV127" s="1">
        <f t="shared" ref="AV127:AV143" si="392">IF($T127="primary",ROUNDDOWN((($V127*$T$11*SUM($T$6,$U$6,$X$6,$W$6))/1000)/AV$26,0),ROUNDDOWN((($V127*$T$18*SUM($T$6,$U$6,$W$6,$X$6))/1000)/AV$26,0))</f>
        <v>0</v>
      </c>
      <c r="AW127" s="1">
        <f>IF($T127="primary",ROUNDUP(((($V127*$T$11*SUM($T$6,$U$6,$X$6,$W$6))/1000)-(AV127*AV$26))/AW$26,0),ROUNDUP(((($V127*$T$18*SUM($T$6,$U$6,$W$6,$X$6))/1000)-(AV127*AV$26))/AW$26,0))</f>
        <v>0</v>
      </c>
      <c r="AY127" s="1">
        <f t="shared" ref="AY127:AY143" si="393">IF($T127="primary",ROUNDUP((($V127*$T$13*SUM($T$7,$X$7))/1000)/AY$26,0),ROUNDUP((($V127*$T$20*SUM($T$7,$X$7))/1000)/AY$26,0))</f>
        <v>0</v>
      </c>
      <c r="AZ127" s="1">
        <f t="shared" ref="AZ127:AZ143" si="394">IF($T127="primary",ROUNDUP((($V127*$T$14*SUM($U$7,$W$7))/1000)/AZ$26,0),ROUNDUP((($V127*$T$21*SUM($U$7,$W$7))/1000)/AZ$26,0))</f>
        <v>0</v>
      </c>
      <c r="BA127" s="1">
        <f t="shared" ref="BA127:BA143" si="395">IF($T127="primary",ROUNDUP((($V127*$T$12*SUM($T$7,$U$7,$X$7,$W$7))/1000)/BA$26,0),ROUNDUP((($V127*$T$19*SUM($T$7,$U$7,$W$7,$X$7))/1000)/BA$26,0))</f>
        <v>0</v>
      </c>
      <c r="BB127" s="1">
        <f t="shared" ref="BB127:BB143" si="396">$V127*$V$7</f>
        <v>0</v>
      </c>
      <c r="BC127" s="1">
        <f t="shared" ref="BC127:BC143" si="397">IF($T127="primary",ROUNDDOWN((($V127*$T$11*SUM($T$7,$U$7,$X$7,$W$7))/1000)/BC$26,0),ROUNDDOWN((($V127*$T$18*SUM($T$7,$U$7,$W$7,$X$7))/1000)/BC$26,0))</f>
        <v>0</v>
      </c>
      <c r="BD127" s="1">
        <f>IF($T127="primary",ROUNDUP(((($V127*$T$11*SUM($T$7,$U$7,$X$7,$W$7))/1000)-(BC127*BC$26))/BD$26,0),ROUNDUP(((($V127*$T$18*SUM($T$7,$U$7,$W$7,$X$7))/1000)-(BC127*BC$26))/BD$26,0))</f>
        <v>0</v>
      </c>
      <c r="BE127" s="48">
        <f t="shared" si="301"/>
        <v>0</v>
      </c>
      <c r="BF127" s="1">
        <f t="shared" ref="BF127:BK127" si="398">SUM(W127,AD127,AK127,AR127,AY127)</f>
        <v>0</v>
      </c>
      <c r="BG127" s="1">
        <f t="shared" si="398"/>
        <v>0</v>
      </c>
      <c r="BH127" s="1">
        <f t="shared" si="398"/>
        <v>0</v>
      </c>
      <c r="BI127" s="1">
        <f t="shared" si="398"/>
        <v>0</v>
      </c>
      <c r="BJ127" s="1">
        <f t="shared" si="398"/>
        <v>0</v>
      </c>
      <c r="BK127" s="1">
        <f t="shared" si="398"/>
        <v>0</v>
      </c>
      <c r="BL127" s="62"/>
      <c r="BM127" s="1">
        <f t="shared" ref="BM127:BM143" si="399">IF($T127="primary",ROUNDDOWN((($V127*$BS$14*SUM($BP$19:$BP$23))/1000)/BM$26,0),ROUNDDOWN((($V127*$BO$14*SUM($BN$19:$BN$23,$BQ$19:$BQ$23))/1000)/BM$26,0))</f>
        <v>0</v>
      </c>
      <c r="BN127" s="1">
        <f t="shared" ref="BN127:BN143" si="400">IF($T127="primary",ROUNDDOWN(((($V127*$BS$14*SUM($BP$19:$BP$23))/1000)-(BM127*BM$26))/BN$26,0),ROUNDDOWN(((($V127*$BO$14*SUM($BN$19:$BN$23,$BQ$19:$BQ$23))/1000)-(BM127*BM$26))/BN$26,0))</f>
        <v>0</v>
      </c>
      <c r="BO127" s="1">
        <f>IF($T127="primary",ROUNDUP(((($V127*$BS$14*SUM($BP$19:$BP$23))/1000)-(BM$26*BM127+BN127*BN$26))/BO$26,0),ROUNDUP(((($V127*$BO$14*SUM($BN$19:$BN$23,$BQ$19:$BQ$23))/1000)-(BM$26*BM127+BN127*BN$26))/BO$26,0))</f>
        <v>0</v>
      </c>
      <c r="BP127" s="1">
        <f t="shared" ref="BP127:BP143" si="401">IF($T127="primary",ROUNDDOWN((($V127*$BS$6*SUM($BO$19:$BO$23,$BQ$19:$BQ$23,$BN$19:$BN$23))/1000)/BP$26,0),ROUNDDOWN((($V127*$BO$6*SUM($BO$19:$BO$23,$BP$19:$BP$23))/1000)/BP$26,0))</f>
        <v>0</v>
      </c>
      <c r="BQ127" s="1">
        <f t="shared" ref="BQ127:BQ143" si="402">IF($T127="primary",ROUNDDOWN(((($V127*$BS$6*SUM($BO$19:$BO$23,$BN$19:$BN$23,$BQ$19:$BQ$23))/1000)-(BP127*BP$26))/BQ$26,0),ROUNDDOWN(((($V127*$BO$6*SUM($BO$19:$BO$23,$BP$19:$BP$23))/1000)-(BP127*BP$26))/BQ$26,0))</f>
        <v>0</v>
      </c>
      <c r="BR127" s="1">
        <f>IF($T127="primary",ROUNDUP(((($V127*$BS$6*SUM($BO$19:$BO$23,$BN$19:$BN$23,$BQ$19:$BQ$23))/1000)-(BP$26*BP127+BQ127*BQ$26))/BR$26,0),ROUNDUP(((($V127*$BO$6*SUM($BO$19:$BO$23,$BP$19:$BP$23))/1000)-(BP$26*BP127+BQ127*BQ$26))/BR$26,0))</f>
        <v>0</v>
      </c>
      <c r="BS127" s="1">
        <f t="shared" ref="BS127:BS143" si="403">IF($T127="primary",ROUNDUP((($V127*$BS$13*SUM($BO$19:$BO$23))/1000)/BS$26,0),ROUNDUP((($V127*$BO$13*SUM($BO$19:$BO$23))/1000)/BS$26,0))</f>
        <v>0</v>
      </c>
      <c r="BT127" s="1">
        <f t="shared" ref="BT127:BT143" si="404">IF($T127="primary",ROUNDUP((($V127*$BS$10*SUM($BM$19:$BM$23)+$V127*$BT$10*SUM($BQ$19:$BQ$23))/1000)/BT$26,0),ROUNDUP((($V127*$BO$10*SUM($BM$19:$BM$23))/1000)/BT$26,0))</f>
        <v>0</v>
      </c>
      <c r="BU127" s="1">
        <f t="shared" ref="BU127:BU143" si="405">IF($T127="primary",ROUNDDOWN((($V127*$BS$7*SUM($BM$19:$BM$23))/1000)/BU$26,0),ROUNDDOWN((($V127*$BO$7*SUM($BM$19:$BM$23))/1000)/BU$26,0))</f>
        <v>0</v>
      </c>
      <c r="BV127" s="1">
        <f>IF($T127="primary",ROUNDDOWN(((($V127*$BS$7*SUM($BM$19:$BM$23))/1000)-(BU127*BU$26))/BV$26,0),ROUNDDOWN(((($V127*$BO$7*SUM($BM$19:$BM$23))/1000)-(BU127*BU$26))/BV$26,0))</f>
        <v>0</v>
      </c>
      <c r="BW127" s="1">
        <f>IF($T127="primary",ROUNDUP(((($V127*$BS$7*SUM($BM$19:$BM$23))/1000)-(BU$26*BU127+BV127*BV$26))/BW$26,0),ROUNDUP(((($V127*$BO$7*SUM($BM$19:$BM$23))/1000)-(BU$26*BU127+BV127*BV$26))/BW$26,0))</f>
        <v>0</v>
      </c>
      <c r="BX127" s="1">
        <f t="shared" ref="BX127:BX143" si="406">IF($T127="primary",ROUNDUP((($V127*$BS$9*SUM($BM$19:$BM$23,$BN$19:$BN$23,$BP$19:$BP$23))/1000)/BX$26,0),ROUNDUP((($V127*$BO$9*SUM($BM$19:$BQ$23))/1000)/BX$26,0))</f>
        <v>0</v>
      </c>
      <c r="BY127" s="1">
        <f t="shared" ref="BY127:BY143" si="407">IF($T127="primary",ROUNDDOWN((($V127*$BS$12*SUM($BP$19:$BP$23))/1000)/BY$26,0),ROUNDDOWN((($V127*$BO$12*SUM($BN$19:$BN$23,$BQ$19:$BQ$23))/1000)/BY$26,0))</f>
        <v>0</v>
      </c>
      <c r="BZ127" s="1">
        <f t="shared" ref="BZ127:BZ143" si="408">IF($T127="primary",ROUNDDOWN(((($V127*$BS$12*SUM($BP$19:$BP$23))/1000)-(BY127*BY$26))/BZ$26,0),ROUNDDOWN(((($V127*$BO$12*SUM($BN$19:$BN$23,$BQ$19:$BQ$23))/1000)-(BY127*BY$26))/BZ$26,0))</f>
        <v>0</v>
      </c>
      <c r="CA127" s="1">
        <f>IF($T127="primary",ROUNDUP(((($V127*$BS$12*SUM($BP$19:$BP$23))/1000)-(BY$26*BY127+BZ127*BZ$26))/CA$26,0),ROUNDUP(((($V127*$BO$12*SUM($BN$19:$BN$23,$BQ$19:$BQ$23))/1000)-(BY$26*BY127+BZ127*BZ$26))/CA$26,0))</f>
        <v>0</v>
      </c>
      <c r="CB127" s="1">
        <f t="shared" ref="CB127:CB143" si="409">IF($T127="primary",ROUNDDOWN((($V127*$BS$11*SUM($BN$19:$BN$23))/1000)/CB$26,0),ROUNDDOWN((($V127*$BO$11*SUM($BP$19:$BP$23))/1000)/CB$26,0))</f>
        <v>0</v>
      </c>
      <c r="CC127" s="1">
        <f t="shared" ref="CC127:CC143" si="410">IF($T127="primary",ROUNDDOWN(((($V127*$BS$11*SUM($BN$19:$BN$23))/1000)-(CB127*CB$26))/CC$26,0),ROUNDDOWN(((($V127*$BO$11*SUM($BP$19:$BP$23))/1000)-(CB127*CB$26))/CC$26,0))</f>
        <v>0</v>
      </c>
      <c r="CD127" s="1">
        <f>IF($T127="primary",ROUNDUP(((($V127*$BS$11*SUM($BN$19:$BN$23))/1000)-(CB$26*CB127+CC127*CC$26))/CD$26,0),ROUNDUP(((($V127*$BO$11*SUM($BP$19:$BP$23))/1000)-(CC127*CC$26+CB$26*CB127))/CD$26,0))</f>
        <v>0</v>
      </c>
      <c r="CE127" s="1">
        <f t="shared" ref="CE127:CE143" si="411">IF($T127="primary",ROUNDDOWN((($V127*$BS$15*SUM($BM$19:$BM$23,$BQ$19:$BQ$23))/1000)/CE$26,0),ROUNDDOWN((($V127*$BO$15*SUM($BM$19:$BM$23,$BQ$19:$BQ$23))/1000)/CE$26,0))</f>
        <v>0</v>
      </c>
      <c r="CF127" s="1">
        <f>IF($T127="primary",ROUNDUP(((($V127*$BS$15*SUM($BM$19:$BM$23,$BQ$19:$BQ$23))/1000)-(CE127*CE$26))/CF$26,0),ROUNDUP(((($V127*$BO$15*SUM($BM$19:$BM$23,$BQ$19:$BQ$23))/1000)-(CE127*CE$26))/CF$26,0))</f>
        <v>0</v>
      </c>
      <c r="CG127" s="1">
        <f t="shared" ref="CG127:CG143" si="412">IF($T127="primary",ROUNDDOWN((($V127*$BS$8*SUM($BM$19:$BM$23,$BN$19:$BN$23,$BP$19:$BP$23,$BQ$19:$BQ$23))/1000)/CG$26,0),ROUNDDOWN((($V127*$BO$8*SUM($BM$19:$BM$23,$BN$19:$BN$23,$BP$19:$BP$23,$BQ$19:$BQ$23))/1000)/CG$26,0))</f>
        <v>0</v>
      </c>
      <c r="CH127" s="1">
        <f>IF($T127="primary",ROUNDDOWN(((($V127*$BS$8*SUM($BM$19:$BM$23,$BN$19:$BN$23,$BP$19:$BP$23,$BQ$19:$BQ$23))/1000)-(CG127*CG$26))/CH$26,0),ROUNDDOWN(((($V127*$BO$8*SUM($BM$19:$BM$23,$BN$19:$BN$23,$BP$19:$BP$23,$BQ$19:$BQ$23))/1000)-(CG127*CG$26))/CH$26,0))</f>
        <v>0</v>
      </c>
      <c r="CI127" s="1">
        <f>IF($T127="primary",ROUNDUP(((($V127*$BS$8*SUM($BM$19:$BM$23,$BN$19:$BN$23,$BP$19:$BP$23,$BQ$19:$BQ$23))/1000)-(CG$26*CG127+CH127*CH$26))/CI$26,0),ROUNDUP(((($V127*$BO$8*SUM($BM$19:$BM$23,$BN$19:$BN$23,$BP$19:$BP$23,$BQ$19:$BQ$23))/1000)-(CG$26*CG127+CH127*CH$26))/CI$26,0))</f>
        <v>0</v>
      </c>
    </row>
    <row r="128" spans="1:87" ht="18.75" hidden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1"/>
      <c r="O128" s="21"/>
      <c r="P128" s="21"/>
      <c r="Q128" s="21"/>
      <c r="R128" s="1" t="s">
        <v>131</v>
      </c>
      <c r="S128" s="1" t="s">
        <v>203</v>
      </c>
      <c r="T128" s="1" t="s">
        <v>45</v>
      </c>
      <c r="U128" s="1" t="s">
        <v>220</v>
      </c>
      <c r="V128" s="97">
        <f t="shared" si="372"/>
        <v>0</v>
      </c>
      <c r="W128" s="1">
        <f t="shared" si="373"/>
        <v>0</v>
      </c>
      <c r="X128" s="1">
        <f t="shared" si="374"/>
        <v>0</v>
      </c>
      <c r="Y128" s="1">
        <f t="shared" si="375"/>
        <v>0</v>
      </c>
      <c r="Z128" s="1">
        <f t="shared" si="376"/>
        <v>0</v>
      </c>
      <c r="AA128" s="1">
        <f t="shared" si="377"/>
        <v>0</v>
      </c>
      <c r="AB128" s="1">
        <f t="shared" ref="AB128:AB143" si="413">IF($T128="primary",ROUNDUP(((($V128*$T$11*SUM($T$3,$U$3,$X$3,$W$3))/1000)-(AA128*AA$26))/AB$26,0),ROUNDUP(((($V128*$T$18*SUM($T$3,$U$3,$W$3,$X$3))/1000)-(AA128*AA$26))/AB$26,0))</f>
        <v>0</v>
      </c>
      <c r="AD128" s="1">
        <f t="shared" si="378"/>
        <v>0</v>
      </c>
      <c r="AE128" s="1">
        <f t="shared" si="379"/>
        <v>0</v>
      </c>
      <c r="AF128" s="1">
        <f t="shared" si="380"/>
        <v>0</v>
      </c>
      <c r="AG128" s="1">
        <f t="shared" si="381"/>
        <v>0</v>
      </c>
      <c r="AH128" s="1">
        <f t="shared" si="382"/>
        <v>0</v>
      </c>
      <c r="AI128" s="1">
        <f t="shared" ref="AI128:AI143" si="414">IF($T128="primary",ROUNDUP(((($V128*$T$11*SUM($T$4,$U$4,$X$4,$W$4))/1000)-(AH128*AH$26))/AI$26,0),ROUNDUP(((($V128*$T$18*SUM($T$4,$U$4,$W$4,$X$4))/1000)-(AH128*AH$26))/AI$26,0))</f>
        <v>0</v>
      </c>
      <c r="AK128" s="1">
        <f t="shared" si="383"/>
        <v>0</v>
      </c>
      <c r="AL128" s="1">
        <f t="shared" si="384"/>
        <v>0</v>
      </c>
      <c r="AM128" s="1">
        <f t="shared" si="385"/>
        <v>0</v>
      </c>
      <c r="AN128" s="1">
        <f t="shared" si="386"/>
        <v>0</v>
      </c>
      <c r="AO128" s="1">
        <f t="shared" si="387"/>
        <v>0</v>
      </c>
      <c r="AP128" s="1">
        <f t="shared" ref="AP128:AP143" si="415">IF($T128="primary",ROUNDUP(((($V128*$T$11*SUM($T$5,$U$5,$X$5,$W$5))/1000)-(AO128*AO$26))/AP$26,0),ROUNDUP(((($V128*$T$18*SUM($T$5,$U$5,$W$5,$X$5))/1000)-(AO128*AO$26))/AP$26,0))</f>
        <v>0</v>
      </c>
      <c r="AR128" s="1">
        <f t="shared" si="388"/>
        <v>0</v>
      </c>
      <c r="AS128" s="1">
        <f t="shared" si="389"/>
        <v>0</v>
      </c>
      <c r="AT128" s="1">
        <f t="shared" si="390"/>
        <v>0</v>
      </c>
      <c r="AU128" s="1">
        <f t="shared" si="391"/>
        <v>0</v>
      </c>
      <c r="AV128" s="1">
        <f t="shared" si="392"/>
        <v>0</v>
      </c>
      <c r="AW128" s="1">
        <f t="shared" ref="AW128:AW143" si="416">IF($T128="primary",ROUNDUP(((($V128*$T$11*SUM($T$6,$U$6,$X$6,$W$6))/1000)-(AV128*AV$26))/AW$26,0),ROUNDUP(((($V128*$T$18*SUM($T$6,$U$6,$W$6,$X$6))/1000)-(AV128*AV$26))/AW$26,0))</f>
        <v>0</v>
      </c>
      <c r="AY128" s="1">
        <f t="shared" si="393"/>
        <v>0</v>
      </c>
      <c r="AZ128" s="1">
        <f t="shared" si="394"/>
        <v>0</v>
      </c>
      <c r="BA128" s="1">
        <f t="shared" si="395"/>
        <v>0</v>
      </c>
      <c r="BB128" s="1">
        <f t="shared" si="396"/>
        <v>0</v>
      </c>
      <c r="BC128" s="1">
        <f t="shared" si="397"/>
        <v>0</v>
      </c>
      <c r="BD128" s="1">
        <f t="shared" ref="BD128:BD143" si="417">IF($T128="primary",ROUNDUP(((($V128*$T$11*SUM($T$7,$U$7,$X$7,$W$7))/1000)-(BC128*BC$26))/BD$26,0),ROUNDUP(((($V128*$T$18*SUM($T$7,$U$7,$W$7,$X$7))/1000)-(BC128*BC$26))/BD$26,0))</f>
        <v>0</v>
      </c>
      <c r="BE128" s="48">
        <f t="shared" si="301"/>
        <v>0</v>
      </c>
      <c r="BF128" s="1">
        <f t="shared" ref="BF128:BF143" si="418">SUM(W128,AD128,AK128,AR128,AY128)</f>
        <v>0</v>
      </c>
      <c r="BG128" s="1">
        <f t="shared" ref="BG128:BG143" si="419">SUM(X128,AE128,AL128,AS128,AZ128)</f>
        <v>0</v>
      </c>
      <c r="BH128" s="1">
        <f t="shared" ref="BH128:BH143" si="420">SUM(Y128,AF128,AM128,AT128,BA128)</f>
        <v>0</v>
      </c>
      <c r="BI128" s="1">
        <f t="shared" ref="BI128:BI142" si="421">SUM(Z128,AG128,AN128,AU128,BB128)</f>
        <v>0</v>
      </c>
      <c r="BJ128" s="1">
        <f t="shared" ref="BJ128:BJ143" si="422">SUM(AA128,AH128,AO128,AV128,BC128)</f>
        <v>0</v>
      </c>
      <c r="BK128" s="1">
        <f t="shared" ref="BK128:BK143" si="423">SUM(AB128,AI128,AP128,AW128,BD128)</f>
        <v>0</v>
      </c>
      <c r="BL128" s="62"/>
      <c r="BM128" s="1">
        <f t="shared" si="399"/>
        <v>0</v>
      </c>
      <c r="BN128" s="1">
        <f t="shared" si="400"/>
        <v>0</v>
      </c>
      <c r="BO128" s="1">
        <f t="shared" ref="BO128:BO143" si="424">IF($T128="primary",ROUNDUP(((($V128*$BS$14*SUM($BP$19:$BP$23))/1000)-(BM$26*BM128+BN128*BN$26))/BO$26,0),ROUNDUP(((($V128*$BO$14*SUM($BN$19:$BN$23,$BQ$19:$BQ$23))/1000)-(BM$26*BM128+BN128*BN$26))/BO$26,0))</f>
        <v>0</v>
      </c>
      <c r="BP128" s="1">
        <f t="shared" si="401"/>
        <v>0</v>
      </c>
      <c r="BQ128" s="1">
        <f t="shared" si="402"/>
        <v>0</v>
      </c>
      <c r="BR128" s="1">
        <f t="shared" ref="BR128:BR142" si="425">IF($T128="primary",ROUNDUP(((($V128*$BS$6*SUM($BO$19:$BO$23,$BN$19:$BN$23,$BQ$19:$BQ$23))/1000)-(BP$26*BP128+BQ128*BQ$26))/BR$26,0),ROUNDUP(((($V128*$BO$6*SUM($BO$19:$BO$23,$BP$19:$BP$23))/1000)-(BP$26*BP128+BQ128*BQ$26))/BR$26,0))</f>
        <v>0</v>
      </c>
      <c r="BS128" s="1">
        <f t="shared" si="403"/>
        <v>0</v>
      </c>
      <c r="BT128" s="1">
        <f t="shared" si="404"/>
        <v>0</v>
      </c>
      <c r="BU128" s="1">
        <f t="shared" si="405"/>
        <v>0</v>
      </c>
      <c r="BV128" s="1">
        <f t="shared" ref="BV128:BV143" si="426">IF($T128="primary",ROUNDDOWN(((($V128*$BS$7*SUM($BM$19:$BM$23))/1000)-(BU128*BU$26))/BV$26,0),ROUNDDOWN(((($V128*$BO$7*SUM($BM$19:$BM$23))/1000)-(BU128*BU$26))/BV$26,0))</f>
        <v>0</v>
      </c>
      <c r="BW128" s="1">
        <f t="shared" ref="BW128:BW143" si="427">IF($T128="primary",ROUNDUP(((($V128*$BS$7*SUM($BM$19:$BM$23))/1000)-(BU$26*BU128+BV128*BV$26))/BW$26,0),ROUNDUP(((($V128*$BO$7*SUM($BM$19:$BM$23))/1000)-(BU$26*BU128+BV128*BV$26))/BW$26,0))</f>
        <v>0</v>
      </c>
      <c r="BX128" s="1">
        <f t="shared" si="406"/>
        <v>0</v>
      </c>
      <c r="BY128" s="1">
        <f t="shared" si="407"/>
        <v>0</v>
      </c>
      <c r="BZ128" s="1">
        <f t="shared" si="408"/>
        <v>0</v>
      </c>
      <c r="CA128" s="1">
        <f t="shared" ref="CA128:CA143" si="428">IF($T128="primary",ROUNDUP(((($V128*$BS$12*SUM($BP$19:$BP$23))/1000)-(BY$26*BY128+BZ128*BZ$26))/CA$26,0),ROUNDUP(((($V128*$BO$12*SUM($BN$19:$BN$23,$BQ$19:$BQ$23))/1000)-(BY$26*BY128+BZ128*BZ$26))/CA$26,0))</f>
        <v>0</v>
      </c>
      <c r="CB128" s="1">
        <f t="shared" si="409"/>
        <v>0</v>
      </c>
      <c r="CC128" s="1">
        <f t="shared" si="410"/>
        <v>0</v>
      </c>
      <c r="CD128" s="1">
        <f t="shared" ref="CD128:CD143" si="429">IF($T128="primary",ROUNDUP(((($V128*$BS$11*SUM($BN$19:$BN$23))/1000)-(CB$26*CB128+CC128*CC$26))/CD$26,0),ROUNDUP(((($V128*$BO$11*SUM($BP$19:$BP$23))/1000)-(CC128*CC$26+CB$26*CB128))/CD$26,0))</f>
        <v>0</v>
      </c>
      <c r="CE128" s="1">
        <f t="shared" si="411"/>
        <v>0</v>
      </c>
      <c r="CF128" s="1">
        <f t="shared" ref="CF128:CF143" si="430">IF($T128="primary",ROUNDUP(((($V128*$BS$15*SUM($BM$19:$BM$23,$BQ$19:$BQ$23))/1000)-(CE128*CE$26))/CF$26,0),ROUNDUP(((($V128*$BO$15*SUM($BM$19:$BM$23,$BQ$19:$BQ$23))/1000)-(CE128*CE$26))/CF$26,0))</f>
        <v>0</v>
      </c>
      <c r="CG128" s="1">
        <f t="shared" si="412"/>
        <v>0</v>
      </c>
      <c r="CH128" s="1">
        <f t="shared" ref="CH128:CH143" si="431">IF($T128="primary",ROUNDDOWN(((($V128*$BS$8*SUM($BM$19:$BM$23,$BN$19:$BN$23,$BP$19:$BP$23,$BQ$19:$BQ$23))/1000)-(CG128*CG$26))/CH$26,0),ROUNDDOWN(((($V128*$BO$8*SUM($BM$19:$BM$23,$BN$19:$BN$23,$BP$19:$BP$23,$BQ$19:$BQ$23))/1000)-(CG128*CG$26))/CH$26,0))</f>
        <v>0</v>
      </c>
      <c r="CI128" s="1">
        <f t="shared" ref="CI128:CI143" si="432">IF($T128="primary",ROUNDUP(((($V128*$BS$8*SUM($BM$19:$BM$23,$BN$19:$BN$23,$BP$19:$BP$23,$BQ$19:$BQ$23))/1000)-(CG$26*CG128+CH128*CH$26))/CI$26,0),ROUNDUP(((($V128*$BO$8*SUM($BM$19:$BM$23,$BN$19:$BN$23,$BP$19:$BP$23,$BQ$19:$BQ$23))/1000)-(CG$26*CG128+CH128*CH$26))/CI$26,0))</f>
        <v>0</v>
      </c>
    </row>
    <row r="129" spans="1:87" ht="18.75" hidden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1"/>
      <c r="O129" s="21"/>
      <c r="P129" s="21"/>
      <c r="Q129" s="21"/>
      <c r="R129" s="1" t="s">
        <v>131</v>
      </c>
      <c r="S129" s="1" t="s">
        <v>203</v>
      </c>
      <c r="T129" s="1" t="s">
        <v>45</v>
      </c>
      <c r="U129" s="1" t="s">
        <v>221</v>
      </c>
      <c r="V129" s="97">
        <f t="shared" si="372"/>
        <v>0</v>
      </c>
      <c r="W129" s="1">
        <f t="shared" si="373"/>
        <v>0</v>
      </c>
      <c r="X129" s="1">
        <f t="shared" si="374"/>
        <v>0</v>
      </c>
      <c r="Y129" s="1">
        <f t="shared" si="375"/>
        <v>0</v>
      </c>
      <c r="Z129" s="1">
        <f t="shared" si="376"/>
        <v>0</v>
      </c>
      <c r="AA129" s="1">
        <f t="shared" si="377"/>
        <v>0</v>
      </c>
      <c r="AB129" s="1">
        <f t="shared" si="413"/>
        <v>0</v>
      </c>
      <c r="AD129" s="1">
        <f t="shared" si="378"/>
        <v>0</v>
      </c>
      <c r="AE129" s="1">
        <f t="shared" si="379"/>
        <v>0</v>
      </c>
      <c r="AF129" s="1">
        <f t="shared" si="380"/>
        <v>0</v>
      </c>
      <c r="AG129" s="1">
        <f t="shared" si="381"/>
        <v>0</v>
      </c>
      <c r="AH129" s="1">
        <f t="shared" si="382"/>
        <v>0</v>
      </c>
      <c r="AI129" s="1">
        <f t="shared" si="414"/>
        <v>0</v>
      </c>
      <c r="AK129" s="1">
        <f t="shared" si="383"/>
        <v>0</v>
      </c>
      <c r="AL129" s="1">
        <f t="shared" si="384"/>
        <v>0</v>
      </c>
      <c r="AM129" s="1">
        <f t="shared" si="385"/>
        <v>0</v>
      </c>
      <c r="AN129" s="1">
        <f t="shared" si="386"/>
        <v>0</v>
      </c>
      <c r="AO129" s="1">
        <f t="shared" si="387"/>
        <v>0</v>
      </c>
      <c r="AP129" s="1">
        <f t="shared" si="415"/>
        <v>0</v>
      </c>
      <c r="AR129" s="1">
        <f t="shared" si="388"/>
        <v>0</v>
      </c>
      <c r="AS129" s="1">
        <f t="shared" si="389"/>
        <v>0</v>
      </c>
      <c r="AT129" s="1">
        <f t="shared" si="390"/>
        <v>0</v>
      </c>
      <c r="AU129" s="1">
        <f t="shared" si="391"/>
        <v>0</v>
      </c>
      <c r="AV129" s="1">
        <f t="shared" si="392"/>
        <v>0</v>
      </c>
      <c r="AW129" s="1">
        <f t="shared" si="416"/>
        <v>0</v>
      </c>
      <c r="AY129" s="1">
        <f t="shared" si="393"/>
        <v>0</v>
      </c>
      <c r="AZ129" s="1">
        <f t="shared" si="394"/>
        <v>0</v>
      </c>
      <c r="BA129" s="1">
        <f t="shared" si="395"/>
        <v>0</v>
      </c>
      <c r="BB129" s="1">
        <f t="shared" si="396"/>
        <v>0</v>
      </c>
      <c r="BC129" s="1">
        <f t="shared" si="397"/>
        <v>0</v>
      </c>
      <c r="BD129" s="1">
        <f t="shared" si="417"/>
        <v>0</v>
      </c>
      <c r="BE129" s="48">
        <f t="shared" si="301"/>
        <v>0</v>
      </c>
      <c r="BF129" s="1">
        <f t="shared" si="418"/>
        <v>0</v>
      </c>
      <c r="BG129" s="1">
        <f t="shared" si="419"/>
        <v>0</v>
      </c>
      <c r="BH129" s="1">
        <f t="shared" si="420"/>
        <v>0</v>
      </c>
      <c r="BI129" s="1">
        <f t="shared" si="421"/>
        <v>0</v>
      </c>
      <c r="BJ129" s="1">
        <f t="shared" si="422"/>
        <v>0</v>
      </c>
      <c r="BK129" s="1">
        <f t="shared" si="423"/>
        <v>0</v>
      </c>
      <c r="BL129" s="62"/>
      <c r="BM129" s="1">
        <f t="shared" si="399"/>
        <v>0</v>
      </c>
      <c r="BN129" s="1">
        <f t="shared" si="400"/>
        <v>0</v>
      </c>
      <c r="BO129" s="1">
        <f t="shared" si="424"/>
        <v>0</v>
      </c>
      <c r="BP129" s="1">
        <f t="shared" si="401"/>
        <v>0</v>
      </c>
      <c r="BQ129" s="1">
        <f t="shared" si="402"/>
        <v>0</v>
      </c>
      <c r="BR129" s="1">
        <f t="shared" si="425"/>
        <v>0</v>
      </c>
      <c r="BS129" s="1">
        <f t="shared" si="403"/>
        <v>0</v>
      </c>
      <c r="BT129" s="1">
        <f t="shared" si="404"/>
        <v>0</v>
      </c>
      <c r="BU129" s="1">
        <f t="shared" si="405"/>
        <v>0</v>
      </c>
      <c r="BV129" s="1">
        <f t="shared" si="426"/>
        <v>0</v>
      </c>
      <c r="BW129" s="1">
        <f t="shared" si="427"/>
        <v>0</v>
      </c>
      <c r="BX129" s="1">
        <f t="shared" si="406"/>
        <v>0</v>
      </c>
      <c r="BY129" s="1">
        <f t="shared" si="407"/>
        <v>0</v>
      </c>
      <c r="BZ129" s="1">
        <f t="shared" si="408"/>
        <v>0</v>
      </c>
      <c r="CA129" s="1">
        <f t="shared" si="428"/>
        <v>0</v>
      </c>
      <c r="CB129" s="1">
        <f t="shared" si="409"/>
        <v>0</v>
      </c>
      <c r="CC129" s="1">
        <f t="shared" si="410"/>
        <v>0</v>
      </c>
      <c r="CD129" s="1">
        <f t="shared" si="429"/>
        <v>0</v>
      </c>
      <c r="CE129" s="1">
        <f t="shared" si="411"/>
        <v>0</v>
      </c>
      <c r="CF129" s="1">
        <f t="shared" si="430"/>
        <v>0</v>
      </c>
      <c r="CG129" s="1">
        <f t="shared" si="412"/>
        <v>0</v>
      </c>
      <c r="CH129" s="1">
        <f t="shared" si="431"/>
        <v>0</v>
      </c>
      <c r="CI129" s="1">
        <f t="shared" si="432"/>
        <v>0</v>
      </c>
    </row>
    <row r="130" spans="1:87" ht="18.75" hidden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1"/>
      <c r="O130" s="21"/>
      <c r="P130" s="21"/>
      <c r="Q130" s="21"/>
      <c r="R130" s="1" t="s">
        <v>131</v>
      </c>
      <c r="S130" s="1" t="s">
        <v>203</v>
      </c>
      <c r="T130" s="1" t="s">
        <v>45</v>
      </c>
      <c r="U130" s="1" t="s">
        <v>222</v>
      </c>
      <c r="V130" s="97">
        <f t="shared" si="372"/>
        <v>0</v>
      </c>
      <c r="W130" s="1">
        <f t="shared" si="373"/>
        <v>0</v>
      </c>
      <c r="X130" s="1">
        <f t="shared" si="374"/>
        <v>0</v>
      </c>
      <c r="Y130" s="1">
        <f t="shared" si="375"/>
        <v>0</v>
      </c>
      <c r="Z130" s="1">
        <f t="shared" si="376"/>
        <v>0</v>
      </c>
      <c r="AA130" s="1">
        <f t="shared" si="377"/>
        <v>0</v>
      </c>
      <c r="AB130" s="1">
        <f t="shared" si="413"/>
        <v>0</v>
      </c>
      <c r="AD130" s="1">
        <f t="shared" si="378"/>
        <v>0</v>
      </c>
      <c r="AE130" s="1">
        <f t="shared" si="379"/>
        <v>0</v>
      </c>
      <c r="AF130" s="1">
        <f t="shared" si="380"/>
        <v>0</v>
      </c>
      <c r="AG130" s="1">
        <f t="shared" si="381"/>
        <v>0</v>
      </c>
      <c r="AH130" s="1">
        <f t="shared" si="382"/>
        <v>0</v>
      </c>
      <c r="AI130" s="1">
        <f t="shared" si="414"/>
        <v>0</v>
      </c>
      <c r="AK130" s="1">
        <f t="shared" si="383"/>
        <v>0</v>
      </c>
      <c r="AL130" s="1">
        <f t="shared" si="384"/>
        <v>0</v>
      </c>
      <c r="AM130" s="1">
        <f t="shared" si="385"/>
        <v>0</v>
      </c>
      <c r="AN130" s="1">
        <f t="shared" si="386"/>
        <v>0</v>
      </c>
      <c r="AO130" s="1">
        <f t="shared" si="387"/>
        <v>0</v>
      </c>
      <c r="AP130" s="1">
        <f t="shared" si="415"/>
        <v>0</v>
      </c>
      <c r="AR130" s="1">
        <f t="shared" si="388"/>
        <v>0</v>
      </c>
      <c r="AS130" s="1">
        <f t="shared" si="389"/>
        <v>0</v>
      </c>
      <c r="AT130" s="1">
        <f t="shared" si="390"/>
        <v>0</v>
      </c>
      <c r="AU130" s="1">
        <f t="shared" si="391"/>
        <v>0</v>
      </c>
      <c r="AV130" s="1">
        <f t="shared" si="392"/>
        <v>0</v>
      </c>
      <c r="AW130" s="1">
        <f t="shared" si="416"/>
        <v>0</v>
      </c>
      <c r="AY130" s="1">
        <f t="shared" si="393"/>
        <v>0</v>
      </c>
      <c r="AZ130" s="1">
        <f t="shared" si="394"/>
        <v>0</v>
      </c>
      <c r="BA130" s="1">
        <f t="shared" si="395"/>
        <v>0</v>
      </c>
      <c r="BB130" s="1">
        <f t="shared" si="396"/>
        <v>0</v>
      </c>
      <c r="BC130" s="1">
        <f t="shared" si="397"/>
        <v>0</v>
      </c>
      <c r="BD130" s="1">
        <f t="shared" si="417"/>
        <v>0</v>
      </c>
      <c r="BE130" s="48">
        <f t="shared" si="301"/>
        <v>0</v>
      </c>
      <c r="BF130" s="1">
        <f t="shared" si="418"/>
        <v>0</v>
      </c>
      <c r="BG130" s="1">
        <f t="shared" si="419"/>
        <v>0</v>
      </c>
      <c r="BH130" s="1">
        <f t="shared" si="420"/>
        <v>0</v>
      </c>
      <c r="BI130" s="1">
        <f t="shared" si="421"/>
        <v>0</v>
      </c>
      <c r="BJ130" s="1">
        <f t="shared" si="422"/>
        <v>0</v>
      </c>
      <c r="BK130" s="1">
        <f t="shared" si="423"/>
        <v>0</v>
      </c>
      <c r="BL130" s="62"/>
      <c r="BM130" s="1">
        <f t="shared" si="399"/>
        <v>0</v>
      </c>
      <c r="BN130" s="1">
        <f t="shared" si="400"/>
        <v>0</v>
      </c>
      <c r="BO130" s="1">
        <f t="shared" si="424"/>
        <v>0</v>
      </c>
      <c r="BP130" s="1">
        <f t="shared" si="401"/>
        <v>0</v>
      </c>
      <c r="BQ130" s="1">
        <f t="shared" si="402"/>
        <v>0</v>
      </c>
      <c r="BR130" s="1">
        <f t="shared" si="425"/>
        <v>0</v>
      </c>
      <c r="BS130" s="1">
        <f t="shared" si="403"/>
        <v>0</v>
      </c>
      <c r="BT130" s="1">
        <f t="shared" si="404"/>
        <v>0</v>
      </c>
      <c r="BU130" s="1">
        <f t="shared" si="405"/>
        <v>0</v>
      </c>
      <c r="BV130" s="1">
        <f t="shared" si="426"/>
        <v>0</v>
      </c>
      <c r="BW130" s="1">
        <f t="shared" si="427"/>
        <v>0</v>
      </c>
      <c r="BX130" s="1">
        <f t="shared" si="406"/>
        <v>0</v>
      </c>
      <c r="BY130" s="1">
        <f t="shared" si="407"/>
        <v>0</v>
      </c>
      <c r="BZ130" s="1">
        <f t="shared" si="408"/>
        <v>0</v>
      </c>
      <c r="CA130" s="1">
        <f t="shared" si="428"/>
        <v>0</v>
      </c>
      <c r="CB130" s="1">
        <f t="shared" si="409"/>
        <v>0</v>
      </c>
      <c r="CC130" s="1">
        <f t="shared" si="410"/>
        <v>0</v>
      </c>
      <c r="CD130" s="1">
        <f t="shared" si="429"/>
        <v>0</v>
      </c>
      <c r="CE130" s="1">
        <f t="shared" si="411"/>
        <v>0</v>
      </c>
      <c r="CF130" s="1">
        <f t="shared" si="430"/>
        <v>0</v>
      </c>
      <c r="CG130" s="1">
        <f t="shared" si="412"/>
        <v>0</v>
      </c>
      <c r="CH130" s="1">
        <f t="shared" si="431"/>
        <v>0</v>
      </c>
      <c r="CI130" s="1">
        <f t="shared" si="432"/>
        <v>0</v>
      </c>
    </row>
    <row r="131" spans="1:87" ht="18.75" hidden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1"/>
      <c r="O131" s="21"/>
      <c r="P131" s="21"/>
      <c r="Q131" s="21"/>
      <c r="R131" s="1" t="s">
        <v>131</v>
      </c>
      <c r="S131" s="1" t="s">
        <v>203</v>
      </c>
      <c r="T131" s="1" t="s">
        <v>59</v>
      </c>
      <c r="U131" s="1" t="s">
        <v>223</v>
      </c>
      <c r="V131" s="97">
        <f t="shared" si="372"/>
        <v>0</v>
      </c>
      <c r="W131" s="1">
        <f t="shared" si="373"/>
        <v>0</v>
      </c>
      <c r="X131" s="1">
        <f t="shared" si="374"/>
        <v>0</v>
      </c>
      <c r="Y131" s="1">
        <f t="shared" si="375"/>
        <v>0</v>
      </c>
      <c r="Z131" s="1">
        <f t="shared" si="376"/>
        <v>0</v>
      </c>
      <c r="AA131" s="1">
        <f t="shared" si="377"/>
        <v>0</v>
      </c>
      <c r="AB131" s="1">
        <f t="shared" si="413"/>
        <v>0</v>
      </c>
      <c r="AD131" s="1">
        <f t="shared" si="378"/>
        <v>0</v>
      </c>
      <c r="AE131" s="1">
        <f t="shared" si="379"/>
        <v>0</v>
      </c>
      <c r="AF131" s="1">
        <f t="shared" si="380"/>
        <v>0</v>
      </c>
      <c r="AG131" s="1">
        <f t="shared" si="381"/>
        <v>0</v>
      </c>
      <c r="AH131" s="1">
        <f t="shared" si="382"/>
        <v>0</v>
      </c>
      <c r="AI131" s="1">
        <f t="shared" si="414"/>
        <v>0</v>
      </c>
      <c r="AK131" s="1">
        <f t="shared" si="383"/>
        <v>0</v>
      </c>
      <c r="AL131" s="1">
        <f t="shared" si="384"/>
        <v>0</v>
      </c>
      <c r="AM131" s="1">
        <f t="shared" si="385"/>
        <v>0</v>
      </c>
      <c r="AN131" s="1">
        <f t="shared" si="386"/>
        <v>0</v>
      </c>
      <c r="AO131" s="1">
        <f t="shared" si="387"/>
        <v>0</v>
      </c>
      <c r="AP131" s="1">
        <f t="shared" si="415"/>
        <v>0</v>
      </c>
      <c r="AR131" s="1">
        <f t="shared" si="388"/>
        <v>0</v>
      </c>
      <c r="AS131" s="1">
        <f t="shared" si="389"/>
        <v>0</v>
      </c>
      <c r="AT131" s="1">
        <f t="shared" si="390"/>
        <v>0</v>
      </c>
      <c r="AU131" s="1">
        <f t="shared" si="391"/>
        <v>0</v>
      </c>
      <c r="AV131" s="1">
        <f t="shared" si="392"/>
        <v>0</v>
      </c>
      <c r="AW131" s="1">
        <f t="shared" si="416"/>
        <v>0</v>
      </c>
      <c r="AY131" s="1">
        <f t="shared" si="393"/>
        <v>0</v>
      </c>
      <c r="AZ131" s="1">
        <f t="shared" si="394"/>
        <v>0</v>
      </c>
      <c r="BA131" s="1">
        <f t="shared" si="395"/>
        <v>0</v>
      </c>
      <c r="BB131" s="1">
        <f t="shared" si="396"/>
        <v>0</v>
      </c>
      <c r="BC131" s="1">
        <f t="shared" si="397"/>
        <v>0</v>
      </c>
      <c r="BD131" s="1">
        <f t="shared" si="417"/>
        <v>0</v>
      </c>
      <c r="BE131" s="48">
        <f t="shared" si="301"/>
        <v>0</v>
      </c>
      <c r="BF131" s="1">
        <f t="shared" si="418"/>
        <v>0</v>
      </c>
      <c r="BG131" s="1">
        <f t="shared" si="419"/>
        <v>0</v>
      </c>
      <c r="BH131" s="1">
        <f t="shared" si="420"/>
        <v>0</v>
      </c>
      <c r="BI131" s="1">
        <f t="shared" si="421"/>
        <v>0</v>
      </c>
      <c r="BJ131" s="1">
        <f t="shared" si="422"/>
        <v>0</v>
      </c>
      <c r="BK131" s="1">
        <f t="shared" si="423"/>
        <v>0</v>
      </c>
      <c r="BL131" s="62"/>
      <c r="BM131" s="1">
        <f t="shared" si="399"/>
        <v>0</v>
      </c>
      <c r="BN131" s="1">
        <f t="shared" si="400"/>
        <v>0</v>
      </c>
      <c r="BO131" s="1">
        <f t="shared" si="424"/>
        <v>0</v>
      </c>
      <c r="BP131" s="1">
        <f t="shared" si="401"/>
        <v>0</v>
      </c>
      <c r="BQ131" s="1">
        <f t="shared" si="402"/>
        <v>0</v>
      </c>
      <c r="BR131" s="1">
        <f t="shared" si="425"/>
        <v>0</v>
      </c>
      <c r="BS131" s="1">
        <f t="shared" si="403"/>
        <v>0</v>
      </c>
      <c r="BT131" s="1">
        <f t="shared" si="404"/>
        <v>0</v>
      </c>
      <c r="BU131" s="1">
        <f t="shared" si="405"/>
        <v>0</v>
      </c>
      <c r="BV131" s="1">
        <f t="shared" si="426"/>
        <v>0</v>
      </c>
      <c r="BW131" s="1">
        <f t="shared" si="427"/>
        <v>0</v>
      </c>
      <c r="BX131" s="1">
        <f t="shared" si="406"/>
        <v>0</v>
      </c>
      <c r="BY131" s="1">
        <f t="shared" si="407"/>
        <v>0</v>
      </c>
      <c r="BZ131" s="1">
        <f t="shared" si="408"/>
        <v>0</v>
      </c>
      <c r="CA131" s="1">
        <f t="shared" si="428"/>
        <v>0</v>
      </c>
      <c r="CB131" s="1">
        <f t="shared" si="409"/>
        <v>0</v>
      </c>
      <c r="CC131" s="1">
        <f t="shared" si="410"/>
        <v>0</v>
      </c>
      <c r="CD131" s="1">
        <f t="shared" si="429"/>
        <v>0</v>
      </c>
      <c r="CE131" s="1">
        <f t="shared" si="411"/>
        <v>0</v>
      </c>
      <c r="CF131" s="1">
        <f t="shared" si="430"/>
        <v>0</v>
      </c>
      <c r="CG131" s="1">
        <f t="shared" si="412"/>
        <v>0</v>
      </c>
      <c r="CH131" s="1">
        <f t="shared" si="431"/>
        <v>0</v>
      </c>
      <c r="CI131" s="1">
        <f t="shared" si="432"/>
        <v>0</v>
      </c>
    </row>
    <row r="132" spans="1:87" ht="18.75" hidden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1"/>
      <c r="O132" s="21"/>
      <c r="P132" s="21"/>
      <c r="Q132" s="21"/>
      <c r="R132" s="1" t="s">
        <v>131</v>
      </c>
      <c r="S132" s="1" t="s">
        <v>203</v>
      </c>
      <c r="T132" s="1" t="s">
        <v>59</v>
      </c>
      <c r="U132" s="1" t="s">
        <v>224</v>
      </c>
      <c r="V132" s="97">
        <f t="shared" si="372"/>
        <v>0</v>
      </c>
      <c r="W132" s="1">
        <f t="shared" si="373"/>
        <v>0</v>
      </c>
      <c r="X132" s="1">
        <f t="shared" si="374"/>
        <v>0</v>
      </c>
      <c r="Y132" s="1">
        <f t="shared" si="375"/>
        <v>0</v>
      </c>
      <c r="Z132" s="1">
        <f t="shared" si="376"/>
        <v>0</v>
      </c>
      <c r="AA132" s="1">
        <f t="shared" si="377"/>
        <v>0</v>
      </c>
      <c r="AB132" s="1">
        <f t="shared" si="413"/>
        <v>0</v>
      </c>
      <c r="AD132" s="1">
        <f t="shared" si="378"/>
        <v>0</v>
      </c>
      <c r="AE132" s="1">
        <f t="shared" si="379"/>
        <v>0</v>
      </c>
      <c r="AF132" s="1">
        <f t="shared" si="380"/>
        <v>0</v>
      </c>
      <c r="AG132" s="1">
        <f t="shared" si="381"/>
        <v>0</v>
      </c>
      <c r="AH132" s="1">
        <f t="shared" si="382"/>
        <v>0</v>
      </c>
      <c r="AI132" s="1">
        <f t="shared" si="414"/>
        <v>0</v>
      </c>
      <c r="AK132" s="1">
        <f t="shared" si="383"/>
        <v>0</v>
      </c>
      <c r="AL132" s="1">
        <f t="shared" si="384"/>
        <v>0</v>
      </c>
      <c r="AM132" s="1">
        <f t="shared" si="385"/>
        <v>0</v>
      </c>
      <c r="AN132" s="1">
        <f t="shared" si="386"/>
        <v>0</v>
      </c>
      <c r="AO132" s="1">
        <f t="shared" si="387"/>
        <v>0</v>
      </c>
      <c r="AP132" s="1">
        <f t="shared" si="415"/>
        <v>0</v>
      </c>
      <c r="AR132" s="1">
        <f t="shared" si="388"/>
        <v>0</v>
      </c>
      <c r="AS132" s="1">
        <f t="shared" si="389"/>
        <v>0</v>
      </c>
      <c r="AT132" s="1">
        <f t="shared" si="390"/>
        <v>0</v>
      </c>
      <c r="AU132" s="1">
        <f t="shared" si="391"/>
        <v>0</v>
      </c>
      <c r="AV132" s="1">
        <f t="shared" si="392"/>
        <v>0</v>
      </c>
      <c r="AW132" s="1">
        <f t="shared" si="416"/>
        <v>0</v>
      </c>
      <c r="AY132" s="1">
        <f t="shared" si="393"/>
        <v>0</v>
      </c>
      <c r="AZ132" s="1">
        <f t="shared" si="394"/>
        <v>0</v>
      </c>
      <c r="BA132" s="1">
        <f t="shared" si="395"/>
        <v>0</v>
      </c>
      <c r="BB132" s="1">
        <f t="shared" si="396"/>
        <v>0</v>
      </c>
      <c r="BC132" s="1">
        <f t="shared" si="397"/>
        <v>0</v>
      </c>
      <c r="BD132" s="1">
        <f t="shared" si="417"/>
        <v>0</v>
      </c>
      <c r="BE132" s="48">
        <f t="shared" si="301"/>
        <v>0</v>
      </c>
      <c r="BF132" s="1">
        <f t="shared" si="418"/>
        <v>0</v>
      </c>
      <c r="BG132" s="1">
        <f t="shared" si="419"/>
        <v>0</v>
      </c>
      <c r="BH132" s="1">
        <f t="shared" si="420"/>
        <v>0</v>
      </c>
      <c r="BI132" s="1">
        <f t="shared" si="421"/>
        <v>0</v>
      </c>
      <c r="BJ132" s="1">
        <f t="shared" si="422"/>
        <v>0</v>
      </c>
      <c r="BK132" s="1">
        <f t="shared" si="423"/>
        <v>0</v>
      </c>
      <c r="BL132" s="62"/>
      <c r="BM132" s="1">
        <f t="shared" si="399"/>
        <v>0</v>
      </c>
      <c r="BN132" s="1">
        <f t="shared" si="400"/>
        <v>0</v>
      </c>
      <c r="BO132" s="1">
        <f t="shared" si="424"/>
        <v>0</v>
      </c>
      <c r="BP132" s="1">
        <f t="shared" si="401"/>
        <v>0</v>
      </c>
      <c r="BQ132" s="1">
        <f t="shared" si="402"/>
        <v>0</v>
      </c>
      <c r="BR132" s="1">
        <f t="shared" si="425"/>
        <v>0</v>
      </c>
      <c r="BS132" s="1">
        <f t="shared" si="403"/>
        <v>0</v>
      </c>
      <c r="BT132" s="1">
        <f t="shared" si="404"/>
        <v>0</v>
      </c>
      <c r="BU132" s="1">
        <f t="shared" si="405"/>
        <v>0</v>
      </c>
      <c r="BV132" s="1">
        <f t="shared" si="426"/>
        <v>0</v>
      </c>
      <c r="BW132" s="1">
        <f t="shared" si="427"/>
        <v>0</v>
      </c>
      <c r="BX132" s="1">
        <f t="shared" si="406"/>
        <v>0</v>
      </c>
      <c r="BY132" s="1">
        <f t="shared" si="407"/>
        <v>0</v>
      </c>
      <c r="BZ132" s="1">
        <f t="shared" si="408"/>
        <v>0</v>
      </c>
      <c r="CA132" s="1">
        <f t="shared" si="428"/>
        <v>0</v>
      </c>
      <c r="CB132" s="1">
        <f t="shared" si="409"/>
        <v>0</v>
      </c>
      <c r="CC132" s="1">
        <f t="shared" si="410"/>
        <v>0</v>
      </c>
      <c r="CD132" s="1">
        <f t="shared" si="429"/>
        <v>0</v>
      </c>
      <c r="CE132" s="1">
        <f t="shared" si="411"/>
        <v>0</v>
      </c>
      <c r="CF132" s="1">
        <f t="shared" si="430"/>
        <v>0</v>
      </c>
      <c r="CG132" s="1">
        <f t="shared" si="412"/>
        <v>0</v>
      </c>
      <c r="CH132" s="1">
        <f t="shared" si="431"/>
        <v>0</v>
      </c>
      <c r="CI132" s="1">
        <f t="shared" si="432"/>
        <v>0</v>
      </c>
    </row>
    <row r="133" spans="1:87" ht="18.75" hidden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1"/>
      <c r="O133" s="21"/>
      <c r="P133" s="21"/>
      <c r="Q133" s="21"/>
      <c r="R133" s="1" t="s">
        <v>131</v>
      </c>
      <c r="S133" s="1" t="s">
        <v>203</v>
      </c>
      <c r="T133" s="1" t="s">
        <v>45</v>
      </c>
      <c r="U133" s="1" t="s">
        <v>225</v>
      </c>
      <c r="V133" s="97">
        <f t="shared" si="372"/>
        <v>0</v>
      </c>
      <c r="W133" s="1">
        <f t="shared" si="373"/>
        <v>0</v>
      </c>
      <c r="X133" s="1">
        <f t="shared" si="374"/>
        <v>0</v>
      </c>
      <c r="Y133" s="1">
        <f t="shared" si="375"/>
        <v>0</v>
      </c>
      <c r="Z133" s="1">
        <f t="shared" si="376"/>
        <v>0</v>
      </c>
      <c r="AA133" s="1">
        <f t="shared" si="377"/>
        <v>0</v>
      </c>
      <c r="AB133" s="1">
        <f t="shared" si="413"/>
        <v>0</v>
      </c>
      <c r="AD133" s="1">
        <f t="shared" si="378"/>
        <v>0</v>
      </c>
      <c r="AE133" s="1">
        <f t="shared" si="379"/>
        <v>0</v>
      </c>
      <c r="AF133" s="1">
        <f t="shared" si="380"/>
        <v>0</v>
      </c>
      <c r="AG133" s="1">
        <f t="shared" si="381"/>
        <v>0</v>
      </c>
      <c r="AH133" s="1">
        <f t="shared" si="382"/>
        <v>0</v>
      </c>
      <c r="AI133" s="1">
        <f t="shared" si="414"/>
        <v>0</v>
      </c>
      <c r="AK133" s="1">
        <f t="shared" si="383"/>
        <v>0</v>
      </c>
      <c r="AL133" s="1">
        <f t="shared" si="384"/>
        <v>0</v>
      </c>
      <c r="AM133" s="1">
        <f t="shared" si="385"/>
        <v>0</v>
      </c>
      <c r="AN133" s="1">
        <f t="shared" si="386"/>
        <v>0</v>
      </c>
      <c r="AO133" s="1">
        <f t="shared" si="387"/>
        <v>0</v>
      </c>
      <c r="AP133" s="1">
        <f t="shared" si="415"/>
        <v>0</v>
      </c>
      <c r="AR133" s="1">
        <f t="shared" si="388"/>
        <v>0</v>
      </c>
      <c r="AS133" s="1">
        <f t="shared" si="389"/>
        <v>0</v>
      </c>
      <c r="AT133" s="1">
        <f t="shared" si="390"/>
        <v>0</v>
      </c>
      <c r="AU133" s="1">
        <f t="shared" si="391"/>
        <v>0</v>
      </c>
      <c r="AV133" s="1">
        <f t="shared" si="392"/>
        <v>0</v>
      </c>
      <c r="AW133" s="1">
        <f t="shared" si="416"/>
        <v>0</v>
      </c>
      <c r="AY133" s="1">
        <f t="shared" si="393"/>
        <v>0</v>
      </c>
      <c r="AZ133" s="1">
        <f t="shared" si="394"/>
        <v>0</v>
      </c>
      <c r="BA133" s="1">
        <f t="shared" si="395"/>
        <v>0</v>
      </c>
      <c r="BB133" s="1">
        <f t="shared" si="396"/>
        <v>0</v>
      </c>
      <c r="BC133" s="1">
        <f t="shared" si="397"/>
        <v>0</v>
      </c>
      <c r="BD133" s="1">
        <f t="shared" si="417"/>
        <v>0</v>
      </c>
      <c r="BE133" s="48">
        <f t="shared" si="301"/>
        <v>0</v>
      </c>
      <c r="BF133" s="1">
        <f t="shared" si="418"/>
        <v>0</v>
      </c>
      <c r="BG133" s="1">
        <f t="shared" si="419"/>
        <v>0</v>
      </c>
      <c r="BH133" s="1">
        <f t="shared" si="420"/>
        <v>0</v>
      </c>
      <c r="BI133" s="1">
        <f t="shared" si="421"/>
        <v>0</v>
      </c>
      <c r="BJ133" s="1">
        <f t="shared" si="422"/>
        <v>0</v>
      </c>
      <c r="BK133" s="1">
        <f t="shared" si="423"/>
        <v>0</v>
      </c>
      <c r="BL133" s="62"/>
      <c r="BM133" s="1">
        <f t="shared" si="399"/>
        <v>0</v>
      </c>
      <c r="BN133" s="1">
        <f t="shared" si="400"/>
        <v>0</v>
      </c>
      <c r="BO133" s="1">
        <f t="shared" si="424"/>
        <v>0</v>
      </c>
      <c r="BP133" s="1">
        <f t="shared" si="401"/>
        <v>0</v>
      </c>
      <c r="BQ133" s="1">
        <f t="shared" si="402"/>
        <v>0</v>
      </c>
      <c r="BR133" s="1">
        <f t="shared" si="425"/>
        <v>0</v>
      </c>
      <c r="BS133" s="1">
        <f t="shared" si="403"/>
        <v>0</v>
      </c>
      <c r="BT133" s="1">
        <f t="shared" si="404"/>
        <v>0</v>
      </c>
      <c r="BU133" s="1">
        <f t="shared" si="405"/>
        <v>0</v>
      </c>
      <c r="BV133" s="1">
        <f t="shared" si="426"/>
        <v>0</v>
      </c>
      <c r="BW133" s="1">
        <f t="shared" si="427"/>
        <v>0</v>
      </c>
      <c r="BX133" s="1">
        <f t="shared" si="406"/>
        <v>0</v>
      </c>
      <c r="BY133" s="1">
        <f t="shared" si="407"/>
        <v>0</v>
      </c>
      <c r="BZ133" s="1">
        <f t="shared" si="408"/>
        <v>0</v>
      </c>
      <c r="CA133" s="1">
        <f t="shared" si="428"/>
        <v>0</v>
      </c>
      <c r="CB133" s="1">
        <f t="shared" si="409"/>
        <v>0</v>
      </c>
      <c r="CC133" s="1">
        <f t="shared" si="410"/>
        <v>0</v>
      </c>
      <c r="CD133" s="1">
        <f t="shared" si="429"/>
        <v>0</v>
      </c>
      <c r="CE133" s="1">
        <f t="shared" si="411"/>
        <v>0</v>
      </c>
      <c r="CF133" s="1">
        <f t="shared" si="430"/>
        <v>0</v>
      </c>
      <c r="CG133" s="1">
        <f t="shared" si="412"/>
        <v>0</v>
      </c>
      <c r="CH133" s="1">
        <f t="shared" si="431"/>
        <v>0</v>
      </c>
      <c r="CI133" s="1">
        <f t="shared" si="432"/>
        <v>0</v>
      </c>
    </row>
    <row r="134" spans="1:87" ht="18.75" hidden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1"/>
      <c r="O134" s="21"/>
      <c r="P134" s="21"/>
      <c r="Q134" s="21"/>
      <c r="R134" s="1" t="s">
        <v>131</v>
      </c>
      <c r="S134" s="1" t="s">
        <v>203</v>
      </c>
      <c r="T134" s="1" t="s">
        <v>45</v>
      </c>
      <c r="U134" s="1" t="s">
        <v>226</v>
      </c>
      <c r="V134" s="97">
        <f t="shared" si="372"/>
        <v>0</v>
      </c>
      <c r="W134" s="1">
        <f t="shared" si="373"/>
        <v>0</v>
      </c>
      <c r="X134" s="1">
        <f t="shared" si="374"/>
        <v>0</v>
      </c>
      <c r="Y134" s="1">
        <f t="shared" si="375"/>
        <v>0</v>
      </c>
      <c r="Z134" s="1">
        <f t="shared" si="376"/>
        <v>0</v>
      </c>
      <c r="AA134" s="1">
        <f t="shared" si="377"/>
        <v>0</v>
      </c>
      <c r="AB134" s="1">
        <f t="shared" si="413"/>
        <v>0</v>
      </c>
      <c r="AD134" s="1">
        <f t="shared" si="378"/>
        <v>0</v>
      </c>
      <c r="AE134" s="1">
        <f t="shared" si="379"/>
        <v>0</v>
      </c>
      <c r="AF134" s="1">
        <f t="shared" si="380"/>
        <v>0</v>
      </c>
      <c r="AG134" s="1">
        <f t="shared" si="381"/>
        <v>0</v>
      </c>
      <c r="AH134" s="1">
        <f t="shared" si="382"/>
        <v>0</v>
      </c>
      <c r="AI134" s="1">
        <f t="shared" si="414"/>
        <v>0</v>
      </c>
      <c r="AK134" s="1">
        <f t="shared" si="383"/>
        <v>0</v>
      </c>
      <c r="AL134" s="1">
        <f t="shared" si="384"/>
        <v>0</v>
      </c>
      <c r="AM134" s="1">
        <f t="shared" si="385"/>
        <v>0</v>
      </c>
      <c r="AN134" s="1">
        <f t="shared" si="386"/>
        <v>0</v>
      </c>
      <c r="AO134" s="1">
        <f t="shared" si="387"/>
        <v>0</v>
      </c>
      <c r="AP134" s="1">
        <f t="shared" si="415"/>
        <v>0</v>
      </c>
      <c r="AR134" s="1">
        <f t="shared" si="388"/>
        <v>0</v>
      </c>
      <c r="AS134" s="1">
        <f t="shared" si="389"/>
        <v>0</v>
      </c>
      <c r="AT134" s="1">
        <f t="shared" si="390"/>
        <v>0</v>
      </c>
      <c r="AU134" s="1">
        <f t="shared" si="391"/>
        <v>0</v>
      </c>
      <c r="AV134" s="1">
        <f t="shared" si="392"/>
        <v>0</v>
      </c>
      <c r="AW134" s="1">
        <f t="shared" si="416"/>
        <v>0</v>
      </c>
      <c r="AY134" s="1">
        <f t="shared" si="393"/>
        <v>0</v>
      </c>
      <c r="AZ134" s="1">
        <f t="shared" si="394"/>
        <v>0</v>
      </c>
      <c r="BA134" s="1">
        <f t="shared" si="395"/>
        <v>0</v>
      </c>
      <c r="BB134" s="1">
        <f t="shared" si="396"/>
        <v>0</v>
      </c>
      <c r="BC134" s="1">
        <f t="shared" si="397"/>
        <v>0</v>
      </c>
      <c r="BD134" s="1">
        <f t="shared" si="417"/>
        <v>0</v>
      </c>
      <c r="BE134" s="48">
        <f t="shared" si="301"/>
        <v>0</v>
      </c>
      <c r="BF134" s="1">
        <f t="shared" si="418"/>
        <v>0</v>
      </c>
      <c r="BG134" s="1">
        <f t="shared" si="419"/>
        <v>0</v>
      </c>
      <c r="BH134" s="1">
        <f t="shared" si="420"/>
        <v>0</v>
      </c>
      <c r="BI134" s="1">
        <f t="shared" si="421"/>
        <v>0</v>
      </c>
      <c r="BJ134" s="1">
        <f t="shared" si="422"/>
        <v>0</v>
      </c>
      <c r="BK134" s="1">
        <f t="shared" si="423"/>
        <v>0</v>
      </c>
      <c r="BL134" s="62"/>
      <c r="BM134" s="1">
        <f t="shared" si="399"/>
        <v>0</v>
      </c>
      <c r="BN134" s="1">
        <f t="shared" si="400"/>
        <v>0</v>
      </c>
      <c r="BO134" s="1">
        <f t="shared" si="424"/>
        <v>0</v>
      </c>
      <c r="BP134" s="1">
        <f t="shared" si="401"/>
        <v>0</v>
      </c>
      <c r="BQ134" s="1">
        <f t="shared" si="402"/>
        <v>0</v>
      </c>
      <c r="BR134" s="1">
        <f t="shared" si="425"/>
        <v>0</v>
      </c>
      <c r="BS134" s="1">
        <f t="shared" si="403"/>
        <v>0</v>
      </c>
      <c r="BT134" s="1">
        <f t="shared" si="404"/>
        <v>0</v>
      </c>
      <c r="BU134" s="1">
        <f t="shared" si="405"/>
        <v>0</v>
      </c>
      <c r="BV134" s="1">
        <f t="shared" si="426"/>
        <v>0</v>
      </c>
      <c r="BW134" s="1">
        <f t="shared" si="427"/>
        <v>0</v>
      </c>
      <c r="BX134" s="1">
        <f t="shared" si="406"/>
        <v>0</v>
      </c>
      <c r="BY134" s="1">
        <f t="shared" si="407"/>
        <v>0</v>
      </c>
      <c r="BZ134" s="1">
        <f t="shared" si="408"/>
        <v>0</v>
      </c>
      <c r="CA134" s="1">
        <f t="shared" si="428"/>
        <v>0</v>
      </c>
      <c r="CB134" s="1">
        <f t="shared" si="409"/>
        <v>0</v>
      </c>
      <c r="CC134" s="1">
        <f t="shared" si="410"/>
        <v>0</v>
      </c>
      <c r="CD134" s="1">
        <f t="shared" si="429"/>
        <v>0</v>
      </c>
      <c r="CE134" s="1">
        <f t="shared" si="411"/>
        <v>0</v>
      </c>
      <c r="CF134" s="1">
        <f t="shared" si="430"/>
        <v>0</v>
      </c>
      <c r="CG134" s="1">
        <f t="shared" si="412"/>
        <v>0</v>
      </c>
      <c r="CH134" s="1">
        <f t="shared" si="431"/>
        <v>0</v>
      </c>
      <c r="CI134" s="1">
        <f t="shared" si="432"/>
        <v>0</v>
      </c>
    </row>
    <row r="135" spans="1:87" ht="18.75" hidden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1"/>
      <c r="O135" s="21"/>
      <c r="P135" s="21"/>
      <c r="Q135" s="21"/>
      <c r="R135" s="1" t="s">
        <v>131</v>
      </c>
      <c r="S135" s="1" t="s">
        <v>203</v>
      </c>
      <c r="T135" s="1" t="s">
        <v>45</v>
      </c>
      <c r="U135" s="1" t="s">
        <v>227</v>
      </c>
      <c r="V135" s="97">
        <f t="shared" si="372"/>
        <v>0</v>
      </c>
      <c r="W135" s="1">
        <f t="shared" si="373"/>
        <v>0</v>
      </c>
      <c r="X135" s="1">
        <f t="shared" si="374"/>
        <v>0</v>
      </c>
      <c r="Y135" s="1">
        <f t="shared" si="375"/>
        <v>0</v>
      </c>
      <c r="Z135" s="1">
        <f t="shared" si="376"/>
        <v>0</v>
      </c>
      <c r="AA135" s="1">
        <f t="shared" si="377"/>
        <v>0</v>
      </c>
      <c r="AB135" s="1">
        <f t="shared" si="413"/>
        <v>0</v>
      </c>
      <c r="AD135" s="1">
        <f t="shared" si="378"/>
        <v>0</v>
      </c>
      <c r="AE135" s="1">
        <f t="shared" si="379"/>
        <v>0</v>
      </c>
      <c r="AF135" s="1">
        <f t="shared" si="380"/>
        <v>0</v>
      </c>
      <c r="AG135" s="1">
        <f t="shared" si="381"/>
        <v>0</v>
      </c>
      <c r="AH135" s="1">
        <f t="shared" si="382"/>
        <v>0</v>
      </c>
      <c r="AI135" s="1">
        <f t="shared" si="414"/>
        <v>0</v>
      </c>
      <c r="AK135" s="1">
        <f t="shared" si="383"/>
        <v>0</v>
      </c>
      <c r="AL135" s="1">
        <f t="shared" si="384"/>
        <v>0</v>
      </c>
      <c r="AM135" s="1">
        <f t="shared" si="385"/>
        <v>0</v>
      </c>
      <c r="AN135" s="1">
        <f t="shared" si="386"/>
        <v>0</v>
      </c>
      <c r="AO135" s="1">
        <f t="shared" si="387"/>
        <v>0</v>
      </c>
      <c r="AP135" s="1">
        <f t="shared" si="415"/>
        <v>0</v>
      </c>
      <c r="AR135" s="1">
        <f t="shared" si="388"/>
        <v>0</v>
      </c>
      <c r="AS135" s="1">
        <f t="shared" si="389"/>
        <v>0</v>
      </c>
      <c r="AT135" s="1">
        <f t="shared" si="390"/>
        <v>0</v>
      </c>
      <c r="AU135" s="1">
        <f t="shared" si="391"/>
        <v>0</v>
      </c>
      <c r="AV135" s="1">
        <f t="shared" si="392"/>
        <v>0</v>
      </c>
      <c r="AW135" s="1">
        <f t="shared" si="416"/>
        <v>0</v>
      </c>
      <c r="AY135" s="1">
        <f t="shared" si="393"/>
        <v>0</v>
      </c>
      <c r="AZ135" s="1">
        <f t="shared" si="394"/>
        <v>0</v>
      </c>
      <c r="BA135" s="1">
        <f t="shared" si="395"/>
        <v>0</v>
      </c>
      <c r="BB135" s="1">
        <f t="shared" si="396"/>
        <v>0</v>
      </c>
      <c r="BC135" s="1">
        <f t="shared" si="397"/>
        <v>0</v>
      </c>
      <c r="BD135" s="1">
        <f t="shared" si="417"/>
        <v>0</v>
      </c>
      <c r="BE135" s="48">
        <f t="shared" si="301"/>
        <v>0</v>
      </c>
      <c r="BF135" s="1">
        <f t="shared" si="418"/>
        <v>0</v>
      </c>
      <c r="BG135" s="1">
        <f t="shared" si="419"/>
        <v>0</v>
      </c>
      <c r="BH135" s="1">
        <f t="shared" si="420"/>
        <v>0</v>
      </c>
      <c r="BI135" s="1">
        <f t="shared" si="421"/>
        <v>0</v>
      </c>
      <c r="BJ135" s="1">
        <f t="shared" si="422"/>
        <v>0</v>
      </c>
      <c r="BK135" s="1">
        <f t="shared" si="423"/>
        <v>0</v>
      </c>
      <c r="BL135" s="62"/>
      <c r="BM135" s="1">
        <f t="shared" si="399"/>
        <v>0</v>
      </c>
      <c r="BN135" s="1">
        <f t="shared" si="400"/>
        <v>0</v>
      </c>
      <c r="BO135" s="1">
        <f t="shared" si="424"/>
        <v>0</v>
      </c>
      <c r="BP135" s="1">
        <f t="shared" si="401"/>
        <v>0</v>
      </c>
      <c r="BQ135" s="1">
        <f t="shared" si="402"/>
        <v>0</v>
      </c>
      <c r="BR135" s="1">
        <f t="shared" si="425"/>
        <v>0</v>
      </c>
      <c r="BS135" s="1">
        <f t="shared" si="403"/>
        <v>0</v>
      </c>
      <c r="BT135" s="1">
        <f t="shared" si="404"/>
        <v>0</v>
      </c>
      <c r="BU135" s="1">
        <f t="shared" si="405"/>
        <v>0</v>
      </c>
      <c r="BV135" s="1">
        <f t="shared" si="426"/>
        <v>0</v>
      </c>
      <c r="BW135" s="1">
        <f t="shared" si="427"/>
        <v>0</v>
      </c>
      <c r="BX135" s="1">
        <f t="shared" si="406"/>
        <v>0</v>
      </c>
      <c r="BY135" s="1">
        <f t="shared" si="407"/>
        <v>0</v>
      </c>
      <c r="BZ135" s="1">
        <f t="shared" si="408"/>
        <v>0</v>
      </c>
      <c r="CA135" s="1">
        <f t="shared" si="428"/>
        <v>0</v>
      </c>
      <c r="CB135" s="1">
        <f t="shared" si="409"/>
        <v>0</v>
      </c>
      <c r="CC135" s="1">
        <f t="shared" si="410"/>
        <v>0</v>
      </c>
      <c r="CD135" s="1">
        <f t="shared" si="429"/>
        <v>0</v>
      </c>
      <c r="CE135" s="1">
        <f t="shared" si="411"/>
        <v>0</v>
      </c>
      <c r="CF135" s="1">
        <f t="shared" si="430"/>
        <v>0</v>
      </c>
      <c r="CG135" s="1">
        <f t="shared" si="412"/>
        <v>0</v>
      </c>
      <c r="CH135" s="1">
        <f t="shared" si="431"/>
        <v>0</v>
      </c>
      <c r="CI135" s="1">
        <f t="shared" si="432"/>
        <v>0</v>
      </c>
    </row>
    <row r="136" spans="1:87" ht="18.75" hidden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1"/>
      <c r="O136" s="21"/>
      <c r="P136" s="21"/>
      <c r="Q136" s="21"/>
      <c r="R136" s="1" t="s">
        <v>131</v>
      </c>
      <c r="S136" s="1" t="s">
        <v>203</v>
      </c>
      <c r="T136" s="1" t="s">
        <v>45</v>
      </c>
      <c r="U136" s="1" t="s">
        <v>228</v>
      </c>
      <c r="V136" s="97">
        <f t="shared" si="372"/>
        <v>0</v>
      </c>
      <c r="W136" s="1">
        <f t="shared" si="373"/>
        <v>0</v>
      </c>
      <c r="X136" s="1">
        <f t="shared" si="374"/>
        <v>0</v>
      </c>
      <c r="Y136" s="1">
        <f t="shared" si="375"/>
        <v>0</v>
      </c>
      <c r="Z136" s="1">
        <f t="shared" si="376"/>
        <v>0</v>
      </c>
      <c r="AA136" s="1">
        <f t="shared" si="377"/>
        <v>0</v>
      </c>
      <c r="AB136" s="1">
        <f t="shared" si="413"/>
        <v>0</v>
      </c>
      <c r="AD136" s="1">
        <f t="shared" si="378"/>
        <v>0</v>
      </c>
      <c r="AE136" s="1">
        <f t="shared" si="379"/>
        <v>0</v>
      </c>
      <c r="AF136" s="1">
        <f t="shared" si="380"/>
        <v>0</v>
      </c>
      <c r="AG136" s="1">
        <f t="shared" si="381"/>
        <v>0</v>
      </c>
      <c r="AH136" s="1">
        <f t="shared" si="382"/>
        <v>0</v>
      </c>
      <c r="AI136" s="1">
        <f t="shared" si="414"/>
        <v>0</v>
      </c>
      <c r="AK136" s="1">
        <f t="shared" si="383"/>
        <v>0</v>
      </c>
      <c r="AL136" s="1">
        <f t="shared" si="384"/>
        <v>0</v>
      </c>
      <c r="AM136" s="1">
        <f t="shared" si="385"/>
        <v>0</v>
      </c>
      <c r="AN136" s="1">
        <f t="shared" si="386"/>
        <v>0</v>
      </c>
      <c r="AO136" s="1">
        <f t="shared" si="387"/>
        <v>0</v>
      </c>
      <c r="AP136" s="1">
        <f t="shared" si="415"/>
        <v>0</v>
      </c>
      <c r="AR136" s="1">
        <f t="shared" si="388"/>
        <v>0</v>
      </c>
      <c r="AS136" s="1">
        <f t="shared" si="389"/>
        <v>0</v>
      </c>
      <c r="AT136" s="1">
        <f t="shared" si="390"/>
        <v>0</v>
      </c>
      <c r="AU136" s="1">
        <f t="shared" si="391"/>
        <v>0</v>
      </c>
      <c r="AV136" s="1">
        <f t="shared" si="392"/>
        <v>0</v>
      </c>
      <c r="AW136" s="1">
        <f t="shared" si="416"/>
        <v>0</v>
      </c>
      <c r="AY136" s="1">
        <f t="shared" si="393"/>
        <v>0</v>
      </c>
      <c r="AZ136" s="1">
        <f t="shared" si="394"/>
        <v>0</v>
      </c>
      <c r="BA136" s="1">
        <f t="shared" si="395"/>
        <v>0</v>
      </c>
      <c r="BB136" s="1">
        <f t="shared" si="396"/>
        <v>0</v>
      </c>
      <c r="BC136" s="1">
        <f t="shared" si="397"/>
        <v>0</v>
      </c>
      <c r="BD136" s="1">
        <f t="shared" si="417"/>
        <v>0</v>
      </c>
      <c r="BE136" s="48">
        <f t="shared" si="301"/>
        <v>0</v>
      </c>
      <c r="BF136" s="1">
        <f t="shared" si="418"/>
        <v>0</v>
      </c>
      <c r="BG136" s="1">
        <f t="shared" si="419"/>
        <v>0</v>
      </c>
      <c r="BH136" s="1">
        <f t="shared" si="420"/>
        <v>0</v>
      </c>
      <c r="BI136" s="1">
        <f t="shared" si="421"/>
        <v>0</v>
      </c>
      <c r="BJ136" s="1">
        <f t="shared" si="422"/>
        <v>0</v>
      </c>
      <c r="BK136" s="1">
        <f t="shared" si="423"/>
        <v>0</v>
      </c>
      <c r="BL136" s="62"/>
      <c r="BM136" s="1">
        <f t="shared" si="399"/>
        <v>0</v>
      </c>
      <c r="BN136" s="1">
        <f t="shared" si="400"/>
        <v>0</v>
      </c>
      <c r="BO136" s="1">
        <f t="shared" si="424"/>
        <v>0</v>
      </c>
      <c r="BP136" s="1">
        <f t="shared" si="401"/>
        <v>0</v>
      </c>
      <c r="BQ136" s="1">
        <f t="shared" si="402"/>
        <v>0</v>
      </c>
      <c r="BR136" s="1">
        <f t="shared" si="425"/>
        <v>0</v>
      </c>
      <c r="BS136" s="1">
        <f t="shared" si="403"/>
        <v>0</v>
      </c>
      <c r="BT136" s="1">
        <f t="shared" si="404"/>
        <v>0</v>
      </c>
      <c r="BU136" s="1">
        <f t="shared" si="405"/>
        <v>0</v>
      </c>
      <c r="BV136" s="1">
        <f t="shared" si="426"/>
        <v>0</v>
      </c>
      <c r="BW136" s="1">
        <f t="shared" si="427"/>
        <v>0</v>
      </c>
      <c r="BX136" s="1">
        <f t="shared" si="406"/>
        <v>0</v>
      </c>
      <c r="BY136" s="1">
        <f t="shared" si="407"/>
        <v>0</v>
      </c>
      <c r="BZ136" s="1">
        <f t="shared" si="408"/>
        <v>0</v>
      </c>
      <c r="CA136" s="1">
        <f t="shared" si="428"/>
        <v>0</v>
      </c>
      <c r="CB136" s="1">
        <f t="shared" si="409"/>
        <v>0</v>
      </c>
      <c r="CC136" s="1">
        <f t="shared" si="410"/>
        <v>0</v>
      </c>
      <c r="CD136" s="1">
        <f t="shared" si="429"/>
        <v>0</v>
      </c>
      <c r="CE136" s="1">
        <f t="shared" si="411"/>
        <v>0</v>
      </c>
      <c r="CF136" s="1">
        <f t="shared" si="430"/>
        <v>0</v>
      </c>
      <c r="CG136" s="1">
        <f t="shared" si="412"/>
        <v>0</v>
      </c>
      <c r="CH136" s="1">
        <f t="shared" si="431"/>
        <v>0</v>
      </c>
      <c r="CI136" s="1">
        <f t="shared" si="432"/>
        <v>0</v>
      </c>
    </row>
    <row r="137" spans="1:87" ht="18.75" hidden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1"/>
      <c r="O137" s="21"/>
      <c r="P137" s="21"/>
      <c r="Q137" s="21"/>
      <c r="R137" s="1" t="s">
        <v>131</v>
      </c>
      <c r="S137" s="1" t="s">
        <v>203</v>
      </c>
      <c r="T137" s="1" t="s">
        <v>45</v>
      </c>
      <c r="U137" s="1" t="s">
        <v>229</v>
      </c>
      <c r="V137" s="97">
        <f t="shared" si="372"/>
        <v>0</v>
      </c>
      <c r="W137" s="1">
        <f t="shared" si="373"/>
        <v>0</v>
      </c>
      <c r="X137" s="1">
        <f t="shared" si="374"/>
        <v>0</v>
      </c>
      <c r="Y137" s="1">
        <f t="shared" si="375"/>
        <v>0</v>
      </c>
      <c r="Z137" s="1">
        <f t="shared" si="376"/>
        <v>0</v>
      </c>
      <c r="AA137" s="1">
        <f t="shared" si="377"/>
        <v>0</v>
      </c>
      <c r="AB137" s="1">
        <f t="shared" si="413"/>
        <v>0</v>
      </c>
      <c r="AD137" s="1">
        <f t="shared" si="378"/>
        <v>0</v>
      </c>
      <c r="AE137" s="1">
        <f t="shared" si="379"/>
        <v>0</v>
      </c>
      <c r="AF137" s="1">
        <f t="shared" si="380"/>
        <v>0</v>
      </c>
      <c r="AG137" s="1">
        <f t="shared" si="381"/>
        <v>0</v>
      </c>
      <c r="AH137" s="1">
        <f t="shared" si="382"/>
        <v>0</v>
      </c>
      <c r="AI137" s="1">
        <f t="shared" si="414"/>
        <v>0</v>
      </c>
      <c r="AK137" s="1">
        <f t="shared" si="383"/>
        <v>0</v>
      </c>
      <c r="AL137" s="1">
        <f t="shared" si="384"/>
        <v>0</v>
      </c>
      <c r="AM137" s="1">
        <f t="shared" si="385"/>
        <v>0</v>
      </c>
      <c r="AN137" s="1">
        <f t="shared" si="386"/>
        <v>0</v>
      </c>
      <c r="AO137" s="1">
        <f t="shared" si="387"/>
        <v>0</v>
      </c>
      <c r="AP137" s="1">
        <f t="shared" si="415"/>
        <v>0</v>
      </c>
      <c r="AR137" s="1">
        <f t="shared" si="388"/>
        <v>0</v>
      </c>
      <c r="AS137" s="1">
        <f t="shared" si="389"/>
        <v>0</v>
      </c>
      <c r="AT137" s="1">
        <f t="shared" si="390"/>
        <v>0</v>
      </c>
      <c r="AU137" s="1">
        <f t="shared" si="391"/>
        <v>0</v>
      </c>
      <c r="AV137" s="1">
        <f t="shared" si="392"/>
        <v>0</v>
      </c>
      <c r="AW137" s="1">
        <f t="shared" si="416"/>
        <v>0</v>
      </c>
      <c r="AY137" s="1">
        <f t="shared" si="393"/>
        <v>0</v>
      </c>
      <c r="AZ137" s="1">
        <f t="shared" si="394"/>
        <v>0</v>
      </c>
      <c r="BA137" s="1">
        <f t="shared" si="395"/>
        <v>0</v>
      </c>
      <c r="BB137" s="1">
        <f t="shared" si="396"/>
        <v>0</v>
      </c>
      <c r="BC137" s="1">
        <f t="shared" si="397"/>
        <v>0</v>
      </c>
      <c r="BD137" s="1">
        <f t="shared" si="417"/>
        <v>0</v>
      </c>
      <c r="BE137" s="48">
        <f t="shared" si="301"/>
        <v>0</v>
      </c>
      <c r="BF137" s="1">
        <f t="shared" si="418"/>
        <v>0</v>
      </c>
      <c r="BG137" s="1">
        <f t="shared" si="419"/>
        <v>0</v>
      </c>
      <c r="BH137" s="1">
        <f t="shared" si="420"/>
        <v>0</v>
      </c>
      <c r="BI137" s="1">
        <f t="shared" si="421"/>
        <v>0</v>
      </c>
      <c r="BJ137" s="1">
        <f t="shared" si="422"/>
        <v>0</v>
      </c>
      <c r="BK137" s="1">
        <f t="shared" si="423"/>
        <v>0</v>
      </c>
      <c r="BL137" s="62"/>
      <c r="BM137" s="1">
        <f t="shared" si="399"/>
        <v>0</v>
      </c>
      <c r="BN137" s="1">
        <f t="shared" si="400"/>
        <v>0</v>
      </c>
      <c r="BO137" s="1">
        <f t="shared" si="424"/>
        <v>0</v>
      </c>
      <c r="BP137" s="1">
        <f t="shared" si="401"/>
        <v>0</v>
      </c>
      <c r="BQ137" s="1">
        <f t="shared" si="402"/>
        <v>0</v>
      </c>
      <c r="BR137" s="1">
        <f t="shared" si="425"/>
        <v>0</v>
      </c>
      <c r="BS137" s="1">
        <f t="shared" si="403"/>
        <v>0</v>
      </c>
      <c r="BT137" s="1">
        <f t="shared" si="404"/>
        <v>0</v>
      </c>
      <c r="BU137" s="1">
        <f t="shared" si="405"/>
        <v>0</v>
      </c>
      <c r="BV137" s="1">
        <f t="shared" si="426"/>
        <v>0</v>
      </c>
      <c r="BW137" s="1">
        <f t="shared" si="427"/>
        <v>0</v>
      </c>
      <c r="BX137" s="1">
        <f t="shared" si="406"/>
        <v>0</v>
      </c>
      <c r="BY137" s="1">
        <f t="shared" si="407"/>
        <v>0</v>
      </c>
      <c r="BZ137" s="1">
        <f t="shared" si="408"/>
        <v>0</v>
      </c>
      <c r="CA137" s="1">
        <f t="shared" si="428"/>
        <v>0</v>
      </c>
      <c r="CB137" s="1">
        <f t="shared" si="409"/>
        <v>0</v>
      </c>
      <c r="CC137" s="1">
        <f t="shared" si="410"/>
        <v>0</v>
      </c>
      <c r="CD137" s="1">
        <f t="shared" si="429"/>
        <v>0</v>
      </c>
      <c r="CE137" s="1">
        <f t="shared" si="411"/>
        <v>0</v>
      </c>
      <c r="CF137" s="1">
        <f t="shared" si="430"/>
        <v>0</v>
      </c>
      <c r="CG137" s="1">
        <f t="shared" si="412"/>
        <v>0</v>
      </c>
      <c r="CH137" s="1">
        <f t="shared" si="431"/>
        <v>0</v>
      </c>
      <c r="CI137" s="1">
        <f t="shared" si="432"/>
        <v>0</v>
      </c>
    </row>
    <row r="138" spans="1:87" ht="18.75" hidden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1"/>
      <c r="O138" s="21"/>
      <c r="P138" s="21"/>
      <c r="Q138" s="21"/>
      <c r="R138" s="1" t="s">
        <v>131</v>
      </c>
      <c r="S138" s="1" t="s">
        <v>203</v>
      </c>
      <c r="T138" s="1" t="s">
        <v>45</v>
      </c>
      <c r="U138" s="1" t="s">
        <v>230</v>
      </c>
      <c r="V138" s="97">
        <f t="shared" si="372"/>
        <v>0</v>
      </c>
      <c r="W138" s="1">
        <f t="shared" si="373"/>
        <v>0</v>
      </c>
      <c r="X138" s="1">
        <f t="shared" si="374"/>
        <v>0</v>
      </c>
      <c r="Y138" s="1">
        <f t="shared" si="375"/>
        <v>0</v>
      </c>
      <c r="Z138" s="1">
        <f t="shared" si="376"/>
        <v>0</v>
      </c>
      <c r="AA138" s="1">
        <f t="shared" si="377"/>
        <v>0</v>
      </c>
      <c r="AB138" s="1">
        <f t="shared" si="413"/>
        <v>0</v>
      </c>
      <c r="AD138" s="1">
        <f t="shared" si="378"/>
        <v>0</v>
      </c>
      <c r="AE138" s="1">
        <f t="shared" si="379"/>
        <v>0</v>
      </c>
      <c r="AF138" s="1">
        <f t="shared" si="380"/>
        <v>0</v>
      </c>
      <c r="AG138" s="1">
        <f t="shared" si="381"/>
        <v>0</v>
      </c>
      <c r="AH138" s="1">
        <f t="shared" si="382"/>
        <v>0</v>
      </c>
      <c r="AI138" s="1">
        <f t="shared" si="414"/>
        <v>0</v>
      </c>
      <c r="AK138" s="1">
        <f t="shared" si="383"/>
        <v>0</v>
      </c>
      <c r="AL138" s="1">
        <f t="shared" si="384"/>
        <v>0</v>
      </c>
      <c r="AM138" s="1">
        <f t="shared" si="385"/>
        <v>0</v>
      </c>
      <c r="AN138" s="1">
        <f t="shared" si="386"/>
        <v>0</v>
      </c>
      <c r="AO138" s="1">
        <f t="shared" si="387"/>
        <v>0</v>
      </c>
      <c r="AP138" s="1">
        <f t="shared" si="415"/>
        <v>0</v>
      </c>
      <c r="AR138" s="1">
        <f t="shared" si="388"/>
        <v>0</v>
      </c>
      <c r="AS138" s="1">
        <f t="shared" si="389"/>
        <v>0</v>
      </c>
      <c r="AT138" s="1">
        <f t="shared" si="390"/>
        <v>0</v>
      </c>
      <c r="AU138" s="1">
        <f t="shared" si="391"/>
        <v>0</v>
      </c>
      <c r="AV138" s="1">
        <f t="shared" si="392"/>
        <v>0</v>
      </c>
      <c r="AW138" s="1">
        <f t="shared" si="416"/>
        <v>0</v>
      </c>
      <c r="AY138" s="1">
        <f t="shared" si="393"/>
        <v>0</v>
      </c>
      <c r="AZ138" s="1">
        <f t="shared" si="394"/>
        <v>0</v>
      </c>
      <c r="BA138" s="1">
        <f t="shared" si="395"/>
        <v>0</v>
      </c>
      <c r="BB138" s="1">
        <f t="shared" si="396"/>
        <v>0</v>
      </c>
      <c r="BC138" s="1">
        <f t="shared" si="397"/>
        <v>0</v>
      </c>
      <c r="BD138" s="1">
        <f t="shared" si="417"/>
        <v>0</v>
      </c>
      <c r="BE138" s="48">
        <f t="shared" si="301"/>
        <v>0</v>
      </c>
      <c r="BF138" s="1">
        <f t="shared" si="418"/>
        <v>0</v>
      </c>
      <c r="BG138" s="1">
        <f t="shared" si="419"/>
        <v>0</v>
      </c>
      <c r="BH138" s="1">
        <f t="shared" si="420"/>
        <v>0</v>
      </c>
      <c r="BI138" s="1">
        <f t="shared" si="421"/>
        <v>0</v>
      </c>
      <c r="BJ138" s="1">
        <f t="shared" si="422"/>
        <v>0</v>
      </c>
      <c r="BK138" s="1">
        <f t="shared" si="423"/>
        <v>0</v>
      </c>
      <c r="BL138" s="62"/>
      <c r="BM138" s="1">
        <f t="shared" si="399"/>
        <v>0</v>
      </c>
      <c r="BN138" s="1">
        <f t="shared" si="400"/>
        <v>0</v>
      </c>
      <c r="BO138" s="1">
        <f t="shared" si="424"/>
        <v>0</v>
      </c>
      <c r="BP138" s="1">
        <f t="shared" si="401"/>
        <v>0</v>
      </c>
      <c r="BQ138" s="1">
        <f t="shared" si="402"/>
        <v>0</v>
      </c>
      <c r="BR138" s="1">
        <f t="shared" si="425"/>
        <v>0</v>
      </c>
      <c r="BS138" s="1">
        <f t="shared" si="403"/>
        <v>0</v>
      </c>
      <c r="BT138" s="1">
        <f t="shared" si="404"/>
        <v>0</v>
      </c>
      <c r="BU138" s="1">
        <f t="shared" si="405"/>
        <v>0</v>
      </c>
      <c r="BV138" s="1">
        <f t="shared" si="426"/>
        <v>0</v>
      </c>
      <c r="BW138" s="1">
        <f t="shared" si="427"/>
        <v>0</v>
      </c>
      <c r="BX138" s="1">
        <f t="shared" si="406"/>
        <v>0</v>
      </c>
      <c r="BY138" s="1">
        <f t="shared" si="407"/>
        <v>0</v>
      </c>
      <c r="BZ138" s="1">
        <f t="shared" si="408"/>
        <v>0</v>
      </c>
      <c r="CA138" s="1">
        <f t="shared" si="428"/>
        <v>0</v>
      </c>
      <c r="CB138" s="1">
        <f t="shared" si="409"/>
        <v>0</v>
      </c>
      <c r="CC138" s="1">
        <f t="shared" si="410"/>
        <v>0</v>
      </c>
      <c r="CD138" s="1">
        <f t="shared" si="429"/>
        <v>0</v>
      </c>
      <c r="CE138" s="1">
        <f t="shared" si="411"/>
        <v>0</v>
      </c>
      <c r="CF138" s="1">
        <f t="shared" si="430"/>
        <v>0</v>
      </c>
      <c r="CG138" s="1">
        <f t="shared" si="412"/>
        <v>0</v>
      </c>
      <c r="CH138" s="1">
        <f t="shared" si="431"/>
        <v>0</v>
      </c>
      <c r="CI138" s="1">
        <f t="shared" si="432"/>
        <v>0</v>
      </c>
    </row>
    <row r="139" spans="1:87" ht="18.75" hidden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1"/>
      <c r="O139" s="21"/>
      <c r="P139" s="21"/>
      <c r="Q139" s="21"/>
      <c r="R139" s="1" t="s">
        <v>131</v>
      </c>
      <c r="S139" s="1" t="s">
        <v>203</v>
      </c>
      <c r="T139" s="1" t="s">
        <v>59</v>
      </c>
      <c r="U139" s="1" t="s">
        <v>231</v>
      </c>
      <c r="V139" s="97">
        <f t="shared" si="372"/>
        <v>0</v>
      </c>
      <c r="W139" s="1">
        <f t="shared" si="373"/>
        <v>0</v>
      </c>
      <c r="X139" s="1">
        <f t="shared" si="374"/>
        <v>0</v>
      </c>
      <c r="Y139" s="1">
        <f t="shared" si="375"/>
        <v>0</v>
      </c>
      <c r="Z139" s="1">
        <f t="shared" si="376"/>
        <v>0</v>
      </c>
      <c r="AA139" s="1">
        <f t="shared" si="377"/>
        <v>0</v>
      </c>
      <c r="AB139" s="1">
        <f t="shared" si="413"/>
        <v>0</v>
      </c>
      <c r="AD139" s="1">
        <f t="shared" si="378"/>
        <v>0</v>
      </c>
      <c r="AE139" s="1">
        <f t="shared" si="379"/>
        <v>0</v>
      </c>
      <c r="AF139" s="1">
        <f t="shared" si="380"/>
        <v>0</v>
      </c>
      <c r="AG139" s="1">
        <f t="shared" si="381"/>
        <v>0</v>
      </c>
      <c r="AH139" s="1">
        <f t="shared" si="382"/>
        <v>0</v>
      </c>
      <c r="AI139" s="1">
        <f t="shared" si="414"/>
        <v>0</v>
      </c>
      <c r="AK139" s="1">
        <f t="shared" si="383"/>
        <v>0</v>
      </c>
      <c r="AL139" s="1">
        <f t="shared" si="384"/>
        <v>0</v>
      </c>
      <c r="AM139" s="1">
        <f t="shared" si="385"/>
        <v>0</v>
      </c>
      <c r="AN139" s="1">
        <f t="shared" si="386"/>
        <v>0</v>
      </c>
      <c r="AO139" s="1">
        <f t="shared" si="387"/>
        <v>0</v>
      </c>
      <c r="AP139" s="1">
        <f t="shared" si="415"/>
        <v>0</v>
      </c>
      <c r="AR139" s="1">
        <f t="shared" si="388"/>
        <v>0</v>
      </c>
      <c r="AS139" s="1">
        <f t="shared" si="389"/>
        <v>0</v>
      </c>
      <c r="AT139" s="1">
        <f t="shared" si="390"/>
        <v>0</v>
      </c>
      <c r="AU139" s="1">
        <f t="shared" si="391"/>
        <v>0</v>
      </c>
      <c r="AV139" s="1">
        <f t="shared" si="392"/>
        <v>0</v>
      </c>
      <c r="AW139" s="1">
        <f t="shared" si="416"/>
        <v>0</v>
      </c>
      <c r="AY139" s="1">
        <f t="shared" si="393"/>
        <v>0</v>
      </c>
      <c r="AZ139" s="1">
        <f t="shared" si="394"/>
        <v>0</v>
      </c>
      <c r="BA139" s="1">
        <f t="shared" si="395"/>
        <v>0</v>
      </c>
      <c r="BB139" s="1">
        <f t="shared" si="396"/>
        <v>0</v>
      </c>
      <c r="BC139" s="1">
        <f t="shared" si="397"/>
        <v>0</v>
      </c>
      <c r="BD139" s="1">
        <f t="shared" si="417"/>
        <v>0</v>
      </c>
      <c r="BE139" s="48">
        <f t="shared" si="301"/>
        <v>0</v>
      </c>
      <c r="BF139" s="1">
        <f t="shared" si="418"/>
        <v>0</v>
      </c>
      <c r="BG139" s="1">
        <f t="shared" si="419"/>
        <v>0</v>
      </c>
      <c r="BH139" s="1">
        <f t="shared" si="420"/>
        <v>0</v>
      </c>
      <c r="BI139" s="1">
        <f t="shared" si="421"/>
        <v>0</v>
      </c>
      <c r="BJ139" s="1">
        <f t="shared" si="422"/>
        <v>0</v>
      </c>
      <c r="BK139" s="1">
        <f t="shared" si="423"/>
        <v>0</v>
      </c>
      <c r="BL139" s="62"/>
      <c r="BM139" s="1">
        <f t="shared" si="399"/>
        <v>0</v>
      </c>
      <c r="BN139" s="1">
        <f t="shared" si="400"/>
        <v>0</v>
      </c>
      <c r="BO139" s="1">
        <f t="shared" si="424"/>
        <v>0</v>
      </c>
      <c r="BP139" s="1">
        <f t="shared" si="401"/>
        <v>0</v>
      </c>
      <c r="BQ139" s="1">
        <f t="shared" si="402"/>
        <v>0</v>
      </c>
      <c r="BR139" s="1">
        <f t="shared" si="425"/>
        <v>0</v>
      </c>
      <c r="BS139" s="1">
        <f t="shared" si="403"/>
        <v>0</v>
      </c>
      <c r="BT139" s="1">
        <f t="shared" si="404"/>
        <v>0</v>
      </c>
      <c r="BU139" s="1">
        <f t="shared" si="405"/>
        <v>0</v>
      </c>
      <c r="BV139" s="1">
        <f t="shared" si="426"/>
        <v>0</v>
      </c>
      <c r="BW139" s="1">
        <f t="shared" si="427"/>
        <v>0</v>
      </c>
      <c r="BX139" s="1">
        <f t="shared" si="406"/>
        <v>0</v>
      </c>
      <c r="BY139" s="1">
        <f t="shared" si="407"/>
        <v>0</v>
      </c>
      <c r="BZ139" s="1">
        <f t="shared" si="408"/>
        <v>0</v>
      </c>
      <c r="CA139" s="1">
        <f t="shared" si="428"/>
        <v>0</v>
      </c>
      <c r="CB139" s="1">
        <f t="shared" si="409"/>
        <v>0</v>
      </c>
      <c r="CC139" s="1">
        <f t="shared" si="410"/>
        <v>0</v>
      </c>
      <c r="CD139" s="1">
        <f t="shared" si="429"/>
        <v>0</v>
      </c>
      <c r="CE139" s="1">
        <f t="shared" si="411"/>
        <v>0</v>
      </c>
      <c r="CF139" s="1">
        <f t="shared" si="430"/>
        <v>0</v>
      </c>
      <c r="CG139" s="1">
        <f t="shared" si="412"/>
        <v>0</v>
      </c>
      <c r="CH139" s="1">
        <f t="shared" si="431"/>
        <v>0</v>
      </c>
      <c r="CI139" s="1">
        <f t="shared" si="432"/>
        <v>0</v>
      </c>
    </row>
    <row r="140" spans="1:87" ht="18.75" hidden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1"/>
      <c r="O140" s="21"/>
      <c r="P140" s="21"/>
      <c r="Q140" s="21"/>
      <c r="R140" s="1" t="s">
        <v>131</v>
      </c>
      <c r="S140" s="1" t="s">
        <v>203</v>
      </c>
      <c r="T140" s="1" t="s">
        <v>59</v>
      </c>
      <c r="U140" s="1" t="s">
        <v>232</v>
      </c>
      <c r="V140" s="97">
        <f t="shared" si="372"/>
        <v>0</v>
      </c>
      <c r="W140" s="1">
        <f t="shared" si="373"/>
        <v>0</v>
      </c>
      <c r="X140" s="1">
        <f t="shared" si="374"/>
        <v>0</v>
      </c>
      <c r="Y140" s="1">
        <f t="shared" si="375"/>
        <v>0</v>
      </c>
      <c r="Z140" s="1">
        <f t="shared" si="376"/>
        <v>0</v>
      </c>
      <c r="AA140" s="1">
        <f t="shared" si="377"/>
        <v>0</v>
      </c>
      <c r="AB140" s="1">
        <f t="shared" si="413"/>
        <v>0</v>
      </c>
      <c r="AD140" s="1">
        <f t="shared" si="378"/>
        <v>0</v>
      </c>
      <c r="AE140" s="1">
        <f t="shared" si="379"/>
        <v>0</v>
      </c>
      <c r="AF140" s="1">
        <f t="shared" si="380"/>
        <v>0</v>
      </c>
      <c r="AG140" s="1">
        <f t="shared" si="381"/>
        <v>0</v>
      </c>
      <c r="AH140" s="1">
        <f t="shared" si="382"/>
        <v>0</v>
      </c>
      <c r="AI140" s="1">
        <f t="shared" si="414"/>
        <v>0</v>
      </c>
      <c r="AK140" s="1">
        <f t="shared" si="383"/>
        <v>0</v>
      </c>
      <c r="AL140" s="1">
        <f t="shared" si="384"/>
        <v>0</v>
      </c>
      <c r="AM140" s="1">
        <f t="shared" si="385"/>
        <v>0</v>
      </c>
      <c r="AN140" s="1">
        <f t="shared" si="386"/>
        <v>0</v>
      </c>
      <c r="AO140" s="1">
        <f t="shared" si="387"/>
        <v>0</v>
      </c>
      <c r="AP140" s="1">
        <f t="shared" si="415"/>
        <v>0</v>
      </c>
      <c r="AR140" s="1">
        <f t="shared" si="388"/>
        <v>0</v>
      </c>
      <c r="AS140" s="1">
        <f t="shared" si="389"/>
        <v>0</v>
      </c>
      <c r="AT140" s="1">
        <f t="shared" si="390"/>
        <v>0</v>
      </c>
      <c r="AU140" s="1">
        <f t="shared" si="391"/>
        <v>0</v>
      </c>
      <c r="AV140" s="1">
        <f t="shared" si="392"/>
        <v>0</v>
      </c>
      <c r="AW140" s="1">
        <f t="shared" si="416"/>
        <v>0</v>
      </c>
      <c r="AY140" s="1">
        <f t="shared" si="393"/>
        <v>0</v>
      </c>
      <c r="AZ140" s="1">
        <f t="shared" si="394"/>
        <v>0</v>
      </c>
      <c r="BA140" s="1">
        <f t="shared" si="395"/>
        <v>0</v>
      </c>
      <c r="BB140" s="1">
        <f t="shared" si="396"/>
        <v>0</v>
      </c>
      <c r="BC140" s="1">
        <f t="shared" si="397"/>
        <v>0</v>
      </c>
      <c r="BD140" s="1">
        <f t="shared" si="417"/>
        <v>0</v>
      </c>
      <c r="BE140" s="48">
        <f t="shared" si="301"/>
        <v>0</v>
      </c>
      <c r="BF140" s="1">
        <f t="shared" si="418"/>
        <v>0</v>
      </c>
      <c r="BG140" s="1">
        <f t="shared" si="419"/>
        <v>0</v>
      </c>
      <c r="BH140" s="1">
        <f t="shared" si="420"/>
        <v>0</v>
      </c>
      <c r="BI140" s="1">
        <f t="shared" si="421"/>
        <v>0</v>
      </c>
      <c r="BJ140" s="1">
        <f t="shared" si="422"/>
        <v>0</v>
      </c>
      <c r="BK140" s="1">
        <f t="shared" si="423"/>
        <v>0</v>
      </c>
      <c r="BL140" s="62"/>
      <c r="BM140" s="1">
        <f t="shared" si="399"/>
        <v>0</v>
      </c>
      <c r="BN140" s="1">
        <f t="shared" si="400"/>
        <v>0</v>
      </c>
      <c r="BO140" s="1">
        <f t="shared" si="424"/>
        <v>0</v>
      </c>
      <c r="BP140" s="1">
        <f t="shared" si="401"/>
        <v>0</v>
      </c>
      <c r="BQ140" s="1">
        <f t="shared" si="402"/>
        <v>0</v>
      </c>
      <c r="BR140" s="1">
        <f t="shared" si="425"/>
        <v>0</v>
      </c>
      <c r="BS140" s="1">
        <f t="shared" si="403"/>
        <v>0</v>
      </c>
      <c r="BT140" s="1">
        <f t="shared" si="404"/>
        <v>0</v>
      </c>
      <c r="BU140" s="1">
        <f t="shared" si="405"/>
        <v>0</v>
      </c>
      <c r="BV140" s="1">
        <f t="shared" si="426"/>
        <v>0</v>
      </c>
      <c r="BW140" s="1">
        <f t="shared" si="427"/>
        <v>0</v>
      </c>
      <c r="BX140" s="1">
        <f t="shared" si="406"/>
        <v>0</v>
      </c>
      <c r="BY140" s="1">
        <f t="shared" si="407"/>
        <v>0</v>
      </c>
      <c r="BZ140" s="1">
        <f t="shared" si="408"/>
        <v>0</v>
      </c>
      <c r="CA140" s="1">
        <f t="shared" si="428"/>
        <v>0</v>
      </c>
      <c r="CB140" s="1">
        <f t="shared" si="409"/>
        <v>0</v>
      </c>
      <c r="CC140" s="1">
        <f t="shared" si="410"/>
        <v>0</v>
      </c>
      <c r="CD140" s="1">
        <f t="shared" si="429"/>
        <v>0</v>
      </c>
      <c r="CE140" s="1">
        <f t="shared" si="411"/>
        <v>0</v>
      </c>
      <c r="CF140" s="1">
        <f t="shared" si="430"/>
        <v>0</v>
      </c>
      <c r="CG140" s="1">
        <f t="shared" si="412"/>
        <v>0</v>
      </c>
      <c r="CH140" s="1">
        <f t="shared" si="431"/>
        <v>0</v>
      </c>
      <c r="CI140" s="1">
        <f t="shared" si="432"/>
        <v>0</v>
      </c>
    </row>
    <row r="141" spans="1:87" ht="18.75" hidden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1"/>
      <c r="O141" s="21"/>
      <c r="P141" s="21"/>
      <c r="Q141" s="21"/>
      <c r="R141" s="1" t="s">
        <v>131</v>
      </c>
      <c r="S141" s="1" t="s">
        <v>203</v>
      </c>
      <c r="T141" s="1" t="s">
        <v>59</v>
      </c>
      <c r="U141" s="1" t="s">
        <v>233</v>
      </c>
      <c r="V141" s="97">
        <f t="shared" si="372"/>
        <v>0</v>
      </c>
      <c r="W141" s="1">
        <f t="shared" si="373"/>
        <v>0</v>
      </c>
      <c r="X141" s="1">
        <f t="shared" si="374"/>
        <v>0</v>
      </c>
      <c r="Y141" s="1">
        <f t="shared" si="375"/>
        <v>0</v>
      </c>
      <c r="Z141" s="1">
        <f t="shared" si="376"/>
        <v>0</v>
      </c>
      <c r="AA141" s="1">
        <f t="shared" si="377"/>
        <v>0</v>
      </c>
      <c r="AB141" s="1">
        <f t="shared" si="413"/>
        <v>0</v>
      </c>
      <c r="AD141" s="1">
        <f t="shared" si="378"/>
        <v>0</v>
      </c>
      <c r="AE141" s="1">
        <f t="shared" si="379"/>
        <v>0</v>
      </c>
      <c r="AF141" s="1">
        <f t="shared" si="380"/>
        <v>0</v>
      </c>
      <c r="AG141" s="1">
        <f t="shared" si="381"/>
        <v>0</v>
      </c>
      <c r="AH141" s="1">
        <f t="shared" si="382"/>
        <v>0</v>
      </c>
      <c r="AI141" s="1">
        <f t="shared" si="414"/>
        <v>0</v>
      </c>
      <c r="AK141" s="1">
        <f t="shared" si="383"/>
        <v>0</v>
      </c>
      <c r="AL141" s="1">
        <f t="shared" si="384"/>
        <v>0</v>
      </c>
      <c r="AM141" s="1">
        <f t="shared" si="385"/>
        <v>0</v>
      </c>
      <c r="AN141" s="1">
        <f t="shared" si="386"/>
        <v>0</v>
      </c>
      <c r="AO141" s="1">
        <f t="shared" si="387"/>
        <v>0</v>
      </c>
      <c r="AP141" s="1">
        <f t="shared" si="415"/>
        <v>0</v>
      </c>
      <c r="AR141" s="1">
        <f t="shared" si="388"/>
        <v>0</v>
      </c>
      <c r="AS141" s="1">
        <f t="shared" si="389"/>
        <v>0</v>
      </c>
      <c r="AT141" s="1">
        <f t="shared" si="390"/>
        <v>0</v>
      </c>
      <c r="AU141" s="1">
        <f t="shared" si="391"/>
        <v>0</v>
      </c>
      <c r="AV141" s="1">
        <f t="shared" si="392"/>
        <v>0</v>
      </c>
      <c r="AW141" s="1">
        <f t="shared" si="416"/>
        <v>0</v>
      </c>
      <c r="AY141" s="1">
        <f t="shared" si="393"/>
        <v>0</v>
      </c>
      <c r="AZ141" s="1">
        <f t="shared" si="394"/>
        <v>0</v>
      </c>
      <c r="BA141" s="1">
        <f t="shared" si="395"/>
        <v>0</v>
      </c>
      <c r="BB141" s="1">
        <f t="shared" si="396"/>
        <v>0</v>
      </c>
      <c r="BC141" s="1">
        <f t="shared" si="397"/>
        <v>0</v>
      </c>
      <c r="BD141" s="1">
        <f t="shared" si="417"/>
        <v>0</v>
      </c>
      <c r="BE141" s="48">
        <f t="shared" si="301"/>
        <v>0</v>
      </c>
      <c r="BF141" s="1">
        <f t="shared" si="418"/>
        <v>0</v>
      </c>
      <c r="BG141" s="1">
        <f t="shared" si="419"/>
        <v>0</v>
      </c>
      <c r="BH141" s="1">
        <f t="shared" si="420"/>
        <v>0</v>
      </c>
      <c r="BI141" s="1">
        <f t="shared" si="421"/>
        <v>0</v>
      </c>
      <c r="BJ141" s="1">
        <f t="shared" si="422"/>
        <v>0</v>
      </c>
      <c r="BK141" s="1">
        <f t="shared" si="423"/>
        <v>0</v>
      </c>
      <c r="BL141" s="62"/>
      <c r="BM141" s="1">
        <f t="shared" si="399"/>
        <v>0</v>
      </c>
      <c r="BN141" s="1">
        <f t="shared" si="400"/>
        <v>0</v>
      </c>
      <c r="BO141" s="1">
        <f t="shared" si="424"/>
        <v>0</v>
      </c>
      <c r="BP141" s="1">
        <f t="shared" si="401"/>
        <v>0</v>
      </c>
      <c r="BQ141" s="1">
        <f t="shared" si="402"/>
        <v>0</v>
      </c>
      <c r="BR141" s="1">
        <f t="shared" si="425"/>
        <v>0</v>
      </c>
      <c r="BS141" s="1">
        <f t="shared" si="403"/>
        <v>0</v>
      </c>
      <c r="BT141" s="1">
        <f t="shared" si="404"/>
        <v>0</v>
      </c>
      <c r="BU141" s="1">
        <f t="shared" si="405"/>
        <v>0</v>
      </c>
      <c r="BV141" s="1">
        <f t="shared" si="426"/>
        <v>0</v>
      </c>
      <c r="BW141" s="1">
        <f t="shared" si="427"/>
        <v>0</v>
      </c>
      <c r="BX141" s="1">
        <f t="shared" si="406"/>
        <v>0</v>
      </c>
      <c r="BY141" s="1">
        <f t="shared" si="407"/>
        <v>0</v>
      </c>
      <c r="BZ141" s="1">
        <f t="shared" si="408"/>
        <v>0</v>
      </c>
      <c r="CA141" s="1">
        <f t="shared" si="428"/>
        <v>0</v>
      </c>
      <c r="CB141" s="1">
        <f t="shared" si="409"/>
        <v>0</v>
      </c>
      <c r="CC141" s="1">
        <f t="shared" si="410"/>
        <v>0</v>
      </c>
      <c r="CD141" s="1">
        <f t="shared" si="429"/>
        <v>0</v>
      </c>
      <c r="CE141" s="1">
        <f t="shared" si="411"/>
        <v>0</v>
      </c>
      <c r="CF141" s="1">
        <f t="shared" si="430"/>
        <v>0</v>
      </c>
      <c r="CG141" s="1">
        <f t="shared" si="412"/>
        <v>0</v>
      </c>
      <c r="CH141" s="1">
        <f t="shared" si="431"/>
        <v>0</v>
      </c>
      <c r="CI141" s="1">
        <f t="shared" si="432"/>
        <v>0</v>
      </c>
    </row>
    <row r="142" spans="1:87" ht="18.75" hidden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1"/>
      <c r="O142" s="21"/>
      <c r="P142" s="21"/>
      <c r="Q142" s="21"/>
      <c r="R142" s="1" t="s">
        <v>131</v>
      </c>
      <c r="S142" s="1" t="s">
        <v>203</v>
      </c>
      <c r="T142" s="1" t="s">
        <v>59</v>
      </c>
      <c r="U142" s="1" t="s">
        <v>234</v>
      </c>
      <c r="V142" s="97">
        <f t="shared" si="372"/>
        <v>0</v>
      </c>
      <c r="W142" s="1">
        <f t="shared" si="373"/>
        <v>0</v>
      </c>
      <c r="X142" s="1">
        <f t="shared" si="374"/>
        <v>0</v>
      </c>
      <c r="Y142" s="1">
        <f t="shared" si="375"/>
        <v>0</v>
      </c>
      <c r="Z142" s="1">
        <f t="shared" si="376"/>
        <v>0</v>
      </c>
      <c r="AA142" s="1">
        <f t="shared" si="377"/>
        <v>0</v>
      </c>
      <c r="AB142" s="1">
        <f t="shared" si="413"/>
        <v>0</v>
      </c>
      <c r="AD142" s="1">
        <f t="shared" si="378"/>
        <v>0</v>
      </c>
      <c r="AE142" s="1">
        <f t="shared" si="379"/>
        <v>0</v>
      </c>
      <c r="AF142" s="1">
        <f t="shared" si="380"/>
        <v>0</v>
      </c>
      <c r="AG142" s="1">
        <f t="shared" si="381"/>
        <v>0</v>
      </c>
      <c r="AH142" s="1">
        <f t="shared" si="382"/>
        <v>0</v>
      </c>
      <c r="AI142" s="1">
        <f t="shared" si="414"/>
        <v>0</v>
      </c>
      <c r="AK142" s="1">
        <f t="shared" si="383"/>
        <v>0</v>
      </c>
      <c r="AL142" s="1">
        <f t="shared" si="384"/>
        <v>0</v>
      </c>
      <c r="AM142" s="1">
        <f t="shared" si="385"/>
        <v>0</v>
      </c>
      <c r="AN142" s="1">
        <f t="shared" si="386"/>
        <v>0</v>
      </c>
      <c r="AO142" s="1">
        <f t="shared" si="387"/>
        <v>0</v>
      </c>
      <c r="AP142" s="1">
        <f t="shared" si="415"/>
        <v>0</v>
      </c>
      <c r="AR142" s="1">
        <f t="shared" si="388"/>
        <v>0</v>
      </c>
      <c r="AS142" s="1">
        <f t="shared" si="389"/>
        <v>0</v>
      </c>
      <c r="AT142" s="1">
        <f t="shared" si="390"/>
        <v>0</v>
      </c>
      <c r="AU142" s="1">
        <f t="shared" si="391"/>
        <v>0</v>
      </c>
      <c r="AV142" s="1">
        <f t="shared" si="392"/>
        <v>0</v>
      </c>
      <c r="AW142" s="1">
        <f t="shared" si="416"/>
        <v>0</v>
      </c>
      <c r="AY142" s="1">
        <f t="shared" si="393"/>
        <v>0</v>
      </c>
      <c r="AZ142" s="1">
        <f t="shared" si="394"/>
        <v>0</v>
      </c>
      <c r="BA142" s="1">
        <f t="shared" si="395"/>
        <v>0</v>
      </c>
      <c r="BB142" s="1">
        <f t="shared" si="396"/>
        <v>0</v>
      </c>
      <c r="BC142" s="1">
        <f t="shared" si="397"/>
        <v>0</v>
      </c>
      <c r="BD142" s="1">
        <f t="shared" si="417"/>
        <v>0</v>
      </c>
      <c r="BE142" s="48">
        <f t="shared" si="301"/>
        <v>0</v>
      </c>
      <c r="BF142" s="1">
        <f t="shared" si="418"/>
        <v>0</v>
      </c>
      <c r="BG142" s="1">
        <f t="shared" si="419"/>
        <v>0</v>
      </c>
      <c r="BH142" s="1">
        <f t="shared" si="420"/>
        <v>0</v>
      </c>
      <c r="BI142" s="1">
        <f t="shared" si="421"/>
        <v>0</v>
      </c>
      <c r="BJ142" s="1">
        <f t="shared" si="422"/>
        <v>0</v>
      </c>
      <c r="BK142" s="1">
        <f t="shared" si="423"/>
        <v>0</v>
      </c>
      <c r="BL142" s="62"/>
      <c r="BM142" s="1">
        <f t="shared" si="399"/>
        <v>0</v>
      </c>
      <c r="BN142" s="1">
        <f t="shared" si="400"/>
        <v>0</v>
      </c>
      <c r="BO142" s="1">
        <f t="shared" si="424"/>
        <v>0</v>
      </c>
      <c r="BP142" s="1">
        <f t="shared" si="401"/>
        <v>0</v>
      </c>
      <c r="BQ142" s="1">
        <f t="shared" si="402"/>
        <v>0</v>
      </c>
      <c r="BR142" s="1">
        <f t="shared" si="425"/>
        <v>0</v>
      </c>
      <c r="BS142" s="1">
        <f t="shared" si="403"/>
        <v>0</v>
      </c>
      <c r="BT142" s="1">
        <f t="shared" si="404"/>
        <v>0</v>
      </c>
      <c r="BU142" s="1">
        <f t="shared" si="405"/>
        <v>0</v>
      </c>
      <c r="BV142" s="1">
        <f t="shared" si="426"/>
        <v>0</v>
      </c>
      <c r="BW142" s="1">
        <f t="shared" si="427"/>
        <v>0</v>
      </c>
      <c r="BX142" s="1">
        <f t="shared" si="406"/>
        <v>0</v>
      </c>
      <c r="BY142" s="1">
        <f t="shared" si="407"/>
        <v>0</v>
      </c>
      <c r="BZ142" s="1">
        <f t="shared" si="408"/>
        <v>0</v>
      </c>
      <c r="CA142" s="1">
        <f t="shared" si="428"/>
        <v>0</v>
      </c>
      <c r="CB142" s="1">
        <f t="shared" si="409"/>
        <v>0</v>
      </c>
      <c r="CC142" s="1">
        <f t="shared" si="410"/>
        <v>0</v>
      </c>
      <c r="CD142" s="1">
        <f t="shared" si="429"/>
        <v>0</v>
      </c>
      <c r="CE142" s="1">
        <f t="shared" si="411"/>
        <v>0</v>
      </c>
      <c r="CF142" s="1">
        <f t="shared" si="430"/>
        <v>0</v>
      </c>
      <c r="CG142" s="1">
        <f t="shared" si="412"/>
        <v>0</v>
      </c>
      <c r="CH142" s="1">
        <f t="shared" si="431"/>
        <v>0</v>
      </c>
      <c r="CI142" s="1">
        <f t="shared" si="432"/>
        <v>0</v>
      </c>
    </row>
    <row r="143" spans="1:87" s="75" customFormat="1" ht="18.75" hidden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1"/>
      <c r="O143" s="21"/>
      <c r="P143" s="21"/>
      <c r="Q143" s="21"/>
      <c r="R143" s="1" t="s">
        <v>131</v>
      </c>
      <c r="S143" s="1" t="s">
        <v>203</v>
      </c>
      <c r="T143" s="1" t="s">
        <v>59</v>
      </c>
      <c r="U143" s="1" t="s">
        <v>235</v>
      </c>
      <c r="V143" s="97">
        <f t="shared" si="372"/>
        <v>0</v>
      </c>
      <c r="W143" s="1">
        <f t="shared" si="373"/>
        <v>0</v>
      </c>
      <c r="X143" s="1">
        <f t="shared" si="374"/>
        <v>0</v>
      </c>
      <c r="Y143" s="1">
        <f t="shared" si="375"/>
        <v>0</v>
      </c>
      <c r="Z143" s="1">
        <f t="shared" si="376"/>
        <v>0</v>
      </c>
      <c r="AA143" s="1">
        <f t="shared" si="377"/>
        <v>0</v>
      </c>
      <c r="AB143" s="1">
        <f t="shared" si="413"/>
        <v>0</v>
      </c>
      <c r="AD143" s="1">
        <f t="shared" si="378"/>
        <v>0</v>
      </c>
      <c r="AE143" s="1">
        <f t="shared" si="379"/>
        <v>0</v>
      </c>
      <c r="AF143" s="1">
        <f t="shared" si="380"/>
        <v>0</v>
      </c>
      <c r="AG143" s="1">
        <f t="shared" si="381"/>
        <v>0</v>
      </c>
      <c r="AH143" s="1">
        <f t="shared" si="382"/>
        <v>0</v>
      </c>
      <c r="AI143" s="1">
        <f t="shared" si="414"/>
        <v>0</v>
      </c>
      <c r="AK143" s="1">
        <f t="shared" si="383"/>
        <v>0</v>
      </c>
      <c r="AL143" s="1">
        <f t="shared" si="384"/>
        <v>0</v>
      </c>
      <c r="AM143" s="1">
        <f t="shared" si="385"/>
        <v>0</v>
      </c>
      <c r="AN143" s="1">
        <f t="shared" si="386"/>
        <v>0</v>
      </c>
      <c r="AO143" s="1">
        <f t="shared" si="387"/>
        <v>0</v>
      </c>
      <c r="AP143" s="1">
        <f t="shared" si="415"/>
        <v>0</v>
      </c>
      <c r="AR143" s="1">
        <f t="shared" si="388"/>
        <v>0</v>
      </c>
      <c r="AS143" s="1">
        <f t="shared" si="389"/>
        <v>0</v>
      </c>
      <c r="AT143" s="1">
        <f t="shared" si="390"/>
        <v>0</v>
      </c>
      <c r="AU143" s="1">
        <f t="shared" si="391"/>
        <v>0</v>
      </c>
      <c r="AV143" s="1">
        <f t="shared" si="392"/>
        <v>0</v>
      </c>
      <c r="AW143" s="1">
        <f t="shared" si="416"/>
        <v>0</v>
      </c>
      <c r="AY143" s="1">
        <f t="shared" si="393"/>
        <v>0</v>
      </c>
      <c r="AZ143" s="1">
        <f t="shared" si="394"/>
        <v>0</v>
      </c>
      <c r="BA143" s="1">
        <f t="shared" si="395"/>
        <v>0</v>
      </c>
      <c r="BB143" s="1">
        <f t="shared" si="396"/>
        <v>0</v>
      </c>
      <c r="BC143" s="1">
        <f t="shared" si="397"/>
        <v>0</v>
      </c>
      <c r="BD143" s="1">
        <f t="shared" si="417"/>
        <v>0</v>
      </c>
      <c r="BE143" s="48">
        <f t="shared" si="301"/>
        <v>0</v>
      </c>
      <c r="BF143" s="1">
        <f t="shared" si="418"/>
        <v>0</v>
      </c>
      <c r="BG143" s="1">
        <f t="shared" si="419"/>
        <v>0</v>
      </c>
      <c r="BH143" s="1">
        <f t="shared" si="420"/>
        <v>0</v>
      </c>
      <c r="BI143" s="1">
        <f>SUM(Z143,AG143,AN143,AU143,BB143)</f>
        <v>0</v>
      </c>
      <c r="BJ143" s="1">
        <f t="shared" si="422"/>
        <v>0</v>
      </c>
      <c r="BK143" s="1">
        <f t="shared" si="423"/>
        <v>0</v>
      </c>
      <c r="BL143" s="76"/>
      <c r="BM143" s="1">
        <f t="shared" si="399"/>
        <v>0</v>
      </c>
      <c r="BN143" s="1">
        <f t="shared" si="400"/>
        <v>0</v>
      </c>
      <c r="BO143" s="1">
        <f t="shared" si="424"/>
        <v>0</v>
      </c>
      <c r="BP143" s="1">
        <f t="shared" si="401"/>
        <v>0</v>
      </c>
      <c r="BQ143" s="1">
        <f t="shared" si="402"/>
        <v>0</v>
      </c>
      <c r="BR143" s="1">
        <f>IF($T143="primary",ROUNDUP(((($V143*$BS$6*SUM($BO$19:$BO$23,$BN$19:$BN$23,$BQ$19:$BQ$23))/1000)-(BP$26*BP143+BQ143*BQ$26))/BR$26,0),ROUNDUP(((($V143*$BO$6*SUM($BO$19:$BO$23,$BP$19:$BP$23))/1000)-(BP$26*BP143+BQ143*BQ$26))/BR$26,0))</f>
        <v>0</v>
      </c>
      <c r="BS143" s="1">
        <f t="shared" si="403"/>
        <v>0</v>
      </c>
      <c r="BT143" s="1">
        <f t="shared" si="404"/>
        <v>0</v>
      </c>
      <c r="BU143" s="1">
        <f t="shared" si="405"/>
        <v>0</v>
      </c>
      <c r="BV143" s="1">
        <f t="shared" si="426"/>
        <v>0</v>
      </c>
      <c r="BW143" s="1">
        <f t="shared" si="427"/>
        <v>0</v>
      </c>
      <c r="BX143" s="1">
        <f t="shared" si="406"/>
        <v>0</v>
      </c>
      <c r="BY143" s="1">
        <f t="shared" si="407"/>
        <v>0</v>
      </c>
      <c r="BZ143" s="1">
        <f t="shared" si="408"/>
        <v>0</v>
      </c>
      <c r="CA143" s="1">
        <f t="shared" si="428"/>
        <v>0</v>
      </c>
      <c r="CB143" s="1">
        <f t="shared" si="409"/>
        <v>0</v>
      </c>
      <c r="CC143" s="1">
        <f t="shared" si="410"/>
        <v>0</v>
      </c>
      <c r="CD143" s="1">
        <f t="shared" si="429"/>
        <v>0</v>
      </c>
      <c r="CE143" s="1">
        <f t="shared" si="411"/>
        <v>0</v>
      </c>
      <c r="CF143" s="1">
        <f t="shared" si="430"/>
        <v>0</v>
      </c>
      <c r="CG143" s="1">
        <f t="shared" si="412"/>
        <v>0</v>
      </c>
      <c r="CH143" s="1">
        <f t="shared" si="431"/>
        <v>0</v>
      </c>
      <c r="CI143" s="1">
        <f t="shared" si="432"/>
        <v>0</v>
      </c>
    </row>
    <row r="144" spans="1:87" ht="19.5" hidden="1" thickBot="1" x14ac:dyDescent="0.35">
      <c r="S144" s="92" t="s">
        <v>288</v>
      </c>
      <c r="V144" s="80">
        <f>IF($S$144="ACTIVE",SUM(V127:V143),0)</f>
        <v>0</v>
      </c>
      <c r="W144" s="80">
        <f t="shared" ref="W144:AD144" si="433">IF($S$144="ACTIVE",SUM(W127:W143),0)</f>
        <v>0</v>
      </c>
      <c r="X144" s="80">
        <f t="shared" si="433"/>
        <v>0</v>
      </c>
      <c r="Y144" s="80">
        <f t="shared" si="433"/>
        <v>0</v>
      </c>
      <c r="Z144" s="80">
        <f t="shared" si="433"/>
        <v>0</v>
      </c>
      <c r="AA144" s="80">
        <f t="shared" si="433"/>
        <v>0</v>
      </c>
      <c r="AB144" s="80">
        <f t="shared" si="433"/>
        <v>0</v>
      </c>
      <c r="AD144" s="80">
        <f t="shared" si="433"/>
        <v>0</v>
      </c>
      <c r="AE144" s="80">
        <f>IF($S$144="ACTIVE",SUM(AE127:AE143),0)</f>
        <v>0</v>
      </c>
      <c r="AF144" s="80">
        <f>IF($S$144="ACTIVE",SUM(AF127:AF143),0)</f>
        <v>0</v>
      </c>
      <c r="AG144" s="80">
        <f>IF($S$144="ACTIVE",SUM(AG127:AG143),0)</f>
        <v>0</v>
      </c>
      <c r="AH144" s="80">
        <f>IF($S$144="ACTIVE",SUM(AH127:AH143),0)</f>
        <v>0</v>
      </c>
      <c r="AI144" s="80">
        <f t="shared" ref="AI144:BK144" si="434">IF($S$144="ACTIVE",SUM(AI127:AI143),0)</f>
        <v>0</v>
      </c>
      <c r="AK144" s="80">
        <f t="shared" si="434"/>
        <v>0</v>
      </c>
      <c r="AL144" s="80">
        <f t="shared" si="434"/>
        <v>0</v>
      </c>
      <c r="AM144" s="80">
        <f t="shared" si="434"/>
        <v>0</v>
      </c>
      <c r="AN144" s="80">
        <f t="shared" si="434"/>
        <v>0</v>
      </c>
      <c r="AO144" s="80">
        <f t="shared" si="434"/>
        <v>0</v>
      </c>
      <c r="AP144" s="80">
        <f t="shared" si="434"/>
        <v>0</v>
      </c>
      <c r="AR144" s="80">
        <f t="shared" si="434"/>
        <v>0</v>
      </c>
      <c r="AS144" s="80">
        <f t="shared" si="434"/>
        <v>0</v>
      </c>
      <c r="AT144" s="80">
        <f t="shared" si="434"/>
        <v>0</v>
      </c>
      <c r="AU144" s="80">
        <f t="shared" si="434"/>
        <v>0</v>
      </c>
      <c r="AV144" s="80">
        <f t="shared" si="434"/>
        <v>0</v>
      </c>
      <c r="AW144" s="80">
        <f t="shared" si="434"/>
        <v>0</v>
      </c>
      <c r="AY144" s="80">
        <f t="shared" si="434"/>
        <v>0</v>
      </c>
      <c r="AZ144" s="80">
        <f t="shared" si="434"/>
        <v>0</v>
      </c>
      <c r="BA144" s="80">
        <f t="shared" si="434"/>
        <v>0</v>
      </c>
      <c r="BB144" s="80">
        <f t="shared" si="434"/>
        <v>0</v>
      </c>
      <c r="BC144" s="80">
        <f t="shared" si="434"/>
        <v>0</v>
      </c>
      <c r="BD144" s="80">
        <f t="shared" si="434"/>
        <v>0</v>
      </c>
      <c r="BE144" s="48" t="str">
        <f t="shared" si="301"/>
        <v>Tubatse Art Designer CC</v>
      </c>
      <c r="BF144" s="80">
        <f t="shared" si="434"/>
        <v>0</v>
      </c>
      <c r="BG144" s="80">
        <f t="shared" si="434"/>
        <v>0</v>
      </c>
      <c r="BH144" s="80">
        <f t="shared" si="434"/>
        <v>0</v>
      </c>
      <c r="BI144" s="80">
        <f t="shared" si="434"/>
        <v>0</v>
      </c>
      <c r="BJ144" s="80">
        <f t="shared" si="434"/>
        <v>0</v>
      </c>
      <c r="BK144" s="80">
        <f t="shared" si="434"/>
        <v>0</v>
      </c>
      <c r="BL144" s="48" t="str">
        <f>S143</f>
        <v>Tubatse Art Designer CC</v>
      </c>
      <c r="BM144" s="80">
        <f>IF($S$144="ACTIVE",SUM(BM127:BM143),0)</f>
        <v>0</v>
      </c>
      <c r="BN144" s="80">
        <f t="shared" ref="BN144:CI144" si="435">IF($S$144="ACTIVE",SUM(BN127:BN143),0)</f>
        <v>0</v>
      </c>
      <c r="BO144" s="80">
        <f t="shared" si="435"/>
        <v>0</v>
      </c>
      <c r="BP144" s="80">
        <f t="shared" si="435"/>
        <v>0</v>
      </c>
      <c r="BQ144" s="80">
        <f t="shared" si="435"/>
        <v>0</v>
      </c>
      <c r="BR144" s="80">
        <f t="shared" si="435"/>
        <v>0</v>
      </c>
      <c r="BS144" s="80">
        <f t="shared" si="435"/>
        <v>0</v>
      </c>
      <c r="BT144" s="80">
        <f t="shared" si="435"/>
        <v>0</v>
      </c>
      <c r="BU144" s="80">
        <f t="shared" si="435"/>
        <v>0</v>
      </c>
      <c r="BV144" s="80">
        <f t="shared" si="435"/>
        <v>0</v>
      </c>
      <c r="BW144" s="80">
        <f t="shared" si="435"/>
        <v>0</v>
      </c>
      <c r="BX144" s="80">
        <f t="shared" si="435"/>
        <v>0</v>
      </c>
      <c r="BY144" s="80">
        <f t="shared" si="435"/>
        <v>0</v>
      </c>
      <c r="BZ144" s="80">
        <f t="shared" si="435"/>
        <v>0</v>
      </c>
      <c r="CA144" s="80">
        <f t="shared" si="435"/>
        <v>0</v>
      </c>
      <c r="CB144" s="80">
        <f t="shared" si="435"/>
        <v>0</v>
      </c>
      <c r="CC144" s="80">
        <f t="shared" si="435"/>
        <v>0</v>
      </c>
      <c r="CD144" s="80">
        <f t="shared" si="435"/>
        <v>0</v>
      </c>
      <c r="CE144" s="80">
        <f t="shared" si="435"/>
        <v>0</v>
      </c>
      <c r="CF144" s="80">
        <f t="shared" si="435"/>
        <v>0</v>
      </c>
      <c r="CG144" s="80">
        <f t="shared" si="435"/>
        <v>0</v>
      </c>
      <c r="CH144" s="80">
        <f t="shared" si="435"/>
        <v>0</v>
      </c>
      <c r="CI144" s="80">
        <f t="shared" si="435"/>
        <v>0</v>
      </c>
    </row>
    <row r="145" spans="1:87" ht="18.75" hidden="1" x14ac:dyDescent="0.3">
      <c r="A145" s="100" t="s">
        <v>306</v>
      </c>
      <c r="B145" s="101" t="s">
        <v>307</v>
      </c>
      <c r="C145" s="101" t="s">
        <v>308</v>
      </c>
      <c r="D145" s="101" t="s">
        <v>304</v>
      </c>
      <c r="E145" s="101" t="s">
        <v>305</v>
      </c>
      <c r="F145" s="101" t="s">
        <v>302</v>
      </c>
      <c r="G145" s="101" t="s">
        <v>303</v>
      </c>
      <c r="H145" s="101" t="s">
        <v>300</v>
      </c>
      <c r="I145" s="101" t="s">
        <v>301</v>
      </c>
      <c r="J145" s="101" t="s">
        <v>298</v>
      </c>
      <c r="K145" s="101" t="s">
        <v>299</v>
      </c>
      <c r="L145" s="101" t="s">
        <v>297</v>
      </c>
      <c r="M145" s="102" t="s">
        <v>296</v>
      </c>
      <c r="V145"/>
      <c r="W145" s="62"/>
      <c r="X145" s="62"/>
      <c r="Y145" s="62"/>
      <c r="Z145" s="62"/>
      <c r="AA145" s="62"/>
      <c r="AB145" s="62"/>
      <c r="AD145" s="62"/>
      <c r="AE145" s="62"/>
      <c r="AF145" s="62"/>
      <c r="AG145" s="62"/>
      <c r="AH145" s="62"/>
      <c r="AI145" s="62"/>
      <c r="AK145" s="62"/>
      <c r="AL145" s="62"/>
      <c r="AM145" s="62"/>
      <c r="AN145" s="62"/>
      <c r="AO145" s="62"/>
      <c r="AP145" s="62"/>
      <c r="AR145" s="62"/>
      <c r="AS145" s="62"/>
      <c r="AT145" s="62"/>
      <c r="AU145" s="62"/>
      <c r="AV145" s="62"/>
      <c r="AW145" s="62"/>
      <c r="AY145" s="62"/>
      <c r="AZ145" s="62"/>
      <c r="BA145" s="62"/>
      <c r="BB145" s="62"/>
      <c r="BC145" s="62"/>
      <c r="BD145" s="62"/>
      <c r="BE145" s="48">
        <f t="shared" si="301"/>
        <v>0</v>
      </c>
      <c r="BF145" s="62"/>
      <c r="BG145" s="62"/>
      <c r="BH145" s="62"/>
      <c r="BI145" s="62"/>
      <c r="BJ145" s="62"/>
      <c r="BK145" s="62"/>
      <c r="BL145" s="62"/>
    </row>
    <row r="146" spans="1:87" ht="18.75" hidden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1"/>
      <c r="O146" s="21"/>
      <c r="P146" s="21"/>
      <c r="Q146" s="21"/>
      <c r="R146" s="1" t="s">
        <v>131</v>
      </c>
      <c r="S146" s="1" t="s">
        <v>204</v>
      </c>
      <c r="T146" s="1" t="s">
        <v>45</v>
      </c>
      <c r="U146" s="1" t="s">
        <v>205</v>
      </c>
      <c r="V146" s="97">
        <f t="shared" ref="V146:V159" si="436">SUMIF($A$25:$M$25,"Active",A146:M146)</f>
        <v>0</v>
      </c>
      <c r="W146" s="1">
        <f t="shared" ref="W146:W159" si="437">IF($T146="primary",ROUNDUP((($V146*$T$13*SUM($T$3,$X$3))/1000)/W$26,0),ROUNDUP((($V146*$T$20*SUM($T$3,$X$3))/1000)/W$26,0))</f>
        <v>0</v>
      </c>
      <c r="X146" s="1">
        <f t="shared" ref="X146:X159" si="438">IF($T146="primary",ROUNDUP((($V146*$T$13*SUM($U$3,$W$3))/1000)/X$26,0),ROUNDUP((($V146*$T$20*SUM($U$3,$W$3))/1000)/X$26,0))</f>
        <v>0</v>
      </c>
      <c r="Y146" s="1">
        <f t="shared" ref="Y146:Y159" si="439">IF($T146="primary",ROUNDUP((($V146*$T$12*SUM($T$3,$U$3,$X$3,$W$3))/1000)/Y$26,0),ROUNDUP((($V146*$T$19*SUM($T$3,$U$3,$W$3,$X$3))/1000)/Y$26,0))</f>
        <v>0</v>
      </c>
      <c r="Z146" s="1">
        <f t="shared" ref="Z146:Z159" si="440">$V146*$V$3</f>
        <v>0</v>
      </c>
      <c r="AA146" s="1">
        <f t="shared" ref="AA146:AA159" si="441">IF($T146="primary",ROUNDDOWN((($V146*$T$11*SUM($T$3,$U$3,$X$3,$W$3))/1000)/AA$26,0),ROUNDDOWN((($V146*$T$18*SUM($T$3,$U$3,$W$3,$X$3))/1000)/AA$26,0))</f>
        <v>0</v>
      </c>
      <c r="AB146" s="1">
        <f>IF($T146="primary",ROUNDUP(((($V146*$T$11*SUM($T$3,$U$3,$X$3,$W$3))/1000)-(AA146*AA$26))/AB$26,0),ROUNDUP(((($V146*$T$18*SUM($T$3,$U$3,$W$3,$X$3))/1000)-(AA146*AA$26))/AB$26,0))</f>
        <v>0</v>
      </c>
      <c r="AD146" s="1">
        <f t="shared" ref="AD146:AD159" si="442">IF($T146="primary",ROUNDUP((($V146*$T$13*SUM($T$4,$X$4))/1000)/AD$26,0),ROUNDUP((($V146*$T$20*SUM($T$4,$X$4))/1000)/AD$26,0))</f>
        <v>0</v>
      </c>
      <c r="AE146" s="1">
        <f t="shared" ref="AE146:AE159" si="443">IF($T146="primary",ROUNDUP((($V146*$T$14*SUM($U$4,$W$4))/1000)/AE$26,0),ROUNDUP((($V146*$T$21*SUM($U$4,$W$4))/1000)/AE$26,0))</f>
        <v>0</v>
      </c>
      <c r="AF146" s="1">
        <f t="shared" ref="AF146:AF159" si="444">IF($T146="primary",ROUNDUP((($V146*$T$12*SUM($T$4,$U$4,$X$4,$W$4))/1000)/AF$26,0),ROUNDUP((($V146*$T$19*SUM($T$4,$U$4,$W$4,$X$4))/1000)/AF$26,0))</f>
        <v>0</v>
      </c>
      <c r="AG146" s="1">
        <f t="shared" ref="AG146:AG159" si="445">$V146*$V$4</f>
        <v>0</v>
      </c>
      <c r="AH146" s="1">
        <f t="shared" ref="AH146:AH159" si="446">IF($T146="primary",ROUNDDOWN((($V146*$T$11*SUM($T$4,$U$4,$X$4,$W$4))/1000)/AH$26,0),ROUNDDOWN((($V146*$T$18*SUM($T$4,$U$4,$W$4,$X$4))/1000)/AH$26,0))</f>
        <v>0</v>
      </c>
      <c r="AI146" s="1">
        <f>IF($T146="primary",ROUNDUP(((($V146*$T$11*SUM($T$4,$U$4,$X$4,$W$4))/1000)-(AH146*AH$26))/AI$26,0),ROUNDUP(((($V146*$T$18*SUM($T$4,$U$4,$W$4,$X$4))/1000)-(AH146*AH$26))/AI$26,0))</f>
        <v>0</v>
      </c>
      <c r="AK146" s="1">
        <f t="shared" ref="AK146:AK159" si="447">IF($T146="primary",ROUNDUP((($V146*$T$13*SUM($T$5,$X$5))/1000)/AK$26,0),ROUNDUP((($V146*$T$20*SUM($T$5,$X$5))/1000)/AK$26,0))</f>
        <v>0</v>
      </c>
      <c r="AL146" s="1">
        <f t="shared" ref="AL146:AL159" si="448">IF($T146="primary",ROUNDUP((($V146*$T$14*SUM($U$5,$W$5))/1000)/AL$26,0),ROUNDUP((($V146*$T$21*SUM($U$5,$W$5))/1000)/AL$26,0))</f>
        <v>0</v>
      </c>
      <c r="AM146" s="1">
        <f t="shared" ref="AM146:AM159" si="449">IF($T146="primary",ROUNDUP((($V146*$T$12*SUM($T$5,$U$5,$X$5,$W$5))/1000)/AM$26,0),ROUNDUP((($V146*$T$19*SUM($T$5,$U$5,$W$5,$X$5))/1000)/AM$26,0))</f>
        <v>0</v>
      </c>
      <c r="AN146" s="1">
        <f t="shared" ref="AN146:AN159" si="450">$V146*$V$5</f>
        <v>0</v>
      </c>
      <c r="AO146" s="1">
        <f t="shared" ref="AO146:AO159" si="451">IF($T146="primary",ROUNDDOWN((($V146*$T$11*SUM($T$5,$U$5,$X$5,$W$5))/1000)/AO$26,0),ROUNDDOWN((($V146*$T$18*SUM($T$5,$U$5,$W$5,$X$5))/1000)/AO$26,0))</f>
        <v>0</v>
      </c>
      <c r="AP146" s="1">
        <f>IF($T146="primary",ROUNDUP(((($V146*$T$11*SUM($T$5,$U$5,$X$5,$W$5))/1000)-(AO146*AO$26))/AP$26,0),ROUNDUP(((($V146*$T$18*SUM($T$5,$U$5,$W$5,$X$5))/1000)-(AO146*AO$26))/AP$26,0))</f>
        <v>0</v>
      </c>
      <c r="AR146" s="1">
        <f t="shared" ref="AR146:AR159" si="452">IF($T146="primary",ROUNDUP((($V146*$T$13*SUM($T$6,$X$6))/1000)/AR$26,0),ROUNDUP((($V146*$T$20*SUM($T$6,$X$6))/1000)/AR$26,0))</f>
        <v>0</v>
      </c>
      <c r="AS146" s="1">
        <f t="shared" ref="AS146:AS159" si="453">IF($T146="primary",ROUNDUP((($V146*$T$14*SUM($U$6,$W$6))/1000)/AS$26,0),ROUNDUP((($V146*$T$21*SUM($U$6,$W$6))/1000)/AS$26,0))</f>
        <v>0</v>
      </c>
      <c r="AT146" s="1">
        <f t="shared" ref="AT146:AT159" si="454">IF($T146="primary",ROUNDUP((($V146*$T$12*SUM($T$6,$U$6,$X$6,$W$6))/1000)/AT$26,0),ROUNDUP((($V146*$T$19*SUM($T$6,$U$6,$W$6,$X$6))/1000)/AT$26,0))</f>
        <v>0</v>
      </c>
      <c r="AU146" s="1">
        <f t="shared" ref="AU146:AU159" si="455">$V146*$V$6</f>
        <v>0</v>
      </c>
      <c r="AV146" s="1">
        <f t="shared" ref="AV146:AV159" si="456">IF($T146="primary",ROUNDDOWN((($V146*$T$11*SUM($T$6,$U$6,$X$6,$W$6))/1000)/AV$26,0),ROUNDDOWN((($V146*$T$18*SUM($T$6,$U$6,$W$6,$X$6))/1000)/AV$26,0))</f>
        <v>0</v>
      </c>
      <c r="AW146" s="1">
        <f>IF($T146="primary",ROUNDUP(((($V146*$T$11*SUM($T$6,$U$6,$X$6,$W$6))/1000)-(AV146*AV$26))/AW$26,0),ROUNDUP(((($V146*$T$18*SUM($T$6,$U$6,$W$6,$X$6))/1000)-(AV146*AV$26))/AW$26,0))</f>
        <v>0</v>
      </c>
      <c r="AY146" s="1">
        <f t="shared" ref="AY146:AY159" si="457">IF($T146="primary",ROUNDUP((($V146*$T$13*SUM($T$7,$X$7))/1000)/AY$26,0),ROUNDUP((($V146*$T$20*SUM($T$7,$X$7))/1000)/AY$26,0))</f>
        <v>0</v>
      </c>
      <c r="AZ146" s="1">
        <f t="shared" ref="AZ146:AZ159" si="458">IF($T146="primary",ROUNDUP((($V146*$T$14*SUM($U$7,$W$7))/1000)/AZ$26,0),ROUNDUP((($V146*$T$21*SUM($U$7,$W$7))/1000)/AZ$26,0))</f>
        <v>0</v>
      </c>
      <c r="BA146" s="1">
        <f t="shared" ref="BA146:BA159" si="459">IF($T146="primary",ROUNDUP((($V146*$T$12*SUM($T$7,$U$7,$X$7,$W$7))/1000)/BA$26,0),ROUNDUP((($V146*$T$19*SUM($T$7,$U$7,$W$7,$X$7))/1000)/BA$26,0))</f>
        <v>0</v>
      </c>
      <c r="BB146" s="1">
        <f t="shared" ref="BB146:BB159" si="460">$V146*$V$7</f>
        <v>0</v>
      </c>
      <c r="BC146" s="1">
        <f t="shared" ref="BC146:BC159" si="461">IF($T146="primary",ROUNDDOWN((($V146*$T$11*SUM($T$7,$U$7,$X$7,$W$7))/1000)/BC$26,0),ROUNDDOWN((($V146*$T$18*SUM($T$7,$U$7,$W$7,$X$7))/1000)/BC$26,0))</f>
        <v>0</v>
      </c>
      <c r="BD146" s="1">
        <f>IF($T146="primary",ROUNDUP(((($V146*$T$11*SUM($T$7,$U$7,$X$7,$W$7))/1000)-(BC146*BC$26))/BD$26,0),ROUNDUP(((($V146*$T$18*SUM($T$7,$U$7,$W$7,$X$7))/1000)-(BC146*BC$26))/BD$26,0))</f>
        <v>0</v>
      </c>
      <c r="BE146" s="48">
        <f t="shared" si="301"/>
        <v>0</v>
      </c>
      <c r="BF146" s="1">
        <f t="shared" ref="BF146:BK146" si="462">SUM(W146,AD146,AK146,AR146,AY146)</f>
        <v>0</v>
      </c>
      <c r="BG146" s="1">
        <f t="shared" si="462"/>
        <v>0</v>
      </c>
      <c r="BH146" s="1">
        <f t="shared" si="462"/>
        <v>0</v>
      </c>
      <c r="BI146" s="1">
        <f t="shared" si="462"/>
        <v>0</v>
      </c>
      <c r="BJ146" s="1">
        <f t="shared" si="462"/>
        <v>0</v>
      </c>
      <c r="BK146" s="1">
        <f t="shared" si="462"/>
        <v>0</v>
      </c>
      <c r="BL146" s="62"/>
      <c r="BM146" s="1">
        <f t="shared" ref="BM146:BM159" si="463">IF($T146="primary",ROUNDDOWN((($V146*$BS$14*SUM($BP$19:$BP$23))/1000)/BM$26,0),ROUNDDOWN((($V146*$BO$14*SUM($BN$19:$BN$23,$BQ$19:$BQ$23))/1000)/BM$26,0))</f>
        <v>0</v>
      </c>
      <c r="BN146" s="1">
        <f t="shared" ref="BN146:BN159" si="464">IF($T146="primary",ROUNDDOWN(((($V146*$BS$14*SUM($BP$19:$BP$23))/1000)-(BM146*BM$26))/BN$26,0),ROUNDDOWN(((($V146*$BO$14*SUM($BN$19:$BN$23,$BQ$19:$BQ$23))/1000)-(BM146*BM$26))/BN$26,0))</f>
        <v>0</v>
      </c>
      <c r="BO146" s="1">
        <f>IF($T146="primary",ROUNDUP(((($V146*$BS$14*SUM($BP$19:$BP$23))/1000)-(BM$26*BM146+BN146*BN$26))/BO$26,0),ROUNDUP(((($V146*$BO$14*SUM($BN$19:$BN$23,$BQ$19:$BQ$23))/1000)-(BM$26*BM146+BN146*BN$26))/BO$26,0))</f>
        <v>0</v>
      </c>
      <c r="BP146" s="1">
        <f t="shared" ref="BP146:BP159" si="465">IF($T146="primary",ROUNDDOWN((($V146*$BS$6*SUM($BO$19:$BO$23,$BQ$19:$BQ$23,$BN$19:$BN$23))/1000)/BP$26,0),ROUNDDOWN((($V146*$BO$6*SUM($BO$19:$BO$23,$BP$19:$BP$23))/1000)/BP$26,0))</f>
        <v>0</v>
      </c>
      <c r="BQ146" s="1">
        <f t="shared" ref="BQ146:BQ159" si="466">IF($T146="primary",ROUNDDOWN(((($V146*$BS$6*SUM($BO$19:$BO$23,$BN$19:$BN$23,$BQ$19:$BQ$23))/1000)-(BP146*BP$26))/BQ$26,0),ROUNDDOWN(((($V146*$BO$6*SUM($BO$19:$BO$23,$BP$19:$BP$23))/1000)-(BP146*BP$26))/BQ$26,0))</f>
        <v>0</v>
      </c>
      <c r="BR146" s="1">
        <f>IF($T146="primary",ROUNDUP(((($V146*$BS$6*SUM($BO$19:$BO$23,$BN$19:$BN$23,$BQ$19:$BQ$23))/1000)-(BP$26*BP146+BQ146*BQ$26))/BR$26,0),ROUNDUP(((($V146*$BO$6*SUM($BO$19:$BO$23,$BP$19:$BP$23))/1000)-(BP$26*BP146+BQ146*BQ$26))/BR$26,0))</f>
        <v>0</v>
      </c>
      <c r="BS146" s="1">
        <f t="shared" ref="BS146:BS159" si="467">IF($T146="primary",ROUNDUP((($V146*$BS$13*SUM($BO$19:$BO$23))/1000)/BS$26,0),ROUNDUP((($V146*$BO$13*SUM($BO$19:$BO$23))/1000)/BS$26,0))</f>
        <v>0</v>
      </c>
      <c r="BT146" s="1">
        <f t="shared" ref="BT146:BT159" si="468">IF($T146="primary",ROUNDUP((($V146*$BS$10*SUM($BM$19:$BM$23)+$V146*$BT$10*SUM($BQ$19:$BQ$23))/1000)/BT$26,0),ROUNDUP((($V146*$BO$10*SUM($BM$19:$BM$23))/1000)/BT$26,0))</f>
        <v>0</v>
      </c>
      <c r="BU146" s="1">
        <f t="shared" ref="BU146:BU159" si="469">IF($T146="primary",ROUNDDOWN((($V146*$BS$7*SUM($BM$19:$BM$23))/1000)/BU$26,0),ROUNDDOWN((($V146*$BO$7*SUM($BM$19:$BM$23))/1000)/BU$26,0))</f>
        <v>0</v>
      </c>
      <c r="BV146" s="1">
        <f>IF($T146="primary",ROUNDDOWN(((($V146*$BS$7*SUM($BM$19:$BM$23))/1000)-(BU146*BU$26))/BV$26,0),ROUNDDOWN(((($V146*$BO$7*SUM($BM$19:$BM$23))/1000)-(BU146*BU$26))/BV$26,0))</f>
        <v>0</v>
      </c>
      <c r="BW146" s="1">
        <f>IF($T146="primary",ROUNDUP(((($V146*$BS$7*SUM($BM$19:$BM$23))/1000)-(BU$26*BU146+BV146*BV$26))/BW$26,0),ROUNDUP(((($V146*$BO$7*SUM($BM$19:$BM$23))/1000)-(BU$26*BU146+BV146*BV$26))/BW$26,0))</f>
        <v>0</v>
      </c>
      <c r="BX146" s="1">
        <f t="shared" ref="BX146:BX159" si="470">IF($T146="primary",ROUNDUP((($V146*$BS$9*SUM($BM$19:$BM$23,$BN$19:$BN$23,$BP$19:$BP$23))/1000)/BX$26,0),ROUNDUP((($V146*$BO$9*SUM($BM$19:$BQ$23))/1000)/BX$26,0))</f>
        <v>0</v>
      </c>
      <c r="BY146" s="1">
        <f t="shared" ref="BY146:BY159" si="471">IF($T146="primary",ROUNDDOWN((($V146*$BS$12*SUM($BP$19:$BP$23))/1000)/BY$26,0),ROUNDDOWN((($V146*$BO$12*SUM($BN$19:$BN$23,$BQ$19:$BQ$23))/1000)/BY$26,0))</f>
        <v>0</v>
      </c>
      <c r="BZ146" s="1">
        <f t="shared" ref="BZ146:BZ159" si="472">IF($T146="primary",ROUNDDOWN(((($V146*$BS$12*SUM($BP$19:$BP$23))/1000)-(BY146*BY$26))/BZ$26,0),ROUNDDOWN(((($V146*$BO$12*SUM($BN$19:$BN$23,$BQ$19:$BQ$23))/1000)-(BY146*BY$26))/BZ$26,0))</f>
        <v>0</v>
      </c>
      <c r="CA146" s="1">
        <f>IF($T146="primary",ROUNDUP(((($V146*$BS$12*SUM($BP$19:$BP$23))/1000)-(BY$26*BY146+BZ146*BZ$26))/CA$26,0),ROUNDUP(((($V146*$BO$12*SUM($BN$19:$BN$23,$BQ$19:$BQ$23))/1000)-(BY$26*BY146+BZ146*BZ$26))/CA$26,0))</f>
        <v>0</v>
      </c>
      <c r="CB146" s="1">
        <f t="shared" ref="CB146:CB159" si="473">IF($T146="primary",ROUNDDOWN((($V146*$BS$11*SUM($BN$19:$BN$23))/1000)/CB$26,0),ROUNDDOWN((($V146*$BO$11*SUM($BP$19:$BP$23))/1000)/CB$26,0))</f>
        <v>0</v>
      </c>
      <c r="CC146" s="1">
        <f t="shared" ref="CC146:CC159" si="474">IF($T146="primary",ROUNDDOWN(((($V146*$BS$11*SUM($BN$19:$BN$23))/1000)-(CB146*CB$26))/CC$26,0),ROUNDDOWN(((($V146*$BO$11*SUM($BP$19:$BP$23))/1000)-(CB146*CB$26))/CC$26,0))</f>
        <v>0</v>
      </c>
      <c r="CD146" s="1">
        <f>IF($T146="primary",ROUNDUP(((($V146*$BS$11*SUM($BN$19:$BN$23))/1000)-(CB$26*CB146+CC146*CC$26))/CD$26,0),ROUNDUP(((($V146*$BO$11*SUM($BP$19:$BP$23))/1000)-(CC146*CC$26+CB$26*CB146))/CD$26,0))</f>
        <v>0</v>
      </c>
      <c r="CE146" s="1">
        <f t="shared" ref="CE146:CE159" si="475">IF($T146="primary",ROUNDDOWN((($V146*$BS$15*SUM($BM$19:$BM$23,$BQ$19:$BQ$23))/1000)/CE$26,0),ROUNDDOWN((($V146*$BO$15*SUM($BM$19:$BM$23,$BQ$19:$BQ$23))/1000)/CE$26,0))</f>
        <v>0</v>
      </c>
      <c r="CF146" s="1">
        <f>IF($T146="primary",ROUNDUP(((($V146*$BS$15*SUM($BM$19:$BM$23,$BQ$19:$BQ$23))/1000)-(CE146*CE$26))/CF$26,0),ROUNDUP(((($V146*$BO$15*SUM($BM$19:$BM$23,$BQ$19:$BQ$23))/1000)-(CE146*CE$26))/CF$26,0))</f>
        <v>0</v>
      </c>
      <c r="CG146" s="1">
        <f t="shared" ref="CG146:CG159" si="476">IF($T146="primary",ROUNDDOWN((($V146*$BS$8*SUM($BM$19:$BM$23,$BN$19:$BN$23,$BP$19:$BP$23,$BQ$19:$BQ$23))/1000)/CG$26,0),ROUNDDOWN((($V146*$BO$8*SUM($BM$19:$BM$23,$BN$19:$BN$23,$BP$19:$BP$23,$BQ$19:$BQ$23))/1000)/CG$26,0))</f>
        <v>0</v>
      </c>
      <c r="CH146" s="1">
        <f>IF($T146="primary",ROUNDDOWN(((($V146*$BS$8*SUM($BM$19:$BM$23,$BN$19:$BN$23,$BP$19:$BP$23,$BQ$19:$BQ$23))/1000)-(CG146*CG$26))/CH$26,0),ROUNDDOWN(((($V146*$BO$8*SUM($BM$19:$BM$23,$BN$19:$BN$23,$BP$19:$BP$23,$BQ$19:$BQ$23))/1000)-(CG146*CG$26))/CH$26,0))</f>
        <v>0</v>
      </c>
      <c r="CI146" s="1">
        <f>IF($T146="primary",ROUNDUP(((($V146*$BS$8*SUM($BM$19:$BM$23,$BN$19:$BN$23,$BP$19:$BP$23,$BQ$19:$BQ$23))/1000)-(CG$26*CG146+CH146*CH$26))/CI$26,0),ROUNDUP(((($V146*$BO$8*SUM($BM$19:$BM$23,$BN$19:$BN$23,$BP$19:$BP$23,$BQ$19:$BQ$23))/1000)-(CG$26*CG146+CH146*CH$26))/CI$26,0))</f>
        <v>0</v>
      </c>
    </row>
    <row r="147" spans="1:87" ht="18.75" hidden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1"/>
      <c r="O147" s="21"/>
      <c r="P147" s="21"/>
      <c r="Q147" s="21"/>
      <c r="R147" s="1" t="s">
        <v>131</v>
      </c>
      <c r="S147" s="1" t="s">
        <v>204</v>
      </c>
      <c r="T147" s="1" t="s">
        <v>45</v>
      </c>
      <c r="U147" s="1" t="s">
        <v>206</v>
      </c>
      <c r="V147" s="97">
        <f t="shared" si="436"/>
        <v>0</v>
      </c>
      <c r="W147" s="1">
        <f t="shared" si="437"/>
        <v>0</v>
      </c>
      <c r="X147" s="1">
        <f t="shared" si="438"/>
        <v>0</v>
      </c>
      <c r="Y147" s="1">
        <f t="shared" si="439"/>
        <v>0</v>
      </c>
      <c r="Z147" s="1">
        <f t="shared" si="440"/>
        <v>0</v>
      </c>
      <c r="AA147" s="1">
        <f t="shared" si="441"/>
        <v>0</v>
      </c>
      <c r="AB147" s="1">
        <f t="shared" ref="AB147:AB159" si="477">IF($T147="primary",ROUNDUP(((($V147*$T$11*SUM($T$3,$U$3,$X$3,$W$3))/1000)-(AA147*AA$26))/AB$26,0),ROUNDUP(((($V147*$T$18*SUM($T$3,$U$3,$W$3,$X$3))/1000)-(AA147*AA$26))/AB$26,0))</f>
        <v>0</v>
      </c>
      <c r="AD147" s="1">
        <f t="shared" si="442"/>
        <v>0</v>
      </c>
      <c r="AE147" s="1">
        <f t="shared" si="443"/>
        <v>0</v>
      </c>
      <c r="AF147" s="1">
        <f t="shared" si="444"/>
        <v>0</v>
      </c>
      <c r="AG147" s="1">
        <f t="shared" si="445"/>
        <v>0</v>
      </c>
      <c r="AH147" s="1">
        <f t="shared" si="446"/>
        <v>0</v>
      </c>
      <c r="AI147" s="1">
        <f t="shared" ref="AI147:AI159" si="478">IF($T147="primary",ROUNDUP(((($V147*$T$11*SUM($T$4,$U$4,$X$4,$W$4))/1000)-(AH147*AH$26))/AI$26,0),ROUNDUP(((($V147*$T$18*SUM($T$4,$U$4,$W$4,$X$4))/1000)-(AH147*AH$26))/AI$26,0))</f>
        <v>0</v>
      </c>
      <c r="AK147" s="1">
        <f t="shared" si="447"/>
        <v>0</v>
      </c>
      <c r="AL147" s="1">
        <f t="shared" si="448"/>
        <v>0</v>
      </c>
      <c r="AM147" s="1">
        <f t="shared" si="449"/>
        <v>0</v>
      </c>
      <c r="AN147" s="1">
        <f t="shared" si="450"/>
        <v>0</v>
      </c>
      <c r="AO147" s="1">
        <f t="shared" si="451"/>
        <v>0</v>
      </c>
      <c r="AP147" s="1">
        <f t="shared" ref="AP147:AP159" si="479">IF($T147="primary",ROUNDUP(((($V147*$T$11*SUM($T$5,$U$5,$X$5,$W$5))/1000)-(AO147*AO$26))/AP$26,0),ROUNDUP(((($V147*$T$18*SUM($T$5,$U$5,$W$5,$X$5))/1000)-(AO147*AO$26))/AP$26,0))</f>
        <v>0</v>
      </c>
      <c r="AR147" s="1">
        <f t="shared" si="452"/>
        <v>0</v>
      </c>
      <c r="AS147" s="1">
        <f t="shared" si="453"/>
        <v>0</v>
      </c>
      <c r="AT147" s="1">
        <f t="shared" si="454"/>
        <v>0</v>
      </c>
      <c r="AU147" s="1">
        <f t="shared" si="455"/>
        <v>0</v>
      </c>
      <c r="AV147" s="1">
        <f t="shared" si="456"/>
        <v>0</v>
      </c>
      <c r="AW147" s="1">
        <f t="shared" ref="AW147:AW159" si="480">IF($T147="primary",ROUNDUP(((($V147*$T$11*SUM($T$6,$U$6,$X$6,$W$6))/1000)-(AV147*AV$26))/AW$26,0),ROUNDUP(((($V147*$T$18*SUM($T$6,$U$6,$W$6,$X$6))/1000)-(AV147*AV$26))/AW$26,0))</f>
        <v>0</v>
      </c>
      <c r="AY147" s="1">
        <f t="shared" si="457"/>
        <v>0</v>
      </c>
      <c r="AZ147" s="1">
        <f t="shared" si="458"/>
        <v>0</v>
      </c>
      <c r="BA147" s="1">
        <f t="shared" si="459"/>
        <v>0</v>
      </c>
      <c r="BB147" s="1">
        <f t="shared" si="460"/>
        <v>0</v>
      </c>
      <c r="BC147" s="1">
        <f t="shared" si="461"/>
        <v>0</v>
      </c>
      <c r="BD147" s="1">
        <f t="shared" ref="BD147:BD159" si="481">IF($T147="primary",ROUNDUP(((($V147*$T$11*SUM($T$7,$U$7,$X$7,$W$7))/1000)-(BC147*BC$26))/BD$26,0),ROUNDUP(((($V147*$T$18*SUM($T$7,$U$7,$W$7,$X$7))/1000)-(BC147*BC$26))/BD$26,0))</f>
        <v>0</v>
      </c>
      <c r="BE147" s="48">
        <f t="shared" si="301"/>
        <v>0</v>
      </c>
      <c r="BF147" s="1">
        <f t="shared" ref="BF147:BF158" si="482">SUM(W147,AD147,AK147,AR147,AY147)</f>
        <v>0</v>
      </c>
      <c r="BG147" s="1">
        <f t="shared" ref="BG147:BG159" si="483">SUM(X147,AE147,AL147,AS147,AZ147)</f>
        <v>0</v>
      </c>
      <c r="BH147" s="1">
        <f t="shared" ref="BH147:BH159" si="484">SUM(Y147,AF147,AM147,AT147,BA147)</f>
        <v>0</v>
      </c>
      <c r="BI147" s="1">
        <f t="shared" ref="BI147:BI159" si="485">SUM(Z147,AG147,AN147,AU147,BB147)</f>
        <v>0</v>
      </c>
      <c r="BJ147" s="1">
        <f t="shared" ref="BJ147:BJ159" si="486">SUM(AA147,AH147,AO147,AV147,BC147)</f>
        <v>0</v>
      </c>
      <c r="BK147" s="1">
        <f t="shared" ref="BK147:BK159" si="487">SUM(AB147,AI147,AP147,AW147,BD147)</f>
        <v>0</v>
      </c>
      <c r="BL147" s="62"/>
      <c r="BM147" s="1">
        <f t="shared" si="463"/>
        <v>0</v>
      </c>
      <c r="BN147" s="1">
        <f t="shared" si="464"/>
        <v>0</v>
      </c>
      <c r="BO147" s="1">
        <f t="shared" ref="BO147:BO159" si="488">IF($T147="primary",ROUNDUP(((($V147*$BS$14*SUM($BP$19:$BP$23))/1000)-(BM$26*BM147+BN147*BN$26))/BO$26,0),ROUNDUP(((($V147*$BO$14*SUM($BN$19:$BN$23,$BQ$19:$BQ$23))/1000)-(BM$26*BM147+BN147*BN$26))/BO$26,0))</f>
        <v>0</v>
      </c>
      <c r="BP147" s="1">
        <f t="shared" si="465"/>
        <v>0</v>
      </c>
      <c r="BQ147" s="1">
        <f t="shared" si="466"/>
        <v>0</v>
      </c>
      <c r="BR147" s="1">
        <f t="shared" ref="BR147:BR159" si="489">IF($T147="primary",ROUNDUP(((($V147*$BS$6*SUM($BO$19:$BO$23,$BN$19:$BN$23,$BQ$19:$BQ$23))/1000)-(BP$26*BP147+BQ147*BQ$26))/BR$26,0),ROUNDUP(((($V147*$BO$6*SUM($BO$19:$BO$23,$BP$19:$BP$23))/1000)-(BP$26*BP147+BQ147*BQ$26))/BR$26,0))</f>
        <v>0</v>
      </c>
      <c r="BS147" s="1">
        <f t="shared" si="467"/>
        <v>0</v>
      </c>
      <c r="BT147" s="1">
        <f t="shared" si="468"/>
        <v>0</v>
      </c>
      <c r="BU147" s="1">
        <f t="shared" si="469"/>
        <v>0</v>
      </c>
      <c r="BV147" s="1">
        <f t="shared" ref="BV147:BV159" si="490">IF($T147="primary",ROUNDDOWN(((($V147*$BS$7*SUM($BM$19:$BM$23))/1000)-(BU147*BU$26))/BV$26,0),ROUNDDOWN(((($V147*$BO$7*SUM($BM$19:$BM$23))/1000)-(BU147*BU$26))/BV$26,0))</f>
        <v>0</v>
      </c>
      <c r="BW147" s="1">
        <f t="shared" ref="BW147:BW159" si="491">IF($T147="primary",ROUNDUP(((($V147*$BS$7*SUM($BM$19:$BM$23))/1000)-(BU$26*BU147+BV147*BV$26))/BW$26,0),ROUNDUP(((($V147*$BO$7*SUM($BM$19:$BM$23))/1000)-(BU$26*BU147+BV147*BV$26))/BW$26,0))</f>
        <v>0</v>
      </c>
      <c r="BX147" s="1">
        <f t="shared" si="470"/>
        <v>0</v>
      </c>
      <c r="BY147" s="1">
        <f t="shared" si="471"/>
        <v>0</v>
      </c>
      <c r="BZ147" s="1">
        <f t="shared" si="472"/>
        <v>0</v>
      </c>
      <c r="CA147" s="1">
        <f t="shared" ref="CA147:CA159" si="492">IF($T147="primary",ROUNDUP(((($V147*$BS$12*SUM($BP$19:$BP$23))/1000)-(BY$26*BY147+BZ147*BZ$26))/CA$26,0),ROUNDUP(((($V147*$BO$12*SUM($BN$19:$BN$23,$BQ$19:$BQ$23))/1000)-(BY$26*BY147+BZ147*BZ$26))/CA$26,0))</f>
        <v>0</v>
      </c>
      <c r="CB147" s="1">
        <f t="shared" si="473"/>
        <v>0</v>
      </c>
      <c r="CC147" s="1">
        <f t="shared" si="474"/>
        <v>0</v>
      </c>
      <c r="CD147" s="1">
        <f t="shared" ref="CD147:CD159" si="493">IF($T147="primary",ROUNDUP(((($V147*$BS$11*SUM($BN$19:$BN$23))/1000)-(CB$26*CB147+CC147*CC$26))/CD$26,0),ROUNDUP(((($V147*$BO$11*SUM($BP$19:$BP$23))/1000)-(CC147*CC$26+CB$26*CB147))/CD$26,0))</f>
        <v>0</v>
      </c>
      <c r="CE147" s="1">
        <f t="shared" si="475"/>
        <v>0</v>
      </c>
      <c r="CF147" s="1">
        <f t="shared" ref="CF147:CF159" si="494">IF($T147="primary",ROUNDUP(((($V147*$BS$15*SUM($BM$19:$BM$23,$BQ$19:$BQ$23))/1000)-(CE147*CE$26))/CF$26,0),ROUNDUP(((($V147*$BO$15*SUM($BM$19:$BM$23,$BQ$19:$BQ$23))/1000)-(CE147*CE$26))/CF$26,0))</f>
        <v>0</v>
      </c>
      <c r="CG147" s="1">
        <f t="shared" si="476"/>
        <v>0</v>
      </c>
      <c r="CH147" s="1">
        <f t="shared" ref="CH147:CH159" si="495">IF($T147="primary",ROUNDDOWN(((($V147*$BS$8*SUM($BM$19:$BM$23,$BN$19:$BN$23,$BP$19:$BP$23,$BQ$19:$BQ$23))/1000)-(CG147*CG$26))/CH$26,0),ROUNDDOWN(((($V147*$BO$8*SUM($BM$19:$BM$23,$BN$19:$BN$23,$BP$19:$BP$23,$BQ$19:$BQ$23))/1000)-(CG147*CG$26))/CH$26,0))</f>
        <v>0</v>
      </c>
      <c r="CI147" s="1">
        <f t="shared" ref="CI147:CI159" si="496">IF($T147="primary",ROUNDUP(((($V147*$BS$8*SUM($BM$19:$BM$23,$BN$19:$BN$23,$BP$19:$BP$23,$BQ$19:$BQ$23))/1000)-(CG$26*CG147+CH147*CH$26))/CI$26,0),ROUNDUP(((($V147*$BO$8*SUM($BM$19:$BM$23,$BN$19:$BN$23,$BP$19:$BP$23,$BQ$19:$BQ$23))/1000)-(CG$26*CG147+CH147*CH$26))/CI$26,0))</f>
        <v>0</v>
      </c>
    </row>
    <row r="148" spans="1:87" ht="18.75" hidden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1"/>
      <c r="O148" s="21"/>
      <c r="P148" s="21"/>
      <c r="Q148" s="21"/>
      <c r="R148" s="1" t="s">
        <v>131</v>
      </c>
      <c r="S148" s="1" t="s">
        <v>204</v>
      </c>
      <c r="T148" s="1" t="s">
        <v>45</v>
      </c>
      <c r="U148" s="1" t="s">
        <v>207</v>
      </c>
      <c r="V148" s="97">
        <f t="shared" si="436"/>
        <v>0</v>
      </c>
      <c r="W148" s="1">
        <f t="shared" si="437"/>
        <v>0</v>
      </c>
      <c r="X148" s="1">
        <f t="shared" si="438"/>
        <v>0</v>
      </c>
      <c r="Y148" s="1">
        <f t="shared" si="439"/>
        <v>0</v>
      </c>
      <c r="Z148" s="1">
        <f t="shared" si="440"/>
        <v>0</v>
      </c>
      <c r="AA148" s="1">
        <f t="shared" si="441"/>
        <v>0</v>
      </c>
      <c r="AB148" s="1">
        <f t="shared" si="477"/>
        <v>0</v>
      </c>
      <c r="AD148" s="1">
        <f t="shared" si="442"/>
        <v>0</v>
      </c>
      <c r="AE148" s="1">
        <f t="shared" si="443"/>
        <v>0</v>
      </c>
      <c r="AF148" s="1">
        <f t="shared" si="444"/>
        <v>0</v>
      </c>
      <c r="AG148" s="1">
        <f t="shared" si="445"/>
        <v>0</v>
      </c>
      <c r="AH148" s="1">
        <f t="shared" si="446"/>
        <v>0</v>
      </c>
      <c r="AI148" s="1">
        <f t="shared" si="478"/>
        <v>0</v>
      </c>
      <c r="AK148" s="1">
        <f t="shared" si="447"/>
        <v>0</v>
      </c>
      <c r="AL148" s="1">
        <f t="shared" si="448"/>
        <v>0</v>
      </c>
      <c r="AM148" s="1">
        <f t="shared" si="449"/>
        <v>0</v>
      </c>
      <c r="AN148" s="1">
        <f t="shared" si="450"/>
        <v>0</v>
      </c>
      <c r="AO148" s="1">
        <f t="shared" si="451"/>
        <v>0</v>
      </c>
      <c r="AP148" s="1">
        <f t="shared" si="479"/>
        <v>0</v>
      </c>
      <c r="AR148" s="1">
        <f t="shared" si="452"/>
        <v>0</v>
      </c>
      <c r="AS148" s="1">
        <f t="shared" si="453"/>
        <v>0</v>
      </c>
      <c r="AT148" s="1">
        <f t="shared" si="454"/>
        <v>0</v>
      </c>
      <c r="AU148" s="1">
        <f t="shared" si="455"/>
        <v>0</v>
      </c>
      <c r="AV148" s="1">
        <f t="shared" si="456"/>
        <v>0</v>
      </c>
      <c r="AW148" s="1">
        <f t="shared" si="480"/>
        <v>0</v>
      </c>
      <c r="AY148" s="1">
        <f t="shared" si="457"/>
        <v>0</v>
      </c>
      <c r="AZ148" s="1">
        <f t="shared" si="458"/>
        <v>0</v>
      </c>
      <c r="BA148" s="1">
        <f t="shared" si="459"/>
        <v>0</v>
      </c>
      <c r="BB148" s="1">
        <f t="shared" si="460"/>
        <v>0</v>
      </c>
      <c r="BC148" s="1">
        <f t="shared" si="461"/>
        <v>0</v>
      </c>
      <c r="BD148" s="1">
        <f t="shared" si="481"/>
        <v>0</v>
      </c>
      <c r="BE148" s="48">
        <f t="shared" si="301"/>
        <v>0</v>
      </c>
      <c r="BF148" s="1">
        <f t="shared" si="482"/>
        <v>0</v>
      </c>
      <c r="BG148" s="1">
        <f t="shared" si="483"/>
        <v>0</v>
      </c>
      <c r="BH148" s="1">
        <f t="shared" si="484"/>
        <v>0</v>
      </c>
      <c r="BI148" s="1">
        <f t="shared" si="485"/>
        <v>0</v>
      </c>
      <c r="BJ148" s="1">
        <f t="shared" si="486"/>
        <v>0</v>
      </c>
      <c r="BK148" s="1">
        <f t="shared" si="487"/>
        <v>0</v>
      </c>
      <c r="BL148" s="62"/>
      <c r="BM148" s="1">
        <f t="shared" si="463"/>
        <v>0</v>
      </c>
      <c r="BN148" s="1">
        <f t="shared" si="464"/>
        <v>0</v>
      </c>
      <c r="BO148" s="1">
        <f t="shared" si="488"/>
        <v>0</v>
      </c>
      <c r="BP148" s="1">
        <f t="shared" si="465"/>
        <v>0</v>
      </c>
      <c r="BQ148" s="1">
        <f t="shared" si="466"/>
        <v>0</v>
      </c>
      <c r="BR148" s="1">
        <f t="shared" si="489"/>
        <v>0</v>
      </c>
      <c r="BS148" s="1">
        <f t="shared" si="467"/>
        <v>0</v>
      </c>
      <c r="BT148" s="1">
        <f t="shared" si="468"/>
        <v>0</v>
      </c>
      <c r="BU148" s="1">
        <f t="shared" si="469"/>
        <v>0</v>
      </c>
      <c r="BV148" s="1">
        <f t="shared" si="490"/>
        <v>0</v>
      </c>
      <c r="BW148" s="1">
        <f t="shared" si="491"/>
        <v>0</v>
      </c>
      <c r="BX148" s="1">
        <f t="shared" si="470"/>
        <v>0</v>
      </c>
      <c r="BY148" s="1">
        <f t="shared" si="471"/>
        <v>0</v>
      </c>
      <c r="BZ148" s="1">
        <f t="shared" si="472"/>
        <v>0</v>
      </c>
      <c r="CA148" s="1">
        <f t="shared" si="492"/>
        <v>0</v>
      </c>
      <c r="CB148" s="1">
        <f t="shared" si="473"/>
        <v>0</v>
      </c>
      <c r="CC148" s="1">
        <f t="shared" si="474"/>
        <v>0</v>
      </c>
      <c r="CD148" s="1">
        <f t="shared" si="493"/>
        <v>0</v>
      </c>
      <c r="CE148" s="1">
        <f t="shared" si="475"/>
        <v>0</v>
      </c>
      <c r="CF148" s="1">
        <f t="shared" si="494"/>
        <v>0</v>
      </c>
      <c r="CG148" s="1">
        <f t="shared" si="476"/>
        <v>0</v>
      </c>
      <c r="CH148" s="1">
        <f t="shared" si="495"/>
        <v>0</v>
      </c>
      <c r="CI148" s="1">
        <f t="shared" si="496"/>
        <v>0</v>
      </c>
    </row>
    <row r="149" spans="1:87" ht="18.75" hidden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1"/>
      <c r="O149" s="21"/>
      <c r="P149" s="21"/>
      <c r="Q149" s="21"/>
      <c r="R149" s="1" t="s">
        <v>131</v>
      </c>
      <c r="S149" s="1" t="s">
        <v>204</v>
      </c>
      <c r="T149" s="1" t="s">
        <v>45</v>
      </c>
      <c r="U149" s="1" t="s">
        <v>208</v>
      </c>
      <c r="V149" s="97">
        <f t="shared" si="436"/>
        <v>0</v>
      </c>
      <c r="W149" s="1">
        <f t="shared" si="437"/>
        <v>0</v>
      </c>
      <c r="X149" s="1">
        <f t="shared" si="438"/>
        <v>0</v>
      </c>
      <c r="Y149" s="1">
        <f t="shared" si="439"/>
        <v>0</v>
      </c>
      <c r="Z149" s="1">
        <f t="shared" si="440"/>
        <v>0</v>
      </c>
      <c r="AA149" s="1">
        <f t="shared" si="441"/>
        <v>0</v>
      </c>
      <c r="AB149" s="1">
        <f t="shared" si="477"/>
        <v>0</v>
      </c>
      <c r="AD149" s="1">
        <f t="shared" si="442"/>
        <v>0</v>
      </c>
      <c r="AE149" s="1">
        <f t="shared" si="443"/>
        <v>0</v>
      </c>
      <c r="AF149" s="1">
        <f t="shared" si="444"/>
        <v>0</v>
      </c>
      <c r="AG149" s="1">
        <f t="shared" si="445"/>
        <v>0</v>
      </c>
      <c r="AH149" s="1">
        <f t="shared" si="446"/>
        <v>0</v>
      </c>
      <c r="AI149" s="1">
        <f t="shared" si="478"/>
        <v>0</v>
      </c>
      <c r="AK149" s="1">
        <f t="shared" si="447"/>
        <v>0</v>
      </c>
      <c r="AL149" s="1">
        <f t="shared" si="448"/>
        <v>0</v>
      </c>
      <c r="AM149" s="1">
        <f t="shared" si="449"/>
        <v>0</v>
      </c>
      <c r="AN149" s="1">
        <f t="shared" si="450"/>
        <v>0</v>
      </c>
      <c r="AO149" s="1">
        <f t="shared" si="451"/>
        <v>0</v>
      </c>
      <c r="AP149" s="1">
        <f t="shared" si="479"/>
        <v>0</v>
      </c>
      <c r="AR149" s="1">
        <f t="shared" si="452"/>
        <v>0</v>
      </c>
      <c r="AS149" s="1">
        <f t="shared" si="453"/>
        <v>0</v>
      </c>
      <c r="AT149" s="1">
        <f t="shared" si="454"/>
        <v>0</v>
      </c>
      <c r="AU149" s="1">
        <f t="shared" si="455"/>
        <v>0</v>
      </c>
      <c r="AV149" s="1">
        <f t="shared" si="456"/>
        <v>0</v>
      </c>
      <c r="AW149" s="1">
        <f t="shared" si="480"/>
        <v>0</v>
      </c>
      <c r="AY149" s="1">
        <f t="shared" si="457"/>
        <v>0</v>
      </c>
      <c r="AZ149" s="1">
        <f t="shared" si="458"/>
        <v>0</v>
      </c>
      <c r="BA149" s="1">
        <f t="shared" si="459"/>
        <v>0</v>
      </c>
      <c r="BB149" s="1">
        <f t="shared" si="460"/>
        <v>0</v>
      </c>
      <c r="BC149" s="1">
        <f t="shared" si="461"/>
        <v>0</v>
      </c>
      <c r="BD149" s="1">
        <f t="shared" si="481"/>
        <v>0</v>
      </c>
      <c r="BE149" s="48">
        <f t="shared" si="301"/>
        <v>0</v>
      </c>
      <c r="BF149" s="1">
        <f t="shared" si="482"/>
        <v>0</v>
      </c>
      <c r="BG149" s="1">
        <f t="shared" si="483"/>
        <v>0</v>
      </c>
      <c r="BH149" s="1">
        <f t="shared" si="484"/>
        <v>0</v>
      </c>
      <c r="BI149" s="1">
        <f t="shared" si="485"/>
        <v>0</v>
      </c>
      <c r="BJ149" s="1">
        <f t="shared" si="486"/>
        <v>0</v>
      </c>
      <c r="BK149" s="1">
        <f t="shared" si="487"/>
        <v>0</v>
      </c>
      <c r="BL149" s="62"/>
      <c r="BM149" s="1">
        <f t="shared" si="463"/>
        <v>0</v>
      </c>
      <c r="BN149" s="1">
        <f t="shared" si="464"/>
        <v>0</v>
      </c>
      <c r="BO149" s="1">
        <f t="shared" si="488"/>
        <v>0</v>
      </c>
      <c r="BP149" s="1">
        <f t="shared" si="465"/>
        <v>0</v>
      </c>
      <c r="BQ149" s="1">
        <f t="shared" si="466"/>
        <v>0</v>
      </c>
      <c r="BR149" s="1">
        <f t="shared" si="489"/>
        <v>0</v>
      </c>
      <c r="BS149" s="1">
        <f t="shared" si="467"/>
        <v>0</v>
      </c>
      <c r="BT149" s="1">
        <f t="shared" si="468"/>
        <v>0</v>
      </c>
      <c r="BU149" s="1">
        <f t="shared" si="469"/>
        <v>0</v>
      </c>
      <c r="BV149" s="1">
        <f t="shared" si="490"/>
        <v>0</v>
      </c>
      <c r="BW149" s="1">
        <f t="shared" si="491"/>
        <v>0</v>
      </c>
      <c r="BX149" s="1">
        <f t="shared" si="470"/>
        <v>0</v>
      </c>
      <c r="BY149" s="1">
        <f t="shared" si="471"/>
        <v>0</v>
      </c>
      <c r="BZ149" s="1">
        <f t="shared" si="472"/>
        <v>0</v>
      </c>
      <c r="CA149" s="1">
        <f t="shared" si="492"/>
        <v>0</v>
      </c>
      <c r="CB149" s="1">
        <f t="shared" si="473"/>
        <v>0</v>
      </c>
      <c r="CC149" s="1">
        <f t="shared" si="474"/>
        <v>0</v>
      </c>
      <c r="CD149" s="1">
        <f t="shared" si="493"/>
        <v>0</v>
      </c>
      <c r="CE149" s="1">
        <f t="shared" si="475"/>
        <v>0</v>
      </c>
      <c r="CF149" s="1">
        <f t="shared" si="494"/>
        <v>0</v>
      </c>
      <c r="CG149" s="1">
        <f t="shared" si="476"/>
        <v>0</v>
      </c>
      <c r="CH149" s="1">
        <f t="shared" si="495"/>
        <v>0</v>
      </c>
      <c r="CI149" s="1">
        <f t="shared" si="496"/>
        <v>0</v>
      </c>
    </row>
    <row r="150" spans="1:87" ht="18.75" hidden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1"/>
      <c r="O150" s="21"/>
      <c r="P150" s="21"/>
      <c r="Q150" s="21"/>
      <c r="R150" s="1" t="s">
        <v>131</v>
      </c>
      <c r="S150" s="1" t="s">
        <v>204</v>
      </c>
      <c r="T150" s="1" t="s">
        <v>45</v>
      </c>
      <c r="U150" s="1" t="s">
        <v>209</v>
      </c>
      <c r="V150" s="97">
        <f t="shared" si="436"/>
        <v>0</v>
      </c>
      <c r="W150" s="1">
        <f t="shared" si="437"/>
        <v>0</v>
      </c>
      <c r="X150" s="1">
        <f t="shared" si="438"/>
        <v>0</v>
      </c>
      <c r="Y150" s="1">
        <f t="shared" si="439"/>
        <v>0</v>
      </c>
      <c r="Z150" s="1">
        <f t="shared" si="440"/>
        <v>0</v>
      </c>
      <c r="AA150" s="1">
        <f t="shared" si="441"/>
        <v>0</v>
      </c>
      <c r="AB150" s="1">
        <f t="shared" si="477"/>
        <v>0</v>
      </c>
      <c r="AD150" s="1">
        <f t="shared" si="442"/>
        <v>0</v>
      </c>
      <c r="AE150" s="1">
        <f t="shared" si="443"/>
        <v>0</v>
      </c>
      <c r="AF150" s="1">
        <f t="shared" si="444"/>
        <v>0</v>
      </c>
      <c r="AG150" s="1">
        <f t="shared" si="445"/>
        <v>0</v>
      </c>
      <c r="AH150" s="1">
        <f t="shared" si="446"/>
        <v>0</v>
      </c>
      <c r="AI150" s="1">
        <f t="shared" si="478"/>
        <v>0</v>
      </c>
      <c r="AK150" s="1">
        <f t="shared" si="447"/>
        <v>0</v>
      </c>
      <c r="AL150" s="1">
        <f t="shared" si="448"/>
        <v>0</v>
      </c>
      <c r="AM150" s="1">
        <f t="shared" si="449"/>
        <v>0</v>
      </c>
      <c r="AN150" s="1">
        <f t="shared" si="450"/>
        <v>0</v>
      </c>
      <c r="AO150" s="1">
        <f t="shared" si="451"/>
        <v>0</v>
      </c>
      <c r="AP150" s="1">
        <f t="shared" si="479"/>
        <v>0</v>
      </c>
      <c r="AR150" s="1">
        <f t="shared" si="452"/>
        <v>0</v>
      </c>
      <c r="AS150" s="1">
        <f t="shared" si="453"/>
        <v>0</v>
      </c>
      <c r="AT150" s="1">
        <f t="shared" si="454"/>
        <v>0</v>
      </c>
      <c r="AU150" s="1">
        <f t="shared" si="455"/>
        <v>0</v>
      </c>
      <c r="AV150" s="1">
        <f t="shared" si="456"/>
        <v>0</v>
      </c>
      <c r="AW150" s="1">
        <f t="shared" si="480"/>
        <v>0</v>
      </c>
      <c r="AY150" s="1">
        <f t="shared" si="457"/>
        <v>0</v>
      </c>
      <c r="AZ150" s="1">
        <f t="shared" si="458"/>
        <v>0</v>
      </c>
      <c r="BA150" s="1">
        <f t="shared" si="459"/>
        <v>0</v>
      </c>
      <c r="BB150" s="1">
        <f t="shared" si="460"/>
        <v>0</v>
      </c>
      <c r="BC150" s="1">
        <f t="shared" si="461"/>
        <v>0</v>
      </c>
      <c r="BD150" s="1">
        <f t="shared" si="481"/>
        <v>0</v>
      </c>
      <c r="BE150" s="48">
        <f t="shared" si="301"/>
        <v>0</v>
      </c>
      <c r="BF150" s="1">
        <f t="shared" si="482"/>
        <v>0</v>
      </c>
      <c r="BG150" s="1">
        <f t="shared" si="483"/>
        <v>0</v>
      </c>
      <c r="BH150" s="1">
        <f t="shared" si="484"/>
        <v>0</v>
      </c>
      <c r="BI150" s="1">
        <f t="shared" si="485"/>
        <v>0</v>
      </c>
      <c r="BJ150" s="1">
        <f t="shared" si="486"/>
        <v>0</v>
      </c>
      <c r="BK150" s="1">
        <f t="shared" si="487"/>
        <v>0</v>
      </c>
      <c r="BL150" s="62"/>
      <c r="BM150" s="1">
        <f t="shared" si="463"/>
        <v>0</v>
      </c>
      <c r="BN150" s="1">
        <f t="shared" si="464"/>
        <v>0</v>
      </c>
      <c r="BO150" s="1">
        <f t="shared" si="488"/>
        <v>0</v>
      </c>
      <c r="BP150" s="1">
        <f t="shared" si="465"/>
        <v>0</v>
      </c>
      <c r="BQ150" s="1">
        <f t="shared" si="466"/>
        <v>0</v>
      </c>
      <c r="BR150" s="1">
        <f t="shared" si="489"/>
        <v>0</v>
      </c>
      <c r="BS150" s="1">
        <f t="shared" si="467"/>
        <v>0</v>
      </c>
      <c r="BT150" s="1">
        <f t="shared" si="468"/>
        <v>0</v>
      </c>
      <c r="BU150" s="1">
        <f t="shared" si="469"/>
        <v>0</v>
      </c>
      <c r="BV150" s="1">
        <f t="shared" si="490"/>
        <v>0</v>
      </c>
      <c r="BW150" s="1">
        <f t="shared" si="491"/>
        <v>0</v>
      </c>
      <c r="BX150" s="1">
        <f t="shared" si="470"/>
        <v>0</v>
      </c>
      <c r="BY150" s="1">
        <f t="shared" si="471"/>
        <v>0</v>
      </c>
      <c r="BZ150" s="1">
        <f t="shared" si="472"/>
        <v>0</v>
      </c>
      <c r="CA150" s="1">
        <f t="shared" si="492"/>
        <v>0</v>
      </c>
      <c r="CB150" s="1">
        <f t="shared" si="473"/>
        <v>0</v>
      </c>
      <c r="CC150" s="1">
        <f t="shared" si="474"/>
        <v>0</v>
      </c>
      <c r="CD150" s="1">
        <f t="shared" si="493"/>
        <v>0</v>
      </c>
      <c r="CE150" s="1">
        <f t="shared" si="475"/>
        <v>0</v>
      </c>
      <c r="CF150" s="1">
        <f t="shared" si="494"/>
        <v>0</v>
      </c>
      <c r="CG150" s="1">
        <f t="shared" si="476"/>
        <v>0</v>
      </c>
      <c r="CH150" s="1">
        <f t="shared" si="495"/>
        <v>0</v>
      </c>
      <c r="CI150" s="1">
        <f t="shared" si="496"/>
        <v>0</v>
      </c>
    </row>
    <row r="151" spans="1:87" ht="18.75" hidden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1"/>
      <c r="O151" s="21"/>
      <c r="P151" s="21"/>
      <c r="Q151" s="21"/>
      <c r="R151" s="1" t="s">
        <v>131</v>
      </c>
      <c r="S151" s="1" t="s">
        <v>204</v>
      </c>
      <c r="T151" s="1" t="s">
        <v>45</v>
      </c>
      <c r="U151" s="1" t="s">
        <v>210</v>
      </c>
      <c r="V151" s="97">
        <f t="shared" si="436"/>
        <v>0</v>
      </c>
      <c r="W151" s="1">
        <f t="shared" si="437"/>
        <v>0</v>
      </c>
      <c r="X151" s="1">
        <f t="shared" si="438"/>
        <v>0</v>
      </c>
      <c r="Y151" s="1">
        <f t="shared" si="439"/>
        <v>0</v>
      </c>
      <c r="Z151" s="1">
        <f t="shared" si="440"/>
        <v>0</v>
      </c>
      <c r="AA151" s="1">
        <f t="shared" si="441"/>
        <v>0</v>
      </c>
      <c r="AB151" s="1">
        <f t="shared" si="477"/>
        <v>0</v>
      </c>
      <c r="AD151" s="1">
        <f t="shared" si="442"/>
        <v>0</v>
      </c>
      <c r="AE151" s="1">
        <f t="shared" si="443"/>
        <v>0</v>
      </c>
      <c r="AF151" s="1">
        <f t="shared" si="444"/>
        <v>0</v>
      </c>
      <c r="AG151" s="1">
        <f t="shared" si="445"/>
        <v>0</v>
      </c>
      <c r="AH151" s="1">
        <f t="shared" si="446"/>
        <v>0</v>
      </c>
      <c r="AI151" s="1">
        <f t="shared" si="478"/>
        <v>0</v>
      </c>
      <c r="AK151" s="1">
        <f t="shared" si="447"/>
        <v>0</v>
      </c>
      <c r="AL151" s="1">
        <f t="shared" si="448"/>
        <v>0</v>
      </c>
      <c r="AM151" s="1">
        <f t="shared" si="449"/>
        <v>0</v>
      </c>
      <c r="AN151" s="1">
        <f t="shared" si="450"/>
        <v>0</v>
      </c>
      <c r="AO151" s="1">
        <f t="shared" si="451"/>
        <v>0</v>
      </c>
      <c r="AP151" s="1">
        <f t="shared" si="479"/>
        <v>0</v>
      </c>
      <c r="AR151" s="1">
        <f t="shared" si="452"/>
        <v>0</v>
      </c>
      <c r="AS151" s="1">
        <f t="shared" si="453"/>
        <v>0</v>
      </c>
      <c r="AT151" s="1">
        <f t="shared" si="454"/>
        <v>0</v>
      </c>
      <c r="AU151" s="1">
        <f t="shared" si="455"/>
        <v>0</v>
      </c>
      <c r="AV151" s="1">
        <f t="shared" si="456"/>
        <v>0</v>
      </c>
      <c r="AW151" s="1">
        <f t="shared" si="480"/>
        <v>0</v>
      </c>
      <c r="AY151" s="1">
        <f t="shared" si="457"/>
        <v>0</v>
      </c>
      <c r="AZ151" s="1">
        <f t="shared" si="458"/>
        <v>0</v>
      </c>
      <c r="BA151" s="1">
        <f t="shared" si="459"/>
        <v>0</v>
      </c>
      <c r="BB151" s="1">
        <f t="shared" si="460"/>
        <v>0</v>
      </c>
      <c r="BC151" s="1">
        <f t="shared" si="461"/>
        <v>0</v>
      </c>
      <c r="BD151" s="1">
        <f t="shared" si="481"/>
        <v>0</v>
      </c>
      <c r="BE151" s="48">
        <f t="shared" si="301"/>
        <v>0</v>
      </c>
      <c r="BF151" s="1">
        <f t="shared" si="482"/>
        <v>0</v>
      </c>
      <c r="BG151" s="1">
        <f t="shared" si="483"/>
        <v>0</v>
      </c>
      <c r="BH151" s="1">
        <f t="shared" si="484"/>
        <v>0</v>
      </c>
      <c r="BI151" s="1">
        <f t="shared" si="485"/>
        <v>0</v>
      </c>
      <c r="BJ151" s="1">
        <f t="shared" si="486"/>
        <v>0</v>
      </c>
      <c r="BK151" s="1">
        <f t="shared" si="487"/>
        <v>0</v>
      </c>
      <c r="BL151" s="62"/>
      <c r="BM151" s="1">
        <f t="shared" si="463"/>
        <v>0</v>
      </c>
      <c r="BN151" s="1">
        <f t="shared" si="464"/>
        <v>0</v>
      </c>
      <c r="BO151" s="1">
        <f t="shared" si="488"/>
        <v>0</v>
      </c>
      <c r="BP151" s="1">
        <f t="shared" si="465"/>
        <v>0</v>
      </c>
      <c r="BQ151" s="1">
        <f t="shared" si="466"/>
        <v>0</v>
      </c>
      <c r="BR151" s="1">
        <f t="shared" si="489"/>
        <v>0</v>
      </c>
      <c r="BS151" s="1">
        <f t="shared" si="467"/>
        <v>0</v>
      </c>
      <c r="BT151" s="1">
        <f t="shared" si="468"/>
        <v>0</v>
      </c>
      <c r="BU151" s="1">
        <f t="shared" si="469"/>
        <v>0</v>
      </c>
      <c r="BV151" s="1">
        <f t="shared" si="490"/>
        <v>0</v>
      </c>
      <c r="BW151" s="1">
        <f t="shared" si="491"/>
        <v>0</v>
      </c>
      <c r="BX151" s="1">
        <f t="shared" si="470"/>
        <v>0</v>
      </c>
      <c r="BY151" s="1">
        <f t="shared" si="471"/>
        <v>0</v>
      </c>
      <c r="BZ151" s="1">
        <f t="shared" si="472"/>
        <v>0</v>
      </c>
      <c r="CA151" s="1">
        <f t="shared" si="492"/>
        <v>0</v>
      </c>
      <c r="CB151" s="1">
        <f t="shared" si="473"/>
        <v>0</v>
      </c>
      <c r="CC151" s="1">
        <f t="shared" si="474"/>
        <v>0</v>
      </c>
      <c r="CD151" s="1">
        <f t="shared" si="493"/>
        <v>0</v>
      </c>
      <c r="CE151" s="1">
        <f t="shared" si="475"/>
        <v>0</v>
      </c>
      <c r="CF151" s="1">
        <f t="shared" si="494"/>
        <v>0</v>
      </c>
      <c r="CG151" s="1">
        <f t="shared" si="476"/>
        <v>0</v>
      </c>
      <c r="CH151" s="1">
        <f t="shared" si="495"/>
        <v>0</v>
      </c>
      <c r="CI151" s="1">
        <f t="shared" si="496"/>
        <v>0</v>
      </c>
    </row>
    <row r="152" spans="1:87" ht="18.75" hidden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1"/>
      <c r="O152" s="21"/>
      <c r="P152" s="21"/>
      <c r="Q152" s="21"/>
      <c r="R152" s="1" t="s">
        <v>131</v>
      </c>
      <c r="S152" s="1" t="s">
        <v>204</v>
      </c>
      <c r="T152" s="1" t="s">
        <v>45</v>
      </c>
      <c r="U152" s="1" t="s">
        <v>211</v>
      </c>
      <c r="V152" s="97">
        <f t="shared" si="436"/>
        <v>0</v>
      </c>
      <c r="W152" s="1">
        <f t="shared" si="437"/>
        <v>0</v>
      </c>
      <c r="X152" s="1">
        <f t="shared" si="438"/>
        <v>0</v>
      </c>
      <c r="Y152" s="1">
        <f t="shared" si="439"/>
        <v>0</v>
      </c>
      <c r="Z152" s="1">
        <f t="shared" si="440"/>
        <v>0</v>
      </c>
      <c r="AA152" s="1">
        <f t="shared" si="441"/>
        <v>0</v>
      </c>
      <c r="AB152" s="1">
        <f t="shared" si="477"/>
        <v>0</v>
      </c>
      <c r="AD152" s="1">
        <f t="shared" si="442"/>
        <v>0</v>
      </c>
      <c r="AE152" s="1">
        <f t="shared" si="443"/>
        <v>0</v>
      </c>
      <c r="AF152" s="1">
        <f t="shared" si="444"/>
        <v>0</v>
      </c>
      <c r="AG152" s="1">
        <f t="shared" si="445"/>
        <v>0</v>
      </c>
      <c r="AH152" s="1">
        <f t="shared" si="446"/>
        <v>0</v>
      </c>
      <c r="AI152" s="1">
        <f t="shared" si="478"/>
        <v>0</v>
      </c>
      <c r="AK152" s="1">
        <f t="shared" si="447"/>
        <v>0</v>
      </c>
      <c r="AL152" s="1">
        <f t="shared" si="448"/>
        <v>0</v>
      </c>
      <c r="AM152" s="1">
        <f t="shared" si="449"/>
        <v>0</v>
      </c>
      <c r="AN152" s="1">
        <f t="shared" si="450"/>
        <v>0</v>
      </c>
      <c r="AO152" s="1">
        <f t="shared" si="451"/>
        <v>0</v>
      </c>
      <c r="AP152" s="1">
        <f t="shared" si="479"/>
        <v>0</v>
      </c>
      <c r="AR152" s="1">
        <f t="shared" si="452"/>
        <v>0</v>
      </c>
      <c r="AS152" s="1">
        <f t="shared" si="453"/>
        <v>0</v>
      </c>
      <c r="AT152" s="1">
        <f t="shared" si="454"/>
        <v>0</v>
      </c>
      <c r="AU152" s="1">
        <f t="shared" si="455"/>
        <v>0</v>
      </c>
      <c r="AV152" s="1">
        <f t="shared" si="456"/>
        <v>0</v>
      </c>
      <c r="AW152" s="1">
        <f t="shared" si="480"/>
        <v>0</v>
      </c>
      <c r="AY152" s="1">
        <f t="shared" si="457"/>
        <v>0</v>
      </c>
      <c r="AZ152" s="1">
        <f t="shared" si="458"/>
        <v>0</v>
      </c>
      <c r="BA152" s="1">
        <f t="shared" si="459"/>
        <v>0</v>
      </c>
      <c r="BB152" s="1">
        <f t="shared" si="460"/>
        <v>0</v>
      </c>
      <c r="BC152" s="1">
        <f t="shared" si="461"/>
        <v>0</v>
      </c>
      <c r="BD152" s="1">
        <f t="shared" si="481"/>
        <v>0</v>
      </c>
      <c r="BE152" s="48">
        <f t="shared" si="301"/>
        <v>0</v>
      </c>
      <c r="BF152" s="1">
        <f t="shared" si="482"/>
        <v>0</v>
      </c>
      <c r="BG152" s="1">
        <f t="shared" si="483"/>
        <v>0</v>
      </c>
      <c r="BH152" s="1">
        <f t="shared" si="484"/>
        <v>0</v>
      </c>
      <c r="BI152" s="1">
        <f t="shared" si="485"/>
        <v>0</v>
      </c>
      <c r="BJ152" s="1">
        <f t="shared" si="486"/>
        <v>0</v>
      </c>
      <c r="BK152" s="1">
        <f t="shared" si="487"/>
        <v>0</v>
      </c>
      <c r="BL152" s="62"/>
      <c r="BM152" s="1">
        <f t="shared" si="463"/>
        <v>0</v>
      </c>
      <c r="BN152" s="1">
        <f t="shared" si="464"/>
        <v>0</v>
      </c>
      <c r="BO152" s="1">
        <f t="shared" si="488"/>
        <v>0</v>
      </c>
      <c r="BP152" s="1">
        <f t="shared" si="465"/>
        <v>0</v>
      </c>
      <c r="BQ152" s="1">
        <f t="shared" si="466"/>
        <v>0</v>
      </c>
      <c r="BR152" s="1">
        <f t="shared" si="489"/>
        <v>0</v>
      </c>
      <c r="BS152" s="1">
        <f t="shared" si="467"/>
        <v>0</v>
      </c>
      <c r="BT152" s="1">
        <f t="shared" si="468"/>
        <v>0</v>
      </c>
      <c r="BU152" s="1">
        <f t="shared" si="469"/>
        <v>0</v>
      </c>
      <c r="BV152" s="1">
        <f t="shared" si="490"/>
        <v>0</v>
      </c>
      <c r="BW152" s="1">
        <f t="shared" si="491"/>
        <v>0</v>
      </c>
      <c r="BX152" s="1">
        <f t="shared" si="470"/>
        <v>0</v>
      </c>
      <c r="BY152" s="1">
        <f t="shared" si="471"/>
        <v>0</v>
      </c>
      <c r="BZ152" s="1">
        <f t="shared" si="472"/>
        <v>0</v>
      </c>
      <c r="CA152" s="1">
        <f t="shared" si="492"/>
        <v>0</v>
      </c>
      <c r="CB152" s="1">
        <f t="shared" si="473"/>
        <v>0</v>
      </c>
      <c r="CC152" s="1">
        <f t="shared" si="474"/>
        <v>0</v>
      </c>
      <c r="CD152" s="1">
        <f t="shared" si="493"/>
        <v>0</v>
      </c>
      <c r="CE152" s="1">
        <f t="shared" si="475"/>
        <v>0</v>
      </c>
      <c r="CF152" s="1">
        <f t="shared" si="494"/>
        <v>0</v>
      </c>
      <c r="CG152" s="1">
        <f t="shared" si="476"/>
        <v>0</v>
      </c>
      <c r="CH152" s="1">
        <f t="shared" si="495"/>
        <v>0</v>
      </c>
      <c r="CI152" s="1">
        <f t="shared" si="496"/>
        <v>0</v>
      </c>
    </row>
    <row r="153" spans="1:87" ht="18.75" hidden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1"/>
      <c r="O153" s="21"/>
      <c r="P153" s="21"/>
      <c r="Q153" s="21"/>
      <c r="R153" s="1" t="s">
        <v>131</v>
      </c>
      <c r="S153" s="1" t="s">
        <v>204</v>
      </c>
      <c r="T153" s="1" t="s">
        <v>45</v>
      </c>
      <c r="U153" s="1" t="s">
        <v>212</v>
      </c>
      <c r="V153" s="97">
        <f t="shared" si="436"/>
        <v>0</v>
      </c>
      <c r="W153" s="1">
        <f t="shared" si="437"/>
        <v>0</v>
      </c>
      <c r="X153" s="1">
        <f t="shared" si="438"/>
        <v>0</v>
      </c>
      <c r="Y153" s="1">
        <f t="shared" si="439"/>
        <v>0</v>
      </c>
      <c r="Z153" s="1">
        <f t="shared" si="440"/>
        <v>0</v>
      </c>
      <c r="AA153" s="1">
        <f t="shared" si="441"/>
        <v>0</v>
      </c>
      <c r="AB153" s="1">
        <f t="shared" si="477"/>
        <v>0</v>
      </c>
      <c r="AD153" s="1">
        <f t="shared" si="442"/>
        <v>0</v>
      </c>
      <c r="AE153" s="1">
        <f t="shared" si="443"/>
        <v>0</v>
      </c>
      <c r="AF153" s="1">
        <f t="shared" si="444"/>
        <v>0</v>
      </c>
      <c r="AG153" s="1">
        <f t="shared" si="445"/>
        <v>0</v>
      </c>
      <c r="AH153" s="1">
        <f t="shared" si="446"/>
        <v>0</v>
      </c>
      <c r="AI153" s="1">
        <f t="shared" si="478"/>
        <v>0</v>
      </c>
      <c r="AK153" s="1">
        <f t="shared" si="447"/>
        <v>0</v>
      </c>
      <c r="AL153" s="1">
        <f t="shared" si="448"/>
        <v>0</v>
      </c>
      <c r="AM153" s="1">
        <f t="shared" si="449"/>
        <v>0</v>
      </c>
      <c r="AN153" s="1">
        <f t="shared" si="450"/>
        <v>0</v>
      </c>
      <c r="AO153" s="1">
        <f t="shared" si="451"/>
        <v>0</v>
      </c>
      <c r="AP153" s="1">
        <f t="shared" si="479"/>
        <v>0</v>
      </c>
      <c r="AR153" s="1">
        <f t="shared" si="452"/>
        <v>0</v>
      </c>
      <c r="AS153" s="1">
        <f t="shared" si="453"/>
        <v>0</v>
      </c>
      <c r="AT153" s="1">
        <f t="shared" si="454"/>
        <v>0</v>
      </c>
      <c r="AU153" s="1">
        <f t="shared" si="455"/>
        <v>0</v>
      </c>
      <c r="AV153" s="1">
        <f t="shared" si="456"/>
        <v>0</v>
      </c>
      <c r="AW153" s="1">
        <f t="shared" si="480"/>
        <v>0</v>
      </c>
      <c r="AY153" s="1">
        <f t="shared" si="457"/>
        <v>0</v>
      </c>
      <c r="AZ153" s="1">
        <f t="shared" si="458"/>
        <v>0</v>
      </c>
      <c r="BA153" s="1">
        <f t="shared" si="459"/>
        <v>0</v>
      </c>
      <c r="BB153" s="1">
        <f t="shared" si="460"/>
        <v>0</v>
      </c>
      <c r="BC153" s="1">
        <f t="shared" si="461"/>
        <v>0</v>
      </c>
      <c r="BD153" s="1">
        <f t="shared" si="481"/>
        <v>0</v>
      </c>
      <c r="BE153" s="48">
        <f t="shared" si="301"/>
        <v>0</v>
      </c>
      <c r="BF153" s="1">
        <f t="shared" si="482"/>
        <v>0</v>
      </c>
      <c r="BG153" s="1">
        <f t="shared" si="483"/>
        <v>0</v>
      </c>
      <c r="BH153" s="1">
        <f t="shared" si="484"/>
        <v>0</v>
      </c>
      <c r="BI153" s="1">
        <f t="shared" si="485"/>
        <v>0</v>
      </c>
      <c r="BJ153" s="1">
        <f t="shared" si="486"/>
        <v>0</v>
      </c>
      <c r="BK153" s="1">
        <f t="shared" si="487"/>
        <v>0</v>
      </c>
      <c r="BL153" s="62"/>
      <c r="BM153" s="1">
        <f t="shared" si="463"/>
        <v>0</v>
      </c>
      <c r="BN153" s="1">
        <f t="shared" si="464"/>
        <v>0</v>
      </c>
      <c r="BO153" s="1">
        <f t="shared" si="488"/>
        <v>0</v>
      </c>
      <c r="BP153" s="1">
        <f t="shared" si="465"/>
        <v>0</v>
      </c>
      <c r="BQ153" s="1">
        <f t="shared" si="466"/>
        <v>0</v>
      </c>
      <c r="BR153" s="1">
        <f t="shared" si="489"/>
        <v>0</v>
      </c>
      <c r="BS153" s="1">
        <f t="shared" si="467"/>
        <v>0</v>
      </c>
      <c r="BT153" s="1">
        <f t="shared" si="468"/>
        <v>0</v>
      </c>
      <c r="BU153" s="1">
        <f t="shared" si="469"/>
        <v>0</v>
      </c>
      <c r="BV153" s="1">
        <f t="shared" si="490"/>
        <v>0</v>
      </c>
      <c r="BW153" s="1">
        <f t="shared" si="491"/>
        <v>0</v>
      </c>
      <c r="BX153" s="1">
        <f t="shared" si="470"/>
        <v>0</v>
      </c>
      <c r="BY153" s="1">
        <f t="shared" si="471"/>
        <v>0</v>
      </c>
      <c r="BZ153" s="1">
        <f t="shared" si="472"/>
        <v>0</v>
      </c>
      <c r="CA153" s="1">
        <f t="shared" si="492"/>
        <v>0</v>
      </c>
      <c r="CB153" s="1">
        <f t="shared" si="473"/>
        <v>0</v>
      </c>
      <c r="CC153" s="1">
        <f t="shared" si="474"/>
        <v>0</v>
      </c>
      <c r="CD153" s="1">
        <f t="shared" si="493"/>
        <v>0</v>
      </c>
      <c r="CE153" s="1">
        <f t="shared" si="475"/>
        <v>0</v>
      </c>
      <c r="CF153" s="1">
        <f t="shared" si="494"/>
        <v>0</v>
      </c>
      <c r="CG153" s="1">
        <f t="shared" si="476"/>
        <v>0</v>
      </c>
      <c r="CH153" s="1">
        <f t="shared" si="495"/>
        <v>0</v>
      </c>
      <c r="CI153" s="1">
        <f t="shared" si="496"/>
        <v>0</v>
      </c>
    </row>
    <row r="154" spans="1:87" ht="18.75" hidden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1"/>
      <c r="O154" s="21"/>
      <c r="P154" s="21"/>
      <c r="Q154" s="21"/>
      <c r="R154" s="1" t="s">
        <v>131</v>
      </c>
      <c r="S154" s="1" t="s">
        <v>204</v>
      </c>
      <c r="T154" s="1" t="s">
        <v>45</v>
      </c>
      <c r="U154" s="1" t="s">
        <v>213</v>
      </c>
      <c r="V154" s="97">
        <f t="shared" si="436"/>
        <v>0</v>
      </c>
      <c r="W154" s="1">
        <f t="shared" si="437"/>
        <v>0</v>
      </c>
      <c r="X154" s="1">
        <f t="shared" si="438"/>
        <v>0</v>
      </c>
      <c r="Y154" s="1">
        <f t="shared" si="439"/>
        <v>0</v>
      </c>
      <c r="Z154" s="1">
        <f t="shared" si="440"/>
        <v>0</v>
      </c>
      <c r="AA154" s="1">
        <f t="shared" si="441"/>
        <v>0</v>
      </c>
      <c r="AB154" s="1">
        <f t="shared" si="477"/>
        <v>0</v>
      </c>
      <c r="AD154" s="1">
        <f t="shared" si="442"/>
        <v>0</v>
      </c>
      <c r="AE154" s="1">
        <f t="shared" si="443"/>
        <v>0</v>
      </c>
      <c r="AF154" s="1">
        <f t="shared" si="444"/>
        <v>0</v>
      </c>
      <c r="AG154" s="1">
        <f t="shared" si="445"/>
        <v>0</v>
      </c>
      <c r="AH154" s="1">
        <f t="shared" si="446"/>
        <v>0</v>
      </c>
      <c r="AI154" s="1">
        <f t="shared" si="478"/>
        <v>0</v>
      </c>
      <c r="AK154" s="1">
        <f t="shared" si="447"/>
        <v>0</v>
      </c>
      <c r="AL154" s="1">
        <f t="shared" si="448"/>
        <v>0</v>
      </c>
      <c r="AM154" s="1">
        <f t="shared" si="449"/>
        <v>0</v>
      </c>
      <c r="AN154" s="1">
        <f t="shared" si="450"/>
        <v>0</v>
      </c>
      <c r="AO154" s="1">
        <f t="shared" si="451"/>
        <v>0</v>
      </c>
      <c r="AP154" s="1">
        <f t="shared" si="479"/>
        <v>0</v>
      </c>
      <c r="AR154" s="1">
        <f t="shared" si="452"/>
        <v>0</v>
      </c>
      <c r="AS154" s="1">
        <f t="shared" si="453"/>
        <v>0</v>
      </c>
      <c r="AT154" s="1">
        <f t="shared" si="454"/>
        <v>0</v>
      </c>
      <c r="AU154" s="1">
        <f t="shared" si="455"/>
        <v>0</v>
      </c>
      <c r="AV154" s="1">
        <f t="shared" si="456"/>
        <v>0</v>
      </c>
      <c r="AW154" s="1">
        <f t="shared" si="480"/>
        <v>0</v>
      </c>
      <c r="AY154" s="1">
        <f t="shared" si="457"/>
        <v>0</v>
      </c>
      <c r="AZ154" s="1">
        <f t="shared" si="458"/>
        <v>0</v>
      </c>
      <c r="BA154" s="1">
        <f t="shared" si="459"/>
        <v>0</v>
      </c>
      <c r="BB154" s="1">
        <f t="shared" si="460"/>
        <v>0</v>
      </c>
      <c r="BC154" s="1">
        <f t="shared" si="461"/>
        <v>0</v>
      </c>
      <c r="BD154" s="1">
        <f t="shared" si="481"/>
        <v>0</v>
      </c>
      <c r="BE154" s="48">
        <f t="shared" si="301"/>
        <v>0</v>
      </c>
      <c r="BF154" s="1">
        <f t="shared" si="482"/>
        <v>0</v>
      </c>
      <c r="BG154" s="1">
        <f t="shared" si="483"/>
        <v>0</v>
      </c>
      <c r="BH154" s="1">
        <f t="shared" si="484"/>
        <v>0</v>
      </c>
      <c r="BI154" s="1">
        <f t="shared" si="485"/>
        <v>0</v>
      </c>
      <c r="BJ154" s="1">
        <f t="shared" si="486"/>
        <v>0</v>
      </c>
      <c r="BK154" s="1">
        <f t="shared" si="487"/>
        <v>0</v>
      </c>
      <c r="BL154" s="62"/>
      <c r="BM154" s="1">
        <f t="shared" si="463"/>
        <v>0</v>
      </c>
      <c r="BN154" s="1">
        <f t="shared" si="464"/>
        <v>0</v>
      </c>
      <c r="BO154" s="1">
        <f t="shared" si="488"/>
        <v>0</v>
      </c>
      <c r="BP154" s="1">
        <f t="shared" si="465"/>
        <v>0</v>
      </c>
      <c r="BQ154" s="1">
        <f t="shared" si="466"/>
        <v>0</v>
      </c>
      <c r="BR154" s="1">
        <f t="shared" si="489"/>
        <v>0</v>
      </c>
      <c r="BS154" s="1">
        <f t="shared" si="467"/>
        <v>0</v>
      </c>
      <c r="BT154" s="1">
        <f t="shared" si="468"/>
        <v>0</v>
      </c>
      <c r="BU154" s="1">
        <f t="shared" si="469"/>
        <v>0</v>
      </c>
      <c r="BV154" s="1">
        <f t="shared" si="490"/>
        <v>0</v>
      </c>
      <c r="BW154" s="1">
        <f t="shared" si="491"/>
        <v>0</v>
      </c>
      <c r="BX154" s="1">
        <f t="shared" si="470"/>
        <v>0</v>
      </c>
      <c r="BY154" s="1">
        <f t="shared" si="471"/>
        <v>0</v>
      </c>
      <c r="BZ154" s="1">
        <f t="shared" si="472"/>
        <v>0</v>
      </c>
      <c r="CA154" s="1">
        <f t="shared" si="492"/>
        <v>0</v>
      </c>
      <c r="CB154" s="1">
        <f t="shared" si="473"/>
        <v>0</v>
      </c>
      <c r="CC154" s="1">
        <f t="shared" si="474"/>
        <v>0</v>
      </c>
      <c r="CD154" s="1">
        <f t="shared" si="493"/>
        <v>0</v>
      </c>
      <c r="CE154" s="1">
        <f t="shared" si="475"/>
        <v>0</v>
      </c>
      <c r="CF154" s="1">
        <f t="shared" si="494"/>
        <v>0</v>
      </c>
      <c r="CG154" s="1">
        <f t="shared" si="476"/>
        <v>0</v>
      </c>
      <c r="CH154" s="1">
        <f t="shared" si="495"/>
        <v>0</v>
      </c>
      <c r="CI154" s="1">
        <f t="shared" si="496"/>
        <v>0</v>
      </c>
    </row>
    <row r="155" spans="1:87" ht="18.75" hidden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1"/>
      <c r="O155" s="21"/>
      <c r="P155" s="21"/>
      <c r="Q155" s="21"/>
      <c r="R155" s="1" t="s">
        <v>131</v>
      </c>
      <c r="S155" s="1" t="s">
        <v>204</v>
      </c>
      <c r="T155" s="1" t="s">
        <v>45</v>
      </c>
      <c r="U155" s="1" t="s">
        <v>214</v>
      </c>
      <c r="V155" s="97">
        <f t="shared" si="436"/>
        <v>0</v>
      </c>
      <c r="W155" s="1">
        <f t="shared" si="437"/>
        <v>0</v>
      </c>
      <c r="X155" s="1">
        <f t="shared" si="438"/>
        <v>0</v>
      </c>
      <c r="Y155" s="1">
        <f t="shared" si="439"/>
        <v>0</v>
      </c>
      <c r="Z155" s="1">
        <f t="shared" si="440"/>
        <v>0</v>
      </c>
      <c r="AA155" s="1">
        <f t="shared" si="441"/>
        <v>0</v>
      </c>
      <c r="AB155" s="1">
        <f t="shared" si="477"/>
        <v>0</v>
      </c>
      <c r="AD155" s="1">
        <f t="shared" si="442"/>
        <v>0</v>
      </c>
      <c r="AE155" s="1">
        <f t="shared" si="443"/>
        <v>0</v>
      </c>
      <c r="AF155" s="1">
        <f t="shared" si="444"/>
        <v>0</v>
      </c>
      <c r="AG155" s="1">
        <f t="shared" si="445"/>
        <v>0</v>
      </c>
      <c r="AH155" s="1">
        <f t="shared" si="446"/>
        <v>0</v>
      </c>
      <c r="AI155" s="1">
        <f t="shared" si="478"/>
        <v>0</v>
      </c>
      <c r="AK155" s="1">
        <f t="shared" si="447"/>
        <v>0</v>
      </c>
      <c r="AL155" s="1">
        <f t="shared" si="448"/>
        <v>0</v>
      </c>
      <c r="AM155" s="1">
        <f t="shared" si="449"/>
        <v>0</v>
      </c>
      <c r="AN155" s="1">
        <f t="shared" si="450"/>
        <v>0</v>
      </c>
      <c r="AO155" s="1">
        <f t="shared" si="451"/>
        <v>0</v>
      </c>
      <c r="AP155" s="1">
        <f t="shared" si="479"/>
        <v>0</v>
      </c>
      <c r="AR155" s="1">
        <f t="shared" si="452"/>
        <v>0</v>
      </c>
      <c r="AS155" s="1">
        <f t="shared" si="453"/>
        <v>0</v>
      </c>
      <c r="AT155" s="1">
        <f t="shared" si="454"/>
        <v>0</v>
      </c>
      <c r="AU155" s="1">
        <f t="shared" si="455"/>
        <v>0</v>
      </c>
      <c r="AV155" s="1">
        <f t="shared" si="456"/>
        <v>0</v>
      </c>
      <c r="AW155" s="1">
        <f t="shared" si="480"/>
        <v>0</v>
      </c>
      <c r="AY155" s="1">
        <f t="shared" si="457"/>
        <v>0</v>
      </c>
      <c r="AZ155" s="1">
        <f t="shared" si="458"/>
        <v>0</v>
      </c>
      <c r="BA155" s="1">
        <f t="shared" si="459"/>
        <v>0</v>
      </c>
      <c r="BB155" s="1">
        <f t="shared" si="460"/>
        <v>0</v>
      </c>
      <c r="BC155" s="1">
        <f t="shared" si="461"/>
        <v>0</v>
      </c>
      <c r="BD155" s="1">
        <f t="shared" si="481"/>
        <v>0</v>
      </c>
      <c r="BE155" s="48">
        <f t="shared" si="301"/>
        <v>0</v>
      </c>
      <c r="BF155" s="1">
        <f t="shared" si="482"/>
        <v>0</v>
      </c>
      <c r="BG155" s="1">
        <f t="shared" si="483"/>
        <v>0</v>
      </c>
      <c r="BH155" s="1">
        <f t="shared" si="484"/>
        <v>0</v>
      </c>
      <c r="BI155" s="1">
        <f t="shared" si="485"/>
        <v>0</v>
      </c>
      <c r="BJ155" s="1">
        <f t="shared" si="486"/>
        <v>0</v>
      </c>
      <c r="BK155" s="1">
        <f t="shared" si="487"/>
        <v>0</v>
      </c>
      <c r="BL155" s="62"/>
      <c r="BM155" s="1">
        <f t="shared" si="463"/>
        <v>0</v>
      </c>
      <c r="BN155" s="1">
        <f t="shared" si="464"/>
        <v>0</v>
      </c>
      <c r="BO155" s="1">
        <f t="shared" si="488"/>
        <v>0</v>
      </c>
      <c r="BP155" s="1">
        <f t="shared" si="465"/>
        <v>0</v>
      </c>
      <c r="BQ155" s="1">
        <f t="shared" si="466"/>
        <v>0</v>
      </c>
      <c r="BR155" s="1">
        <f t="shared" si="489"/>
        <v>0</v>
      </c>
      <c r="BS155" s="1">
        <f t="shared" si="467"/>
        <v>0</v>
      </c>
      <c r="BT155" s="1">
        <f t="shared" si="468"/>
        <v>0</v>
      </c>
      <c r="BU155" s="1">
        <f t="shared" si="469"/>
        <v>0</v>
      </c>
      <c r="BV155" s="1">
        <f t="shared" si="490"/>
        <v>0</v>
      </c>
      <c r="BW155" s="1">
        <f t="shared" si="491"/>
        <v>0</v>
      </c>
      <c r="BX155" s="1">
        <f t="shared" si="470"/>
        <v>0</v>
      </c>
      <c r="BY155" s="1">
        <f t="shared" si="471"/>
        <v>0</v>
      </c>
      <c r="BZ155" s="1">
        <f t="shared" si="472"/>
        <v>0</v>
      </c>
      <c r="CA155" s="1">
        <f t="shared" si="492"/>
        <v>0</v>
      </c>
      <c r="CB155" s="1">
        <f t="shared" si="473"/>
        <v>0</v>
      </c>
      <c r="CC155" s="1">
        <f t="shared" si="474"/>
        <v>0</v>
      </c>
      <c r="CD155" s="1">
        <f t="shared" si="493"/>
        <v>0</v>
      </c>
      <c r="CE155" s="1">
        <f t="shared" si="475"/>
        <v>0</v>
      </c>
      <c r="CF155" s="1">
        <f t="shared" si="494"/>
        <v>0</v>
      </c>
      <c r="CG155" s="1">
        <f t="shared" si="476"/>
        <v>0</v>
      </c>
      <c r="CH155" s="1">
        <f t="shared" si="495"/>
        <v>0</v>
      </c>
      <c r="CI155" s="1">
        <f t="shared" si="496"/>
        <v>0</v>
      </c>
    </row>
    <row r="156" spans="1:87" ht="18.75" hidden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1"/>
      <c r="O156" s="21"/>
      <c r="P156" s="21"/>
      <c r="Q156" s="21"/>
      <c r="R156" s="1" t="s">
        <v>131</v>
      </c>
      <c r="S156" s="1" t="s">
        <v>204</v>
      </c>
      <c r="T156" s="1" t="s">
        <v>45</v>
      </c>
      <c r="U156" s="1" t="s">
        <v>215</v>
      </c>
      <c r="V156" s="97">
        <f t="shared" si="436"/>
        <v>0</v>
      </c>
      <c r="W156" s="1">
        <f t="shared" si="437"/>
        <v>0</v>
      </c>
      <c r="X156" s="1">
        <f t="shared" si="438"/>
        <v>0</v>
      </c>
      <c r="Y156" s="1">
        <f t="shared" si="439"/>
        <v>0</v>
      </c>
      <c r="Z156" s="1">
        <f t="shared" si="440"/>
        <v>0</v>
      </c>
      <c r="AA156" s="1">
        <f t="shared" si="441"/>
        <v>0</v>
      </c>
      <c r="AB156" s="1">
        <f t="shared" si="477"/>
        <v>0</v>
      </c>
      <c r="AD156" s="1">
        <f t="shared" si="442"/>
        <v>0</v>
      </c>
      <c r="AE156" s="1">
        <f t="shared" si="443"/>
        <v>0</v>
      </c>
      <c r="AF156" s="1">
        <f t="shared" si="444"/>
        <v>0</v>
      </c>
      <c r="AG156" s="1">
        <f t="shared" si="445"/>
        <v>0</v>
      </c>
      <c r="AH156" s="1">
        <f t="shared" si="446"/>
        <v>0</v>
      </c>
      <c r="AI156" s="1">
        <f t="shared" si="478"/>
        <v>0</v>
      </c>
      <c r="AK156" s="1">
        <f t="shared" si="447"/>
        <v>0</v>
      </c>
      <c r="AL156" s="1">
        <f t="shared" si="448"/>
        <v>0</v>
      </c>
      <c r="AM156" s="1">
        <f t="shared" si="449"/>
        <v>0</v>
      </c>
      <c r="AN156" s="1">
        <f t="shared" si="450"/>
        <v>0</v>
      </c>
      <c r="AO156" s="1">
        <f t="shared" si="451"/>
        <v>0</v>
      </c>
      <c r="AP156" s="1">
        <f t="shared" si="479"/>
        <v>0</v>
      </c>
      <c r="AR156" s="1">
        <f t="shared" si="452"/>
        <v>0</v>
      </c>
      <c r="AS156" s="1">
        <f t="shared" si="453"/>
        <v>0</v>
      </c>
      <c r="AT156" s="1">
        <f t="shared" si="454"/>
        <v>0</v>
      </c>
      <c r="AU156" s="1">
        <f t="shared" si="455"/>
        <v>0</v>
      </c>
      <c r="AV156" s="1">
        <f t="shared" si="456"/>
        <v>0</v>
      </c>
      <c r="AW156" s="1">
        <f t="shared" si="480"/>
        <v>0</v>
      </c>
      <c r="AY156" s="1">
        <f t="shared" si="457"/>
        <v>0</v>
      </c>
      <c r="AZ156" s="1">
        <f t="shared" si="458"/>
        <v>0</v>
      </c>
      <c r="BA156" s="1">
        <f t="shared" si="459"/>
        <v>0</v>
      </c>
      <c r="BB156" s="1">
        <f t="shared" si="460"/>
        <v>0</v>
      </c>
      <c r="BC156" s="1">
        <f t="shared" si="461"/>
        <v>0</v>
      </c>
      <c r="BD156" s="1">
        <f t="shared" si="481"/>
        <v>0</v>
      </c>
      <c r="BE156" s="48">
        <f t="shared" si="301"/>
        <v>0</v>
      </c>
      <c r="BF156" s="1">
        <f t="shared" si="482"/>
        <v>0</v>
      </c>
      <c r="BG156" s="1">
        <f t="shared" si="483"/>
        <v>0</v>
      </c>
      <c r="BH156" s="1">
        <f t="shared" si="484"/>
        <v>0</v>
      </c>
      <c r="BI156" s="1">
        <f t="shared" si="485"/>
        <v>0</v>
      </c>
      <c r="BJ156" s="1">
        <f t="shared" si="486"/>
        <v>0</v>
      </c>
      <c r="BK156" s="1">
        <f t="shared" si="487"/>
        <v>0</v>
      </c>
      <c r="BL156" s="62"/>
      <c r="BM156" s="1">
        <f t="shared" si="463"/>
        <v>0</v>
      </c>
      <c r="BN156" s="1">
        <f t="shared" si="464"/>
        <v>0</v>
      </c>
      <c r="BO156" s="1">
        <f t="shared" si="488"/>
        <v>0</v>
      </c>
      <c r="BP156" s="1">
        <f t="shared" si="465"/>
        <v>0</v>
      </c>
      <c r="BQ156" s="1">
        <f t="shared" si="466"/>
        <v>0</v>
      </c>
      <c r="BR156" s="1">
        <f t="shared" si="489"/>
        <v>0</v>
      </c>
      <c r="BS156" s="1">
        <f t="shared" si="467"/>
        <v>0</v>
      </c>
      <c r="BT156" s="1">
        <f t="shared" si="468"/>
        <v>0</v>
      </c>
      <c r="BU156" s="1">
        <f t="shared" si="469"/>
        <v>0</v>
      </c>
      <c r="BV156" s="1">
        <f t="shared" si="490"/>
        <v>0</v>
      </c>
      <c r="BW156" s="1">
        <f t="shared" si="491"/>
        <v>0</v>
      </c>
      <c r="BX156" s="1">
        <f t="shared" si="470"/>
        <v>0</v>
      </c>
      <c r="BY156" s="1">
        <f t="shared" si="471"/>
        <v>0</v>
      </c>
      <c r="BZ156" s="1">
        <f t="shared" si="472"/>
        <v>0</v>
      </c>
      <c r="CA156" s="1">
        <f t="shared" si="492"/>
        <v>0</v>
      </c>
      <c r="CB156" s="1">
        <f t="shared" si="473"/>
        <v>0</v>
      </c>
      <c r="CC156" s="1">
        <f t="shared" si="474"/>
        <v>0</v>
      </c>
      <c r="CD156" s="1">
        <f t="shared" si="493"/>
        <v>0</v>
      </c>
      <c r="CE156" s="1">
        <f t="shared" si="475"/>
        <v>0</v>
      </c>
      <c r="CF156" s="1">
        <f t="shared" si="494"/>
        <v>0</v>
      </c>
      <c r="CG156" s="1">
        <f t="shared" si="476"/>
        <v>0</v>
      </c>
      <c r="CH156" s="1">
        <f t="shared" si="495"/>
        <v>0</v>
      </c>
      <c r="CI156" s="1">
        <f t="shared" si="496"/>
        <v>0</v>
      </c>
    </row>
    <row r="157" spans="1:87" ht="18.75" hidden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1"/>
      <c r="O157" s="21"/>
      <c r="P157" s="21"/>
      <c r="Q157" s="21"/>
      <c r="R157" s="1" t="s">
        <v>131</v>
      </c>
      <c r="S157" s="1" t="s">
        <v>204</v>
      </c>
      <c r="T157" s="1" t="s">
        <v>59</v>
      </c>
      <c r="U157" s="1" t="s">
        <v>216</v>
      </c>
      <c r="V157" s="97">
        <f t="shared" si="436"/>
        <v>0</v>
      </c>
      <c r="W157" s="1">
        <f t="shared" si="437"/>
        <v>0</v>
      </c>
      <c r="X157" s="1">
        <f t="shared" si="438"/>
        <v>0</v>
      </c>
      <c r="Y157" s="1">
        <f t="shared" si="439"/>
        <v>0</v>
      </c>
      <c r="Z157" s="1">
        <f t="shared" si="440"/>
        <v>0</v>
      </c>
      <c r="AA157" s="1">
        <f t="shared" si="441"/>
        <v>0</v>
      </c>
      <c r="AB157" s="1">
        <f t="shared" si="477"/>
        <v>0</v>
      </c>
      <c r="AD157" s="1">
        <f t="shared" si="442"/>
        <v>0</v>
      </c>
      <c r="AE157" s="1">
        <f t="shared" si="443"/>
        <v>0</v>
      </c>
      <c r="AF157" s="1">
        <f t="shared" si="444"/>
        <v>0</v>
      </c>
      <c r="AG157" s="1">
        <f t="shared" si="445"/>
        <v>0</v>
      </c>
      <c r="AH157" s="1">
        <f t="shared" si="446"/>
        <v>0</v>
      </c>
      <c r="AI157" s="1">
        <f t="shared" si="478"/>
        <v>0</v>
      </c>
      <c r="AK157" s="1">
        <f t="shared" si="447"/>
        <v>0</v>
      </c>
      <c r="AL157" s="1">
        <f t="shared" si="448"/>
        <v>0</v>
      </c>
      <c r="AM157" s="1">
        <f t="shared" si="449"/>
        <v>0</v>
      </c>
      <c r="AN157" s="1">
        <f t="shared" si="450"/>
        <v>0</v>
      </c>
      <c r="AO157" s="1">
        <f t="shared" si="451"/>
        <v>0</v>
      </c>
      <c r="AP157" s="1">
        <f t="shared" si="479"/>
        <v>0</v>
      </c>
      <c r="AR157" s="1">
        <f t="shared" si="452"/>
        <v>0</v>
      </c>
      <c r="AS157" s="1">
        <f t="shared" si="453"/>
        <v>0</v>
      </c>
      <c r="AT157" s="1">
        <f t="shared" si="454"/>
        <v>0</v>
      </c>
      <c r="AU157" s="1">
        <f t="shared" si="455"/>
        <v>0</v>
      </c>
      <c r="AV157" s="1">
        <f t="shared" si="456"/>
        <v>0</v>
      </c>
      <c r="AW157" s="1">
        <f t="shared" si="480"/>
        <v>0</v>
      </c>
      <c r="AY157" s="1">
        <f t="shared" si="457"/>
        <v>0</v>
      </c>
      <c r="AZ157" s="1">
        <f t="shared" si="458"/>
        <v>0</v>
      </c>
      <c r="BA157" s="1">
        <f t="shared" si="459"/>
        <v>0</v>
      </c>
      <c r="BB157" s="1">
        <f t="shared" si="460"/>
        <v>0</v>
      </c>
      <c r="BC157" s="1">
        <f t="shared" si="461"/>
        <v>0</v>
      </c>
      <c r="BD157" s="1">
        <f t="shared" si="481"/>
        <v>0</v>
      </c>
      <c r="BE157" s="48">
        <f t="shared" si="301"/>
        <v>0</v>
      </c>
      <c r="BF157" s="1">
        <f t="shared" si="482"/>
        <v>0</v>
      </c>
      <c r="BG157" s="1">
        <f t="shared" si="483"/>
        <v>0</v>
      </c>
      <c r="BH157" s="1">
        <f t="shared" si="484"/>
        <v>0</v>
      </c>
      <c r="BI157" s="1">
        <f t="shared" si="485"/>
        <v>0</v>
      </c>
      <c r="BJ157" s="1">
        <f t="shared" si="486"/>
        <v>0</v>
      </c>
      <c r="BK157" s="1">
        <f t="shared" si="487"/>
        <v>0</v>
      </c>
      <c r="BL157" s="62"/>
      <c r="BM157" s="1">
        <f t="shared" si="463"/>
        <v>0</v>
      </c>
      <c r="BN157" s="1">
        <f t="shared" si="464"/>
        <v>0</v>
      </c>
      <c r="BO157" s="1">
        <f t="shared" si="488"/>
        <v>0</v>
      </c>
      <c r="BP157" s="1">
        <f t="shared" si="465"/>
        <v>0</v>
      </c>
      <c r="BQ157" s="1">
        <f t="shared" si="466"/>
        <v>0</v>
      </c>
      <c r="BR157" s="1">
        <f t="shared" si="489"/>
        <v>0</v>
      </c>
      <c r="BS157" s="1">
        <f t="shared" si="467"/>
        <v>0</v>
      </c>
      <c r="BT157" s="1">
        <f t="shared" si="468"/>
        <v>0</v>
      </c>
      <c r="BU157" s="1">
        <f t="shared" si="469"/>
        <v>0</v>
      </c>
      <c r="BV157" s="1">
        <f t="shared" si="490"/>
        <v>0</v>
      </c>
      <c r="BW157" s="1">
        <f t="shared" si="491"/>
        <v>0</v>
      </c>
      <c r="BX157" s="1">
        <f t="shared" si="470"/>
        <v>0</v>
      </c>
      <c r="BY157" s="1">
        <f t="shared" si="471"/>
        <v>0</v>
      </c>
      <c r="BZ157" s="1">
        <f t="shared" si="472"/>
        <v>0</v>
      </c>
      <c r="CA157" s="1">
        <f t="shared" si="492"/>
        <v>0</v>
      </c>
      <c r="CB157" s="1">
        <f t="shared" si="473"/>
        <v>0</v>
      </c>
      <c r="CC157" s="1">
        <f t="shared" si="474"/>
        <v>0</v>
      </c>
      <c r="CD157" s="1">
        <f t="shared" si="493"/>
        <v>0</v>
      </c>
      <c r="CE157" s="1">
        <f t="shared" si="475"/>
        <v>0</v>
      </c>
      <c r="CF157" s="1">
        <f t="shared" si="494"/>
        <v>0</v>
      </c>
      <c r="CG157" s="1">
        <f t="shared" si="476"/>
        <v>0</v>
      </c>
      <c r="CH157" s="1">
        <f t="shared" si="495"/>
        <v>0</v>
      </c>
      <c r="CI157" s="1">
        <f t="shared" si="496"/>
        <v>0</v>
      </c>
    </row>
    <row r="158" spans="1:87" ht="18.75" hidden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1"/>
      <c r="O158" s="21"/>
      <c r="P158" s="21"/>
      <c r="Q158" s="21"/>
      <c r="R158" s="1" t="s">
        <v>131</v>
      </c>
      <c r="S158" s="1" t="s">
        <v>204</v>
      </c>
      <c r="T158" s="1" t="s">
        <v>59</v>
      </c>
      <c r="U158" s="1" t="s">
        <v>217</v>
      </c>
      <c r="V158" s="97">
        <f t="shared" si="436"/>
        <v>0</v>
      </c>
      <c r="W158" s="1">
        <f t="shared" si="437"/>
        <v>0</v>
      </c>
      <c r="X158" s="1">
        <f t="shared" si="438"/>
        <v>0</v>
      </c>
      <c r="Y158" s="1">
        <f t="shared" si="439"/>
        <v>0</v>
      </c>
      <c r="Z158" s="1">
        <f t="shared" si="440"/>
        <v>0</v>
      </c>
      <c r="AA158" s="1">
        <f t="shared" si="441"/>
        <v>0</v>
      </c>
      <c r="AB158" s="1">
        <f t="shared" si="477"/>
        <v>0</v>
      </c>
      <c r="AD158" s="1">
        <f t="shared" si="442"/>
        <v>0</v>
      </c>
      <c r="AE158" s="1">
        <f t="shared" si="443"/>
        <v>0</v>
      </c>
      <c r="AF158" s="1">
        <f t="shared" si="444"/>
        <v>0</v>
      </c>
      <c r="AG158" s="1">
        <f t="shared" si="445"/>
        <v>0</v>
      </c>
      <c r="AH158" s="1">
        <f t="shared" si="446"/>
        <v>0</v>
      </c>
      <c r="AI158" s="1">
        <f t="shared" si="478"/>
        <v>0</v>
      </c>
      <c r="AK158" s="1">
        <f t="shared" si="447"/>
        <v>0</v>
      </c>
      <c r="AL158" s="1">
        <f t="shared" si="448"/>
        <v>0</v>
      </c>
      <c r="AM158" s="1">
        <f t="shared" si="449"/>
        <v>0</v>
      </c>
      <c r="AN158" s="1">
        <f t="shared" si="450"/>
        <v>0</v>
      </c>
      <c r="AO158" s="1">
        <f t="shared" si="451"/>
        <v>0</v>
      </c>
      <c r="AP158" s="1">
        <f t="shared" si="479"/>
        <v>0</v>
      </c>
      <c r="AR158" s="1">
        <f t="shared" si="452"/>
        <v>0</v>
      </c>
      <c r="AS158" s="1">
        <f t="shared" si="453"/>
        <v>0</v>
      </c>
      <c r="AT158" s="1">
        <f t="shared" si="454"/>
        <v>0</v>
      </c>
      <c r="AU158" s="1">
        <f t="shared" si="455"/>
        <v>0</v>
      </c>
      <c r="AV158" s="1">
        <f t="shared" si="456"/>
        <v>0</v>
      </c>
      <c r="AW158" s="1">
        <f t="shared" si="480"/>
        <v>0</v>
      </c>
      <c r="AY158" s="1">
        <f t="shared" si="457"/>
        <v>0</v>
      </c>
      <c r="AZ158" s="1">
        <f t="shared" si="458"/>
        <v>0</v>
      </c>
      <c r="BA158" s="1">
        <f t="shared" si="459"/>
        <v>0</v>
      </c>
      <c r="BB158" s="1">
        <f t="shared" si="460"/>
        <v>0</v>
      </c>
      <c r="BC158" s="1">
        <f t="shared" si="461"/>
        <v>0</v>
      </c>
      <c r="BD158" s="1">
        <f t="shared" si="481"/>
        <v>0</v>
      </c>
      <c r="BE158" s="48">
        <f t="shared" si="301"/>
        <v>0</v>
      </c>
      <c r="BF158" s="1">
        <f t="shared" si="482"/>
        <v>0</v>
      </c>
      <c r="BG158" s="1">
        <f t="shared" si="483"/>
        <v>0</v>
      </c>
      <c r="BH158" s="1">
        <f t="shared" si="484"/>
        <v>0</v>
      </c>
      <c r="BI158" s="1">
        <f t="shared" si="485"/>
        <v>0</v>
      </c>
      <c r="BJ158" s="1">
        <f t="shared" si="486"/>
        <v>0</v>
      </c>
      <c r="BK158" s="1">
        <f t="shared" si="487"/>
        <v>0</v>
      </c>
      <c r="BL158" s="62"/>
      <c r="BM158" s="1">
        <f t="shared" si="463"/>
        <v>0</v>
      </c>
      <c r="BN158" s="1">
        <f t="shared" si="464"/>
        <v>0</v>
      </c>
      <c r="BO158" s="1">
        <f t="shared" si="488"/>
        <v>0</v>
      </c>
      <c r="BP158" s="1">
        <f t="shared" si="465"/>
        <v>0</v>
      </c>
      <c r="BQ158" s="1">
        <f t="shared" si="466"/>
        <v>0</v>
      </c>
      <c r="BR158" s="1">
        <f t="shared" si="489"/>
        <v>0</v>
      </c>
      <c r="BS158" s="1">
        <f t="shared" si="467"/>
        <v>0</v>
      </c>
      <c r="BT158" s="1">
        <f t="shared" si="468"/>
        <v>0</v>
      </c>
      <c r="BU158" s="1">
        <f t="shared" si="469"/>
        <v>0</v>
      </c>
      <c r="BV158" s="1">
        <f t="shared" si="490"/>
        <v>0</v>
      </c>
      <c r="BW158" s="1">
        <f t="shared" si="491"/>
        <v>0</v>
      </c>
      <c r="BX158" s="1">
        <f t="shared" si="470"/>
        <v>0</v>
      </c>
      <c r="BY158" s="1">
        <f t="shared" si="471"/>
        <v>0</v>
      </c>
      <c r="BZ158" s="1">
        <f t="shared" si="472"/>
        <v>0</v>
      </c>
      <c r="CA158" s="1">
        <f t="shared" si="492"/>
        <v>0</v>
      </c>
      <c r="CB158" s="1">
        <f t="shared" si="473"/>
        <v>0</v>
      </c>
      <c r="CC158" s="1">
        <f t="shared" si="474"/>
        <v>0</v>
      </c>
      <c r="CD158" s="1">
        <f t="shared" si="493"/>
        <v>0</v>
      </c>
      <c r="CE158" s="1">
        <f t="shared" si="475"/>
        <v>0</v>
      </c>
      <c r="CF158" s="1">
        <f t="shared" si="494"/>
        <v>0</v>
      </c>
      <c r="CG158" s="1">
        <f t="shared" si="476"/>
        <v>0</v>
      </c>
      <c r="CH158" s="1">
        <f t="shared" si="495"/>
        <v>0</v>
      </c>
      <c r="CI158" s="1">
        <f t="shared" si="496"/>
        <v>0</v>
      </c>
    </row>
    <row r="159" spans="1:87" s="75" customFormat="1" ht="18.75" hidden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1"/>
      <c r="O159" s="21"/>
      <c r="P159" s="21"/>
      <c r="Q159" s="21"/>
      <c r="R159" s="1" t="s">
        <v>131</v>
      </c>
      <c r="S159" s="1" t="s">
        <v>204</v>
      </c>
      <c r="T159" s="1" t="s">
        <v>59</v>
      </c>
      <c r="U159" s="1" t="s">
        <v>218</v>
      </c>
      <c r="V159" s="97">
        <f t="shared" si="436"/>
        <v>0</v>
      </c>
      <c r="W159" s="1">
        <f t="shared" si="437"/>
        <v>0</v>
      </c>
      <c r="X159" s="1">
        <f t="shared" si="438"/>
        <v>0</v>
      </c>
      <c r="Y159" s="1">
        <f t="shared" si="439"/>
        <v>0</v>
      </c>
      <c r="Z159" s="1">
        <f t="shared" si="440"/>
        <v>0</v>
      </c>
      <c r="AA159" s="1">
        <f t="shared" si="441"/>
        <v>0</v>
      </c>
      <c r="AB159" s="1">
        <f t="shared" si="477"/>
        <v>0</v>
      </c>
      <c r="AD159" s="1">
        <f t="shared" si="442"/>
        <v>0</v>
      </c>
      <c r="AE159" s="1">
        <f t="shared" si="443"/>
        <v>0</v>
      </c>
      <c r="AF159" s="1">
        <f t="shared" si="444"/>
        <v>0</v>
      </c>
      <c r="AG159" s="1">
        <f t="shared" si="445"/>
        <v>0</v>
      </c>
      <c r="AH159" s="1">
        <f t="shared" si="446"/>
        <v>0</v>
      </c>
      <c r="AI159" s="1">
        <f t="shared" si="478"/>
        <v>0</v>
      </c>
      <c r="AK159" s="1">
        <f t="shared" si="447"/>
        <v>0</v>
      </c>
      <c r="AL159" s="1">
        <f t="shared" si="448"/>
        <v>0</v>
      </c>
      <c r="AM159" s="1">
        <f t="shared" si="449"/>
        <v>0</v>
      </c>
      <c r="AN159" s="1">
        <f t="shared" si="450"/>
        <v>0</v>
      </c>
      <c r="AO159" s="1">
        <f t="shared" si="451"/>
        <v>0</v>
      </c>
      <c r="AP159" s="1">
        <f t="shared" si="479"/>
        <v>0</v>
      </c>
      <c r="AR159" s="1">
        <f t="shared" si="452"/>
        <v>0</v>
      </c>
      <c r="AS159" s="1">
        <f t="shared" si="453"/>
        <v>0</v>
      </c>
      <c r="AT159" s="1">
        <f t="shared" si="454"/>
        <v>0</v>
      </c>
      <c r="AU159" s="1">
        <f t="shared" si="455"/>
        <v>0</v>
      </c>
      <c r="AV159" s="1">
        <f t="shared" si="456"/>
        <v>0</v>
      </c>
      <c r="AW159" s="1">
        <f t="shared" si="480"/>
        <v>0</v>
      </c>
      <c r="AY159" s="1">
        <f t="shared" si="457"/>
        <v>0</v>
      </c>
      <c r="AZ159" s="1">
        <f t="shared" si="458"/>
        <v>0</v>
      </c>
      <c r="BA159" s="1">
        <f t="shared" si="459"/>
        <v>0</v>
      </c>
      <c r="BB159" s="1">
        <f t="shared" si="460"/>
        <v>0</v>
      </c>
      <c r="BC159" s="1">
        <f t="shared" si="461"/>
        <v>0</v>
      </c>
      <c r="BD159" s="1">
        <f t="shared" si="481"/>
        <v>0</v>
      </c>
      <c r="BE159" s="48">
        <f t="shared" si="301"/>
        <v>0</v>
      </c>
      <c r="BF159" s="1">
        <f>SUM(W159,AD159,AK159,AR159,AY159)</f>
        <v>0</v>
      </c>
      <c r="BG159" s="1">
        <f t="shared" si="483"/>
        <v>0</v>
      </c>
      <c r="BH159" s="1">
        <f t="shared" si="484"/>
        <v>0</v>
      </c>
      <c r="BI159" s="1">
        <f t="shared" si="485"/>
        <v>0</v>
      </c>
      <c r="BJ159" s="1">
        <f t="shared" si="486"/>
        <v>0</v>
      </c>
      <c r="BK159" s="1">
        <f t="shared" si="487"/>
        <v>0</v>
      </c>
      <c r="BL159" s="76"/>
      <c r="BM159" s="1">
        <f t="shared" si="463"/>
        <v>0</v>
      </c>
      <c r="BN159" s="1">
        <f t="shared" si="464"/>
        <v>0</v>
      </c>
      <c r="BO159" s="1">
        <f t="shared" si="488"/>
        <v>0</v>
      </c>
      <c r="BP159" s="1">
        <f t="shared" si="465"/>
        <v>0</v>
      </c>
      <c r="BQ159" s="1">
        <f t="shared" si="466"/>
        <v>0</v>
      </c>
      <c r="BR159" s="1">
        <f t="shared" si="489"/>
        <v>0</v>
      </c>
      <c r="BS159" s="1">
        <f t="shared" si="467"/>
        <v>0</v>
      </c>
      <c r="BT159" s="1">
        <f t="shared" si="468"/>
        <v>0</v>
      </c>
      <c r="BU159" s="1">
        <f t="shared" si="469"/>
        <v>0</v>
      </c>
      <c r="BV159" s="1">
        <f t="shared" si="490"/>
        <v>0</v>
      </c>
      <c r="BW159" s="1">
        <f t="shared" si="491"/>
        <v>0</v>
      </c>
      <c r="BX159" s="1">
        <f t="shared" si="470"/>
        <v>0</v>
      </c>
      <c r="BY159" s="1">
        <f t="shared" si="471"/>
        <v>0</v>
      </c>
      <c r="BZ159" s="1">
        <f t="shared" si="472"/>
        <v>0</v>
      </c>
      <c r="CA159" s="1">
        <f t="shared" si="492"/>
        <v>0</v>
      </c>
      <c r="CB159" s="1">
        <f t="shared" si="473"/>
        <v>0</v>
      </c>
      <c r="CC159" s="1">
        <f t="shared" si="474"/>
        <v>0</v>
      </c>
      <c r="CD159" s="1">
        <f t="shared" si="493"/>
        <v>0</v>
      </c>
      <c r="CE159" s="1">
        <f t="shared" si="475"/>
        <v>0</v>
      </c>
      <c r="CF159" s="1">
        <f t="shared" si="494"/>
        <v>0</v>
      </c>
      <c r="CG159" s="1">
        <f t="shared" si="476"/>
        <v>0</v>
      </c>
      <c r="CH159" s="1">
        <f t="shared" si="495"/>
        <v>0</v>
      </c>
      <c r="CI159" s="1">
        <f t="shared" si="496"/>
        <v>0</v>
      </c>
    </row>
    <row r="160" spans="1:87" ht="19.5" hidden="1" thickBot="1" x14ac:dyDescent="0.35">
      <c r="S160" s="45" t="s">
        <v>288</v>
      </c>
      <c r="V160" s="80">
        <f>IF($S$160="ACTIVE",SUM(V146:V159),0)</f>
        <v>0</v>
      </c>
      <c r="W160" s="80">
        <f t="shared" ref="W160:AD160" si="497">IF($S$160="ACTIVE",SUM(W146:W159),0)</f>
        <v>0</v>
      </c>
      <c r="X160" s="80">
        <f t="shared" si="497"/>
        <v>0</v>
      </c>
      <c r="Y160" s="80">
        <f t="shared" si="497"/>
        <v>0</v>
      </c>
      <c r="Z160" s="80">
        <f t="shared" si="497"/>
        <v>0</v>
      </c>
      <c r="AA160" s="80">
        <f t="shared" si="497"/>
        <v>0</v>
      </c>
      <c r="AB160" s="80">
        <f t="shared" si="497"/>
        <v>0</v>
      </c>
      <c r="AC160" s="62"/>
      <c r="AD160" s="80">
        <f t="shared" si="497"/>
        <v>0</v>
      </c>
      <c r="AE160" s="80">
        <f>IF($S$160="ACTIVE",SUM(AE146:AE159),0)</f>
        <v>0</v>
      </c>
      <c r="AF160" s="80">
        <f>IF($S$160="ACTIVE",SUM(AF146:AF159),0)</f>
        <v>0</v>
      </c>
      <c r="AG160" s="80">
        <f>IF($S$160="ACTIVE",SUM(AG146:AG159),0)</f>
        <v>0</v>
      </c>
      <c r="AH160" s="80">
        <f>IF($S$160="ACTIVE",SUM(AH146:AH159),0)</f>
        <v>0</v>
      </c>
      <c r="AI160" s="80">
        <f t="shared" ref="AI160:CI160" si="498">IF($S$160="ACTIVE",SUM(AI146:AI159),0)</f>
        <v>0</v>
      </c>
      <c r="AJ160" s="62"/>
      <c r="AK160" s="80">
        <f t="shared" si="498"/>
        <v>0</v>
      </c>
      <c r="AL160" s="80">
        <f t="shared" si="498"/>
        <v>0</v>
      </c>
      <c r="AM160" s="80">
        <f t="shared" si="498"/>
        <v>0</v>
      </c>
      <c r="AN160" s="80">
        <f t="shared" si="498"/>
        <v>0</v>
      </c>
      <c r="AO160" s="80">
        <f t="shared" si="498"/>
        <v>0</v>
      </c>
      <c r="AP160" s="80">
        <f t="shared" si="498"/>
        <v>0</v>
      </c>
      <c r="AQ160" s="62"/>
      <c r="AR160" s="80">
        <f t="shared" si="498"/>
        <v>0</v>
      </c>
      <c r="AS160" s="80">
        <f t="shared" si="498"/>
        <v>0</v>
      </c>
      <c r="AT160" s="80">
        <f t="shared" si="498"/>
        <v>0</v>
      </c>
      <c r="AU160" s="80">
        <f t="shared" si="498"/>
        <v>0</v>
      </c>
      <c r="AV160" s="80">
        <f t="shared" si="498"/>
        <v>0</v>
      </c>
      <c r="AW160" s="80">
        <f t="shared" si="498"/>
        <v>0</v>
      </c>
      <c r="AX160" s="62"/>
      <c r="AY160" s="80">
        <f t="shared" si="498"/>
        <v>0</v>
      </c>
      <c r="AZ160" s="80">
        <f t="shared" si="498"/>
        <v>0</v>
      </c>
      <c r="BA160" s="80">
        <f t="shared" si="498"/>
        <v>0</v>
      </c>
      <c r="BB160" s="80">
        <f t="shared" si="498"/>
        <v>0</v>
      </c>
      <c r="BC160" s="80">
        <f t="shared" si="498"/>
        <v>0</v>
      </c>
      <c r="BD160" s="80">
        <f t="shared" si="498"/>
        <v>0</v>
      </c>
      <c r="BE160" s="48" t="str">
        <f>BL160</f>
        <v>Nkoto Catering and Projects</v>
      </c>
      <c r="BF160" s="80">
        <f t="shared" si="498"/>
        <v>0</v>
      </c>
      <c r="BG160" s="80">
        <f t="shared" si="498"/>
        <v>0</v>
      </c>
      <c r="BH160" s="80">
        <f t="shared" si="498"/>
        <v>0</v>
      </c>
      <c r="BI160" s="80">
        <f t="shared" si="498"/>
        <v>0</v>
      </c>
      <c r="BJ160" s="80">
        <f t="shared" si="498"/>
        <v>0</v>
      </c>
      <c r="BK160" s="80">
        <f t="shared" si="498"/>
        <v>0</v>
      </c>
      <c r="BL160" s="48" t="str">
        <f>S159</f>
        <v>Nkoto Catering and Projects</v>
      </c>
      <c r="BM160" s="80">
        <f t="shared" si="498"/>
        <v>0</v>
      </c>
      <c r="BN160" s="80">
        <f t="shared" si="498"/>
        <v>0</v>
      </c>
      <c r="BO160" s="80">
        <f t="shared" si="498"/>
        <v>0</v>
      </c>
      <c r="BP160" s="80">
        <f t="shared" si="498"/>
        <v>0</v>
      </c>
      <c r="BQ160" s="80">
        <f t="shared" si="498"/>
        <v>0</v>
      </c>
      <c r="BR160" s="80">
        <f t="shared" si="498"/>
        <v>0</v>
      </c>
      <c r="BS160" s="80">
        <f t="shared" si="498"/>
        <v>0</v>
      </c>
      <c r="BT160" s="80">
        <f t="shared" si="498"/>
        <v>0</v>
      </c>
      <c r="BU160" s="80">
        <f t="shared" si="498"/>
        <v>0</v>
      </c>
      <c r="BV160" s="80">
        <f t="shared" si="498"/>
        <v>0</v>
      </c>
      <c r="BW160" s="80">
        <f t="shared" si="498"/>
        <v>0</v>
      </c>
      <c r="BX160" s="80">
        <f t="shared" si="498"/>
        <v>0</v>
      </c>
      <c r="BY160" s="80">
        <f t="shared" si="498"/>
        <v>0</v>
      </c>
      <c r="BZ160" s="80">
        <f t="shared" si="498"/>
        <v>0</v>
      </c>
      <c r="CA160" s="80">
        <f t="shared" si="498"/>
        <v>0</v>
      </c>
      <c r="CB160" s="80">
        <f t="shared" si="498"/>
        <v>0</v>
      </c>
      <c r="CC160" s="80">
        <f t="shared" si="498"/>
        <v>0</v>
      </c>
      <c r="CD160" s="80">
        <f t="shared" si="498"/>
        <v>0</v>
      </c>
      <c r="CE160" s="80">
        <f t="shared" si="498"/>
        <v>0</v>
      </c>
      <c r="CF160" s="80">
        <f t="shared" si="498"/>
        <v>0</v>
      </c>
      <c r="CG160" s="80">
        <f t="shared" si="498"/>
        <v>0</v>
      </c>
      <c r="CH160" s="80">
        <f t="shared" si="498"/>
        <v>0</v>
      </c>
      <c r="CI160" s="80">
        <f t="shared" si="498"/>
        <v>0</v>
      </c>
    </row>
    <row r="161" spans="1:87" ht="18.75" hidden="1" x14ac:dyDescent="0.3">
      <c r="A161" s="100" t="s">
        <v>306</v>
      </c>
      <c r="B161" s="101" t="s">
        <v>307</v>
      </c>
      <c r="C161" s="101" t="s">
        <v>308</v>
      </c>
      <c r="D161" s="101" t="s">
        <v>304</v>
      </c>
      <c r="E161" s="101" t="s">
        <v>305</v>
      </c>
      <c r="F161" s="101" t="s">
        <v>302</v>
      </c>
      <c r="G161" s="101" t="s">
        <v>303</v>
      </c>
      <c r="H161" s="101" t="s">
        <v>300</v>
      </c>
      <c r="I161" s="101" t="s">
        <v>301</v>
      </c>
      <c r="J161" s="101" t="s">
        <v>298</v>
      </c>
      <c r="K161" s="101" t="s">
        <v>299</v>
      </c>
      <c r="L161" s="101" t="s">
        <v>297</v>
      </c>
      <c r="M161" s="102" t="s">
        <v>296</v>
      </c>
      <c r="V161"/>
      <c r="W161" s="62"/>
      <c r="X161" s="62"/>
      <c r="Y161" s="62"/>
      <c r="Z161" s="62"/>
      <c r="AA161" s="62"/>
      <c r="AB161" s="62"/>
      <c r="AD161" s="62"/>
      <c r="AE161" s="62"/>
      <c r="AF161" s="62"/>
      <c r="AG161" s="62"/>
      <c r="AH161" s="62"/>
      <c r="AI161" s="62"/>
      <c r="AK161" s="62"/>
      <c r="AL161" s="62"/>
      <c r="AM161" s="62"/>
      <c r="AN161" s="62"/>
      <c r="AO161" s="62"/>
      <c r="AP161" s="62"/>
      <c r="AR161" s="62"/>
      <c r="AS161" s="62"/>
      <c r="AT161" s="62"/>
      <c r="AU161" s="62"/>
      <c r="AV161" s="62"/>
      <c r="AW161" s="62"/>
      <c r="AY161" s="62"/>
      <c r="AZ161" s="62"/>
      <c r="BA161" s="62"/>
      <c r="BB161" s="62"/>
      <c r="BC161" s="62"/>
      <c r="BD161" s="62"/>
      <c r="BE161" s="48"/>
      <c r="BF161" s="62"/>
      <c r="BG161" s="62"/>
      <c r="BH161" s="62"/>
      <c r="BI161" s="62"/>
      <c r="BJ161" s="62"/>
      <c r="BK161" s="62"/>
      <c r="BL161" s="62"/>
    </row>
    <row r="162" spans="1:87" ht="18.75" hidden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1"/>
      <c r="O162" s="21"/>
      <c r="P162" s="21"/>
      <c r="Q162" s="21"/>
      <c r="R162" s="1" t="s">
        <v>131</v>
      </c>
      <c r="S162" s="77" t="s">
        <v>199</v>
      </c>
      <c r="T162" s="77" t="s">
        <v>45</v>
      </c>
      <c r="U162" s="77" t="s">
        <v>236</v>
      </c>
      <c r="V162" s="97">
        <f t="shared" ref="V162:V173" si="499">SUMIF($A$25:$M$25,"Active",A162:M162)</f>
        <v>0</v>
      </c>
      <c r="W162" s="1">
        <f t="shared" ref="W162:W173" si="500">IF($T162="primary",ROUNDUP((($V162*$T$13*SUM($T$3,$X$3))/1000)/W$26,0),ROUNDUP((($V162*$T$20*SUM($T$3,$X$3))/1000)/W$26,0))</f>
        <v>0</v>
      </c>
      <c r="X162" s="1">
        <f t="shared" ref="X162:X173" si="501">IF($T162="primary",ROUNDUP((($V162*$T$13*SUM($U$3,$W$3))/1000)/X$26,0),ROUNDUP((($V162*$T$20*SUM($U$3,$W$3))/1000)/X$26,0))</f>
        <v>0</v>
      </c>
      <c r="Y162" s="1">
        <f t="shared" ref="Y162:Y173" si="502">IF($T162="primary",ROUNDUP((($V162*$T$12*SUM($T$3,$U$3,$X$3,$W$3))/1000)/Y$26,0),ROUNDUP((($V162*$T$19*SUM($T$3,$U$3,$W$3,$X$3))/1000)/Y$26,0))</f>
        <v>0</v>
      </c>
      <c r="Z162" s="1">
        <f t="shared" ref="Z162:Z173" si="503">$V162*$V$3</f>
        <v>0</v>
      </c>
      <c r="AA162" s="1">
        <f t="shared" ref="AA162:AA173" si="504">IF($T162="primary",ROUNDDOWN((($V162*$T$11*SUM($T$3,$U$3,$X$3,$W$3))/1000)/AA$26,0),ROUNDDOWN((($V162*$T$18*SUM($T$3,$U$3,$W$3,$X$3))/1000)/AA$26,0))</f>
        <v>0</v>
      </c>
      <c r="AB162" s="1">
        <f>IF($T162="primary",ROUNDUP(((($V162*$T$11*SUM($T$3,$U$3,$X$3,$W$3))/1000)-(AA162*AA$26))/AB$26,0),ROUNDUP(((($V162*$T$18*SUM($T$3,$U$3,$W$3,$X$3))/1000)-(AA162*AA$26))/AB$26,0))</f>
        <v>0</v>
      </c>
      <c r="AD162" s="1">
        <f t="shared" ref="AD162:AD173" si="505">IF($T162="primary",ROUNDUP((($V162*$T$13*SUM($T$4,$X$4))/1000)/AD$26,0),ROUNDUP((($V162*$T$20*SUM($T$4,$X$4))/1000)/AD$26,0))</f>
        <v>0</v>
      </c>
      <c r="AE162" s="1">
        <f t="shared" ref="AE162:AE173" si="506">IF($T162="primary",ROUNDUP((($V162*$T$14*SUM($U$4,$W$4))/1000)/AE$26,0),ROUNDUP((($V162*$T$21*SUM($U$4,$W$4))/1000)/AE$26,0))</f>
        <v>0</v>
      </c>
      <c r="AF162" s="1">
        <f t="shared" ref="AF162:AF173" si="507">IF($T162="primary",ROUNDUP((($V162*$T$12*SUM($T$4,$U$4,$X$4,$W$4))/1000)/AF$26,0),ROUNDUP((($V162*$T$19*SUM($T$4,$U$4,$W$4,$X$4))/1000)/AF$26,0))</f>
        <v>0</v>
      </c>
      <c r="AG162" s="1">
        <f t="shared" ref="AG162:AG173" si="508">$V162*$V$4</f>
        <v>0</v>
      </c>
      <c r="AH162" s="1">
        <f t="shared" ref="AH162:AH173" si="509">IF($T162="primary",ROUNDDOWN((($V162*$T$11*SUM($T$4,$U$4,$X$4,$W$4))/1000)/AH$26,0),ROUNDDOWN((($V162*$T$18*SUM($T$4,$U$4,$W$4,$X$4))/1000)/AH$26,0))</f>
        <v>0</v>
      </c>
      <c r="AI162" s="1">
        <f>IF($T162="primary",ROUNDUP(((($V162*$T$11*SUM($T$4,$U$4,$X$4,$W$4))/1000)-(AH162*AH$26))/AI$26,0),ROUNDUP(((($V162*$T$18*SUM($T$4,$U$4,$W$4,$X$4))/1000)-(AH162*AH$26))/AI$26,0))</f>
        <v>0</v>
      </c>
      <c r="AK162" s="1">
        <f t="shared" ref="AK162:AK173" si="510">IF($T162="primary",ROUNDUP((($V162*$T$13*SUM($T$5,$X$5))/1000)/AK$26,0),ROUNDUP((($V162*$T$20*SUM($T$5,$X$5))/1000)/AK$26,0))</f>
        <v>0</v>
      </c>
      <c r="AL162" s="1">
        <f t="shared" ref="AL162:AL173" si="511">IF($T162="primary",ROUNDUP((($V162*$T$14*SUM($U$5,$W$5))/1000)/AL$26,0),ROUNDUP((($V162*$T$21*SUM($U$5,$W$5))/1000)/AL$26,0))</f>
        <v>0</v>
      </c>
      <c r="AM162" s="1">
        <f t="shared" ref="AM162:AM173" si="512">IF($T162="primary",ROUNDUP((($V162*$T$12*SUM($T$5,$U$5,$X$5,$W$5))/1000)/AM$26,0),ROUNDUP((($V162*$T$19*SUM($T$5,$U$5,$W$5,$X$5))/1000)/AM$26,0))</f>
        <v>0</v>
      </c>
      <c r="AN162" s="1">
        <f t="shared" ref="AN162:AN173" si="513">$V162*$V$5</f>
        <v>0</v>
      </c>
      <c r="AO162" s="1">
        <f t="shared" ref="AO162:AO173" si="514">IF($T162="primary",ROUNDDOWN((($V162*$T$11*SUM($T$5,$U$5,$X$5,$W$5))/1000)/AO$26,0),ROUNDDOWN((($V162*$T$18*SUM($T$5,$U$5,$W$5,$X$5))/1000)/AO$26,0))</f>
        <v>0</v>
      </c>
      <c r="AP162" s="1">
        <f>IF($T162="primary",ROUNDUP(((($V162*$T$11*SUM($T$5,$U$5,$X$5,$W$5))/1000)-(AO162*AO$26))/AP$26,0),ROUNDUP(((($V162*$T$18*SUM($T$5,$U$5,$W$5,$X$5))/1000)-(AO162*AO$26))/AP$26,0))</f>
        <v>0</v>
      </c>
      <c r="AR162" s="1">
        <f t="shared" ref="AR162:AR173" si="515">IF($T162="primary",ROUNDUP((($V162*$T$13*SUM($T$6,$X$6))/1000)/AR$26,0),ROUNDUP((($V162*$T$20*SUM($T$6,$X$6))/1000)/AR$26,0))</f>
        <v>0</v>
      </c>
      <c r="AS162" s="1">
        <f t="shared" ref="AS162:AS173" si="516">IF($T162="primary",ROUNDUP((($V162*$T$14*SUM($U$6,$W$6))/1000)/AS$26,0),ROUNDUP((($V162*$T$21*SUM($U$6,$W$6))/1000)/AS$26,0))</f>
        <v>0</v>
      </c>
      <c r="AT162" s="1">
        <f t="shared" ref="AT162:AT173" si="517">IF($T162="primary",ROUNDUP((($V162*$T$12*SUM($T$6,$U$6,$X$6,$W$6))/1000)/AT$26,0),ROUNDUP((($V162*$T$19*SUM($T$6,$U$6,$W$6,$X$6))/1000)/AT$26,0))</f>
        <v>0</v>
      </c>
      <c r="AU162" s="1">
        <f t="shared" ref="AU162:AU173" si="518">$V162*$V$6</f>
        <v>0</v>
      </c>
      <c r="AV162" s="1">
        <f t="shared" ref="AV162:AV173" si="519">IF($T162="primary",ROUNDDOWN((($V162*$T$11*SUM($T$6,$U$6,$X$6,$W$6))/1000)/AV$26,0),ROUNDDOWN((($V162*$T$18*SUM($T$6,$U$6,$W$6,$X$6))/1000)/AV$26,0))</f>
        <v>0</v>
      </c>
      <c r="AW162" s="1">
        <f>IF($T162="primary",ROUNDUP(((($V162*$T$11*SUM($T$6,$U$6,$X$6,$W$6))/1000)-(AV162*AV$26))/AW$26,0),ROUNDUP(((($V162*$T$18*SUM($T$6,$U$6,$W$6,$X$6))/1000)-(AV162*AV$26))/AW$26,0))</f>
        <v>0</v>
      </c>
      <c r="AY162" s="1">
        <f t="shared" ref="AY162:AY173" si="520">IF($T162="primary",ROUNDUP((($V162*$T$13*SUM($T$7,$X$7))/1000)/AY$26,0),ROUNDUP((($V162*$T$20*SUM($T$7,$X$7))/1000)/AY$26,0))</f>
        <v>0</v>
      </c>
      <c r="AZ162" s="1">
        <f t="shared" ref="AZ162:AZ173" si="521">IF($T162="primary",ROUNDUP((($V162*$T$14*SUM($U$7,$W$7))/1000)/AZ$26,0),ROUNDUP((($V162*$T$21*SUM($U$7,$W$7))/1000)/AZ$26,0))</f>
        <v>0</v>
      </c>
      <c r="BA162" s="1">
        <f t="shared" ref="BA162:BA173" si="522">IF($T162="primary",ROUNDUP((($V162*$T$12*SUM($T$7,$U$7,$X$7,$W$7))/1000)/BA$26,0),ROUNDUP((($V162*$T$19*SUM($T$7,$U$7,$W$7,$X$7))/1000)/BA$26,0))</f>
        <v>0</v>
      </c>
      <c r="BB162" s="1">
        <f t="shared" ref="BB162:BB173" si="523">$V162*$V$7</f>
        <v>0</v>
      </c>
      <c r="BC162" s="1">
        <f t="shared" ref="BC162:BC173" si="524">IF($T162="primary",ROUNDDOWN((($V162*$T$11*SUM($T$7,$U$7,$X$7,$W$7))/1000)/BC$26,0),ROUNDDOWN((($V162*$T$18*SUM($T$7,$U$7,$W$7,$X$7))/1000)/BC$26,0))</f>
        <v>0</v>
      </c>
      <c r="BD162" s="1">
        <f>IF($T162="primary",ROUNDUP(((($V162*$T$11*SUM($T$7,$U$7,$X$7,$W$7))/1000)-(BC162*BC$26))/BD$26,0),ROUNDUP(((($V162*$T$18*SUM($T$7,$U$7,$W$7,$X$7))/1000)-(BC162*BC$26))/BD$26,0))</f>
        <v>0</v>
      </c>
      <c r="BE162" s="48"/>
      <c r="BF162" s="1">
        <f t="shared" ref="BF162:BK162" si="525">SUM(W162,AD162,AK162,AR162,AY162)</f>
        <v>0</v>
      </c>
      <c r="BG162" s="1">
        <f t="shared" si="525"/>
        <v>0</v>
      </c>
      <c r="BH162" s="1">
        <f t="shared" si="525"/>
        <v>0</v>
      </c>
      <c r="BI162" s="1">
        <f t="shared" si="525"/>
        <v>0</v>
      </c>
      <c r="BJ162" s="1">
        <f t="shared" si="525"/>
        <v>0</v>
      </c>
      <c r="BK162" s="1">
        <f t="shared" si="525"/>
        <v>0</v>
      </c>
      <c r="BL162" s="62"/>
      <c r="BM162" s="1">
        <f t="shared" ref="BM162:BM173" si="526">IF($T162="primary",ROUNDDOWN((($V162*$BS$14*SUM($BP$19:$BP$23))/1000)/BM$26,0),ROUNDDOWN((($V162*$BO$14*SUM($BN$19:$BN$23,$BQ$19:$BQ$23))/1000)/BM$26,0))</f>
        <v>0</v>
      </c>
      <c r="BN162" s="1">
        <f t="shared" ref="BN162:BN173" si="527">IF($T162="primary",ROUNDDOWN(((($V162*$BS$14*SUM($BP$19:$BP$23))/1000)-(BM162*BM$26))/BN$26,0),ROUNDDOWN(((($V162*$BO$14*SUM($BN$19:$BN$23,$BQ$19:$BQ$23))/1000)-(BM162*BM$26))/BN$26,0))</f>
        <v>0</v>
      </c>
      <c r="BO162" s="1">
        <f>IF($T162="primary",ROUNDUP(((($V162*$BS$14*SUM($BP$19:$BP$23))/1000)-(BM$26*BM162+BN162*BN$26))/BO$26,0),ROUNDUP(((($V162*$BO$14*SUM($BN$19:$BN$23,$BQ$19:$BQ$23))/1000)-(BM$26*BM162+BN162*BN$26))/BO$26,0))</f>
        <v>0</v>
      </c>
      <c r="BP162" s="1">
        <f t="shared" ref="BP162:BP173" si="528">IF($T162="primary",ROUNDDOWN((($V162*$BS$6*SUM($BO$19:$BO$23,$BQ$19:$BQ$23,$BN$19:$BN$23))/1000)/BP$26,0),ROUNDDOWN((($V162*$BO$6*SUM($BO$19:$BO$23,$BP$19:$BP$23))/1000)/BP$26,0))</f>
        <v>0</v>
      </c>
      <c r="BQ162" s="1">
        <f t="shared" ref="BQ162:BQ173" si="529">IF($T162="primary",ROUNDDOWN(((($V162*$BS$6*SUM($BO$19:$BO$23,$BN$19:$BN$23,$BQ$19:$BQ$23))/1000)-(BP162*BP$26))/BQ$26,0),ROUNDDOWN(((($V162*$BO$6*SUM($BO$19:$BO$23,$BP$19:$BP$23))/1000)-(BP162*BP$26))/BQ$26,0))</f>
        <v>0</v>
      </c>
      <c r="BR162" s="1">
        <f>IF($T162="primary",ROUNDUP(((($V162*$BS$6*SUM($BO$19:$BO$23,$BN$19:$BN$23,$BQ$19:$BQ$23))/1000)-(BP$26*BP162+BQ162*BQ$26))/BR$26,0),ROUNDUP(((($V162*$BO$6*SUM($BO$19:$BO$23,$BP$19:$BP$23))/1000)-(BP$26*BP162+BQ162*BQ$26))/BR$26,0))</f>
        <v>0</v>
      </c>
      <c r="BS162" s="1">
        <f t="shared" ref="BS162:BS173" si="530">IF($T162="primary",ROUNDUP((($V162*$BS$13*SUM($BO$19:$BO$23))/1000)/BS$26,0),ROUNDUP((($V162*$BO$13*SUM($BO$19:$BO$23))/1000)/BS$26,0))</f>
        <v>0</v>
      </c>
      <c r="BT162" s="1">
        <f t="shared" ref="BT162:BT173" si="531">IF($T162="primary",ROUNDUP((($V162*$BS$10*SUM($BM$19:$BM$23)+$V162*$BT$10*SUM($BQ$19:$BQ$23))/1000)/BT$26,0),ROUNDUP((($V162*$BO$10*SUM($BM$19:$BM$23))/1000)/BT$26,0))</f>
        <v>0</v>
      </c>
      <c r="BU162" s="1">
        <f t="shared" ref="BU162:BU173" si="532">IF($T162="primary",ROUNDDOWN((($V162*$BS$7*SUM($BM$19:$BM$23))/1000)/BU$26,0),ROUNDDOWN((($V162*$BO$7*SUM($BM$19:$BM$23))/1000)/BU$26,0))</f>
        <v>0</v>
      </c>
      <c r="BV162" s="1">
        <f>IF($T162="primary",ROUNDDOWN(((($V162*$BS$7*SUM($BM$19:$BM$23))/1000)-(BU162*BU$26))/BV$26,0),ROUNDDOWN(((($V162*$BO$7*SUM($BM$19:$BM$23))/1000)-(BU162*BU$26))/BV$26,0))</f>
        <v>0</v>
      </c>
      <c r="BW162" s="1">
        <f>IF($T162="primary",ROUNDUP(((($V162*$BS$7*SUM($BM$19:$BM$23))/1000)-(BU$26*BU162+BV162*BV$26))/BW$26,0),ROUNDUP(((($V162*$BO$7*SUM($BM$19:$BM$23))/1000)-(BU$26*BU162+BV162*BV$26))/BW$26,0))</f>
        <v>0</v>
      </c>
      <c r="BX162" s="1">
        <f t="shared" ref="BX162:BX173" si="533">IF($T162="primary",ROUNDUP((($V162*$BS$9*SUM($BM$19:$BM$23,$BN$19:$BN$23,$BP$19:$BP$23))/1000)/BX$26,0),ROUNDUP((($V162*$BO$9*SUM($BM$19:$BQ$23))/1000)/BX$26,0))</f>
        <v>0</v>
      </c>
      <c r="BY162" s="1">
        <f t="shared" ref="BY162:BY173" si="534">IF($T162="primary",ROUNDDOWN((($V162*$BS$12*SUM($BP$19:$BP$23))/1000)/BY$26,0),ROUNDDOWN((($V162*$BO$12*SUM($BN$19:$BN$23,$BQ$19:$BQ$23))/1000)/BY$26,0))</f>
        <v>0</v>
      </c>
      <c r="BZ162" s="1">
        <f t="shared" ref="BZ162:BZ173" si="535">IF($T162="primary",ROUNDDOWN(((($V162*$BS$12*SUM($BP$19:$BP$23))/1000)-(BY162*BY$26))/BZ$26,0),ROUNDDOWN(((($V162*$BO$12*SUM($BN$19:$BN$23,$BQ$19:$BQ$23))/1000)-(BY162*BY$26))/BZ$26,0))</f>
        <v>0</v>
      </c>
      <c r="CA162" s="1">
        <f>IF($T162="primary",ROUNDUP(((($V162*$BS$12*SUM($BP$19:$BP$23))/1000)-(BY$26*BY162+BZ162*BZ$26))/CA$26,0),ROUNDUP(((($V162*$BO$12*SUM($BN$19:$BN$23,$BQ$19:$BQ$23))/1000)-(BY$26*BY162+BZ162*BZ$26))/CA$26,0))</f>
        <v>0</v>
      </c>
      <c r="CB162" s="1">
        <f t="shared" ref="CB162:CB173" si="536">IF($T162="primary",ROUNDDOWN((($V162*$BS$11*SUM($BN$19:$BN$23))/1000)/CB$26,0),ROUNDDOWN((($V162*$BO$11*SUM($BP$19:$BP$23))/1000)/CB$26,0))</f>
        <v>0</v>
      </c>
      <c r="CC162" s="1">
        <f t="shared" ref="CC162:CC173" si="537">IF($T162="primary",ROUNDDOWN(((($V162*$BS$11*SUM($BN$19:$BN$23))/1000)-(CB162*CB$26))/CC$26,0),ROUNDDOWN(((($V162*$BO$11*SUM($BP$19:$BP$23))/1000)-(CB162*CB$26))/CC$26,0))</f>
        <v>0</v>
      </c>
      <c r="CD162" s="1">
        <f>IF($T162="primary",ROUNDUP(((($V162*$BS$11*SUM($BN$19:$BN$23))/1000)-(CB$26*CB162+CC162*CC$26))/CD$26,0),ROUNDUP(((($V162*$BO$11*SUM($BP$19:$BP$23))/1000)-(CC162*CC$26+CB$26*CB162))/CD$26,0))</f>
        <v>0</v>
      </c>
      <c r="CE162" s="1">
        <f t="shared" ref="CE162:CE173" si="538">IF($T162="primary",ROUNDDOWN((($V162*$BS$15*SUM($BM$19:$BM$23,$BQ$19:$BQ$23))/1000)/CE$26,0),ROUNDDOWN((($V162*$BO$15*SUM($BM$19:$BM$23,$BQ$19:$BQ$23))/1000)/CE$26,0))</f>
        <v>0</v>
      </c>
      <c r="CF162" s="1">
        <f>IF($T162="primary",ROUNDUP(((($V162*$BS$15*SUM($BM$19:$BM$23,$BQ$19:$BQ$23))/1000)-(CE162*CE$26))/CF$26,0),ROUNDUP(((($V162*$BO$15*SUM($BM$19:$BM$23,$BQ$19:$BQ$23))/1000)-(CE162*CE$26))/CF$26,0))</f>
        <v>0</v>
      </c>
      <c r="CG162" s="1">
        <f t="shared" ref="CG162:CG173" si="539">IF($T162="primary",ROUNDDOWN((($V162*$BS$8*SUM($BM$19:$BM$23,$BN$19:$BN$23,$BP$19:$BP$23,$BQ$19:$BQ$23))/1000)/CG$26,0),ROUNDDOWN((($V162*$BO$8*SUM($BM$19:$BM$23,$BN$19:$BN$23,$BP$19:$BP$23,$BQ$19:$BQ$23))/1000)/CG$26,0))</f>
        <v>0</v>
      </c>
      <c r="CH162" s="1">
        <f>IF($T162="primary",ROUNDDOWN(((($V162*$BS$8*SUM($BM$19:$BM$23,$BN$19:$BN$23,$BP$19:$BP$23,$BQ$19:$BQ$23))/1000)-(CG162*CG$26))/CH$26,0),ROUNDDOWN(((($V162*$BO$8*SUM($BM$19:$BM$23,$BN$19:$BN$23,$BP$19:$BP$23,$BQ$19:$BQ$23))/1000)-(CG162*CG$26))/CH$26,0))</f>
        <v>0</v>
      </c>
      <c r="CI162" s="1">
        <f>IF($T162="primary",ROUNDUP(((($V162*$BS$8*SUM($BM$19:$BM$23,$BN$19:$BN$23,$BP$19:$BP$23,$BQ$19:$BQ$23))/1000)-(CG$26*CG162+CH162*CH$26))/CI$26,0),ROUNDUP(((($V162*$BO$8*SUM($BM$19:$BM$23,$BN$19:$BN$23,$BP$19:$BP$23,$BQ$19:$BQ$23))/1000)-(CG$26*CG162+CH162*CH$26))/CI$26,0))</f>
        <v>0</v>
      </c>
    </row>
    <row r="163" spans="1:87" ht="18.75" hidden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1"/>
      <c r="O163" s="21"/>
      <c r="P163" s="21"/>
      <c r="Q163" s="21"/>
      <c r="R163" s="1" t="s">
        <v>131</v>
      </c>
      <c r="S163" s="77" t="s">
        <v>199</v>
      </c>
      <c r="T163" s="77" t="s">
        <v>45</v>
      </c>
      <c r="U163" s="77" t="s">
        <v>237</v>
      </c>
      <c r="V163" s="97">
        <f t="shared" si="499"/>
        <v>0</v>
      </c>
      <c r="W163" s="1">
        <f t="shared" si="500"/>
        <v>0</v>
      </c>
      <c r="X163" s="1">
        <f>IF($T163="primary",ROUNDUP((($V163*$T$13*SUM($U$3,$W$3))/1000)/X$26,0),ROUNDUP((($V163*$T$20*SUM($U$3,$W$3))/1000)/X$26,0))</f>
        <v>0</v>
      </c>
      <c r="Y163" s="1">
        <f t="shared" si="502"/>
        <v>0</v>
      </c>
      <c r="Z163" s="1">
        <f t="shared" si="503"/>
        <v>0</v>
      </c>
      <c r="AA163" s="1">
        <f t="shared" si="504"/>
        <v>0</v>
      </c>
      <c r="AB163" s="1">
        <f t="shared" ref="AB163:AB173" si="540">IF($T163="primary",ROUNDUP(((($V163*$T$11*SUM($T$3,$U$3,$X$3,$W$3))/1000)-(AA163*AA$26))/AB$26,0),ROUNDUP(((($V163*$T$18*SUM($T$3,$U$3,$W$3,$X$3))/1000)-(AA163*AA$26))/AB$26,0))</f>
        <v>0</v>
      </c>
      <c r="AD163" s="1">
        <f t="shared" si="505"/>
        <v>0</v>
      </c>
      <c r="AE163" s="1">
        <f t="shared" si="506"/>
        <v>0</v>
      </c>
      <c r="AF163" s="1">
        <f t="shared" si="507"/>
        <v>0</v>
      </c>
      <c r="AG163" s="1">
        <f t="shared" si="508"/>
        <v>0</v>
      </c>
      <c r="AH163" s="1">
        <f t="shared" si="509"/>
        <v>0</v>
      </c>
      <c r="AI163" s="1">
        <f t="shared" ref="AI163:AI173" si="541">IF($T163="primary",ROUNDUP(((($V163*$T$11*SUM($T$4,$U$4,$X$4,$W$4))/1000)-(AH163*AH$26))/AI$26,0),ROUNDUP(((($V163*$T$18*SUM($T$4,$U$4,$W$4,$X$4))/1000)-(AH163*AH$26))/AI$26,0))</f>
        <v>0</v>
      </c>
      <c r="AK163" s="1">
        <f t="shared" si="510"/>
        <v>0</v>
      </c>
      <c r="AL163" s="1">
        <f t="shared" si="511"/>
        <v>0</v>
      </c>
      <c r="AM163" s="1">
        <f t="shared" si="512"/>
        <v>0</v>
      </c>
      <c r="AN163" s="1">
        <f t="shared" si="513"/>
        <v>0</v>
      </c>
      <c r="AO163" s="1">
        <f t="shared" si="514"/>
        <v>0</v>
      </c>
      <c r="AP163" s="1">
        <f t="shared" ref="AP163:AP173" si="542">IF($T163="primary",ROUNDUP(((($V163*$T$11*SUM($T$5,$U$5,$X$5,$W$5))/1000)-(AO163*AO$26))/AP$26,0),ROUNDUP(((($V163*$T$18*SUM($T$5,$U$5,$W$5,$X$5))/1000)-(AO163*AO$26))/AP$26,0))</f>
        <v>0</v>
      </c>
      <c r="AR163" s="1">
        <f t="shared" si="515"/>
        <v>0</v>
      </c>
      <c r="AS163" s="1">
        <f t="shared" si="516"/>
        <v>0</v>
      </c>
      <c r="AT163" s="1">
        <f t="shared" si="517"/>
        <v>0</v>
      </c>
      <c r="AU163" s="1">
        <f t="shared" si="518"/>
        <v>0</v>
      </c>
      <c r="AV163" s="1">
        <f t="shared" si="519"/>
        <v>0</v>
      </c>
      <c r="AW163" s="1">
        <f t="shared" ref="AW163:AW173" si="543">IF($T163="primary",ROUNDUP(((($V163*$T$11*SUM($T$6,$U$6,$X$6,$W$6))/1000)-(AV163*AV$26))/AW$26,0),ROUNDUP(((($V163*$T$18*SUM($T$6,$U$6,$W$6,$X$6))/1000)-(AV163*AV$26))/AW$26,0))</f>
        <v>0</v>
      </c>
      <c r="AY163" s="1">
        <f t="shared" si="520"/>
        <v>0</v>
      </c>
      <c r="AZ163" s="1">
        <f t="shared" si="521"/>
        <v>0</v>
      </c>
      <c r="BA163" s="1">
        <f t="shared" si="522"/>
        <v>0</v>
      </c>
      <c r="BB163" s="1">
        <f t="shared" si="523"/>
        <v>0</v>
      </c>
      <c r="BC163" s="1">
        <f t="shared" si="524"/>
        <v>0</v>
      </c>
      <c r="BD163" s="1">
        <f t="shared" ref="BD163:BD173" si="544">IF($T163="primary",ROUNDUP(((($V163*$T$11*SUM($T$7,$U$7,$X$7,$W$7))/1000)-(BC163*BC$26))/BD$26,0),ROUNDUP(((($V163*$T$18*SUM($T$7,$U$7,$W$7,$X$7))/1000)-(BC163*BC$26))/BD$26,0))</f>
        <v>0</v>
      </c>
      <c r="BE163" s="48"/>
      <c r="BF163" s="1">
        <f t="shared" ref="BF163:BF173" si="545">SUM(W163,AD163,AK163,AR163,AY163)</f>
        <v>0</v>
      </c>
      <c r="BG163" s="1">
        <f>SUM(X163,AE163,AL163,AS163,AZ163)</f>
        <v>0</v>
      </c>
      <c r="BH163" s="1">
        <f t="shared" ref="BH163:BH173" si="546">SUM(Y163,AF163,AM163,AT163,BA163)</f>
        <v>0</v>
      </c>
      <c r="BI163" s="1">
        <f t="shared" ref="BI163:BI173" si="547">SUM(Z163,AG163,AN163,AU163,BB163)</f>
        <v>0</v>
      </c>
      <c r="BJ163" s="1">
        <f t="shared" ref="BJ163:BJ173" si="548">SUM(AA163,AH163,AO163,AV163,BC163)</f>
        <v>0</v>
      </c>
      <c r="BK163" s="1">
        <f t="shared" ref="BK163:BK173" si="549">SUM(AB163,AI163,AP163,AW163,BD163)</f>
        <v>0</v>
      </c>
      <c r="BL163" s="62"/>
      <c r="BM163" s="1">
        <f t="shared" si="526"/>
        <v>0</v>
      </c>
      <c r="BN163" s="1">
        <f t="shared" si="527"/>
        <v>0</v>
      </c>
      <c r="BO163" s="1">
        <f t="shared" ref="BO163:BO173" si="550">IF($T163="primary",ROUNDUP(((($V163*$BS$14*SUM($BP$19:$BP$23))/1000)-(BM$26*BM163+BN163*BN$26))/BO$26,0),ROUNDUP(((($V163*$BO$14*SUM($BN$19:$BN$23,$BQ$19:$BQ$23))/1000)-(BM$26*BM163+BN163*BN$26))/BO$26,0))</f>
        <v>0</v>
      </c>
      <c r="BP163" s="1">
        <f t="shared" si="528"/>
        <v>0</v>
      </c>
      <c r="BQ163" s="1">
        <f t="shared" si="529"/>
        <v>0</v>
      </c>
      <c r="BR163" s="1">
        <f t="shared" ref="BR163:BR173" si="551">IF($T163="primary",ROUNDUP(((($V163*$BS$6*SUM($BO$19:$BO$23,$BN$19:$BN$23,$BQ$19:$BQ$23))/1000)-(BP$26*BP163+BQ163*BQ$26))/BR$26,0),ROUNDUP(((($V163*$BO$6*SUM($BO$19:$BO$23,$BP$19:$BP$23))/1000)-(BP$26*BP163+BQ163*BQ$26))/BR$26,0))</f>
        <v>0</v>
      </c>
      <c r="BS163" s="1">
        <f t="shared" si="530"/>
        <v>0</v>
      </c>
      <c r="BT163" s="1">
        <f t="shared" si="531"/>
        <v>0</v>
      </c>
      <c r="BU163" s="1">
        <f t="shared" si="532"/>
        <v>0</v>
      </c>
      <c r="BV163" s="1">
        <f t="shared" ref="BV163:BV173" si="552">IF($T163="primary",ROUNDDOWN(((($V163*$BS$7*SUM($BM$19:$BM$23))/1000)-(BU163*BU$26))/BV$26,0),ROUNDDOWN(((($V163*$BO$7*SUM($BM$19:$BM$23))/1000)-(BU163*BU$26))/BV$26,0))</f>
        <v>0</v>
      </c>
      <c r="BW163" s="1">
        <f t="shared" ref="BW163:BW173" si="553">IF($T163="primary",ROUNDUP(((($V163*$BS$7*SUM($BM$19:$BM$23))/1000)-(BU$26*BU163+BV163*BV$26))/BW$26,0),ROUNDUP(((($V163*$BO$7*SUM($BM$19:$BM$23))/1000)-(BU$26*BU163+BV163*BV$26))/BW$26,0))</f>
        <v>0</v>
      </c>
      <c r="BX163" s="1">
        <f t="shared" si="533"/>
        <v>0</v>
      </c>
      <c r="BY163" s="1">
        <f t="shared" si="534"/>
        <v>0</v>
      </c>
      <c r="BZ163" s="1">
        <f t="shared" si="535"/>
        <v>0</v>
      </c>
      <c r="CA163" s="1">
        <f t="shared" ref="CA163:CA173" si="554">IF($T163="primary",ROUNDUP(((($V163*$BS$12*SUM($BP$19:$BP$23))/1000)-(BY$26*BY163+BZ163*BZ$26))/CA$26,0),ROUNDUP(((($V163*$BO$12*SUM($BN$19:$BN$23,$BQ$19:$BQ$23))/1000)-(BY$26*BY163+BZ163*BZ$26))/CA$26,0))</f>
        <v>0</v>
      </c>
      <c r="CB163" s="1">
        <f t="shared" si="536"/>
        <v>0</v>
      </c>
      <c r="CC163" s="1">
        <f t="shared" si="537"/>
        <v>0</v>
      </c>
      <c r="CD163" s="1">
        <f t="shared" ref="CD163:CD173" si="555">IF($T163="primary",ROUNDUP(((($V163*$BS$11*SUM($BN$19:$BN$23))/1000)-(CB$26*CB163+CC163*CC$26))/CD$26,0),ROUNDUP(((($V163*$BO$11*SUM($BP$19:$BP$23))/1000)-(CC163*CC$26+CB$26*CB163))/CD$26,0))</f>
        <v>0</v>
      </c>
      <c r="CE163" s="1">
        <f t="shared" si="538"/>
        <v>0</v>
      </c>
      <c r="CF163" s="1">
        <f t="shared" ref="CF163:CF173" si="556">IF($T163="primary",ROUNDUP(((($V163*$BS$15*SUM($BM$19:$BM$23,$BQ$19:$BQ$23))/1000)-(CE163*CE$26))/CF$26,0),ROUNDUP(((($V163*$BO$15*SUM($BM$19:$BM$23,$BQ$19:$BQ$23))/1000)-(CE163*CE$26))/CF$26,0))</f>
        <v>0</v>
      </c>
      <c r="CG163" s="1">
        <f t="shared" si="539"/>
        <v>0</v>
      </c>
      <c r="CH163" s="1">
        <f t="shared" ref="CH163:CH173" si="557">IF($T163="primary",ROUNDDOWN(((($V163*$BS$8*SUM($BM$19:$BM$23,$BN$19:$BN$23,$BP$19:$BP$23,$BQ$19:$BQ$23))/1000)-(CG163*CG$26))/CH$26,0),ROUNDDOWN(((($V163*$BO$8*SUM($BM$19:$BM$23,$BN$19:$BN$23,$BP$19:$BP$23,$BQ$19:$BQ$23))/1000)-(CG163*CG$26))/CH$26,0))</f>
        <v>0</v>
      </c>
      <c r="CI163" s="1">
        <f t="shared" ref="CI163:CI173" si="558">IF($T163="primary",ROUNDUP(((($V163*$BS$8*SUM($BM$19:$BM$23,$BN$19:$BN$23,$BP$19:$BP$23,$BQ$19:$BQ$23))/1000)-(CG$26*CG163+CH163*CH$26))/CI$26,0),ROUNDUP(((($V163*$BO$8*SUM($BM$19:$BM$23,$BN$19:$BN$23,$BP$19:$BP$23,$BQ$19:$BQ$23))/1000)-(CG$26*CG163+CH163*CH$26))/CI$26,0))</f>
        <v>0</v>
      </c>
    </row>
    <row r="164" spans="1:87" ht="18.75" hidden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1"/>
      <c r="O164" s="21"/>
      <c r="P164" s="21"/>
      <c r="Q164" s="21"/>
      <c r="R164" s="1" t="s">
        <v>131</v>
      </c>
      <c r="S164" s="77" t="s">
        <v>199</v>
      </c>
      <c r="T164" s="77" t="s">
        <v>45</v>
      </c>
      <c r="U164" s="77" t="s">
        <v>238</v>
      </c>
      <c r="V164" s="97">
        <f t="shared" si="499"/>
        <v>0</v>
      </c>
      <c r="W164" s="1">
        <f t="shared" si="500"/>
        <v>0</v>
      </c>
      <c r="X164" s="1">
        <f t="shared" si="501"/>
        <v>0</v>
      </c>
      <c r="Y164" s="1">
        <f t="shared" si="502"/>
        <v>0</v>
      </c>
      <c r="Z164" s="1">
        <f t="shared" si="503"/>
        <v>0</v>
      </c>
      <c r="AA164" s="1">
        <f t="shared" si="504"/>
        <v>0</v>
      </c>
      <c r="AB164" s="1">
        <f t="shared" si="540"/>
        <v>0</v>
      </c>
      <c r="AD164" s="1">
        <f t="shared" si="505"/>
        <v>0</v>
      </c>
      <c r="AE164" s="1">
        <f t="shared" si="506"/>
        <v>0</v>
      </c>
      <c r="AF164" s="1">
        <f t="shared" si="507"/>
        <v>0</v>
      </c>
      <c r="AG164" s="1">
        <f t="shared" si="508"/>
        <v>0</v>
      </c>
      <c r="AH164" s="1">
        <f t="shared" si="509"/>
        <v>0</v>
      </c>
      <c r="AI164" s="1">
        <f t="shared" si="541"/>
        <v>0</v>
      </c>
      <c r="AK164" s="1">
        <f t="shared" si="510"/>
        <v>0</v>
      </c>
      <c r="AL164" s="1">
        <f t="shared" si="511"/>
        <v>0</v>
      </c>
      <c r="AM164" s="1">
        <f t="shared" si="512"/>
        <v>0</v>
      </c>
      <c r="AN164" s="1">
        <f t="shared" si="513"/>
        <v>0</v>
      </c>
      <c r="AO164" s="1">
        <f t="shared" si="514"/>
        <v>0</v>
      </c>
      <c r="AP164" s="1">
        <f t="shared" si="542"/>
        <v>0</v>
      </c>
      <c r="AR164" s="1">
        <f t="shared" si="515"/>
        <v>0</v>
      </c>
      <c r="AS164" s="1">
        <f t="shared" si="516"/>
        <v>0</v>
      </c>
      <c r="AT164" s="1">
        <f t="shared" si="517"/>
        <v>0</v>
      </c>
      <c r="AU164" s="1">
        <f t="shared" si="518"/>
        <v>0</v>
      </c>
      <c r="AV164" s="1">
        <f t="shared" si="519"/>
        <v>0</v>
      </c>
      <c r="AW164" s="1">
        <f t="shared" si="543"/>
        <v>0</v>
      </c>
      <c r="AY164" s="1">
        <f t="shared" si="520"/>
        <v>0</v>
      </c>
      <c r="AZ164" s="1">
        <f t="shared" si="521"/>
        <v>0</v>
      </c>
      <c r="BA164" s="1">
        <f t="shared" si="522"/>
        <v>0</v>
      </c>
      <c r="BB164" s="1">
        <f t="shared" si="523"/>
        <v>0</v>
      </c>
      <c r="BC164" s="1">
        <f t="shared" si="524"/>
        <v>0</v>
      </c>
      <c r="BD164" s="1">
        <f t="shared" si="544"/>
        <v>0</v>
      </c>
      <c r="BE164" s="48"/>
      <c r="BF164" s="1">
        <f t="shared" si="545"/>
        <v>0</v>
      </c>
      <c r="BG164" s="1">
        <f t="shared" ref="BG164:BG173" si="559">SUM(X164,AE164,AL164,AS164,AZ164)</f>
        <v>0</v>
      </c>
      <c r="BH164" s="1">
        <f t="shared" si="546"/>
        <v>0</v>
      </c>
      <c r="BI164" s="1">
        <f t="shared" si="547"/>
        <v>0</v>
      </c>
      <c r="BJ164" s="1">
        <f t="shared" si="548"/>
        <v>0</v>
      </c>
      <c r="BK164" s="1">
        <f t="shared" si="549"/>
        <v>0</v>
      </c>
      <c r="BL164" s="62"/>
      <c r="BM164" s="1">
        <f t="shared" si="526"/>
        <v>0</v>
      </c>
      <c r="BN164" s="1">
        <f t="shared" si="527"/>
        <v>0</v>
      </c>
      <c r="BO164" s="1">
        <f t="shared" si="550"/>
        <v>0</v>
      </c>
      <c r="BP164" s="1">
        <f t="shared" si="528"/>
        <v>0</v>
      </c>
      <c r="BQ164" s="1">
        <f t="shared" si="529"/>
        <v>0</v>
      </c>
      <c r="BR164" s="1">
        <f t="shared" si="551"/>
        <v>0</v>
      </c>
      <c r="BS164" s="1">
        <f t="shared" si="530"/>
        <v>0</v>
      </c>
      <c r="BT164" s="1">
        <f t="shared" si="531"/>
        <v>0</v>
      </c>
      <c r="BU164" s="1">
        <f t="shared" si="532"/>
        <v>0</v>
      </c>
      <c r="BV164" s="1">
        <f t="shared" si="552"/>
        <v>0</v>
      </c>
      <c r="BW164" s="1">
        <f t="shared" si="553"/>
        <v>0</v>
      </c>
      <c r="BX164" s="1">
        <f t="shared" si="533"/>
        <v>0</v>
      </c>
      <c r="BY164" s="1">
        <f t="shared" si="534"/>
        <v>0</v>
      </c>
      <c r="BZ164" s="1">
        <f t="shared" si="535"/>
        <v>0</v>
      </c>
      <c r="CA164" s="1">
        <f t="shared" si="554"/>
        <v>0</v>
      </c>
      <c r="CB164" s="1">
        <f t="shared" si="536"/>
        <v>0</v>
      </c>
      <c r="CC164" s="1">
        <f t="shared" si="537"/>
        <v>0</v>
      </c>
      <c r="CD164" s="1">
        <f t="shared" si="555"/>
        <v>0</v>
      </c>
      <c r="CE164" s="1">
        <f t="shared" si="538"/>
        <v>0</v>
      </c>
      <c r="CF164" s="1">
        <f t="shared" si="556"/>
        <v>0</v>
      </c>
      <c r="CG164" s="1">
        <f t="shared" si="539"/>
        <v>0</v>
      </c>
      <c r="CH164" s="1">
        <f t="shared" si="557"/>
        <v>0</v>
      </c>
      <c r="CI164" s="1">
        <f t="shared" si="558"/>
        <v>0</v>
      </c>
    </row>
    <row r="165" spans="1:87" ht="18.75" hidden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1"/>
      <c r="O165" s="21"/>
      <c r="P165" s="21"/>
      <c r="Q165" s="21"/>
      <c r="R165" s="1" t="s">
        <v>131</v>
      </c>
      <c r="S165" s="77" t="s">
        <v>199</v>
      </c>
      <c r="T165" s="1" t="s">
        <v>45</v>
      </c>
      <c r="U165" s="77" t="s">
        <v>239</v>
      </c>
      <c r="V165" s="97">
        <f t="shared" si="499"/>
        <v>0</v>
      </c>
      <c r="W165" s="1">
        <f t="shared" si="500"/>
        <v>0</v>
      </c>
      <c r="X165" s="1">
        <f t="shared" si="501"/>
        <v>0</v>
      </c>
      <c r="Y165" s="1">
        <f t="shared" si="502"/>
        <v>0</v>
      </c>
      <c r="Z165" s="1">
        <f t="shared" si="503"/>
        <v>0</v>
      </c>
      <c r="AA165" s="1">
        <f t="shared" si="504"/>
        <v>0</v>
      </c>
      <c r="AB165" s="1">
        <f t="shared" si="540"/>
        <v>0</v>
      </c>
      <c r="AD165" s="1">
        <f t="shared" si="505"/>
        <v>0</v>
      </c>
      <c r="AE165" s="1">
        <f t="shared" si="506"/>
        <v>0</v>
      </c>
      <c r="AF165" s="1">
        <f t="shared" si="507"/>
        <v>0</v>
      </c>
      <c r="AG165" s="1">
        <f t="shared" si="508"/>
        <v>0</v>
      </c>
      <c r="AH165" s="1">
        <f t="shared" si="509"/>
        <v>0</v>
      </c>
      <c r="AI165" s="1">
        <f t="shared" si="541"/>
        <v>0</v>
      </c>
      <c r="AK165" s="1">
        <f t="shared" si="510"/>
        <v>0</v>
      </c>
      <c r="AL165" s="1">
        <f t="shared" si="511"/>
        <v>0</v>
      </c>
      <c r="AM165" s="1">
        <f t="shared" si="512"/>
        <v>0</v>
      </c>
      <c r="AN165" s="1">
        <f t="shared" si="513"/>
        <v>0</v>
      </c>
      <c r="AO165" s="1">
        <f t="shared" si="514"/>
        <v>0</v>
      </c>
      <c r="AP165" s="1">
        <f t="shared" si="542"/>
        <v>0</v>
      </c>
      <c r="AR165" s="1">
        <f t="shared" si="515"/>
        <v>0</v>
      </c>
      <c r="AS165" s="1">
        <f t="shared" si="516"/>
        <v>0</v>
      </c>
      <c r="AT165" s="1">
        <f t="shared" si="517"/>
        <v>0</v>
      </c>
      <c r="AU165" s="1">
        <f t="shared" si="518"/>
        <v>0</v>
      </c>
      <c r="AV165" s="1">
        <f t="shared" si="519"/>
        <v>0</v>
      </c>
      <c r="AW165" s="1">
        <f t="shared" si="543"/>
        <v>0</v>
      </c>
      <c r="AY165" s="1">
        <f t="shared" si="520"/>
        <v>0</v>
      </c>
      <c r="AZ165" s="1">
        <f t="shared" si="521"/>
        <v>0</v>
      </c>
      <c r="BA165" s="1">
        <f t="shared" si="522"/>
        <v>0</v>
      </c>
      <c r="BB165" s="1">
        <f t="shared" si="523"/>
        <v>0</v>
      </c>
      <c r="BC165" s="1">
        <f t="shared" si="524"/>
        <v>0</v>
      </c>
      <c r="BD165" s="1">
        <f t="shared" si="544"/>
        <v>0</v>
      </c>
      <c r="BE165" s="48"/>
      <c r="BF165" s="1">
        <f t="shared" si="545"/>
        <v>0</v>
      </c>
      <c r="BG165" s="1">
        <f t="shared" si="559"/>
        <v>0</v>
      </c>
      <c r="BH165" s="1">
        <f t="shared" si="546"/>
        <v>0</v>
      </c>
      <c r="BI165" s="1">
        <f t="shared" si="547"/>
        <v>0</v>
      </c>
      <c r="BJ165" s="1">
        <f t="shared" si="548"/>
        <v>0</v>
      </c>
      <c r="BK165" s="1">
        <f t="shared" si="549"/>
        <v>0</v>
      </c>
      <c r="BL165" s="62"/>
      <c r="BM165" s="1">
        <f t="shared" si="526"/>
        <v>0</v>
      </c>
      <c r="BN165" s="1">
        <f t="shared" si="527"/>
        <v>0</v>
      </c>
      <c r="BO165" s="1">
        <f t="shared" si="550"/>
        <v>0</v>
      </c>
      <c r="BP165" s="1">
        <f t="shared" si="528"/>
        <v>0</v>
      </c>
      <c r="BQ165" s="1">
        <f t="shared" si="529"/>
        <v>0</v>
      </c>
      <c r="BR165" s="1">
        <f t="shared" si="551"/>
        <v>0</v>
      </c>
      <c r="BS165" s="1">
        <f t="shared" si="530"/>
        <v>0</v>
      </c>
      <c r="BT165" s="1">
        <f t="shared" si="531"/>
        <v>0</v>
      </c>
      <c r="BU165" s="1">
        <f t="shared" si="532"/>
        <v>0</v>
      </c>
      <c r="BV165" s="1">
        <f t="shared" si="552"/>
        <v>0</v>
      </c>
      <c r="BW165" s="1">
        <f t="shared" si="553"/>
        <v>0</v>
      </c>
      <c r="BX165" s="1">
        <f t="shared" si="533"/>
        <v>0</v>
      </c>
      <c r="BY165" s="1">
        <f t="shared" si="534"/>
        <v>0</v>
      </c>
      <c r="BZ165" s="1">
        <f t="shared" si="535"/>
        <v>0</v>
      </c>
      <c r="CA165" s="1">
        <f t="shared" si="554"/>
        <v>0</v>
      </c>
      <c r="CB165" s="1">
        <f t="shared" si="536"/>
        <v>0</v>
      </c>
      <c r="CC165" s="1">
        <f t="shared" si="537"/>
        <v>0</v>
      </c>
      <c r="CD165" s="1">
        <f t="shared" si="555"/>
        <v>0</v>
      </c>
      <c r="CE165" s="1">
        <f t="shared" si="538"/>
        <v>0</v>
      </c>
      <c r="CF165" s="1">
        <f t="shared" si="556"/>
        <v>0</v>
      </c>
      <c r="CG165" s="1">
        <f t="shared" si="539"/>
        <v>0</v>
      </c>
      <c r="CH165" s="1">
        <f t="shared" si="557"/>
        <v>0</v>
      </c>
      <c r="CI165" s="1">
        <f t="shared" si="558"/>
        <v>0</v>
      </c>
    </row>
    <row r="166" spans="1:87" ht="18.75" hidden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1"/>
      <c r="O166" s="21"/>
      <c r="P166" s="21"/>
      <c r="Q166" s="21"/>
      <c r="R166" s="1" t="s">
        <v>131</v>
      </c>
      <c r="S166" s="77" t="s">
        <v>199</v>
      </c>
      <c r="T166" s="77" t="s">
        <v>45</v>
      </c>
      <c r="U166" s="77" t="s">
        <v>240</v>
      </c>
      <c r="V166" s="97">
        <f t="shared" si="499"/>
        <v>0</v>
      </c>
      <c r="W166" s="1">
        <f t="shared" si="500"/>
        <v>0</v>
      </c>
      <c r="X166" s="1">
        <f t="shared" si="501"/>
        <v>0</v>
      </c>
      <c r="Y166" s="1">
        <f t="shared" si="502"/>
        <v>0</v>
      </c>
      <c r="Z166" s="1">
        <f t="shared" si="503"/>
        <v>0</v>
      </c>
      <c r="AA166" s="1">
        <f t="shared" si="504"/>
        <v>0</v>
      </c>
      <c r="AB166" s="1">
        <f t="shared" si="540"/>
        <v>0</v>
      </c>
      <c r="AD166" s="1">
        <f t="shared" si="505"/>
        <v>0</v>
      </c>
      <c r="AE166" s="1">
        <f t="shared" si="506"/>
        <v>0</v>
      </c>
      <c r="AF166" s="1">
        <f t="shared" si="507"/>
        <v>0</v>
      </c>
      <c r="AG166" s="1">
        <f t="shared" si="508"/>
        <v>0</v>
      </c>
      <c r="AH166" s="1">
        <f t="shared" si="509"/>
        <v>0</v>
      </c>
      <c r="AI166" s="1">
        <f t="shared" si="541"/>
        <v>0</v>
      </c>
      <c r="AK166" s="1">
        <f t="shared" si="510"/>
        <v>0</v>
      </c>
      <c r="AL166" s="1">
        <f t="shared" si="511"/>
        <v>0</v>
      </c>
      <c r="AM166" s="1">
        <f t="shared" si="512"/>
        <v>0</v>
      </c>
      <c r="AN166" s="1">
        <f t="shared" si="513"/>
        <v>0</v>
      </c>
      <c r="AO166" s="1">
        <f t="shared" si="514"/>
        <v>0</v>
      </c>
      <c r="AP166" s="1">
        <f t="shared" si="542"/>
        <v>0</v>
      </c>
      <c r="AR166" s="1">
        <f t="shared" si="515"/>
        <v>0</v>
      </c>
      <c r="AS166" s="1">
        <f t="shared" si="516"/>
        <v>0</v>
      </c>
      <c r="AT166" s="1">
        <f t="shared" si="517"/>
        <v>0</v>
      </c>
      <c r="AU166" s="1">
        <f t="shared" si="518"/>
        <v>0</v>
      </c>
      <c r="AV166" s="1">
        <f t="shared" si="519"/>
        <v>0</v>
      </c>
      <c r="AW166" s="1">
        <f t="shared" si="543"/>
        <v>0</v>
      </c>
      <c r="AY166" s="1">
        <f t="shared" si="520"/>
        <v>0</v>
      </c>
      <c r="AZ166" s="1">
        <f t="shared" si="521"/>
        <v>0</v>
      </c>
      <c r="BA166" s="1">
        <f t="shared" si="522"/>
        <v>0</v>
      </c>
      <c r="BB166" s="1">
        <f t="shared" si="523"/>
        <v>0</v>
      </c>
      <c r="BC166" s="1">
        <f t="shared" si="524"/>
        <v>0</v>
      </c>
      <c r="BD166" s="1">
        <f t="shared" si="544"/>
        <v>0</v>
      </c>
      <c r="BE166" s="48"/>
      <c r="BF166" s="1">
        <f t="shared" si="545"/>
        <v>0</v>
      </c>
      <c r="BG166" s="1">
        <f t="shared" si="559"/>
        <v>0</v>
      </c>
      <c r="BH166" s="1">
        <f t="shared" si="546"/>
        <v>0</v>
      </c>
      <c r="BI166" s="1">
        <f t="shared" si="547"/>
        <v>0</v>
      </c>
      <c r="BJ166" s="1">
        <f t="shared" si="548"/>
        <v>0</v>
      </c>
      <c r="BK166" s="1">
        <f t="shared" si="549"/>
        <v>0</v>
      </c>
      <c r="BL166" s="62"/>
      <c r="BM166" s="1">
        <f t="shared" si="526"/>
        <v>0</v>
      </c>
      <c r="BN166" s="1">
        <f t="shared" si="527"/>
        <v>0</v>
      </c>
      <c r="BO166" s="1">
        <f t="shared" si="550"/>
        <v>0</v>
      </c>
      <c r="BP166" s="1">
        <f t="shared" si="528"/>
        <v>0</v>
      </c>
      <c r="BQ166" s="1">
        <f t="shared" si="529"/>
        <v>0</v>
      </c>
      <c r="BR166" s="1">
        <f t="shared" si="551"/>
        <v>0</v>
      </c>
      <c r="BS166" s="1">
        <f t="shared" si="530"/>
        <v>0</v>
      </c>
      <c r="BT166" s="1">
        <f t="shared" si="531"/>
        <v>0</v>
      </c>
      <c r="BU166" s="1">
        <f t="shared" si="532"/>
        <v>0</v>
      </c>
      <c r="BV166" s="1">
        <f t="shared" si="552"/>
        <v>0</v>
      </c>
      <c r="BW166" s="1">
        <f t="shared" si="553"/>
        <v>0</v>
      </c>
      <c r="BX166" s="1">
        <f t="shared" si="533"/>
        <v>0</v>
      </c>
      <c r="BY166" s="1">
        <f t="shared" si="534"/>
        <v>0</v>
      </c>
      <c r="BZ166" s="1">
        <f t="shared" si="535"/>
        <v>0</v>
      </c>
      <c r="CA166" s="1">
        <f t="shared" si="554"/>
        <v>0</v>
      </c>
      <c r="CB166" s="1">
        <f t="shared" si="536"/>
        <v>0</v>
      </c>
      <c r="CC166" s="1">
        <f t="shared" si="537"/>
        <v>0</v>
      </c>
      <c r="CD166" s="1">
        <f t="shared" si="555"/>
        <v>0</v>
      </c>
      <c r="CE166" s="1">
        <f t="shared" si="538"/>
        <v>0</v>
      </c>
      <c r="CF166" s="1">
        <f t="shared" si="556"/>
        <v>0</v>
      </c>
      <c r="CG166" s="1">
        <f t="shared" si="539"/>
        <v>0</v>
      </c>
      <c r="CH166" s="1">
        <f t="shared" si="557"/>
        <v>0</v>
      </c>
      <c r="CI166" s="1">
        <f t="shared" si="558"/>
        <v>0</v>
      </c>
    </row>
    <row r="167" spans="1:87" ht="18.75" hidden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1"/>
      <c r="O167" s="21"/>
      <c r="P167" s="21"/>
      <c r="Q167" s="21"/>
      <c r="R167" s="1" t="s">
        <v>131</v>
      </c>
      <c r="S167" s="77" t="s">
        <v>199</v>
      </c>
      <c r="T167" s="1" t="s">
        <v>59</v>
      </c>
      <c r="U167" s="77" t="s">
        <v>241</v>
      </c>
      <c r="V167" s="97">
        <f t="shared" si="499"/>
        <v>0</v>
      </c>
      <c r="W167" s="1">
        <f t="shared" si="500"/>
        <v>0</v>
      </c>
      <c r="X167" s="1">
        <f t="shared" si="501"/>
        <v>0</v>
      </c>
      <c r="Y167" s="1">
        <f t="shared" si="502"/>
        <v>0</v>
      </c>
      <c r="Z167" s="1">
        <f t="shared" si="503"/>
        <v>0</v>
      </c>
      <c r="AA167" s="1">
        <f t="shared" si="504"/>
        <v>0</v>
      </c>
      <c r="AB167" s="1">
        <f t="shared" si="540"/>
        <v>0</v>
      </c>
      <c r="AD167" s="1">
        <f t="shared" si="505"/>
        <v>0</v>
      </c>
      <c r="AE167" s="1">
        <f t="shared" si="506"/>
        <v>0</v>
      </c>
      <c r="AF167" s="1">
        <f t="shared" si="507"/>
        <v>0</v>
      </c>
      <c r="AG167" s="1">
        <f t="shared" si="508"/>
        <v>0</v>
      </c>
      <c r="AH167" s="1">
        <f t="shared" si="509"/>
        <v>0</v>
      </c>
      <c r="AI167" s="1">
        <f t="shared" si="541"/>
        <v>0</v>
      </c>
      <c r="AK167" s="1">
        <f t="shared" si="510"/>
        <v>0</v>
      </c>
      <c r="AL167" s="1">
        <f t="shared" si="511"/>
        <v>0</v>
      </c>
      <c r="AM167" s="1">
        <f t="shared" si="512"/>
        <v>0</v>
      </c>
      <c r="AN167" s="1">
        <f t="shared" si="513"/>
        <v>0</v>
      </c>
      <c r="AO167" s="1">
        <f t="shared" si="514"/>
        <v>0</v>
      </c>
      <c r="AP167" s="1">
        <f t="shared" si="542"/>
        <v>0</v>
      </c>
      <c r="AR167" s="1">
        <f t="shared" si="515"/>
        <v>0</v>
      </c>
      <c r="AS167" s="1">
        <f t="shared" si="516"/>
        <v>0</v>
      </c>
      <c r="AT167" s="1">
        <f t="shared" si="517"/>
        <v>0</v>
      </c>
      <c r="AU167" s="1">
        <f t="shared" si="518"/>
        <v>0</v>
      </c>
      <c r="AV167" s="1">
        <f t="shared" si="519"/>
        <v>0</v>
      </c>
      <c r="AW167" s="1">
        <f t="shared" si="543"/>
        <v>0</v>
      </c>
      <c r="AY167" s="1">
        <f t="shared" si="520"/>
        <v>0</v>
      </c>
      <c r="AZ167" s="1">
        <f t="shared" si="521"/>
        <v>0</v>
      </c>
      <c r="BA167" s="1">
        <f t="shared" si="522"/>
        <v>0</v>
      </c>
      <c r="BB167" s="1">
        <f t="shared" si="523"/>
        <v>0</v>
      </c>
      <c r="BC167" s="1">
        <f t="shared" si="524"/>
        <v>0</v>
      </c>
      <c r="BD167" s="1">
        <f t="shared" si="544"/>
        <v>0</v>
      </c>
      <c r="BE167" s="48"/>
      <c r="BF167" s="1">
        <f t="shared" si="545"/>
        <v>0</v>
      </c>
      <c r="BG167" s="1">
        <f t="shared" si="559"/>
        <v>0</v>
      </c>
      <c r="BH167" s="1">
        <f t="shared" si="546"/>
        <v>0</v>
      </c>
      <c r="BI167" s="1">
        <f t="shared" si="547"/>
        <v>0</v>
      </c>
      <c r="BJ167" s="1">
        <f t="shared" si="548"/>
        <v>0</v>
      </c>
      <c r="BK167" s="1">
        <f t="shared" si="549"/>
        <v>0</v>
      </c>
      <c r="BL167" s="62"/>
      <c r="BM167" s="1">
        <f t="shared" si="526"/>
        <v>0</v>
      </c>
      <c r="BN167" s="1">
        <f t="shared" si="527"/>
        <v>0</v>
      </c>
      <c r="BO167" s="1">
        <f t="shared" si="550"/>
        <v>0</v>
      </c>
      <c r="BP167" s="1">
        <f t="shared" si="528"/>
        <v>0</v>
      </c>
      <c r="BQ167" s="1">
        <f t="shared" si="529"/>
        <v>0</v>
      </c>
      <c r="BR167" s="1">
        <f t="shared" si="551"/>
        <v>0</v>
      </c>
      <c r="BS167" s="1">
        <f t="shared" si="530"/>
        <v>0</v>
      </c>
      <c r="BT167" s="1">
        <f t="shared" si="531"/>
        <v>0</v>
      </c>
      <c r="BU167" s="1">
        <f t="shared" si="532"/>
        <v>0</v>
      </c>
      <c r="BV167" s="1">
        <f t="shared" si="552"/>
        <v>0</v>
      </c>
      <c r="BW167" s="1">
        <f t="shared" si="553"/>
        <v>0</v>
      </c>
      <c r="BX167" s="1">
        <f t="shared" si="533"/>
        <v>0</v>
      </c>
      <c r="BY167" s="1">
        <f t="shared" si="534"/>
        <v>0</v>
      </c>
      <c r="BZ167" s="1">
        <f t="shared" si="535"/>
        <v>0</v>
      </c>
      <c r="CA167" s="1">
        <f t="shared" si="554"/>
        <v>0</v>
      </c>
      <c r="CB167" s="1">
        <f t="shared" si="536"/>
        <v>0</v>
      </c>
      <c r="CC167" s="1">
        <f t="shared" si="537"/>
        <v>0</v>
      </c>
      <c r="CD167" s="1">
        <f t="shared" si="555"/>
        <v>0</v>
      </c>
      <c r="CE167" s="1">
        <f t="shared" si="538"/>
        <v>0</v>
      </c>
      <c r="CF167" s="1">
        <f t="shared" si="556"/>
        <v>0</v>
      </c>
      <c r="CG167" s="1">
        <f t="shared" si="539"/>
        <v>0</v>
      </c>
      <c r="CH167" s="1">
        <f t="shared" si="557"/>
        <v>0</v>
      </c>
      <c r="CI167" s="1">
        <f t="shared" si="558"/>
        <v>0</v>
      </c>
    </row>
    <row r="168" spans="1:87" ht="18.75" hidden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1"/>
      <c r="O168" s="21"/>
      <c r="P168" s="21"/>
      <c r="Q168" s="21"/>
      <c r="R168" s="1" t="s">
        <v>131</v>
      </c>
      <c r="S168" s="77" t="s">
        <v>199</v>
      </c>
      <c r="T168" s="1" t="s">
        <v>59</v>
      </c>
      <c r="U168" s="77" t="s">
        <v>242</v>
      </c>
      <c r="V168" s="97">
        <f t="shared" si="499"/>
        <v>0</v>
      </c>
      <c r="W168" s="1">
        <f t="shared" si="500"/>
        <v>0</v>
      </c>
      <c r="X168" s="1">
        <f t="shared" si="501"/>
        <v>0</v>
      </c>
      <c r="Y168" s="1">
        <f t="shared" si="502"/>
        <v>0</v>
      </c>
      <c r="Z168" s="1">
        <f t="shared" si="503"/>
        <v>0</v>
      </c>
      <c r="AA168" s="1">
        <f t="shared" si="504"/>
        <v>0</v>
      </c>
      <c r="AB168" s="1">
        <f t="shared" si="540"/>
        <v>0</v>
      </c>
      <c r="AD168" s="1">
        <f t="shared" si="505"/>
        <v>0</v>
      </c>
      <c r="AE168" s="1">
        <f t="shared" si="506"/>
        <v>0</v>
      </c>
      <c r="AF168" s="1">
        <f t="shared" si="507"/>
        <v>0</v>
      </c>
      <c r="AG168" s="1">
        <f t="shared" si="508"/>
        <v>0</v>
      </c>
      <c r="AH168" s="1">
        <f t="shared" si="509"/>
        <v>0</v>
      </c>
      <c r="AI168" s="1">
        <f t="shared" si="541"/>
        <v>0</v>
      </c>
      <c r="AK168" s="1">
        <f t="shared" si="510"/>
        <v>0</v>
      </c>
      <c r="AL168" s="1">
        <f t="shared" si="511"/>
        <v>0</v>
      </c>
      <c r="AM168" s="1">
        <f t="shared" si="512"/>
        <v>0</v>
      </c>
      <c r="AN168" s="1">
        <f t="shared" si="513"/>
        <v>0</v>
      </c>
      <c r="AO168" s="1">
        <f t="shared" si="514"/>
        <v>0</v>
      </c>
      <c r="AP168" s="1">
        <f t="shared" si="542"/>
        <v>0</v>
      </c>
      <c r="AR168" s="1">
        <f t="shared" si="515"/>
        <v>0</v>
      </c>
      <c r="AS168" s="1">
        <f t="shared" si="516"/>
        <v>0</v>
      </c>
      <c r="AT168" s="1">
        <f t="shared" si="517"/>
        <v>0</v>
      </c>
      <c r="AU168" s="1">
        <f t="shared" si="518"/>
        <v>0</v>
      </c>
      <c r="AV168" s="1">
        <f t="shared" si="519"/>
        <v>0</v>
      </c>
      <c r="AW168" s="1">
        <f t="shared" si="543"/>
        <v>0</v>
      </c>
      <c r="AY168" s="1">
        <f t="shared" si="520"/>
        <v>0</v>
      </c>
      <c r="AZ168" s="1">
        <f t="shared" si="521"/>
        <v>0</v>
      </c>
      <c r="BA168" s="1">
        <f t="shared" si="522"/>
        <v>0</v>
      </c>
      <c r="BB168" s="1">
        <f t="shared" si="523"/>
        <v>0</v>
      </c>
      <c r="BC168" s="1">
        <f t="shared" si="524"/>
        <v>0</v>
      </c>
      <c r="BD168" s="1">
        <f t="shared" si="544"/>
        <v>0</v>
      </c>
      <c r="BE168" s="48"/>
      <c r="BF168" s="1">
        <f t="shared" si="545"/>
        <v>0</v>
      </c>
      <c r="BG168" s="1">
        <f t="shared" si="559"/>
        <v>0</v>
      </c>
      <c r="BH168" s="1">
        <f t="shared" si="546"/>
        <v>0</v>
      </c>
      <c r="BI168" s="1">
        <f t="shared" si="547"/>
        <v>0</v>
      </c>
      <c r="BJ168" s="1">
        <f t="shared" si="548"/>
        <v>0</v>
      </c>
      <c r="BK168" s="1">
        <f t="shared" si="549"/>
        <v>0</v>
      </c>
      <c r="BL168" s="62"/>
      <c r="BM168" s="1">
        <f t="shared" si="526"/>
        <v>0</v>
      </c>
      <c r="BN168" s="1">
        <f t="shared" si="527"/>
        <v>0</v>
      </c>
      <c r="BO168" s="1">
        <f t="shared" si="550"/>
        <v>0</v>
      </c>
      <c r="BP168" s="1">
        <f t="shared" si="528"/>
        <v>0</v>
      </c>
      <c r="BQ168" s="1">
        <f t="shared" si="529"/>
        <v>0</v>
      </c>
      <c r="BR168" s="1">
        <f t="shared" si="551"/>
        <v>0</v>
      </c>
      <c r="BS168" s="1">
        <f t="shared" si="530"/>
        <v>0</v>
      </c>
      <c r="BT168" s="1">
        <f t="shared" si="531"/>
        <v>0</v>
      </c>
      <c r="BU168" s="1">
        <f t="shared" si="532"/>
        <v>0</v>
      </c>
      <c r="BV168" s="1">
        <f t="shared" si="552"/>
        <v>0</v>
      </c>
      <c r="BW168" s="1">
        <f t="shared" si="553"/>
        <v>0</v>
      </c>
      <c r="BX168" s="1">
        <f t="shared" si="533"/>
        <v>0</v>
      </c>
      <c r="BY168" s="1">
        <f t="shared" si="534"/>
        <v>0</v>
      </c>
      <c r="BZ168" s="1">
        <f t="shared" si="535"/>
        <v>0</v>
      </c>
      <c r="CA168" s="1">
        <f t="shared" si="554"/>
        <v>0</v>
      </c>
      <c r="CB168" s="1">
        <f t="shared" si="536"/>
        <v>0</v>
      </c>
      <c r="CC168" s="1">
        <f t="shared" si="537"/>
        <v>0</v>
      </c>
      <c r="CD168" s="1">
        <f t="shared" si="555"/>
        <v>0</v>
      </c>
      <c r="CE168" s="1">
        <f t="shared" si="538"/>
        <v>0</v>
      </c>
      <c r="CF168" s="1">
        <f t="shared" si="556"/>
        <v>0</v>
      </c>
      <c r="CG168" s="1">
        <f t="shared" si="539"/>
        <v>0</v>
      </c>
      <c r="CH168" s="1">
        <f t="shared" si="557"/>
        <v>0</v>
      </c>
      <c r="CI168" s="1">
        <f t="shared" si="558"/>
        <v>0</v>
      </c>
    </row>
    <row r="169" spans="1:87" ht="18.75" hidden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1"/>
      <c r="O169" s="21"/>
      <c r="P169" s="21"/>
      <c r="Q169" s="21"/>
      <c r="R169" s="1" t="s">
        <v>131</v>
      </c>
      <c r="S169" s="77" t="s">
        <v>199</v>
      </c>
      <c r="T169" s="77" t="s">
        <v>45</v>
      </c>
      <c r="U169" s="77" t="s">
        <v>243</v>
      </c>
      <c r="V169" s="97">
        <f t="shared" si="499"/>
        <v>0</v>
      </c>
      <c r="W169" s="1">
        <f t="shared" si="500"/>
        <v>0</v>
      </c>
      <c r="X169" s="1">
        <f t="shared" si="501"/>
        <v>0</v>
      </c>
      <c r="Y169" s="1">
        <f t="shared" si="502"/>
        <v>0</v>
      </c>
      <c r="Z169" s="1">
        <f t="shared" si="503"/>
        <v>0</v>
      </c>
      <c r="AA169" s="1">
        <f t="shared" si="504"/>
        <v>0</v>
      </c>
      <c r="AB169" s="1">
        <f t="shared" si="540"/>
        <v>0</v>
      </c>
      <c r="AD169" s="1">
        <f t="shared" si="505"/>
        <v>0</v>
      </c>
      <c r="AE169" s="1">
        <f t="shared" si="506"/>
        <v>0</v>
      </c>
      <c r="AF169" s="1">
        <f t="shared" si="507"/>
        <v>0</v>
      </c>
      <c r="AG169" s="1">
        <f t="shared" si="508"/>
        <v>0</v>
      </c>
      <c r="AH169" s="1">
        <f t="shared" si="509"/>
        <v>0</v>
      </c>
      <c r="AI169" s="1">
        <f t="shared" si="541"/>
        <v>0</v>
      </c>
      <c r="AK169" s="1">
        <f t="shared" si="510"/>
        <v>0</v>
      </c>
      <c r="AL169" s="1">
        <f t="shared" si="511"/>
        <v>0</v>
      </c>
      <c r="AM169" s="1">
        <f t="shared" si="512"/>
        <v>0</v>
      </c>
      <c r="AN169" s="1">
        <f t="shared" si="513"/>
        <v>0</v>
      </c>
      <c r="AO169" s="1">
        <f t="shared" si="514"/>
        <v>0</v>
      </c>
      <c r="AP169" s="1">
        <f t="shared" si="542"/>
        <v>0</v>
      </c>
      <c r="AR169" s="1">
        <f t="shared" si="515"/>
        <v>0</v>
      </c>
      <c r="AS169" s="1">
        <f t="shared" si="516"/>
        <v>0</v>
      </c>
      <c r="AT169" s="1">
        <f t="shared" si="517"/>
        <v>0</v>
      </c>
      <c r="AU169" s="1">
        <f t="shared" si="518"/>
        <v>0</v>
      </c>
      <c r="AV169" s="1">
        <f t="shared" si="519"/>
        <v>0</v>
      </c>
      <c r="AW169" s="1">
        <f t="shared" si="543"/>
        <v>0</v>
      </c>
      <c r="AY169" s="1">
        <f t="shared" si="520"/>
        <v>0</v>
      </c>
      <c r="AZ169" s="1">
        <f t="shared" si="521"/>
        <v>0</v>
      </c>
      <c r="BA169" s="1">
        <f t="shared" si="522"/>
        <v>0</v>
      </c>
      <c r="BB169" s="1">
        <f t="shared" si="523"/>
        <v>0</v>
      </c>
      <c r="BC169" s="1">
        <f t="shared" si="524"/>
        <v>0</v>
      </c>
      <c r="BD169" s="1">
        <f t="shared" si="544"/>
        <v>0</v>
      </c>
      <c r="BE169" s="48"/>
      <c r="BF169" s="1">
        <f t="shared" si="545"/>
        <v>0</v>
      </c>
      <c r="BG169" s="1">
        <f t="shared" si="559"/>
        <v>0</v>
      </c>
      <c r="BH169" s="1">
        <f t="shared" si="546"/>
        <v>0</v>
      </c>
      <c r="BI169" s="1">
        <f t="shared" si="547"/>
        <v>0</v>
      </c>
      <c r="BJ169" s="1">
        <f t="shared" si="548"/>
        <v>0</v>
      </c>
      <c r="BK169" s="1">
        <f t="shared" si="549"/>
        <v>0</v>
      </c>
      <c r="BL169" s="62"/>
      <c r="BM169" s="1">
        <f t="shared" si="526"/>
        <v>0</v>
      </c>
      <c r="BN169" s="1">
        <f t="shared" si="527"/>
        <v>0</v>
      </c>
      <c r="BO169" s="1">
        <f t="shared" si="550"/>
        <v>0</v>
      </c>
      <c r="BP169" s="1">
        <f t="shared" si="528"/>
        <v>0</v>
      </c>
      <c r="BQ169" s="1">
        <f t="shared" si="529"/>
        <v>0</v>
      </c>
      <c r="BR169" s="1">
        <f t="shared" si="551"/>
        <v>0</v>
      </c>
      <c r="BS169" s="1">
        <f t="shared" si="530"/>
        <v>0</v>
      </c>
      <c r="BT169" s="1">
        <f t="shared" si="531"/>
        <v>0</v>
      </c>
      <c r="BU169" s="1">
        <f t="shared" si="532"/>
        <v>0</v>
      </c>
      <c r="BV169" s="1">
        <f t="shared" si="552"/>
        <v>0</v>
      </c>
      <c r="BW169" s="1">
        <f t="shared" si="553"/>
        <v>0</v>
      </c>
      <c r="BX169" s="1">
        <f t="shared" si="533"/>
        <v>0</v>
      </c>
      <c r="BY169" s="1">
        <f t="shared" si="534"/>
        <v>0</v>
      </c>
      <c r="BZ169" s="1">
        <f t="shared" si="535"/>
        <v>0</v>
      </c>
      <c r="CA169" s="1">
        <f t="shared" si="554"/>
        <v>0</v>
      </c>
      <c r="CB169" s="1">
        <f t="shared" si="536"/>
        <v>0</v>
      </c>
      <c r="CC169" s="1">
        <f t="shared" si="537"/>
        <v>0</v>
      </c>
      <c r="CD169" s="1">
        <f t="shared" si="555"/>
        <v>0</v>
      </c>
      <c r="CE169" s="1">
        <f t="shared" si="538"/>
        <v>0</v>
      </c>
      <c r="CF169" s="1">
        <f t="shared" si="556"/>
        <v>0</v>
      </c>
      <c r="CG169" s="1">
        <f t="shared" si="539"/>
        <v>0</v>
      </c>
      <c r="CH169" s="1">
        <f t="shared" si="557"/>
        <v>0</v>
      </c>
      <c r="CI169" s="1">
        <f t="shared" si="558"/>
        <v>0</v>
      </c>
    </row>
    <row r="170" spans="1:87" ht="18.75" hidden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1"/>
      <c r="O170" s="21"/>
      <c r="P170" s="21"/>
      <c r="Q170" s="21"/>
      <c r="R170" s="1" t="s">
        <v>131</v>
      </c>
      <c r="S170" s="77" t="s">
        <v>199</v>
      </c>
      <c r="T170" s="77" t="s">
        <v>45</v>
      </c>
      <c r="U170" s="77" t="s">
        <v>244</v>
      </c>
      <c r="V170" s="97">
        <f t="shared" si="499"/>
        <v>0</v>
      </c>
      <c r="W170" s="1">
        <f t="shared" si="500"/>
        <v>0</v>
      </c>
      <c r="X170" s="1">
        <f t="shared" si="501"/>
        <v>0</v>
      </c>
      <c r="Y170" s="1">
        <f t="shared" si="502"/>
        <v>0</v>
      </c>
      <c r="Z170" s="1">
        <f t="shared" si="503"/>
        <v>0</v>
      </c>
      <c r="AA170" s="1">
        <f t="shared" si="504"/>
        <v>0</v>
      </c>
      <c r="AB170" s="1">
        <f t="shared" si="540"/>
        <v>0</v>
      </c>
      <c r="AD170" s="1">
        <f t="shared" si="505"/>
        <v>0</v>
      </c>
      <c r="AE170" s="1">
        <f t="shared" si="506"/>
        <v>0</v>
      </c>
      <c r="AF170" s="1">
        <f t="shared" si="507"/>
        <v>0</v>
      </c>
      <c r="AG170" s="1">
        <f t="shared" si="508"/>
        <v>0</v>
      </c>
      <c r="AH170" s="1">
        <f t="shared" si="509"/>
        <v>0</v>
      </c>
      <c r="AI170" s="1">
        <f t="shared" si="541"/>
        <v>0</v>
      </c>
      <c r="AK170" s="1">
        <f t="shared" si="510"/>
        <v>0</v>
      </c>
      <c r="AL170" s="1">
        <f t="shared" si="511"/>
        <v>0</v>
      </c>
      <c r="AM170" s="1">
        <f t="shared" si="512"/>
        <v>0</v>
      </c>
      <c r="AN170" s="1">
        <f t="shared" si="513"/>
        <v>0</v>
      </c>
      <c r="AO170" s="1">
        <f t="shared" si="514"/>
        <v>0</v>
      </c>
      <c r="AP170" s="1">
        <f t="shared" si="542"/>
        <v>0</v>
      </c>
      <c r="AR170" s="1">
        <f t="shared" si="515"/>
        <v>0</v>
      </c>
      <c r="AS170" s="1">
        <f t="shared" si="516"/>
        <v>0</v>
      </c>
      <c r="AT170" s="1">
        <f t="shared" si="517"/>
        <v>0</v>
      </c>
      <c r="AU170" s="1">
        <f t="shared" si="518"/>
        <v>0</v>
      </c>
      <c r="AV170" s="1">
        <f t="shared" si="519"/>
        <v>0</v>
      </c>
      <c r="AW170" s="1">
        <f t="shared" si="543"/>
        <v>0</v>
      </c>
      <c r="AY170" s="1">
        <f t="shared" si="520"/>
        <v>0</v>
      </c>
      <c r="AZ170" s="1">
        <f t="shared" si="521"/>
        <v>0</v>
      </c>
      <c r="BA170" s="1">
        <f t="shared" si="522"/>
        <v>0</v>
      </c>
      <c r="BB170" s="1">
        <f t="shared" si="523"/>
        <v>0</v>
      </c>
      <c r="BC170" s="1">
        <f t="shared" si="524"/>
        <v>0</v>
      </c>
      <c r="BD170" s="1">
        <f t="shared" si="544"/>
        <v>0</v>
      </c>
      <c r="BE170" s="48"/>
      <c r="BF170" s="1">
        <f t="shared" si="545"/>
        <v>0</v>
      </c>
      <c r="BG170" s="1">
        <f t="shared" si="559"/>
        <v>0</v>
      </c>
      <c r="BH170" s="1">
        <f t="shared" si="546"/>
        <v>0</v>
      </c>
      <c r="BI170" s="1">
        <f t="shared" si="547"/>
        <v>0</v>
      </c>
      <c r="BJ170" s="1">
        <f t="shared" si="548"/>
        <v>0</v>
      </c>
      <c r="BK170" s="1">
        <f t="shared" si="549"/>
        <v>0</v>
      </c>
      <c r="BL170" s="62"/>
      <c r="BM170" s="1">
        <f t="shared" si="526"/>
        <v>0</v>
      </c>
      <c r="BN170" s="1">
        <f t="shared" si="527"/>
        <v>0</v>
      </c>
      <c r="BO170" s="1">
        <f t="shared" si="550"/>
        <v>0</v>
      </c>
      <c r="BP170" s="1">
        <f t="shared" si="528"/>
        <v>0</v>
      </c>
      <c r="BQ170" s="1">
        <f t="shared" si="529"/>
        <v>0</v>
      </c>
      <c r="BR170" s="1">
        <f t="shared" si="551"/>
        <v>0</v>
      </c>
      <c r="BS170" s="1">
        <f t="shared" si="530"/>
        <v>0</v>
      </c>
      <c r="BT170" s="1">
        <f t="shared" si="531"/>
        <v>0</v>
      </c>
      <c r="BU170" s="1">
        <f t="shared" si="532"/>
        <v>0</v>
      </c>
      <c r="BV170" s="1">
        <f t="shared" si="552"/>
        <v>0</v>
      </c>
      <c r="BW170" s="1">
        <f t="shared" si="553"/>
        <v>0</v>
      </c>
      <c r="BX170" s="1">
        <f t="shared" si="533"/>
        <v>0</v>
      </c>
      <c r="BY170" s="1">
        <f t="shared" si="534"/>
        <v>0</v>
      </c>
      <c r="BZ170" s="1">
        <f t="shared" si="535"/>
        <v>0</v>
      </c>
      <c r="CA170" s="1">
        <f t="shared" si="554"/>
        <v>0</v>
      </c>
      <c r="CB170" s="1">
        <f t="shared" si="536"/>
        <v>0</v>
      </c>
      <c r="CC170" s="1">
        <f t="shared" si="537"/>
        <v>0</v>
      </c>
      <c r="CD170" s="1">
        <f t="shared" si="555"/>
        <v>0</v>
      </c>
      <c r="CE170" s="1">
        <f t="shared" si="538"/>
        <v>0</v>
      </c>
      <c r="CF170" s="1">
        <f t="shared" si="556"/>
        <v>0</v>
      </c>
      <c r="CG170" s="1">
        <f t="shared" si="539"/>
        <v>0</v>
      </c>
      <c r="CH170" s="1">
        <f t="shared" si="557"/>
        <v>0</v>
      </c>
      <c r="CI170" s="1">
        <f t="shared" si="558"/>
        <v>0</v>
      </c>
    </row>
    <row r="171" spans="1:87" ht="18.75" hidden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1"/>
      <c r="O171" s="21"/>
      <c r="P171" s="21"/>
      <c r="Q171" s="21"/>
      <c r="R171" s="1" t="s">
        <v>131</v>
      </c>
      <c r="S171" s="77" t="s">
        <v>199</v>
      </c>
      <c r="T171" s="77" t="s">
        <v>45</v>
      </c>
      <c r="U171" s="77" t="s">
        <v>245</v>
      </c>
      <c r="V171" s="97">
        <f t="shared" si="499"/>
        <v>0</v>
      </c>
      <c r="W171" s="1">
        <f t="shared" si="500"/>
        <v>0</v>
      </c>
      <c r="X171" s="1">
        <f t="shared" si="501"/>
        <v>0</v>
      </c>
      <c r="Y171" s="1">
        <f t="shared" si="502"/>
        <v>0</v>
      </c>
      <c r="Z171" s="1">
        <f t="shared" si="503"/>
        <v>0</v>
      </c>
      <c r="AA171" s="1">
        <f t="shared" si="504"/>
        <v>0</v>
      </c>
      <c r="AB171" s="1">
        <f t="shared" si="540"/>
        <v>0</v>
      </c>
      <c r="AD171" s="1">
        <f t="shared" si="505"/>
        <v>0</v>
      </c>
      <c r="AE171" s="1">
        <f t="shared" si="506"/>
        <v>0</v>
      </c>
      <c r="AF171" s="1">
        <f t="shared" si="507"/>
        <v>0</v>
      </c>
      <c r="AG171" s="1">
        <f t="shared" si="508"/>
        <v>0</v>
      </c>
      <c r="AH171" s="1">
        <f t="shared" si="509"/>
        <v>0</v>
      </c>
      <c r="AI171" s="1">
        <f t="shared" si="541"/>
        <v>0</v>
      </c>
      <c r="AK171" s="1">
        <f t="shared" si="510"/>
        <v>0</v>
      </c>
      <c r="AL171" s="1">
        <f t="shared" si="511"/>
        <v>0</v>
      </c>
      <c r="AM171" s="1">
        <f t="shared" si="512"/>
        <v>0</v>
      </c>
      <c r="AN171" s="1">
        <f t="shared" si="513"/>
        <v>0</v>
      </c>
      <c r="AO171" s="1">
        <f t="shared" si="514"/>
        <v>0</v>
      </c>
      <c r="AP171" s="1">
        <f t="shared" si="542"/>
        <v>0</v>
      </c>
      <c r="AR171" s="1">
        <f t="shared" si="515"/>
        <v>0</v>
      </c>
      <c r="AS171" s="1">
        <f t="shared" si="516"/>
        <v>0</v>
      </c>
      <c r="AT171" s="1">
        <f t="shared" si="517"/>
        <v>0</v>
      </c>
      <c r="AU171" s="1">
        <f t="shared" si="518"/>
        <v>0</v>
      </c>
      <c r="AV171" s="1">
        <f t="shared" si="519"/>
        <v>0</v>
      </c>
      <c r="AW171" s="1">
        <f t="shared" si="543"/>
        <v>0</v>
      </c>
      <c r="AY171" s="1">
        <f t="shared" si="520"/>
        <v>0</v>
      </c>
      <c r="AZ171" s="1">
        <f t="shared" si="521"/>
        <v>0</v>
      </c>
      <c r="BA171" s="1">
        <f t="shared" si="522"/>
        <v>0</v>
      </c>
      <c r="BB171" s="1">
        <f t="shared" si="523"/>
        <v>0</v>
      </c>
      <c r="BC171" s="1">
        <f t="shared" si="524"/>
        <v>0</v>
      </c>
      <c r="BD171" s="1">
        <f t="shared" si="544"/>
        <v>0</v>
      </c>
      <c r="BE171" s="48"/>
      <c r="BF171" s="1">
        <f t="shared" si="545"/>
        <v>0</v>
      </c>
      <c r="BG171" s="1">
        <f t="shared" si="559"/>
        <v>0</v>
      </c>
      <c r="BH171" s="1">
        <f t="shared" si="546"/>
        <v>0</v>
      </c>
      <c r="BI171" s="1">
        <f t="shared" si="547"/>
        <v>0</v>
      </c>
      <c r="BJ171" s="1">
        <f t="shared" si="548"/>
        <v>0</v>
      </c>
      <c r="BK171" s="1">
        <f t="shared" si="549"/>
        <v>0</v>
      </c>
      <c r="BL171" s="62"/>
      <c r="BM171" s="1">
        <f t="shared" si="526"/>
        <v>0</v>
      </c>
      <c r="BN171" s="1">
        <f t="shared" si="527"/>
        <v>0</v>
      </c>
      <c r="BO171" s="1">
        <f t="shared" si="550"/>
        <v>0</v>
      </c>
      <c r="BP171" s="1">
        <f t="shared" si="528"/>
        <v>0</v>
      </c>
      <c r="BQ171" s="1">
        <f t="shared" si="529"/>
        <v>0</v>
      </c>
      <c r="BR171" s="1">
        <f t="shared" si="551"/>
        <v>0</v>
      </c>
      <c r="BS171" s="1">
        <f t="shared" si="530"/>
        <v>0</v>
      </c>
      <c r="BT171" s="1">
        <f t="shared" si="531"/>
        <v>0</v>
      </c>
      <c r="BU171" s="1">
        <f t="shared" si="532"/>
        <v>0</v>
      </c>
      <c r="BV171" s="1">
        <f t="shared" si="552"/>
        <v>0</v>
      </c>
      <c r="BW171" s="1">
        <f t="shared" si="553"/>
        <v>0</v>
      </c>
      <c r="BX171" s="1">
        <f t="shared" si="533"/>
        <v>0</v>
      </c>
      <c r="BY171" s="1">
        <f t="shared" si="534"/>
        <v>0</v>
      </c>
      <c r="BZ171" s="1">
        <f t="shared" si="535"/>
        <v>0</v>
      </c>
      <c r="CA171" s="1">
        <f t="shared" si="554"/>
        <v>0</v>
      </c>
      <c r="CB171" s="1">
        <f t="shared" si="536"/>
        <v>0</v>
      </c>
      <c r="CC171" s="1">
        <f t="shared" si="537"/>
        <v>0</v>
      </c>
      <c r="CD171" s="1">
        <f t="shared" si="555"/>
        <v>0</v>
      </c>
      <c r="CE171" s="1">
        <f t="shared" si="538"/>
        <v>0</v>
      </c>
      <c r="CF171" s="1">
        <f t="shared" si="556"/>
        <v>0</v>
      </c>
      <c r="CG171" s="1">
        <f t="shared" si="539"/>
        <v>0</v>
      </c>
      <c r="CH171" s="1">
        <f t="shared" si="557"/>
        <v>0</v>
      </c>
      <c r="CI171" s="1">
        <f t="shared" si="558"/>
        <v>0</v>
      </c>
    </row>
    <row r="172" spans="1:87" ht="18.75" hidden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1"/>
      <c r="O172" s="21"/>
      <c r="P172" s="21"/>
      <c r="Q172" s="21"/>
      <c r="R172" s="1" t="s">
        <v>131</v>
      </c>
      <c r="S172" s="77" t="s">
        <v>199</v>
      </c>
      <c r="T172" s="77" t="s">
        <v>45</v>
      </c>
      <c r="U172" s="77" t="s">
        <v>246</v>
      </c>
      <c r="V172" s="97">
        <f t="shared" si="499"/>
        <v>0</v>
      </c>
      <c r="W172" s="1">
        <f t="shared" si="500"/>
        <v>0</v>
      </c>
      <c r="X172" s="1">
        <f t="shared" si="501"/>
        <v>0</v>
      </c>
      <c r="Y172" s="1">
        <f t="shared" si="502"/>
        <v>0</v>
      </c>
      <c r="Z172" s="1">
        <f t="shared" si="503"/>
        <v>0</v>
      </c>
      <c r="AA172" s="1">
        <f t="shared" si="504"/>
        <v>0</v>
      </c>
      <c r="AB172" s="1">
        <f t="shared" si="540"/>
        <v>0</v>
      </c>
      <c r="AD172" s="1">
        <f t="shared" si="505"/>
        <v>0</v>
      </c>
      <c r="AE172" s="1">
        <f t="shared" si="506"/>
        <v>0</v>
      </c>
      <c r="AF172" s="1">
        <f t="shared" si="507"/>
        <v>0</v>
      </c>
      <c r="AG172" s="1">
        <f t="shared" si="508"/>
        <v>0</v>
      </c>
      <c r="AH172" s="1">
        <f t="shared" si="509"/>
        <v>0</v>
      </c>
      <c r="AI172" s="1">
        <f t="shared" si="541"/>
        <v>0</v>
      </c>
      <c r="AK172" s="1">
        <f t="shared" si="510"/>
        <v>0</v>
      </c>
      <c r="AL172" s="1">
        <f t="shared" si="511"/>
        <v>0</v>
      </c>
      <c r="AM172" s="1">
        <f t="shared" si="512"/>
        <v>0</v>
      </c>
      <c r="AN172" s="1">
        <f t="shared" si="513"/>
        <v>0</v>
      </c>
      <c r="AO172" s="1">
        <f t="shared" si="514"/>
        <v>0</v>
      </c>
      <c r="AP172" s="1">
        <f t="shared" si="542"/>
        <v>0</v>
      </c>
      <c r="AR172" s="1">
        <f t="shared" si="515"/>
        <v>0</v>
      </c>
      <c r="AS172" s="1">
        <f t="shared" si="516"/>
        <v>0</v>
      </c>
      <c r="AT172" s="1">
        <f t="shared" si="517"/>
        <v>0</v>
      </c>
      <c r="AU172" s="1">
        <f t="shared" si="518"/>
        <v>0</v>
      </c>
      <c r="AV172" s="1">
        <f t="shared" si="519"/>
        <v>0</v>
      </c>
      <c r="AW172" s="1">
        <f t="shared" si="543"/>
        <v>0</v>
      </c>
      <c r="AY172" s="1">
        <f t="shared" si="520"/>
        <v>0</v>
      </c>
      <c r="AZ172" s="1">
        <f t="shared" si="521"/>
        <v>0</v>
      </c>
      <c r="BA172" s="1">
        <f t="shared" si="522"/>
        <v>0</v>
      </c>
      <c r="BB172" s="1">
        <f t="shared" si="523"/>
        <v>0</v>
      </c>
      <c r="BC172" s="1">
        <f t="shared" si="524"/>
        <v>0</v>
      </c>
      <c r="BD172" s="1">
        <f t="shared" si="544"/>
        <v>0</v>
      </c>
      <c r="BE172" s="48"/>
      <c r="BF172" s="1">
        <f t="shared" si="545"/>
        <v>0</v>
      </c>
      <c r="BG172" s="1">
        <f t="shared" si="559"/>
        <v>0</v>
      </c>
      <c r="BH172" s="1">
        <f t="shared" si="546"/>
        <v>0</v>
      </c>
      <c r="BI172" s="1">
        <f t="shared" si="547"/>
        <v>0</v>
      </c>
      <c r="BJ172" s="1">
        <f t="shared" si="548"/>
        <v>0</v>
      </c>
      <c r="BK172" s="1">
        <f t="shared" si="549"/>
        <v>0</v>
      </c>
      <c r="BL172" s="62"/>
      <c r="BM172" s="1">
        <f t="shared" si="526"/>
        <v>0</v>
      </c>
      <c r="BN172" s="1">
        <f t="shared" si="527"/>
        <v>0</v>
      </c>
      <c r="BO172" s="1">
        <f t="shared" si="550"/>
        <v>0</v>
      </c>
      <c r="BP172" s="1">
        <f t="shared" si="528"/>
        <v>0</v>
      </c>
      <c r="BQ172" s="1">
        <f t="shared" si="529"/>
        <v>0</v>
      </c>
      <c r="BR172" s="1">
        <f t="shared" si="551"/>
        <v>0</v>
      </c>
      <c r="BS172" s="1">
        <f t="shared" si="530"/>
        <v>0</v>
      </c>
      <c r="BT172" s="1">
        <f t="shared" si="531"/>
        <v>0</v>
      </c>
      <c r="BU172" s="1">
        <f t="shared" si="532"/>
        <v>0</v>
      </c>
      <c r="BV172" s="1">
        <f t="shared" si="552"/>
        <v>0</v>
      </c>
      <c r="BW172" s="1">
        <f t="shared" si="553"/>
        <v>0</v>
      </c>
      <c r="BX172" s="1">
        <f t="shared" si="533"/>
        <v>0</v>
      </c>
      <c r="BY172" s="1">
        <f t="shared" si="534"/>
        <v>0</v>
      </c>
      <c r="BZ172" s="1">
        <f t="shared" si="535"/>
        <v>0</v>
      </c>
      <c r="CA172" s="1">
        <f t="shared" si="554"/>
        <v>0</v>
      </c>
      <c r="CB172" s="1">
        <f t="shared" si="536"/>
        <v>0</v>
      </c>
      <c r="CC172" s="1">
        <f t="shared" si="537"/>
        <v>0</v>
      </c>
      <c r="CD172" s="1">
        <f t="shared" si="555"/>
        <v>0</v>
      </c>
      <c r="CE172" s="1">
        <f t="shared" si="538"/>
        <v>0</v>
      </c>
      <c r="CF172" s="1">
        <f t="shared" si="556"/>
        <v>0</v>
      </c>
      <c r="CG172" s="1">
        <f t="shared" si="539"/>
        <v>0</v>
      </c>
      <c r="CH172" s="1">
        <f t="shared" si="557"/>
        <v>0</v>
      </c>
      <c r="CI172" s="1">
        <f t="shared" si="558"/>
        <v>0</v>
      </c>
    </row>
    <row r="173" spans="1:87" s="75" customFormat="1" ht="18.75" hidden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1"/>
      <c r="O173" s="21"/>
      <c r="P173" s="21"/>
      <c r="Q173" s="21"/>
      <c r="R173" s="1" t="s">
        <v>131</v>
      </c>
      <c r="S173" s="77" t="s">
        <v>199</v>
      </c>
      <c r="T173" s="1" t="s">
        <v>59</v>
      </c>
      <c r="U173" s="77" t="s">
        <v>247</v>
      </c>
      <c r="V173" s="97">
        <f t="shared" si="499"/>
        <v>0</v>
      </c>
      <c r="W173" s="1">
        <f t="shared" si="500"/>
        <v>0</v>
      </c>
      <c r="X173" s="1">
        <f t="shared" si="501"/>
        <v>0</v>
      </c>
      <c r="Y173" s="1">
        <f t="shared" si="502"/>
        <v>0</v>
      </c>
      <c r="Z173" s="1">
        <f t="shared" si="503"/>
        <v>0</v>
      </c>
      <c r="AA173" s="1">
        <f t="shared" si="504"/>
        <v>0</v>
      </c>
      <c r="AB173" s="1">
        <f t="shared" si="540"/>
        <v>0</v>
      </c>
      <c r="AD173" s="1">
        <f t="shared" si="505"/>
        <v>0</v>
      </c>
      <c r="AE173" s="1">
        <f t="shared" si="506"/>
        <v>0</v>
      </c>
      <c r="AF173" s="1">
        <f t="shared" si="507"/>
        <v>0</v>
      </c>
      <c r="AG173" s="1">
        <f t="shared" si="508"/>
        <v>0</v>
      </c>
      <c r="AH173" s="1">
        <f t="shared" si="509"/>
        <v>0</v>
      </c>
      <c r="AI173" s="1">
        <f t="shared" si="541"/>
        <v>0</v>
      </c>
      <c r="AK173" s="1">
        <f t="shared" si="510"/>
        <v>0</v>
      </c>
      <c r="AL173" s="1">
        <f t="shared" si="511"/>
        <v>0</v>
      </c>
      <c r="AM173" s="1">
        <f t="shared" si="512"/>
        <v>0</v>
      </c>
      <c r="AN173" s="1">
        <f t="shared" si="513"/>
        <v>0</v>
      </c>
      <c r="AO173" s="1">
        <f t="shared" si="514"/>
        <v>0</v>
      </c>
      <c r="AP173" s="1">
        <f t="shared" si="542"/>
        <v>0</v>
      </c>
      <c r="AR173" s="1">
        <f t="shared" si="515"/>
        <v>0</v>
      </c>
      <c r="AS173" s="1">
        <f t="shared" si="516"/>
        <v>0</v>
      </c>
      <c r="AT173" s="1">
        <f t="shared" si="517"/>
        <v>0</v>
      </c>
      <c r="AU173" s="1">
        <f t="shared" si="518"/>
        <v>0</v>
      </c>
      <c r="AV173" s="1">
        <f t="shared" si="519"/>
        <v>0</v>
      </c>
      <c r="AW173" s="1">
        <f t="shared" si="543"/>
        <v>0</v>
      </c>
      <c r="AY173" s="1">
        <f t="shared" si="520"/>
        <v>0</v>
      </c>
      <c r="AZ173" s="1">
        <f t="shared" si="521"/>
        <v>0</v>
      </c>
      <c r="BA173" s="1">
        <f t="shared" si="522"/>
        <v>0</v>
      </c>
      <c r="BB173" s="1">
        <f t="shared" si="523"/>
        <v>0</v>
      </c>
      <c r="BC173" s="1">
        <f t="shared" si="524"/>
        <v>0</v>
      </c>
      <c r="BD173" s="1">
        <f t="shared" si="544"/>
        <v>0</v>
      </c>
      <c r="BE173" s="48"/>
      <c r="BF173" s="1">
        <f t="shared" si="545"/>
        <v>0</v>
      </c>
      <c r="BG173" s="1">
        <f t="shared" si="559"/>
        <v>0</v>
      </c>
      <c r="BH173" s="1">
        <f t="shared" si="546"/>
        <v>0</v>
      </c>
      <c r="BI173" s="1">
        <f t="shared" si="547"/>
        <v>0</v>
      </c>
      <c r="BJ173" s="1">
        <f t="shared" si="548"/>
        <v>0</v>
      </c>
      <c r="BK173" s="1">
        <f t="shared" si="549"/>
        <v>0</v>
      </c>
      <c r="BL173" s="76"/>
      <c r="BM173" s="1">
        <f t="shared" si="526"/>
        <v>0</v>
      </c>
      <c r="BN173" s="1">
        <f t="shared" si="527"/>
        <v>0</v>
      </c>
      <c r="BO173" s="1">
        <f t="shared" si="550"/>
        <v>0</v>
      </c>
      <c r="BP173" s="1">
        <f t="shared" si="528"/>
        <v>0</v>
      </c>
      <c r="BQ173" s="1">
        <f t="shared" si="529"/>
        <v>0</v>
      </c>
      <c r="BR173" s="1">
        <f t="shared" si="551"/>
        <v>0</v>
      </c>
      <c r="BS173" s="1">
        <f t="shared" si="530"/>
        <v>0</v>
      </c>
      <c r="BT173" s="1">
        <f t="shared" si="531"/>
        <v>0</v>
      </c>
      <c r="BU173" s="1">
        <f t="shared" si="532"/>
        <v>0</v>
      </c>
      <c r="BV173" s="1">
        <f t="shared" si="552"/>
        <v>0</v>
      </c>
      <c r="BW173" s="1">
        <f t="shared" si="553"/>
        <v>0</v>
      </c>
      <c r="BX173" s="1">
        <f t="shared" si="533"/>
        <v>0</v>
      </c>
      <c r="BY173" s="1">
        <f t="shared" si="534"/>
        <v>0</v>
      </c>
      <c r="BZ173" s="1">
        <f t="shared" si="535"/>
        <v>0</v>
      </c>
      <c r="CA173" s="1">
        <f t="shared" si="554"/>
        <v>0</v>
      </c>
      <c r="CB173" s="1">
        <f t="shared" si="536"/>
        <v>0</v>
      </c>
      <c r="CC173" s="1">
        <f t="shared" si="537"/>
        <v>0</v>
      </c>
      <c r="CD173" s="1">
        <f t="shared" si="555"/>
        <v>0</v>
      </c>
      <c r="CE173" s="1">
        <f t="shared" si="538"/>
        <v>0</v>
      </c>
      <c r="CF173" s="1">
        <f t="shared" si="556"/>
        <v>0</v>
      </c>
      <c r="CG173" s="1">
        <f t="shared" si="539"/>
        <v>0</v>
      </c>
      <c r="CH173" s="1">
        <f t="shared" si="557"/>
        <v>0</v>
      </c>
      <c r="CI173" s="1">
        <f t="shared" si="558"/>
        <v>0</v>
      </c>
    </row>
    <row r="174" spans="1:87" ht="19.5" hidden="1" thickBot="1" x14ac:dyDescent="0.35">
      <c r="S174" s="45" t="s">
        <v>288</v>
      </c>
      <c r="V174" s="62">
        <f>SUM(V162:V173)</f>
        <v>0</v>
      </c>
      <c r="W174" s="80">
        <f>IF($S$174="ACTIVE",SUM(W160:W173),0)</f>
        <v>0</v>
      </c>
      <c r="X174" s="80">
        <f t="shared" ref="X174:AD174" si="560">IF($S$174="ACTIVE",SUM(X160:X173),0)</f>
        <v>0</v>
      </c>
      <c r="Y174" s="80">
        <f t="shared" si="560"/>
        <v>0</v>
      </c>
      <c r="Z174" s="80">
        <f t="shared" si="560"/>
        <v>0</v>
      </c>
      <c r="AA174" s="80">
        <f t="shared" si="560"/>
        <v>0</v>
      </c>
      <c r="AB174" s="80">
        <f t="shared" si="560"/>
        <v>0</v>
      </c>
      <c r="AC174" s="62"/>
      <c r="AD174" s="80">
        <f t="shared" si="560"/>
        <v>0</v>
      </c>
      <c r="AE174" s="80">
        <f>IF($S$174="ACTIVE",SUM(AE160:AE173),0)</f>
        <v>0</v>
      </c>
      <c r="AF174" s="80">
        <f>IF($S$174="ACTIVE",SUM(AF160:AF173),0)</f>
        <v>0</v>
      </c>
      <c r="AG174" s="80">
        <f>IF($S$174="ACTIVE",SUM(AG160:AG173),0)</f>
        <v>0</v>
      </c>
      <c r="AH174" s="80">
        <f>IF($S$174="ACTIVE",SUM(AH160:AH173),0)</f>
        <v>0</v>
      </c>
      <c r="AI174" s="80">
        <f>IF($S$174="ACTIVE",SUM(AI160:AI173),0)</f>
        <v>0</v>
      </c>
      <c r="AJ174" s="62"/>
      <c r="AK174" s="80">
        <f t="shared" ref="AK174:AP174" si="561">IF($S$174="ACTIVE",SUM(AK160:AK173),0)</f>
        <v>0</v>
      </c>
      <c r="AL174" s="80">
        <f t="shared" si="561"/>
        <v>0</v>
      </c>
      <c r="AM174" s="80">
        <f t="shared" si="561"/>
        <v>0</v>
      </c>
      <c r="AN174" s="80">
        <f t="shared" si="561"/>
        <v>0</v>
      </c>
      <c r="AO174" s="80">
        <f t="shared" si="561"/>
        <v>0</v>
      </c>
      <c r="AP174" s="80">
        <f t="shared" si="561"/>
        <v>0</v>
      </c>
      <c r="AQ174" s="62"/>
      <c r="AR174" s="80">
        <f t="shared" ref="AR174:AW174" si="562">IF($S$174="ACTIVE",SUM(AR160:AR173),0)</f>
        <v>0</v>
      </c>
      <c r="AS174" s="80">
        <f t="shared" si="562"/>
        <v>0</v>
      </c>
      <c r="AT174" s="80">
        <f t="shared" si="562"/>
        <v>0</v>
      </c>
      <c r="AU174" s="80">
        <f t="shared" si="562"/>
        <v>0</v>
      </c>
      <c r="AV174" s="80">
        <f t="shared" si="562"/>
        <v>0</v>
      </c>
      <c r="AW174" s="80">
        <f t="shared" si="562"/>
        <v>0</v>
      </c>
      <c r="AX174" s="62"/>
      <c r="AY174" s="80">
        <f t="shared" ref="AY174:BD174" si="563">IF($S$174="ACTIVE",SUM(AY160:AY173),0)</f>
        <v>0</v>
      </c>
      <c r="AZ174" s="80">
        <f t="shared" si="563"/>
        <v>0</v>
      </c>
      <c r="BA174" s="80">
        <f t="shared" si="563"/>
        <v>0</v>
      </c>
      <c r="BB174" s="80">
        <f t="shared" si="563"/>
        <v>0</v>
      </c>
      <c r="BC174" s="80">
        <f t="shared" si="563"/>
        <v>0</v>
      </c>
      <c r="BD174" s="80">
        <f t="shared" si="563"/>
        <v>0</v>
      </c>
      <c r="BE174" s="48" t="str">
        <f>BL174</f>
        <v>Hloska Group</v>
      </c>
      <c r="BF174" s="80">
        <f t="shared" ref="BF174:BK174" si="564">IF($S$174="ACTIVE",SUM(BF160:BF173),0)</f>
        <v>0</v>
      </c>
      <c r="BG174" s="80">
        <f t="shared" si="564"/>
        <v>0</v>
      </c>
      <c r="BH174" s="80">
        <f t="shared" si="564"/>
        <v>0</v>
      </c>
      <c r="BI174" s="80">
        <f t="shared" si="564"/>
        <v>0</v>
      </c>
      <c r="BJ174" s="80">
        <f t="shared" si="564"/>
        <v>0</v>
      </c>
      <c r="BK174" s="80">
        <f t="shared" si="564"/>
        <v>0</v>
      </c>
      <c r="BL174" s="48" t="str">
        <f>S173</f>
        <v>Hloska Group</v>
      </c>
      <c r="BM174" s="80">
        <f>IF($S$174="ACTIVE",SUM(BM162:BM173),0)</f>
        <v>0</v>
      </c>
      <c r="BN174" s="80">
        <f t="shared" ref="BN174:CI174" si="565">IF($S$174="ACTIVE",SUM(BN162:BN173),0)</f>
        <v>0</v>
      </c>
      <c r="BO174" s="80">
        <f t="shared" si="565"/>
        <v>0</v>
      </c>
      <c r="BP174" s="80">
        <f t="shared" si="565"/>
        <v>0</v>
      </c>
      <c r="BQ174" s="80">
        <f t="shared" si="565"/>
        <v>0</v>
      </c>
      <c r="BR174" s="80">
        <f t="shared" si="565"/>
        <v>0</v>
      </c>
      <c r="BS174" s="80">
        <f t="shared" si="565"/>
        <v>0</v>
      </c>
      <c r="BT174" s="80">
        <f t="shared" si="565"/>
        <v>0</v>
      </c>
      <c r="BU174" s="80">
        <f t="shared" si="565"/>
        <v>0</v>
      </c>
      <c r="BV174" s="80">
        <f t="shared" si="565"/>
        <v>0</v>
      </c>
      <c r="BW174" s="80">
        <f t="shared" si="565"/>
        <v>0</v>
      </c>
      <c r="BX174" s="80">
        <f t="shared" si="565"/>
        <v>0</v>
      </c>
      <c r="BY174" s="80">
        <f t="shared" si="565"/>
        <v>0</v>
      </c>
      <c r="BZ174" s="80">
        <f t="shared" si="565"/>
        <v>0</v>
      </c>
      <c r="CA174" s="80">
        <f t="shared" si="565"/>
        <v>0</v>
      </c>
      <c r="CB174" s="80">
        <f t="shared" si="565"/>
        <v>0</v>
      </c>
      <c r="CC174" s="80">
        <f t="shared" si="565"/>
        <v>0</v>
      </c>
      <c r="CD174" s="80">
        <f t="shared" si="565"/>
        <v>0</v>
      </c>
      <c r="CE174" s="80">
        <f t="shared" si="565"/>
        <v>0</v>
      </c>
      <c r="CF174" s="80">
        <f t="shared" si="565"/>
        <v>0</v>
      </c>
      <c r="CG174" s="80">
        <f t="shared" si="565"/>
        <v>0</v>
      </c>
      <c r="CH174" s="80">
        <f t="shared" si="565"/>
        <v>0</v>
      </c>
      <c r="CI174" s="80">
        <f t="shared" si="565"/>
        <v>0</v>
      </c>
    </row>
    <row r="175" spans="1:87" ht="18.75" hidden="1" x14ac:dyDescent="0.3">
      <c r="A175" s="100" t="s">
        <v>306</v>
      </c>
      <c r="B175" s="101" t="s">
        <v>307</v>
      </c>
      <c r="C175" s="101" t="s">
        <v>308</v>
      </c>
      <c r="D175" s="101" t="s">
        <v>304</v>
      </c>
      <c r="E175" s="101" t="s">
        <v>305</v>
      </c>
      <c r="F175" s="101" t="s">
        <v>302</v>
      </c>
      <c r="G175" s="101" t="s">
        <v>303</v>
      </c>
      <c r="H175" s="101" t="s">
        <v>300</v>
      </c>
      <c r="I175" s="101" t="s">
        <v>301</v>
      </c>
      <c r="J175" s="101" t="s">
        <v>298</v>
      </c>
      <c r="K175" s="101" t="s">
        <v>299</v>
      </c>
      <c r="L175" s="101" t="s">
        <v>297</v>
      </c>
      <c r="M175" s="102" t="s">
        <v>296</v>
      </c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</row>
    <row r="176" spans="1:87" ht="18.75" x14ac:dyDescent="0.3">
      <c r="A176" s="1"/>
      <c r="B176" s="1"/>
      <c r="C176" s="1"/>
      <c r="D176" s="1"/>
      <c r="E176" s="1"/>
      <c r="F176" s="1"/>
      <c r="G176" s="1"/>
      <c r="H176" s="1">
        <v>17</v>
      </c>
      <c r="I176" s="1"/>
      <c r="J176" s="1"/>
      <c r="K176" s="1"/>
      <c r="L176" s="1"/>
      <c r="M176" s="1"/>
      <c r="N176" s="21" t="s">
        <v>534</v>
      </c>
      <c r="O176" s="131" t="s">
        <v>196</v>
      </c>
      <c r="P176" s="21" t="s">
        <v>272</v>
      </c>
      <c r="Q176" s="188" t="s">
        <v>254</v>
      </c>
      <c r="R176" s="1" t="s">
        <v>250</v>
      </c>
      <c r="S176" s="77" t="s">
        <v>271</v>
      </c>
      <c r="T176" s="77" t="s">
        <v>45</v>
      </c>
      <c r="U176" s="1" t="s">
        <v>255</v>
      </c>
      <c r="V176" s="3">
        <v>109</v>
      </c>
      <c r="W176" s="1">
        <f>IF($T176="primary",ROUNDUP((($V176*$T$13*SUM($T$3,$X$3))/1000)/W$26,0),ROUNDUP((($V176*$T$20*SUM($T$3,$X$3))/1000)/W$26,0))</f>
        <v>1</v>
      </c>
      <c r="X176" s="1">
        <f>IF($T176="primary",ROUNDUP((($V176*$T$13*SUM($U$3,$W$3))/1000)/X$26,0),ROUNDUP((($V176*$T$20*SUM($U$3,$W$3))/1000)/X$26,0))</f>
        <v>3</v>
      </c>
      <c r="Y176" s="1">
        <f t="shared" ref="Y176:Y192" si="566">IF($T176="primary",ROUNDUP((($V176*$T$12*SUM($T$3,$U$3,$X$3,$W$3))/1000)/Y$26,0),ROUNDUP((($V176*$T$19*SUM($T$3,$U$3,$W$3,$X$3))/1000)/Y$26,0))</f>
        <v>1</v>
      </c>
      <c r="Z176" s="1">
        <f t="shared" ref="Z176:Z192" si="567">$V176*$V$3</f>
        <v>109</v>
      </c>
      <c r="AA176" s="1">
        <f t="shared" ref="AA176:AA192" si="568">IF($T176="primary",ROUNDDOWN((($V176*$T$11*SUM($T$3,$U$3,$X$3,$W$3))/1000)/AA$26,0),ROUNDDOWN((($V176*$T$18*SUM($T$3,$U$3,$W$3,$X$3))/1000)/AA$26,0))</f>
        <v>0</v>
      </c>
      <c r="AB176" s="1">
        <f>IF($T176="primary",ROUNDUP(((($V176*$T$11*SUM($T$3,$U$3,$X$3,$W$3))/1000)-(AA176*AA$26))/AB$26,0),ROUNDUP(((($V176*$T$18*SUM($T$3,$U$3,$W$3,$X$3))/1000)-(AA176*AA$26))/AB$26,0))</f>
        <v>1</v>
      </c>
      <c r="AC176" s="62"/>
      <c r="AD176" s="1">
        <f>IF($T176="primary",ROUNDUP((($V176*$T$13*SUM($T$4,$X$4))/1000)/AD$26,0),ROUNDUP((($V176*$T$20*SUM($T$4,$X$4))/1000)/AD$26,0))</f>
        <v>2</v>
      </c>
      <c r="AE176" s="1">
        <f t="shared" ref="AE176:AE192" si="569">IF($T176="primary",ROUNDUP((($V176*$T$14*SUM($U$4,$W$4))/1000)/AE$26,0),ROUNDUP((($V176*$T$21*SUM($U$4,$W$4))/1000)/AE$26,0))</f>
        <v>3</v>
      </c>
      <c r="AF176" s="1">
        <f t="shared" ref="AF176:AF192" si="570">IF($T176="primary",ROUNDUP((($V176*$T$12*SUM($T$4,$U$4,$X$4,$W$4))/1000)/AF$26,0),ROUNDUP((($V176*$T$19*SUM($T$4,$U$4,$W$4,$X$4))/1000)/AF$26,0))</f>
        <v>2</v>
      </c>
      <c r="AG176" s="1">
        <f t="shared" ref="AG176:AG192" si="571">$V176*$V$4</f>
        <v>109</v>
      </c>
      <c r="AH176" s="1">
        <f t="shared" ref="AH176:AH192" si="572">IF($T176="primary",ROUNDDOWN((($V176*$T$11*SUM($T$4,$U$4,$X$4,$W$4))/1000)/AH$26,0),ROUNDDOWN((($V176*$T$18*SUM($T$4,$U$4,$W$4,$X$4))/1000)/AH$26,0))</f>
        <v>0</v>
      </c>
      <c r="AI176" s="1">
        <f>IF($T176="primary",ROUNDUP(((($V176*$T$11*SUM($T$4,$U$4,$X$4,$W$4))/1000)-(AH176*AH$26))/AI$26,0),ROUNDUP(((($V176*$T$18*SUM($T$4,$U$4,$W$4,$X$4))/1000)-(AH176*AH$26))/AI$26,0))</f>
        <v>2</v>
      </c>
      <c r="AJ176" s="62"/>
      <c r="AK176" s="1">
        <f t="shared" ref="AK176:AK192" si="573">IF($T176="primary",ROUNDUP((($V176*$T$13*SUM($T$5,$X$5))/1000)/AK$26,0),ROUNDUP((($V176*$T$20*SUM($T$5,$X$5))/1000)/AK$26,0))</f>
        <v>1</v>
      </c>
      <c r="AL176" s="1">
        <f t="shared" ref="AL176:AL192" si="574">IF($T176="primary",ROUNDUP((($V176*$T$14*SUM($U$5,$W$5))/1000)/AL$26,0),ROUNDUP((($V176*$T$21*SUM($U$5,$W$5))/1000)/AL$26,0))</f>
        <v>2</v>
      </c>
      <c r="AM176" s="1">
        <f t="shared" ref="AM176:AM192" si="575">IF($T176="primary",ROUNDUP((($V176*$T$12*SUM($T$5,$U$5,$X$5,$W$5))/1000)/AM$26,0),ROUNDUP((($V176*$T$19*SUM($T$5,$U$5,$W$5,$X$5))/1000)/AM$26,0))</f>
        <v>1</v>
      </c>
      <c r="AN176" s="1">
        <f t="shared" ref="AN176:AN192" si="576">$V176*$V$5</f>
        <v>0</v>
      </c>
      <c r="AO176" s="1">
        <f t="shared" ref="AO176:AO192" si="577">IF($T176="primary",ROUNDDOWN((($V176*$T$11*SUM($T$5,$U$5,$X$5,$W$5))/1000)/AO$26,0),ROUNDDOWN((($V176*$T$18*SUM($T$5,$U$5,$W$5,$X$5))/1000)/AO$26,0))</f>
        <v>0</v>
      </c>
      <c r="AP176" s="1">
        <f>IF($T176="primary",ROUNDUP(((($V176*$T$11*SUM($T$5,$U$5,$X$5,$W$5))/1000)-(AO176*AO$26))/AP$26,0),ROUNDUP(((($V176*$T$18*SUM($T$5,$U$5,$W$5,$X$5))/1000)-(AO176*AO$26))/AP$26,0))</f>
        <v>1</v>
      </c>
      <c r="AQ176" s="62"/>
      <c r="AR176" s="1">
        <f t="shared" ref="AR176:AR192" si="578">IF($T176="primary",ROUNDUP((($V176*$T$13*SUM($T$6,$X$6))/1000)/AR$26,0),ROUNDUP((($V176*$T$20*SUM($T$6,$X$6))/1000)/AR$26,0))</f>
        <v>0</v>
      </c>
      <c r="AS176" s="1">
        <f t="shared" ref="AS176:AS192" si="579">IF($T176="primary",ROUNDUP((($V176*$T$14*SUM($U$6,$W$6))/1000)/AS$26,0),ROUNDUP((($V176*$T$21*SUM($U$6,$W$6))/1000)/AS$26,0))</f>
        <v>0</v>
      </c>
      <c r="AT176" s="1">
        <f t="shared" ref="AT176:AT192" si="580">IF($T176="primary",ROUNDUP((($V176*$T$12*SUM($T$6,$U$6,$X$6,$W$6))/1000)/AT$26,0),ROUNDUP((($V176*$T$19*SUM($T$6,$U$6,$W$6,$X$6))/1000)/AT$26,0))</f>
        <v>0</v>
      </c>
      <c r="AU176" s="1">
        <f t="shared" ref="AU176:AU192" si="581">$V176*$V$6</f>
        <v>0</v>
      </c>
      <c r="AV176" s="1">
        <f t="shared" ref="AV176:AV192" si="582">IF($T176="primary",ROUNDDOWN((($V176*$T$11*SUM($T$6,$U$6,$X$6,$W$6))/1000)/AV$26,0),ROUNDDOWN((($V176*$T$18*SUM($T$6,$U$6,$W$6,$X$6))/1000)/AV$26,0))</f>
        <v>0</v>
      </c>
      <c r="AW176" s="1">
        <f>IF($T176="primary",ROUNDUP(((($V176*$T$11*SUM($T$6,$U$6,$X$6,$W$6))/1000)-(AV176*AV$26))/AW$26,0),ROUNDUP(((($V176*$T$18*SUM($T$6,$U$6,$W$6,$X$6))/1000)-(AV176*AV$26))/AW$26,0))</f>
        <v>0</v>
      </c>
      <c r="AX176" s="62"/>
      <c r="AY176" s="1">
        <f t="shared" ref="AY176:AY192" si="583">IF($T176="primary",ROUNDUP((($V176*$T$13*SUM($T$7,$X$7))/1000)/AY$26,0),ROUNDUP((($V176*$T$20*SUM($T$7,$X$7))/1000)/AY$26,0))</f>
        <v>0</v>
      </c>
      <c r="AZ176" s="1">
        <f>IF($T176="primary",ROUNDUP((($V176*$T$14*SUM($U$7,$W$7))/1000)/AZ$26,0),ROUNDUP((($V176*$T$21*SUM($U$7,$W$7))/1000)/AZ$26,0))</f>
        <v>0</v>
      </c>
      <c r="BA176" s="1">
        <f t="shared" ref="BA176:BA192" si="584">IF($T176="primary",ROUNDUP((($V176*$T$12*SUM($T$7,$U$7,$X$7,$W$7))/1000)/BA$26,0),ROUNDUP((($V176*$T$19*SUM($T$7,$U$7,$W$7,$X$7))/1000)/BA$26,0))</f>
        <v>0</v>
      </c>
      <c r="BB176" s="1">
        <f t="shared" ref="BB176:BB192" si="585">$V176*$V$7</f>
        <v>0</v>
      </c>
      <c r="BC176" s="1">
        <f t="shared" ref="BC176:BC192" si="586">IF($T176="primary",ROUNDDOWN((($V176*$T$11*SUM($T$7,$U$7,$X$7,$W$7))/1000)/BC$26,0),ROUNDDOWN((($V176*$T$18*SUM($T$7,$U$7,$W$7,$X$7))/1000)/BC$26,0))</f>
        <v>0</v>
      </c>
      <c r="BD176" s="1">
        <f>IF($T176="primary",ROUNDUP(((($V176*$T$11*SUM($T$7,$U$7,$X$7,$W$7))/1000)-(BC176*BC$26))/BD$26,0),ROUNDUP(((($V176*$T$18*SUM($T$7,$U$7,$W$7,$X$7))/1000)-(BC176*BC$26))/BD$26,0))</f>
        <v>0</v>
      </c>
      <c r="BE176" s="62"/>
      <c r="BF176" s="1">
        <f t="shared" ref="BF176:BK176" si="587">SUM(W176,AD176,AK176,AR176,AY176)</f>
        <v>4</v>
      </c>
      <c r="BG176" s="1">
        <f t="shared" si="587"/>
        <v>8</v>
      </c>
      <c r="BH176" s="1">
        <f t="shared" si="587"/>
        <v>4</v>
      </c>
      <c r="BI176" s="1">
        <f t="shared" si="587"/>
        <v>218</v>
      </c>
      <c r="BJ176" s="1">
        <f t="shared" si="587"/>
        <v>0</v>
      </c>
      <c r="BK176" s="1">
        <f t="shared" si="587"/>
        <v>4</v>
      </c>
      <c r="BL176" s="62"/>
      <c r="BM176" s="1">
        <f t="shared" ref="BM176:BM191" si="588">IF($T176="primary",ROUNDDOWN((($V176*$BS$14*SUM($BP$19:$BP$23))/1000)/BM$26,0),ROUNDDOWN((($V176*$BO$14*SUM($BN$19:$BN$23,$BQ$19:$BQ$23))/1000)/BM$26,0))</f>
        <v>0</v>
      </c>
      <c r="BN176" s="1">
        <f t="shared" ref="BN176:BN192" si="589">IF($T176="primary",ROUNDDOWN(((($V176*$BS$14*SUM($BP$19:$BP$23))/1000)-(BM176*BM$26))/BN$26,0),ROUNDDOWN(((($V176*$BO$14*SUM($BN$19:$BN$23,$BQ$19:$BQ$23))/1000)-(BM176*BM$26))/BN$26,0))</f>
        <v>1</v>
      </c>
      <c r="BO176" s="1">
        <f>IF($T176="primary",ROUNDUP(((($V176*$BS$14*SUM($BP$19:$BP$23))/1000)-(BM$26*BM176+BN176*BN$26))/BO$26,0),ROUNDUP(((($V176*$BO$14*SUM($BN$19:$BN$23,$BQ$19:$BQ$23))/1000)-(BM$26*BM176+BN176*BN$26))/BO$26,0))</f>
        <v>6</v>
      </c>
      <c r="BP176" s="1">
        <f t="shared" ref="BP176:BP192" si="590">IF($T176="primary",ROUNDDOWN((($V176*$BS$6*SUM($BO$19:$BO$23,$BQ$19:$BQ$23,$BN$19:$BN$23))/1000)/BP$26,0),ROUNDDOWN((($V176*$BO$6*SUM($BO$19:$BO$23,$BP$19:$BP$23))/1000)/BP$26,0))</f>
        <v>1</v>
      </c>
      <c r="BQ176" s="1">
        <f t="shared" ref="BQ176:BQ192" si="591">IF($T176="primary",ROUNDDOWN(((($V176*$BS$6*SUM($BO$19:$BO$23,$BN$19:$BN$23,$BQ$19:$BQ$23))/1000)-(BP176*BP$26))/BQ$26,0),ROUNDDOWN(((($V176*$BO$6*SUM($BO$19:$BO$23,$BP$19:$BP$23))/1000)-(BP176*BP$26))/BQ$26,0))</f>
        <v>1</v>
      </c>
      <c r="BR176" s="1">
        <f>IF($T176="primary",ROUNDUP(((($V176*$BS$6*SUM($BO$19:$BO$23,$BN$19:$BN$23,$BQ$19:$BQ$23))/1000)-(BP$26*BP176+BQ176*BQ$26))/BR$26,0),ROUNDUP(((($V176*$BO$6*SUM($BO$19:$BO$23,$BP$19:$BP$23))/1000)-(BP$26*BP176+BQ176*BQ$26))/BR$26,0))</f>
        <v>5</v>
      </c>
      <c r="BS176" s="1">
        <f t="shared" ref="BS176:BS192" si="592">IF($T176="primary",ROUNDUP((($V176*$BS$13*SUM($BO$19:$BO$23))/1000)/BS$26,0),ROUNDUP((($V176*$BO$13*SUM($BO$19:$BO$23))/1000)/BS$26,0))</f>
        <v>44</v>
      </c>
      <c r="BT176" s="1">
        <f t="shared" ref="BT176:BT192" si="593">IF($T176="primary",ROUNDUP((($V176*$BS$10*SUM($BM$19:$BM$23)+$V176*$BT$10*SUM($BQ$19:$BQ$23))/1000)/BT$26,0),ROUNDUP((($V176*$BO$10*SUM($BM$19:$BM$23))/1000)/BT$26,0))</f>
        <v>41</v>
      </c>
      <c r="BU176" s="1">
        <f t="shared" ref="BU176:BU192" si="594">IF($T176="primary",ROUNDDOWN((($V176*$BS$7*SUM($BM$19:$BM$23))/1000)/BU$26,0),ROUNDDOWN((($V176*$BO$7*SUM($BM$19:$BM$23))/1000)/BU$26,0))</f>
        <v>0</v>
      </c>
      <c r="BV176" s="1">
        <f>IF($T176="primary",ROUNDDOWN(((($V176*$BS$7*SUM($BM$19:$BM$23))/1000)-(BU176*BU$26))/BV$26,0),ROUNDDOWN(((($V176*$BO$7*SUM($BM$19:$BM$23))/1000)-(BU176*BU$26))/BV$26,0))</f>
        <v>1</v>
      </c>
      <c r="BW176" s="1">
        <f>IF($T176="primary",ROUNDUP(((($V176*$BS$7*SUM($BM$19:$BM$23))/1000)-(BU$26*BU176+BV176*BV$26))/BW$26,0),ROUNDUP(((($V176*$BO$7*SUM($BM$19:$BM$23))/1000)-(BU$26*BU176+BV176*BV$26))/BW$26,0))</f>
        <v>4</v>
      </c>
      <c r="BX176" s="1">
        <f t="shared" ref="BX176:BX192" si="595">IF($T176="primary",ROUNDUP((($V176*$BS$9*SUM($BM$19:$BM$23,$BN$19:$BN$23,$BP$19:$BP$23))/1000)/BX$26,0),ROUNDUP((($V176*$BO$9*SUM($BM$19:$BQ$23))/1000)/BX$26,0))</f>
        <v>2</v>
      </c>
      <c r="BY176" s="1">
        <f t="shared" ref="BY176:BY192" si="596">IF($T176="primary",ROUNDDOWN((($V176*$BS$12*SUM($BP$19:$BP$23))/1000)/BY$26,0),ROUNDDOWN((($V176*$BO$12*SUM($BN$19:$BN$23,$BQ$19:$BQ$23))/1000)/BY$26,0))</f>
        <v>0</v>
      </c>
      <c r="BZ176" s="1">
        <f t="shared" ref="BZ176:BZ192" si="597">IF($T176="primary",ROUNDDOWN(((($V176*$BS$12*SUM($BP$19:$BP$23))/1000)-(BY176*BY$26))/BZ$26,0),ROUNDDOWN(((($V176*$BO$12*SUM($BN$19:$BN$23,$BQ$19:$BQ$23))/1000)-(BY176*BY$26))/BZ$26,0))</f>
        <v>1</v>
      </c>
      <c r="CA176" s="1">
        <f>IF($T176="primary",ROUNDUP(((($V176*$BS$12*SUM($BP$19:$BP$23))/1000)-(BY$26*BY176+BZ176*BZ$26))/CA$26,0),ROUNDUP(((($V176*$BO$12*SUM($BN$19:$BN$23,$BQ$19:$BQ$23))/1000)-(BY$26*BY176+BZ176*BZ$26))/CA$26,0))</f>
        <v>5</v>
      </c>
      <c r="CB176" s="1">
        <f t="shared" ref="CB176:CB192" si="598">IF($T176="primary",ROUNDDOWN((($V176*$BS$11*SUM($BN$19:$BN$23))/1000)/CB$26,0),ROUNDDOWN((($V176*$BO$11*SUM($BP$19:$BP$23))/1000)/CB$26,0))</f>
        <v>0</v>
      </c>
      <c r="CC176" s="1">
        <f t="shared" ref="CC176:CC192" si="599">IF($T176="primary",ROUNDDOWN(((($V176*$BS$11*SUM($BN$19:$BN$23))/1000)-(CB176*CB$26))/CC$26,0),ROUNDDOWN(((($V176*$BO$11*SUM($BP$19:$BP$23))/1000)-(CB176*CB$26))/CC$26,0))</f>
        <v>1</v>
      </c>
      <c r="CD176" s="1">
        <f>IF($T176="primary",ROUNDUP(((($V176*$BS$11*SUM($BN$19:$BN$23))/1000)-(CB$26*CB176+CC176*CC$26))/CD$26,0),ROUNDUP(((($V176*$BO$11*SUM($BP$19:$BP$23))/1000)-(CC176*CC$26+CB$26*CB176))/CD$26,0))</f>
        <v>2</v>
      </c>
      <c r="CE176" s="1">
        <f t="shared" ref="CE176:CE192" si="600">IF($T176="primary",ROUNDDOWN((($V176*$BS$15*SUM($BM$19:$BM$23,$BQ$19:$BQ$23))/1000)/CE$26,0),ROUNDDOWN((($V176*$BO$15*SUM($BM$19:$BM$23,$BQ$19:$BQ$23))/1000)/CE$26,0))</f>
        <v>0</v>
      </c>
      <c r="CF176" s="1">
        <f>IF($T176="primary",ROUNDUP(((($V176*$BS$15*SUM($BM$19:$BM$23,$BQ$19:$BQ$23))/1000)-(CE176*CE$26))/CF$26,0),ROUNDUP(((($V176*$BO$15*SUM($BM$19:$BM$23,$BQ$19:$BQ$23))/1000)-(CE176*CE$26))/CF$26,0))</f>
        <v>1</v>
      </c>
      <c r="CG176" s="1">
        <f t="shared" ref="CG176:CG192" si="601">IF($T176="primary",ROUNDDOWN((($V176*$BS$8*SUM($BM$19:$BM$23,$BN$19:$BN$23,$BP$19:$BP$23,$BQ$19:$BQ$23))/1000)/CG$26,0),ROUNDDOWN((($V176*$BO$8*SUM($BM$19:$BM$23,$BN$19:$BN$23,$BP$19:$BP$23,$BQ$19:$BQ$23))/1000)/CG$26,0))</f>
        <v>0</v>
      </c>
      <c r="CH176" s="1">
        <f>IF($T176="primary",ROUNDDOWN(((($V176*$BS$8*SUM($BM$19:$BM$23,$BN$19:$BN$23,$BP$19:$BP$23,$BQ$19:$BQ$23))/1000)-(CG176*CG$26))/CH$26,0),ROUNDDOWN(((($V176*$BO$8*SUM($BM$19:$BM$23,$BN$19:$BN$23,$BP$19:$BP$23,$BQ$19:$BQ$23))/1000)-(CG176*CG$26))/CH$26,0))</f>
        <v>0</v>
      </c>
      <c r="CI176" s="1">
        <f>IF($T176="primary",ROUNDUP(((($V176*$BS$8*SUM($BM$19:$BM$23,$BN$19:$BN$23,$BP$19:$BP$23,$BQ$19:$BQ$23))/1000)-(CG$26*CG176+CH176*CH$26))/CI$26,0),ROUNDUP(((($V176*$BO$8*SUM($BM$19:$BM$23,$BN$19:$BN$23,$BP$19:$BP$23,$BQ$19:$BQ$23))/1000)-(CG$26*CG176+CH176*CH$26))/CI$26,0))</f>
        <v>3</v>
      </c>
    </row>
    <row r="177" spans="1:87" ht="18.75" x14ac:dyDescent="0.3">
      <c r="A177" s="1"/>
      <c r="B177" s="1"/>
      <c r="C177" s="1"/>
      <c r="D177" s="1"/>
      <c r="E177" s="1"/>
      <c r="F177" s="1"/>
      <c r="G177" s="1"/>
      <c r="H177" s="1">
        <v>31</v>
      </c>
      <c r="I177" s="1"/>
      <c r="J177" s="1"/>
      <c r="K177" s="1"/>
      <c r="L177" s="1"/>
      <c r="M177" s="1"/>
      <c r="N177" s="21" t="s">
        <v>535</v>
      </c>
      <c r="O177" s="131" t="s">
        <v>196</v>
      </c>
      <c r="P177" s="21" t="s">
        <v>272</v>
      </c>
      <c r="Q177" s="188" t="s">
        <v>550</v>
      </c>
      <c r="R177" s="1" t="s">
        <v>250</v>
      </c>
      <c r="S177" s="77" t="s">
        <v>271</v>
      </c>
      <c r="T177" s="77" t="s">
        <v>45</v>
      </c>
      <c r="U177" s="1" t="s">
        <v>256</v>
      </c>
      <c r="V177" s="3">
        <v>239</v>
      </c>
      <c r="W177" s="1">
        <f t="shared" ref="W177:W192" si="602">IF($T177="primary",ROUNDUP((($V177*$T$13*SUM($T$3,$X$3))/1000)/W$26,0),ROUNDUP((($V177*$T$20*SUM($T$3,$X$3))/1000)/W$26,0))</f>
        <v>2</v>
      </c>
      <c r="X177" s="1">
        <f t="shared" ref="X177:X192" si="603">IF($T177="primary",ROUNDUP((($V177*$T$13*SUM($U$3,$W$3))/1000)/X$26,0),ROUNDUP((($V177*$T$20*SUM($U$3,$W$3))/1000)/X$26,0))</f>
        <v>7</v>
      </c>
      <c r="Y177" s="1">
        <f t="shared" si="566"/>
        <v>3</v>
      </c>
      <c r="Z177" s="1">
        <f t="shared" si="567"/>
        <v>239</v>
      </c>
      <c r="AA177" s="1">
        <f t="shared" si="568"/>
        <v>0</v>
      </c>
      <c r="AB177" s="1">
        <f t="shared" ref="AB177:AB191" si="604">IF($T177="primary",ROUNDUP(((($V177*$T$11*SUM($T$3,$U$3,$X$3,$W$3))/1000)-(AA177*AA$26))/AB$26,0),ROUNDUP(((($V177*$T$18*SUM($T$3,$U$3,$W$3,$X$3))/1000)-(AA177*AA$26))/AB$26,0))</f>
        <v>2</v>
      </c>
      <c r="AC177" s="62"/>
      <c r="AD177" s="1">
        <f t="shared" ref="AD177:AD192" si="605">IF($T177="primary",ROUNDUP((($V177*$T$13*SUM($T$4,$X$4))/1000)/AD$26,0),ROUNDUP((($V177*$T$20*SUM($T$4,$X$4))/1000)/AD$26,0))</f>
        <v>3</v>
      </c>
      <c r="AE177" s="1">
        <f t="shared" si="569"/>
        <v>7</v>
      </c>
      <c r="AF177" s="1">
        <f t="shared" si="570"/>
        <v>3</v>
      </c>
      <c r="AG177" s="1">
        <f t="shared" si="571"/>
        <v>239</v>
      </c>
      <c r="AH177" s="1">
        <f t="shared" si="572"/>
        <v>0</v>
      </c>
      <c r="AI177" s="1">
        <f t="shared" ref="AI177:AI192" si="606">IF($T177="primary",ROUNDUP(((($V177*$T$11*SUM($T$4,$U$4,$X$4,$W$4))/1000)-(AH177*AH$26))/AI$26,0),ROUNDUP(((($V177*$T$18*SUM($T$4,$U$4,$W$4,$X$4))/1000)-(AH177*AH$26))/AI$26,0))</f>
        <v>3</v>
      </c>
      <c r="AJ177" s="62"/>
      <c r="AK177" s="1">
        <f t="shared" si="573"/>
        <v>2</v>
      </c>
      <c r="AL177" s="1">
        <f t="shared" si="574"/>
        <v>4</v>
      </c>
      <c r="AM177" s="1">
        <f t="shared" si="575"/>
        <v>2</v>
      </c>
      <c r="AN177" s="1">
        <f t="shared" si="576"/>
        <v>0</v>
      </c>
      <c r="AO177" s="1">
        <f t="shared" si="577"/>
        <v>0</v>
      </c>
      <c r="AP177" s="1">
        <f t="shared" ref="AP177:AP192" si="607">IF($T177="primary",ROUNDUP(((($V177*$T$11*SUM($T$5,$U$5,$X$5,$W$5))/1000)-(AO177*AO$26))/AP$26,0),ROUNDUP(((($V177*$T$18*SUM($T$5,$U$5,$W$5,$X$5))/1000)-(AO177*AO$26))/AP$26,0))</f>
        <v>2</v>
      </c>
      <c r="AQ177" s="62"/>
      <c r="AR177" s="1">
        <f t="shared" si="578"/>
        <v>0</v>
      </c>
      <c r="AS177" s="1">
        <f t="shared" si="579"/>
        <v>0</v>
      </c>
      <c r="AT177" s="1">
        <f t="shared" si="580"/>
        <v>0</v>
      </c>
      <c r="AU177" s="1">
        <f t="shared" si="581"/>
        <v>0</v>
      </c>
      <c r="AV177" s="1">
        <f t="shared" si="582"/>
        <v>0</v>
      </c>
      <c r="AW177" s="1">
        <f t="shared" ref="AW177:AW192" si="608">IF($T177="primary",ROUNDUP(((($V177*$T$11*SUM($T$6,$U$6,$X$6,$W$6))/1000)-(AV177*AV$26))/AW$26,0),ROUNDUP(((($V177*$T$18*SUM($T$6,$U$6,$W$6,$X$6))/1000)-(AV177*AV$26))/AW$26,0))</f>
        <v>0</v>
      </c>
      <c r="AX177" s="62"/>
      <c r="AY177" s="1">
        <f t="shared" si="583"/>
        <v>0</v>
      </c>
      <c r="AZ177" s="1">
        <f t="shared" ref="AZ177:AZ192" si="609">IF($T177="primary",ROUNDUP((($V177*$T$14*SUM($U$7,$W$7))/1000)/AZ$26,0),ROUNDUP((($V177*$T$21*SUM($U$7,$W$7))/1000)/AZ$26,0))</f>
        <v>0</v>
      </c>
      <c r="BA177" s="1">
        <f t="shared" si="584"/>
        <v>0</v>
      </c>
      <c r="BB177" s="1">
        <f t="shared" si="585"/>
        <v>0</v>
      </c>
      <c r="BC177" s="1">
        <f t="shared" si="586"/>
        <v>0</v>
      </c>
      <c r="BD177" s="1">
        <f t="shared" ref="BD177:BD192" si="610">IF($T177="primary",ROUNDUP(((($V177*$T$11*SUM($T$7,$U$7,$X$7,$W$7))/1000)-(BC177*BC$26))/BD$26,0),ROUNDUP(((($V177*$T$18*SUM($T$7,$U$7,$W$7,$X$7))/1000)-(BC177*BC$26))/BD$26,0))</f>
        <v>0</v>
      </c>
      <c r="BE177" s="62"/>
      <c r="BF177" s="1">
        <f t="shared" ref="BF177:BF192" si="611">SUM(W177,AD177,AK177,AR177,AY177)</f>
        <v>7</v>
      </c>
      <c r="BG177" s="1">
        <f>SUM(X177,AE177,AL177,AS177,AZ177)</f>
        <v>18</v>
      </c>
      <c r="BH177" s="1">
        <f t="shared" ref="BH177:BH192" si="612">SUM(Y177,AF177,AM177,AT177,BA177)</f>
        <v>8</v>
      </c>
      <c r="BI177" s="1">
        <f t="shared" ref="BI177:BI192" si="613">SUM(Z177,AG177,AN177,AU177,BB177)</f>
        <v>478</v>
      </c>
      <c r="BJ177" s="1">
        <f t="shared" ref="BJ177:BJ192" si="614">SUM(AA177,AH177,AO177,AV177,BC177)</f>
        <v>0</v>
      </c>
      <c r="BK177" s="1">
        <f t="shared" ref="BK177:BK192" si="615">SUM(AB177,AI177,AP177,AW177,BD177)</f>
        <v>7</v>
      </c>
      <c r="BL177" s="62"/>
      <c r="BM177" s="1">
        <f t="shared" si="588"/>
        <v>0</v>
      </c>
      <c r="BN177" s="1">
        <f t="shared" si="589"/>
        <v>3</v>
      </c>
      <c r="BO177" s="1">
        <f t="shared" ref="BO177:BO192" si="616">IF($T177="primary",ROUNDUP(((($V177*$BS$14*SUM($BP$19:$BP$23))/1000)-(BM$26*BM177+BN177*BN$26))/BO$26,0),ROUNDUP(((($V177*$BO$14*SUM($BN$19:$BN$23,$BQ$19:$BQ$23))/1000)-(BM$26*BM177+BN177*BN$26))/BO$26,0))</f>
        <v>4</v>
      </c>
      <c r="BP177" s="1">
        <f t="shared" si="590"/>
        <v>3</v>
      </c>
      <c r="BQ177" s="1">
        <f t="shared" si="591"/>
        <v>0</v>
      </c>
      <c r="BR177" s="1">
        <f t="shared" ref="BR177:BR192" si="617">IF($T177="primary",ROUNDUP(((($V177*$BS$6*SUM($BO$19:$BO$23,$BN$19:$BN$23,$BQ$19:$BQ$23))/1000)-(BP$26*BP177+BQ177*BQ$26))/BR$26,0),ROUNDUP(((($V177*$BO$6*SUM($BO$19:$BO$23,$BP$19:$BP$23))/1000)-(BP$26*BP177+BQ177*BQ$26))/BR$26,0))</f>
        <v>1</v>
      </c>
      <c r="BS177" s="1">
        <f t="shared" si="592"/>
        <v>96</v>
      </c>
      <c r="BT177" s="1">
        <f t="shared" si="593"/>
        <v>90</v>
      </c>
      <c r="BU177" s="1">
        <f t="shared" si="594"/>
        <v>1</v>
      </c>
      <c r="BV177" s="1">
        <f t="shared" ref="BV177:BV192" si="618">IF($T177="primary",ROUNDDOWN(((($V177*$BS$7*SUM($BM$19:$BM$23))/1000)-(BU177*BU$26))/BV$26,0),ROUNDDOWN(((($V177*$BO$7*SUM($BM$19:$BM$23))/1000)-(BU177*BU$26))/BV$26,0))</f>
        <v>1</v>
      </c>
      <c r="BW177" s="1">
        <f t="shared" ref="BW177:BW192" si="619">IF($T177="primary",ROUNDUP(((($V177*$BS$7*SUM($BM$19:$BM$23))/1000)-(BU$26*BU177+BV177*BV$26))/BW$26,0),ROUNDUP(((($V177*$BO$7*SUM($BM$19:$BM$23))/1000)-(BU$26*BU177+BV177*BV$26))/BW$26,0))</f>
        <v>5</v>
      </c>
      <c r="BX177" s="1">
        <f t="shared" si="595"/>
        <v>4</v>
      </c>
      <c r="BY177" s="1">
        <f t="shared" si="596"/>
        <v>0</v>
      </c>
      <c r="BZ177" s="1">
        <f t="shared" si="597"/>
        <v>4</v>
      </c>
      <c r="CA177" s="1">
        <f t="shared" ref="CA177:CA192" si="620">IF($T177="primary",ROUNDUP(((($V177*$BS$12*SUM($BP$19:$BP$23))/1000)-(BY$26*BY177+BZ177*BZ$26))/CA$26,0),ROUNDUP(((($V177*$BO$12*SUM($BN$19:$BN$23,$BQ$19:$BQ$23))/1000)-(BY$26*BY177+BZ177*BZ$26))/CA$26,0))</f>
        <v>2</v>
      </c>
      <c r="CB177" s="1">
        <f t="shared" si="598"/>
        <v>2</v>
      </c>
      <c r="CC177" s="1">
        <f t="shared" si="599"/>
        <v>0</v>
      </c>
      <c r="CD177" s="1">
        <f t="shared" ref="CD177:CD192" si="621">IF($T177="primary",ROUNDUP(((($V177*$BS$11*SUM($BN$19:$BN$23))/1000)-(CB$26*CB177+CC177*CC$26))/CD$26,0),ROUNDUP(((($V177*$BO$11*SUM($BP$19:$BP$23))/1000)-(CC177*CC$26+CB$26*CB177))/CD$26,0))</f>
        <v>1</v>
      </c>
      <c r="CE177" s="1">
        <f t="shared" si="600"/>
        <v>0</v>
      </c>
      <c r="CF177" s="1">
        <f t="shared" ref="CF177:CF190" si="622">IF($T177="primary",ROUNDUP(((($V177*$BS$15*SUM($BM$19:$BM$23,$BQ$19:$BQ$23))/1000)-(CE177*CE$26))/CF$26,0),ROUNDUP(((($V177*$BO$15*SUM($BM$19:$BM$23,$BQ$19:$BQ$23))/1000)-(CE177*CE$26))/CF$26,0))</f>
        <v>1</v>
      </c>
      <c r="CG177" s="1">
        <f t="shared" si="601"/>
        <v>0</v>
      </c>
      <c r="CH177" s="1">
        <f t="shared" ref="CH177:CH190" si="623">IF($T177="primary",ROUNDDOWN(((($V177*$BS$8*SUM($BM$19:$BM$23,$BN$19:$BN$23,$BP$19:$BP$23,$BQ$19:$BQ$23))/1000)-(CG177*CG$26))/CH$26,0),ROUNDDOWN(((($V177*$BO$8*SUM($BM$19:$BM$23,$BN$19:$BN$23,$BP$19:$BP$23,$BQ$19:$BQ$23))/1000)-(CG177*CG$26))/CH$26,0))</f>
        <v>2</v>
      </c>
      <c r="CI177" s="1">
        <f t="shared" ref="CI177:CI190" si="624">IF($T177="primary",ROUNDUP(((($V177*$BS$8*SUM($BM$19:$BM$23,$BN$19:$BN$23,$BP$19:$BP$23,$BQ$19:$BQ$23))/1000)-(CG$26*CG177+CH177*CH$26))/CI$26,0),ROUNDUP(((($V177*$BO$8*SUM($BM$19:$BM$23,$BN$19:$BN$23,$BP$19:$BP$23,$BQ$19:$BQ$23))/1000)-(CG$26*CG177+CH177*CH$26))/CI$26,0))</f>
        <v>1</v>
      </c>
    </row>
    <row r="178" spans="1:87" ht="18.75" x14ac:dyDescent="0.3">
      <c r="A178" s="1"/>
      <c r="B178" s="1"/>
      <c r="C178" s="1"/>
      <c r="D178" s="1"/>
      <c r="E178" s="1"/>
      <c r="F178" s="1"/>
      <c r="G178" s="1"/>
      <c r="H178" s="1">
        <v>23</v>
      </c>
      <c r="I178" s="1"/>
      <c r="J178" s="1"/>
      <c r="K178" s="1"/>
      <c r="L178" s="1"/>
      <c r="M178" s="1"/>
      <c r="N178" s="21" t="s">
        <v>536</v>
      </c>
      <c r="O178" s="131" t="s">
        <v>196</v>
      </c>
      <c r="P178" s="21" t="s">
        <v>272</v>
      </c>
      <c r="Q178" s="188" t="s">
        <v>551</v>
      </c>
      <c r="R178" s="1" t="s">
        <v>250</v>
      </c>
      <c r="S178" s="77" t="s">
        <v>271</v>
      </c>
      <c r="T178" s="77" t="s">
        <v>45</v>
      </c>
      <c r="U178" s="1" t="s">
        <v>257</v>
      </c>
      <c r="V178" s="3">
        <v>209</v>
      </c>
      <c r="W178" s="1">
        <f t="shared" si="602"/>
        <v>2</v>
      </c>
      <c r="X178" s="1">
        <f t="shared" si="603"/>
        <v>6</v>
      </c>
      <c r="Y178" s="1">
        <f t="shared" si="566"/>
        <v>2</v>
      </c>
      <c r="Z178" s="1">
        <f t="shared" si="567"/>
        <v>209</v>
      </c>
      <c r="AA178" s="1">
        <f t="shared" si="568"/>
        <v>0</v>
      </c>
      <c r="AB178" s="1">
        <f t="shared" si="604"/>
        <v>2</v>
      </c>
      <c r="AC178" s="62"/>
      <c r="AD178" s="1">
        <f t="shared" si="605"/>
        <v>3</v>
      </c>
      <c r="AE178" s="1">
        <f t="shared" si="569"/>
        <v>6</v>
      </c>
      <c r="AF178" s="1">
        <f t="shared" si="570"/>
        <v>3</v>
      </c>
      <c r="AG178" s="1">
        <f t="shared" si="571"/>
        <v>209</v>
      </c>
      <c r="AH178" s="1">
        <f t="shared" si="572"/>
        <v>0</v>
      </c>
      <c r="AI178" s="1">
        <f t="shared" si="606"/>
        <v>3</v>
      </c>
      <c r="AJ178" s="62"/>
      <c r="AK178" s="1">
        <f t="shared" si="573"/>
        <v>2</v>
      </c>
      <c r="AL178" s="1">
        <f t="shared" si="574"/>
        <v>3</v>
      </c>
      <c r="AM178" s="1">
        <f t="shared" si="575"/>
        <v>2</v>
      </c>
      <c r="AN178" s="1">
        <f t="shared" si="576"/>
        <v>0</v>
      </c>
      <c r="AO178" s="1">
        <f t="shared" si="577"/>
        <v>0</v>
      </c>
      <c r="AP178" s="1">
        <f t="shared" si="607"/>
        <v>2</v>
      </c>
      <c r="AQ178" s="62"/>
      <c r="AR178" s="1">
        <f t="shared" si="578"/>
        <v>0</v>
      </c>
      <c r="AS178" s="1">
        <f t="shared" si="579"/>
        <v>0</v>
      </c>
      <c r="AT178" s="1">
        <f t="shared" si="580"/>
        <v>0</v>
      </c>
      <c r="AU178" s="1">
        <f t="shared" si="581"/>
        <v>0</v>
      </c>
      <c r="AV178" s="1">
        <f t="shared" si="582"/>
        <v>0</v>
      </c>
      <c r="AW178" s="1">
        <f t="shared" si="608"/>
        <v>0</v>
      </c>
      <c r="AX178" s="62"/>
      <c r="AY178" s="1">
        <f t="shared" si="583"/>
        <v>0</v>
      </c>
      <c r="AZ178" s="1">
        <f t="shared" si="609"/>
        <v>0</v>
      </c>
      <c r="BA178" s="1">
        <f t="shared" si="584"/>
        <v>0</v>
      </c>
      <c r="BB178" s="1">
        <f t="shared" si="585"/>
        <v>0</v>
      </c>
      <c r="BC178" s="1">
        <f t="shared" si="586"/>
        <v>0</v>
      </c>
      <c r="BD178" s="1">
        <f t="shared" si="610"/>
        <v>0</v>
      </c>
      <c r="BE178" s="62"/>
      <c r="BF178" s="1">
        <f t="shared" si="611"/>
        <v>7</v>
      </c>
      <c r="BG178" s="1">
        <f t="shared" ref="BG178:BG192" si="625">SUM(X178,AE178,AL178,AS178,AZ178)</f>
        <v>15</v>
      </c>
      <c r="BH178" s="1">
        <f t="shared" si="612"/>
        <v>7</v>
      </c>
      <c r="BI178" s="1">
        <f t="shared" si="613"/>
        <v>418</v>
      </c>
      <c r="BJ178" s="1">
        <f t="shared" si="614"/>
        <v>0</v>
      </c>
      <c r="BK178" s="1">
        <f t="shared" si="615"/>
        <v>7</v>
      </c>
      <c r="BL178" s="62"/>
      <c r="BM178" s="1">
        <f t="shared" si="588"/>
        <v>0</v>
      </c>
      <c r="BN178" s="1">
        <f t="shared" si="589"/>
        <v>2</v>
      </c>
      <c r="BO178" s="1">
        <f t="shared" si="616"/>
        <v>10</v>
      </c>
      <c r="BP178" s="1">
        <f t="shared" si="590"/>
        <v>2</v>
      </c>
      <c r="BQ178" s="1">
        <f t="shared" si="591"/>
        <v>3</v>
      </c>
      <c r="BR178" s="1">
        <f t="shared" si="617"/>
        <v>1</v>
      </c>
      <c r="BS178" s="1">
        <f t="shared" si="592"/>
        <v>84</v>
      </c>
      <c r="BT178" s="1">
        <f t="shared" si="593"/>
        <v>79</v>
      </c>
      <c r="BU178" s="1">
        <f t="shared" si="594"/>
        <v>1</v>
      </c>
      <c r="BV178" s="1">
        <f t="shared" si="618"/>
        <v>1</v>
      </c>
      <c r="BW178" s="1">
        <f t="shared" si="619"/>
        <v>2</v>
      </c>
      <c r="BX178" s="1">
        <f t="shared" si="595"/>
        <v>3</v>
      </c>
      <c r="BY178" s="1">
        <f t="shared" si="596"/>
        <v>0</v>
      </c>
      <c r="BZ178" s="1">
        <f t="shared" si="597"/>
        <v>3</v>
      </c>
      <c r="CA178" s="1">
        <f t="shared" si="620"/>
        <v>4</v>
      </c>
      <c r="CB178" s="1">
        <f t="shared" si="598"/>
        <v>1</v>
      </c>
      <c r="CC178" s="1">
        <f t="shared" si="599"/>
        <v>1</v>
      </c>
      <c r="CD178" s="1">
        <f t="shared" si="621"/>
        <v>2</v>
      </c>
      <c r="CE178" s="1">
        <f t="shared" si="600"/>
        <v>0</v>
      </c>
      <c r="CF178" s="1">
        <f t="shared" si="622"/>
        <v>1</v>
      </c>
      <c r="CG178" s="1">
        <f t="shared" si="601"/>
        <v>0</v>
      </c>
      <c r="CH178" s="1">
        <f t="shared" si="623"/>
        <v>1</v>
      </c>
      <c r="CI178" s="1">
        <f t="shared" si="624"/>
        <v>3</v>
      </c>
    </row>
    <row r="179" spans="1:87" ht="18.75" x14ac:dyDescent="0.3">
      <c r="A179" s="1"/>
      <c r="B179" s="1"/>
      <c r="C179" s="1"/>
      <c r="D179" s="1"/>
      <c r="E179" s="1"/>
      <c r="F179" s="1"/>
      <c r="G179" s="1"/>
      <c r="H179" s="1">
        <v>44</v>
      </c>
      <c r="I179" s="1"/>
      <c r="J179" s="1"/>
      <c r="K179" s="1"/>
      <c r="L179" s="1"/>
      <c r="M179" s="1"/>
      <c r="N179" s="21" t="s">
        <v>537</v>
      </c>
      <c r="O179" s="131" t="s">
        <v>196</v>
      </c>
      <c r="P179" s="21" t="s">
        <v>272</v>
      </c>
      <c r="Q179" s="188" t="s">
        <v>552</v>
      </c>
      <c r="R179" s="1" t="s">
        <v>250</v>
      </c>
      <c r="S179" s="77" t="s">
        <v>271</v>
      </c>
      <c r="T179" s="77" t="s">
        <v>45</v>
      </c>
      <c r="U179" s="1" t="s">
        <v>258</v>
      </c>
      <c r="V179" s="3">
        <v>309</v>
      </c>
      <c r="W179" s="1">
        <f t="shared" si="602"/>
        <v>2</v>
      </c>
      <c r="X179" s="1">
        <f t="shared" si="603"/>
        <v>9</v>
      </c>
      <c r="Y179" s="1">
        <f t="shared" si="566"/>
        <v>3</v>
      </c>
      <c r="Z179" s="1">
        <f t="shared" si="567"/>
        <v>309</v>
      </c>
      <c r="AA179" s="1">
        <f t="shared" si="568"/>
        <v>0</v>
      </c>
      <c r="AB179" s="1">
        <f t="shared" si="604"/>
        <v>3</v>
      </c>
      <c r="AC179" s="62"/>
      <c r="AD179" s="1">
        <f t="shared" si="605"/>
        <v>4</v>
      </c>
      <c r="AE179" s="1">
        <f t="shared" si="569"/>
        <v>9</v>
      </c>
      <c r="AF179" s="1">
        <f t="shared" si="570"/>
        <v>4</v>
      </c>
      <c r="AG179" s="1">
        <f t="shared" si="571"/>
        <v>309</v>
      </c>
      <c r="AH179" s="1">
        <f t="shared" si="572"/>
        <v>0</v>
      </c>
      <c r="AI179" s="1">
        <f t="shared" si="606"/>
        <v>4</v>
      </c>
      <c r="AJ179" s="62"/>
      <c r="AK179" s="1">
        <f t="shared" si="573"/>
        <v>2</v>
      </c>
      <c r="AL179" s="1">
        <f t="shared" si="574"/>
        <v>5</v>
      </c>
      <c r="AM179" s="1">
        <f t="shared" si="575"/>
        <v>2</v>
      </c>
      <c r="AN179" s="1">
        <f t="shared" si="576"/>
        <v>0</v>
      </c>
      <c r="AO179" s="1">
        <f t="shared" si="577"/>
        <v>0</v>
      </c>
      <c r="AP179" s="1">
        <f t="shared" si="607"/>
        <v>2</v>
      </c>
      <c r="AQ179" s="62"/>
      <c r="AR179" s="1">
        <f t="shared" si="578"/>
        <v>0</v>
      </c>
      <c r="AS179" s="1">
        <f t="shared" si="579"/>
        <v>0</v>
      </c>
      <c r="AT179" s="1">
        <f t="shared" si="580"/>
        <v>0</v>
      </c>
      <c r="AU179" s="1">
        <f t="shared" si="581"/>
        <v>0</v>
      </c>
      <c r="AV179" s="1">
        <f t="shared" si="582"/>
        <v>0</v>
      </c>
      <c r="AW179" s="1">
        <f t="shared" si="608"/>
        <v>0</v>
      </c>
      <c r="AX179" s="62"/>
      <c r="AY179" s="1">
        <f t="shared" si="583"/>
        <v>0</v>
      </c>
      <c r="AZ179" s="1">
        <f t="shared" si="609"/>
        <v>0</v>
      </c>
      <c r="BA179" s="1">
        <f t="shared" si="584"/>
        <v>0</v>
      </c>
      <c r="BB179" s="1">
        <f t="shared" si="585"/>
        <v>0</v>
      </c>
      <c r="BC179" s="1">
        <f t="shared" si="586"/>
        <v>0</v>
      </c>
      <c r="BD179" s="1">
        <f t="shared" si="610"/>
        <v>0</v>
      </c>
      <c r="BE179" s="62"/>
      <c r="BF179" s="1">
        <f t="shared" si="611"/>
        <v>8</v>
      </c>
      <c r="BG179" s="1">
        <f t="shared" si="625"/>
        <v>23</v>
      </c>
      <c r="BH179" s="1">
        <f t="shared" si="612"/>
        <v>9</v>
      </c>
      <c r="BI179" s="1">
        <f t="shared" si="613"/>
        <v>618</v>
      </c>
      <c r="BJ179" s="1">
        <f t="shared" si="614"/>
        <v>0</v>
      </c>
      <c r="BK179" s="1">
        <f t="shared" si="615"/>
        <v>9</v>
      </c>
      <c r="BL179" s="62"/>
      <c r="BM179" s="1">
        <f t="shared" si="588"/>
        <v>0</v>
      </c>
      <c r="BN179" s="1">
        <f t="shared" si="589"/>
        <v>4</v>
      </c>
      <c r="BO179" s="1">
        <f t="shared" si="616"/>
        <v>4</v>
      </c>
      <c r="BP179" s="1">
        <f t="shared" si="590"/>
        <v>3</v>
      </c>
      <c r="BQ179" s="1">
        <f t="shared" si="591"/>
        <v>4</v>
      </c>
      <c r="BR179" s="1">
        <f t="shared" si="617"/>
        <v>3</v>
      </c>
      <c r="BS179" s="1">
        <f t="shared" si="592"/>
        <v>124</v>
      </c>
      <c r="BT179" s="1">
        <f t="shared" si="593"/>
        <v>116</v>
      </c>
      <c r="BU179" s="1">
        <f t="shared" si="594"/>
        <v>2</v>
      </c>
      <c r="BV179" s="1">
        <f t="shared" si="618"/>
        <v>0</v>
      </c>
      <c r="BW179" s="1">
        <f t="shared" si="619"/>
        <v>5</v>
      </c>
      <c r="BX179" s="1">
        <f t="shared" si="595"/>
        <v>5</v>
      </c>
      <c r="BY179" s="1">
        <f t="shared" si="596"/>
        <v>1</v>
      </c>
      <c r="BZ179" s="1">
        <f t="shared" si="597"/>
        <v>0</v>
      </c>
      <c r="CA179" s="1">
        <f t="shared" si="620"/>
        <v>3</v>
      </c>
      <c r="CB179" s="1">
        <f t="shared" si="598"/>
        <v>2</v>
      </c>
      <c r="CC179" s="1">
        <f t="shared" si="599"/>
        <v>1</v>
      </c>
      <c r="CD179" s="1">
        <f t="shared" si="621"/>
        <v>2</v>
      </c>
      <c r="CE179" s="1">
        <f t="shared" si="600"/>
        <v>0</v>
      </c>
      <c r="CF179" s="1">
        <f t="shared" si="622"/>
        <v>2</v>
      </c>
      <c r="CG179" s="1">
        <f t="shared" si="601"/>
        <v>1</v>
      </c>
      <c r="CH179" s="1">
        <f t="shared" si="623"/>
        <v>0</v>
      </c>
      <c r="CI179" s="1">
        <f t="shared" si="624"/>
        <v>1</v>
      </c>
    </row>
    <row r="180" spans="1:87" ht="18.75" x14ac:dyDescent="0.3">
      <c r="A180" s="1"/>
      <c r="B180" s="1"/>
      <c r="C180" s="1"/>
      <c r="D180" s="1"/>
      <c r="E180" s="1"/>
      <c r="F180" s="1"/>
      <c r="G180" s="1"/>
      <c r="H180" s="1">
        <v>35</v>
      </c>
      <c r="I180" s="1"/>
      <c r="J180" s="1"/>
      <c r="K180" s="1"/>
      <c r="L180" s="1"/>
      <c r="M180" s="1"/>
      <c r="N180" s="21" t="s">
        <v>538</v>
      </c>
      <c r="O180" s="131" t="s">
        <v>196</v>
      </c>
      <c r="P180" s="21" t="s">
        <v>272</v>
      </c>
      <c r="Q180" s="188" t="s">
        <v>553</v>
      </c>
      <c r="R180" s="1" t="s">
        <v>250</v>
      </c>
      <c r="S180" s="77" t="s">
        <v>271</v>
      </c>
      <c r="T180" s="77" t="s">
        <v>45</v>
      </c>
      <c r="U180" s="1" t="s">
        <v>259</v>
      </c>
      <c r="V180" s="3">
        <v>300</v>
      </c>
      <c r="W180" s="1">
        <f t="shared" si="602"/>
        <v>2</v>
      </c>
      <c r="X180" s="1">
        <f t="shared" si="603"/>
        <v>8</v>
      </c>
      <c r="Y180" s="1">
        <f t="shared" si="566"/>
        <v>3</v>
      </c>
      <c r="Z180" s="1">
        <f t="shared" si="567"/>
        <v>300</v>
      </c>
      <c r="AA180" s="1">
        <f t="shared" si="568"/>
        <v>0</v>
      </c>
      <c r="AB180" s="1">
        <f t="shared" si="604"/>
        <v>3</v>
      </c>
      <c r="AC180" s="62"/>
      <c r="AD180" s="1">
        <f t="shared" si="605"/>
        <v>4</v>
      </c>
      <c r="AE180" s="1">
        <f t="shared" si="569"/>
        <v>8</v>
      </c>
      <c r="AF180" s="1">
        <f t="shared" si="570"/>
        <v>4</v>
      </c>
      <c r="AG180" s="1">
        <f t="shared" si="571"/>
        <v>300</v>
      </c>
      <c r="AH180" s="1">
        <f t="shared" si="572"/>
        <v>0</v>
      </c>
      <c r="AI180" s="1">
        <f t="shared" si="606"/>
        <v>3</v>
      </c>
      <c r="AJ180" s="62"/>
      <c r="AK180" s="1">
        <f t="shared" si="573"/>
        <v>2</v>
      </c>
      <c r="AL180" s="1">
        <f t="shared" si="574"/>
        <v>4</v>
      </c>
      <c r="AM180" s="1">
        <f t="shared" si="575"/>
        <v>2</v>
      </c>
      <c r="AN180" s="1">
        <f t="shared" si="576"/>
        <v>0</v>
      </c>
      <c r="AO180" s="1">
        <f t="shared" si="577"/>
        <v>0</v>
      </c>
      <c r="AP180" s="1">
        <f t="shared" si="607"/>
        <v>2</v>
      </c>
      <c r="AQ180" s="62"/>
      <c r="AR180" s="1">
        <f t="shared" si="578"/>
        <v>0</v>
      </c>
      <c r="AS180" s="1">
        <f t="shared" si="579"/>
        <v>0</v>
      </c>
      <c r="AT180" s="1">
        <f t="shared" si="580"/>
        <v>0</v>
      </c>
      <c r="AU180" s="1">
        <f t="shared" si="581"/>
        <v>0</v>
      </c>
      <c r="AV180" s="1">
        <f t="shared" si="582"/>
        <v>0</v>
      </c>
      <c r="AW180" s="1">
        <f t="shared" si="608"/>
        <v>0</v>
      </c>
      <c r="AX180" s="62"/>
      <c r="AY180" s="1">
        <f t="shared" si="583"/>
        <v>0</v>
      </c>
      <c r="AZ180" s="1">
        <f t="shared" si="609"/>
        <v>0</v>
      </c>
      <c r="BA180" s="1">
        <f t="shared" si="584"/>
        <v>0</v>
      </c>
      <c r="BB180" s="1">
        <f t="shared" si="585"/>
        <v>0</v>
      </c>
      <c r="BC180" s="1">
        <f t="shared" si="586"/>
        <v>0</v>
      </c>
      <c r="BD180" s="1">
        <f t="shared" si="610"/>
        <v>0</v>
      </c>
      <c r="BE180" s="62"/>
      <c r="BF180" s="1">
        <f t="shared" si="611"/>
        <v>8</v>
      </c>
      <c r="BG180" s="1">
        <f t="shared" si="625"/>
        <v>20</v>
      </c>
      <c r="BH180" s="1">
        <f t="shared" si="612"/>
        <v>9</v>
      </c>
      <c r="BI180" s="1">
        <f t="shared" si="613"/>
        <v>600</v>
      </c>
      <c r="BJ180" s="1">
        <f t="shared" si="614"/>
        <v>0</v>
      </c>
      <c r="BK180" s="1">
        <f t="shared" si="615"/>
        <v>8</v>
      </c>
      <c r="BL180" s="62"/>
      <c r="BM180" s="1">
        <f t="shared" si="588"/>
        <v>0</v>
      </c>
      <c r="BN180" s="1">
        <f t="shared" si="589"/>
        <v>4</v>
      </c>
      <c r="BO180" s="1">
        <f t="shared" si="616"/>
        <v>2</v>
      </c>
      <c r="BP180" s="1">
        <f t="shared" si="590"/>
        <v>3</v>
      </c>
      <c r="BQ180" s="1">
        <f t="shared" si="591"/>
        <v>3</v>
      </c>
      <c r="BR180" s="1">
        <f t="shared" si="617"/>
        <v>5</v>
      </c>
      <c r="BS180" s="1">
        <f t="shared" si="592"/>
        <v>120</v>
      </c>
      <c r="BT180" s="1">
        <f t="shared" si="593"/>
        <v>113</v>
      </c>
      <c r="BU180" s="1">
        <f t="shared" si="594"/>
        <v>2</v>
      </c>
      <c r="BV180" s="1">
        <f t="shared" si="618"/>
        <v>0</v>
      </c>
      <c r="BW180" s="1">
        <f t="shared" si="619"/>
        <v>4</v>
      </c>
      <c r="BX180" s="1">
        <f t="shared" si="595"/>
        <v>5</v>
      </c>
      <c r="BY180" s="1">
        <f t="shared" si="596"/>
        <v>1</v>
      </c>
      <c r="BZ180" s="1">
        <f t="shared" si="597"/>
        <v>0</v>
      </c>
      <c r="CA180" s="1">
        <f t="shared" si="620"/>
        <v>2</v>
      </c>
      <c r="CB180" s="1">
        <f t="shared" si="598"/>
        <v>2</v>
      </c>
      <c r="CC180" s="1">
        <f t="shared" si="599"/>
        <v>1</v>
      </c>
      <c r="CD180" s="1">
        <f t="shared" si="621"/>
        <v>1</v>
      </c>
      <c r="CE180" s="1">
        <f t="shared" si="600"/>
        <v>0</v>
      </c>
      <c r="CF180" s="1">
        <f t="shared" si="622"/>
        <v>2</v>
      </c>
      <c r="CG180" s="1">
        <f t="shared" si="601"/>
        <v>1</v>
      </c>
      <c r="CH180" s="1">
        <f t="shared" si="623"/>
        <v>0</v>
      </c>
      <c r="CI180" s="1">
        <f t="shared" si="624"/>
        <v>1</v>
      </c>
    </row>
    <row r="181" spans="1:87" ht="18.75" x14ac:dyDescent="0.3">
      <c r="A181" s="1"/>
      <c r="B181" s="1"/>
      <c r="C181" s="1"/>
      <c r="D181" s="1"/>
      <c r="E181" s="1"/>
      <c r="F181" s="1"/>
      <c r="G181" s="1"/>
      <c r="H181" s="1">
        <v>19</v>
      </c>
      <c r="I181" s="1"/>
      <c r="J181" s="1"/>
      <c r="K181" s="1"/>
      <c r="L181" s="1"/>
      <c r="M181" s="1"/>
      <c r="N181" s="21" t="s">
        <v>539</v>
      </c>
      <c r="O181" s="131" t="s">
        <v>196</v>
      </c>
      <c r="P181" s="21" t="s">
        <v>272</v>
      </c>
      <c r="Q181" s="188" t="s">
        <v>554</v>
      </c>
      <c r="R181" s="1" t="s">
        <v>250</v>
      </c>
      <c r="S181" s="77" t="s">
        <v>271</v>
      </c>
      <c r="T181" s="77" t="s">
        <v>45</v>
      </c>
      <c r="U181" s="1" t="s">
        <v>260</v>
      </c>
      <c r="V181" s="3">
        <v>148</v>
      </c>
      <c r="W181" s="1">
        <f t="shared" si="602"/>
        <v>1</v>
      </c>
      <c r="X181" s="1">
        <f t="shared" si="603"/>
        <v>4</v>
      </c>
      <c r="Y181" s="1">
        <f t="shared" si="566"/>
        <v>2</v>
      </c>
      <c r="Z181" s="1">
        <f t="shared" si="567"/>
        <v>148</v>
      </c>
      <c r="AA181" s="1">
        <f t="shared" si="568"/>
        <v>0</v>
      </c>
      <c r="AB181" s="1">
        <f t="shared" si="604"/>
        <v>2</v>
      </c>
      <c r="AC181" s="62"/>
      <c r="AD181" s="1">
        <f t="shared" si="605"/>
        <v>2</v>
      </c>
      <c r="AE181" s="1">
        <f t="shared" si="569"/>
        <v>4</v>
      </c>
      <c r="AF181" s="1">
        <f t="shared" si="570"/>
        <v>2</v>
      </c>
      <c r="AG181" s="1">
        <f t="shared" si="571"/>
        <v>148</v>
      </c>
      <c r="AH181" s="1">
        <f t="shared" si="572"/>
        <v>0</v>
      </c>
      <c r="AI181" s="1">
        <f t="shared" si="606"/>
        <v>2</v>
      </c>
      <c r="AJ181" s="62"/>
      <c r="AK181" s="1">
        <f t="shared" si="573"/>
        <v>1</v>
      </c>
      <c r="AL181" s="1">
        <f t="shared" si="574"/>
        <v>2</v>
      </c>
      <c r="AM181" s="1">
        <f t="shared" si="575"/>
        <v>1</v>
      </c>
      <c r="AN181" s="1">
        <f t="shared" si="576"/>
        <v>0</v>
      </c>
      <c r="AO181" s="1">
        <f t="shared" si="577"/>
        <v>0</v>
      </c>
      <c r="AP181" s="1">
        <f t="shared" si="607"/>
        <v>1</v>
      </c>
      <c r="AQ181" s="62"/>
      <c r="AR181" s="1">
        <f t="shared" si="578"/>
        <v>0</v>
      </c>
      <c r="AS181" s="1">
        <f t="shared" si="579"/>
        <v>0</v>
      </c>
      <c r="AT181" s="1">
        <f t="shared" si="580"/>
        <v>0</v>
      </c>
      <c r="AU181" s="1">
        <f t="shared" si="581"/>
        <v>0</v>
      </c>
      <c r="AV181" s="1">
        <f t="shared" si="582"/>
        <v>0</v>
      </c>
      <c r="AW181" s="1">
        <f t="shared" si="608"/>
        <v>0</v>
      </c>
      <c r="AX181" s="62"/>
      <c r="AY181" s="1">
        <f t="shared" si="583"/>
        <v>0</v>
      </c>
      <c r="AZ181" s="1">
        <f t="shared" si="609"/>
        <v>0</v>
      </c>
      <c r="BA181" s="1">
        <f t="shared" si="584"/>
        <v>0</v>
      </c>
      <c r="BB181" s="1">
        <f t="shared" si="585"/>
        <v>0</v>
      </c>
      <c r="BC181" s="1">
        <f t="shared" si="586"/>
        <v>0</v>
      </c>
      <c r="BD181" s="1">
        <f t="shared" si="610"/>
        <v>0</v>
      </c>
      <c r="BE181" s="62"/>
      <c r="BF181" s="1">
        <f t="shared" si="611"/>
        <v>4</v>
      </c>
      <c r="BG181" s="1">
        <f t="shared" si="625"/>
        <v>10</v>
      </c>
      <c r="BH181" s="1">
        <f t="shared" si="612"/>
        <v>5</v>
      </c>
      <c r="BI181" s="1">
        <f t="shared" si="613"/>
        <v>296</v>
      </c>
      <c r="BJ181" s="1">
        <f t="shared" si="614"/>
        <v>0</v>
      </c>
      <c r="BK181" s="1">
        <f t="shared" si="615"/>
        <v>5</v>
      </c>
      <c r="BL181" s="62"/>
      <c r="BM181" s="1">
        <f t="shared" si="588"/>
        <v>0</v>
      </c>
      <c r="BN181" s="1">
        <f t="shared" si="589"/>
        <v>2</v>
      </c>
      <c r="BO181" s="1">
        <f t="shared" si="616"/>
        <v>1</v>
      </c>
      <c r="BP181" s="1">
        <f t="shared" si="590"/>
        <v>1</v>
      </c>
      <c r="BQ181" s="1">
        <f t="shared" si="591"/>
        <v>4</v>
      </c>
      <c r="BR181" s="1">
        <f t="shared" si="617"/>
        <v>2</v>
      </c>
      <c r="BS181" s="1">
        <f t="shared" si="592"/>
        <v>60</v>
      </c>
      <c r="BT181" s="1">
        <f t="shared" si="593"/>
        <v>56</v>
      </c>
      <c r="BU181" s="1">
        <f t="shared" si="594"/>
        <v>1</v>
      </c>
      <c r="BV181" s="1">
        <f t="shared" si="618"/>
        <v>0</v>
      </c>
      <c r="BW181" s="1">
        <f t="shared" si="619"/>
        <v>2</v>
      </c>
      <c r="BX181" s="1">
        <f t="shared" si="595"/>
        <v>3</v>
      </c>
      <c r="BY181" s="1">
        <f t="shared" si="596"/>
        <v>0</v>
      </c>
      <c r="BZ181" s="1">
        <f t="shared" si="597"/>
        <v>2</v>
      </c>
      <c r="CA181" s="1">
        <f t="shared" si="620"/>
        <v>4</v>
      </c>
      <c r="CB181" s="1">
        <f t="shared" si="598"/>
        <v>1</v>
      </c>
      <c r="CC181" s="1">
        <f t="shared" si="599"/>
        <v>0</v>
      </c>
      <c r="CD181" s="1">
        <f t="shared" si="621"/>
        <v>2</v>
      </c>
      <c r="CE181" s="1">
        <f t="shared" si="600"/>
        <v>0</v>
      </c>
      <c r="CF181" s="1">
        <f t="shared" si="622"/>
        <v>1</v>
      </c>
      <c r="CG181" s="1">
        <f t="shared" si="601"/>
        <v>0</v>
      </c>
      <c r="CH181" s="1">
        <f t="shared" si="623"/>
        <v>1</v>
      </c>
      <c r="CI181" s="1">
        <f t="shared" si="624"/>
        <v>1</v>
      </c>
    </row>
    <row r="182" spans="1:87" ht="18.75" x14ac:dyDescent="0.3">
      <c r="A182" s="1"/>
      <c r="B182" s="1"/>
      <c r="C182" s="1"/>
      <c r="D182" s="1"/>
      <c r="E182" s="1"/>
      <c r="F182" s="1"/>
      <c r="G182" s="1"/>
      <c r="H182" s="1">
        <v>92</v>
      </c>
      <c r="I182" s="1"/>
      <c r="J182" s="1"/>
      <c r="K182" s="1"/>
      <c r="L182" s="1"/>
      <c r="M182" s="1"/>
      <c r="N182" s="21" t="s">
        <v>540</v>
      </c>
      <c r="O182" s="131" t="s">
        <v>196</v>
      </c>
      <c r="P182" s="21" t="s">
        <v>272</v>
      </c>
      <c r="Q182" s="188" t="s">
        <v>555</v>
      </c>
      <c r="R182" s="1" t="s">
        <v>250</v>
      </c>
      <c r="S182" s="77" t="s">
        <v>271</v>
      </c>
      <c r="T182" s="77" t="s">
        <v>45</v>
      </c>
      <c r="U182" s="1" t="s">
        <v>261</v>
      </c>
      <c r="V182" s="3">
        <v>588</v>
      </c>
      <c r="W182" s="1">
        <f t="shared" si="602"/>
        <v>4</v>
      </c>
      <c r="X182" s="1">
        <f t="shared" si="603"/>
        <v>16</v>
      </c>
      <c r="Y182" s="1">
        <f t="shared" si="566"/>
        <v>6</v>
      </c>
      <c r="Z182" s="1">
        <f t="shared" si="567"/>
        <v>588</v>
      </c>
      <c r="AA182" s="1">
        <f t="shared" si="568"/>
        <v>0</v>
      </c>
      <c r="AB182" s="1">
        <f t="shared" si="604"/>
        <v>5</v>
      </c>
      <c r="AC182" s="62"/>
      <c r="AD182" s="1">
        <f>IF($T182="primary",ROUNDUP((($V182*$T$13*SUM($T$4,$X$4))/1000)/AD$26,0),ROUNDUP((($V182*$T$20*SUM($T$4,$X$4))/1000)/AD$26,0))</f>
        <v>8</v>
      </c>
      <c r="AE182" s="1">
        <f t="shared" si="569"/>
        <v>16</v>
      </c>
      <c r="AF182" s="1">
        <f t="shared" si="570"/>
        <v>8</v>
      </c>
      <c r="AG182" s="1">
        <f t="shared" si="571"/>
        <v>588</v>
      </c>
      <c r="AH182" s="1">
        <f t="shared" si="572"/>
        <v>1</v>
      </c>
      <c r="AI182" s="1">
        <f t="shared" si="606"/>
        <v>1</v>
      </c>
      <c r="AJ182" s="62"/>
      <c r="AK182" s="1">
        <f t="shared" si="573"/>
        <v>4</v>
      </c>
      <c r="AL182" s="1">
        <f t="shared" si="574"/>
        <v>8</v>
      </c>
      <c r="AM182" s="1">
        <f t="shared" si="575"/>
        <v>4</v>
      </c>
      <c r="AN182" s="1">
        <f t="shared" si="576"/>
        <v>0</v>
      </c>
      <c r="AO182" s="1">
        <f t="shared" si="577"/>
        <v>0</v>
      </c>
      <c r="AP182" s="1">
        <f t="shared" si="607"/>
        <v>3</v>
      </c>
      <c r="AQ182" s="62"/>
      <c r="AR182" s="1">
        <f t="shared" si="578"/>
        <v>0</v>
      </c>
      <c r="AS182" s="1">
        <f t="shared" si="579"/>
        <v>0</v>
      </c>
      <c r="AT182" s="1">
        <f t="shared" si="580"/>
        <v>0</v>
      </c>
      <c r="AU182" s="1">
        <f t="shared" si="581"/>
        <v>0</v>
      </c>
      <c r="AV182" s="1">
        <f t="shared" si="582"/>
        <v>0</v>
      </c>
      <c r="AW182" s="1">
        <f t="shared" si="608"/>
        <v>0</v>
      </c>
      <c r="AX182" s="62"/>
      <c r="AY182" s="1">
        <f t="shared" si="583"/>
        <v>0</v>
      </c>
      <c r="AZ182" s="1">
        <f t="shared" si="609"/>
        <v>0</v>
      </c>
      <c r="BA182" s="1">
        <f t="shared" si="584"/>
        <v>0</v>
      </c>
      <c r="BB182" s="1">
        <f t="shared" si="585"/>
        <v>0</v>
      </c>
      <c r="BC182" s="1">
        <f t="shared" si="586"/>
        <v>0</v>
      </c>
      <c r="BD182" s="1">
        <f t="shared" si="610"/>
        <v>0</v>
      </c>
      <c r="BE182" s="62"/>
      <c r="BF182" s="1">
        <f t="shared" si="611"/>
        <v>16</v>
      </c>
      <c r="BG182" s="1">
        <f t="shared" si="625"/>
        <v>40</v>
      </c>
      <c r="BH182" s="1">
        <f t="shared" si="612"/>
        <v>18</v>
      </c>
      <c r="BI182" s="1">
        <f t="shared" si="613"/>
        <v>1176</v>
      </c>
      <c r="BJ182" s="1">
        <f t="shared" si="614"/>
        <v>1</v>
      </c>
      <c r="BK182" s="1">
        <f t="shared" si="615"/>
        <v>9</v>
      </c>
      <c r="BL182" s="62"/>
      <c r="BM182" s="1">
        <f t="shared" si="588"/>
        <v>1</v>
      </c>
      <c r="BN182" s="1">
        <f t="shared" si="589"/>
        <v>3</v>
      </c>
      <c r="BO182" s="1">
        <f t="shared" si="616"/>
        <v>3</v>
      </c>
      <c r="BP182" s="1">
        <f t="shared" si="590"/>
        <v>7</v>
      </c>
      <c r="BQ182" s="1">
        <f t="shared" si="591"/>
        <v>2</v>
      </c>
      <c r="BR182" s="1">
        <f t="shared" si="617"/>
        <v>1</v>
      </c>
      <c r="BS182" s="1">
        <f t="shared" si="592"/>
        <v>236</v>
      </c>
      <c r="BT182" s="1">
        <f t="shared" si="593"/>
        <v>221</v>
      </c>
      <c r="BU182" s="1">
        <f t="shared" si="594"/>
        <v>4</v>
      </c>
      <c r="BV182" s="1">
        <f t="shared" si="618"/>
        <v>1</v>
      </c>
      <c r="BW182" s="1">
        <f t="shared" si="619"/>
        <v>3</v>
      </c>
      <c r="BX182" s="1">
        <f t="shared" si="595"/>
        <v>9</v>
      </c>
      <c r="BY182" s="1">
        <f t="shared" si="596"/>
        <v>2</v>
      </c>
      <c r="BZ182" s="1">
        <f t="shared" si="597"/>
        <v>0</v>
      </c>
      <c r="CA182" s="1">
        <f t="shared" si="620"/>
        <v>3</v>
      </c>
      <c r="CB182" s="1">
        <f t="shared" si="598"/>
        <v>5</v>
      </c>
      <c r="CC182" s="1">
        <f t="shared" si="599"/>
        <v>0</v>
      </c>
      <c r="CD182" s="1">
        <f t="shared" si="621"/>
        <v>2</v>
      </c>
      <c r="CE182" s="1">
        <f t="shared" si="600"/>
        <v>0</v>
      </c>
      <c r="CF182" s="1">
        <f t="shared" si="622"/>
        <v>3</v>
      </c>
      <c r="CG182" s="1">
        <f t="shared" si="601"/>
        <v>2</v>
      </c>
      <c r="CH182" s="1">
        <f t="shared" si="623"/>
        <v>0</v>
      </c>
      <c r="CI182" s="1">
        <f t="shared" si="624"/>
        <v>1</v>
      </c>
    </row>
    <row r="183" spans="1:87" ht="18.75" x14ac:dyDescent="0.3">
      <c r="A183" s="1"/>
      <c r="B183" s="1"/>
      <c r="C183" s="1"/>
      <c r="D183" s="1"/>
      <c r="E183" s="1"/>
      <c r="F183" s="1"/>
      <c r="G183" s="1"/>
      <c r="H183" s="1">
        <v>38</v>
      </c>
      <c r="I183" s="1"/>
      <c r="J183" s="1"/>
      <c r="K183" s="1"/>
      <c r="L183" s="1"/>
      <c r="M183" s="1"/>
      <c r="N183" s="21" t="s">
        <v>541</v>
      </c>
      <c r="O183" s="131" t="s">
        <v>196</v>
      </c>
      <c r="P183" s="21" t="s">
        <v>272</v>
      </c>
      <c r="Q183" s="188" t="s">
        <v>556</v>
      </c>
      <c r="R183" s="1" t="s">
        <v>250</v>
      </c>
      <c r="S183" s="77" t="s">
        <v>271</v>
      </c>
      <c r="T183" s="77" t="s">
        <v>45</v>
      </c>
      <c r="U183" s="1" t="s">
        <v>262</v>
      </c>
      <c r="V183" s="3">
        <v>295</v>
      </c>
      <c r="W183" s="1">
        <f t="shared" si="602"/>
        <v>2</v>
      </c>
      <c r="X183" s="1">
        <f t="shared" si="603"/>
        <v>8</v>
      </c>
      <c r="Y183" s="1">
        <f t="shared" si="566"/>
        <v>3</v>
      </c>
      <c r="Z183" s="1">
        <f t="shared" si="567"/>
        <v>295</v>
      </c>
      <c r="AA183" s="1">
        <f t="shared" si="568"/>
        <v>0</v>
      </c>
      <c r="AB183" s="1">
        <f t="shared" si="604"/>
        <v>3</v>
      </c>
      <c r="AC183" s="62"/>
      <c r="AD183" s="1">
        <f t="shared" si="605"/>
        <v>4</v>
      </c>
      <c r="AE183" s="1">
        <f t="shared" si="569"/>
        <v>8</v>
      </c>
      <c r="AF183" s="1">
        <f t="shared" si="570"/>
        <v>4</v>
      </c>
      <c r="AG183" s="1">
        <f t="shared" si="571"/>
        <v>295</v>
      </c>
      <c r="AH183" s="1">
        <f t="shared" si="572"/>
        <v>0</v>
      </c>
      <c r="AI183" s="1">
        <f t="shared" si="606"/>
        <v>3</v>
      </c>
      <c r="AJ183" s="62"/>
      <c r="AK183" s="1">
        <f t="shared" si="573"/>
        <v>2</v>
      </c>
      <c r="AL183" s="1">
        <f t="shared" si="574"/>
        <v>4</v>
      </c>
      <c r="AM183" s="1">
        <f t="shared" si="575"/>
        <v>2</v>
      </c>
      <c r="AN183" s="1">
        <f t="shared" si="576"/>
        <v>0</v>
      </c>
      <c r="AO183" s="1">
        <f t="shared" si="577"/>
        <v>0</v>
      </c>
      <c r="AP183" s="1">
        <f t="shared" si="607"/>
        <v>2</v>
      </c>
      <c r="AQ183" s="62"/>
      <c r="AR183" s="1">
        <f t="shared" si="578"/>
        <v>0</v>
      </c>
      <c r="AS183" s="1">
        <f t="shared" si="579"/>
        <v>0</v>
      </c>
      <c r="AT183" s="1">
        <f t="shared" si="580"/>
        <v>0</v>
      </c>
      <c r="AU183" s="1">
        <f t="shared" si="581"/>
        <v>0</v>
      </c>
      <c r="AV183" s="1">
        <f t="shared" si="582"/>
        <v>0</v>
      </c>
      <c r="AW183" s="1">
        <f t="shared" si="608"/>
        <v>0</v>
      </c>
      <c r="AX183" s="62"/>
      <c r="AY183" s="1">
        <f t="shared" si="583"/>
        <v>0</v>
      </c>
      <c r="AZ183" s="1">
        <f t="shared" si="609"/>
        <v>0</v>
      </c>
      <c r="BA183" s="1">
        <f t="shared" si="584"/>
        <v>0</v>
      </c>
      <c r="BB183" s="1">
        <f t="shared" si="585"/>
        <v>0</v>
      </c>
      <c r="BC183" s="1">
        <f t="shared" si="586"/>
        <v>0</v>
      </c>
      <c r="BD183" s="1">
        <f t="shared" si="610"/>
        <v>0</v>
      </c>
      <c r="BE183" s="62"/>
      <c r="BF183" s="1">
        <f t="shared" si="611"/>
        <v>8</v>
      </c>
      <c r="BG183" s="1">
        <f t="shared" si="625"/>
        <v>20</v>
      </c>
      <c r="BH183" s="1">
        <f t="shared" si="612"/>
        <v>9</v>
      </c>
      <c r="BI183" s="1">
        <f t="shared" si="613"/>
        <v>590</v>
      </c>
      <c r="BJ183" s="1">
        <f t="shared" si="614"/>
        <v>0</v>
      </c>
      <c r="BK183" s="1">
        <f t="shared" si="615"/>
        <v>8</v>
      </c>
      <c r="BL183" s="62"/>
      <c r="BM183" s="1">
        <f t="shared" si="588"/>
        <v>0</v>
      </c>
      <c r="BN183" s="1">
        <f t="shared" si="589"/>
        <v>4</v>
      </c>
      <c r="BO183" s="1">
        <f t="shared" si="616"/>
        <v>2</v>
      </c>
      <c r="BP183" s="1">
        <f t="shared" si="590"/>
        <v>3</v>
      </c>
      <c r="BQ183" s="1">
        <f t="shared" si="591"/>
        <v>3</v>
      </c>
      <c r="BR183" s="1">
        <f t="shared" si="617"/>
        <v>3</v>
      </c>
      <c r="BS183" s="1">
        <f t="shared" si="592"/>
        <v>118</v>
      </c>
      <c r="BT183" s="1">
        <f t="shared" si="593"/>
        <v>111</v>
      </c>
      <c r="BU183" s="1">
        <f t="shared" si="594"/>
        <v>2</v>
      </c>
      <c r="BV183" s="1">
        <f t="shared" si="618"/>
        <v>0</v>
      </c>
      <c r="BW183" s="1">
        <f t="shared" si="619"/>
        <v>4</v>
      </c>
      <c r="BX183" s="1">
        <f t="shared" si="595"/>
        <v>5</v>
      </c>
      <c r="BY183" s="1">
        <f t="shared" si="596"/>
        <v>1</v>
      </c>
      <c r="BZ183" s="1">
        <f t="shared" si="597"/>
        <v>0</v>
      </c>
      <c r="CA183" s="1">
        <f t="shared" si="620"/>
        <v>2</v>
      </c>
      <c r="CB183" s="1">
        <f t="shared" si="598"/>
        <v>2</v>
      </c>
      <c r="CC183" s="1">
        <f t="shared" si="599"/>
        <v>1</v>
      </c>
      <c r="CD183" s="1">
        <f t="shared" si="621"/>
        <v>1</v>
      </c>
      <c r="CE183" s="1">
        <f t="shared" si="600"/>
        <v>0</v>
      </c>
      <c r="CF183" s="1">
        <f t="shared" si="622"/>
        <v>2</v>
      </c>
      <c r="CG183" s="1">
        <f t="shared" si="601"/>
        <v>1</v>
      </c>
      <c r="CH183" s="1">
        <f t="shared" si="623"/>
        <v>0</v>
      </c>
      <c r="CI183" s="1">
        <f t="shared" si="624"/>
        <v>1</v>
      </c>
    </row>
    <row r="184" spans="1:87" ht="18.75" x14ac:dyDescent="0.3">
      <c r="A184" s="1"/>
      <c r="B184" s="1"/>
      <c r="C184" s="1"/>
      <c r="D184" s="1"/>
      <c r="E184" s="1"/>
      <c r="F184" s="1"/>
      <c r="G184" s="1"/>
      <c r="H184" s="1">
        <v>17</v>
      </c>
      <c r="I184" s="1"/>
      <c r="J184" s="1"/>
      <c r="K184" s="1"/>
      <c r="L184" s="1"/>
      <c r="M184" s="1"/>
      <c r="N184" s="21" t="s">
        <v>542</v>
      </c>
      <c r="O184" s="131" t="s">
        <v>196</v>
      </c>
      <c r="P184" s="21" t="s">
        <v>272</v>
      </c>
      <c r="Q184" s="188" t="s">
        <v>557</v>
      </c>
      <c r="R184" s="1" t="s">
        <v>250</v>
      </c>
      <c r="S184" s="77" t="s">
        <v>271</v>
      </c>
      <c r="T184" s="77" t="s">
        <v>45</v>
      </c>
      <c r="U184" s="1" t="s">
        <v>263</v>
      </c>
      <c r="V184" s="3">
        <v>243</v>
      </c>
      <c r="W184" s="1">
        <f t="shared" si="602"/>
        <v>2</v>
      </c>
      <c r="X184" s="1">
        <f t="shared" si="603"/>
        <v>7</v>
      </c>
      <c r="Y184" s="1">
        <f t="shared" si="566"/>
        <v>3</v>
      </c>
      <c r="Z184" s="1">
        <f t="shared" si="567"/>
        <v>243</v>
      </c>
      <c r="AA184" s="1">
        <f t="shared" si="568"/>
        <v>0</v>
      </c>
      <c r="AB184" s="1">
        <f t="shared" si="604"/>
        <v>2</v>
      </c>
      <c r="AC184" s="62"/>
      <c r="AD184" s="1">
        <f t="shared" si="605"/>
        <v>3</v>
      </c>
      <c r="AE184" s="1">
        <f t="shared" si="569"/>
        <v>7</v>
      </c>
      <c r="AF184" s="1">
        <f t="shared" si="570"/>
        <v>3</v>
      </c>
      <c r="AG184" s="1">
        <f t="shared" si="571"/>
        <v>243</v>
      </c>
      <c r="AH184" s="1">
        <f t="shared" si="572"/>
        <v>0</v>
      </c>
      <c r="AI184" s="1">
        <f t="shared" si="606"/>
        <v>3</v>
      </c>
      <c r="AJ184" s="62"/>
      <c r="AK184" s="1">
        <f t="shared" si="573"/>
        <v>2</v>
      </c>
      <c r="AL184" s="1">
        <f t="shared" si="574"/>
        <v>4</v>
      </c>
      <c r="AM184" s="1">
        <f t="shared" si="575"/>
        <v>2</v>
      </c>
      <c r="AN184" s="1">
        <f t="shared" si="576"/>
        <v>0</v>
      </c>
      <c r="AO184" s="1">
        <f t="shared" si="577"/>
        <v>0</v>
      </c>
      <c r="AP184" s="1">
        <f t="shared" si="607"/>
        <v>2</v>
      </c>
      <c r="AQ184" s="62"/>
      <c r="AR184" s="1">
        <f t="shared" si="578"/>
        <v>0</v>
      </c>
      <c r="AS184" s="1">
        <f t="shared" si="579"/>
        <v>0</v>
      </c>
      <c r="AT184" s="1">
        <f t="shared" si="580"/>
        <v>0</v>
      </c>
      <c r="AU184" s="1">
        <f t="shared" si="581"/>
        <v>0</v>
      </c>
      <c r="AV184" s="1">
        <f t="shared" si="582"/>
        <v>0</v>
      </c>
      <c r="AW184" s="1">
        <f t="shared" si="608"/>
        <v>0</v>
      </c>
      <c r="AX184" s="62"/>
      <c r="AY184" s="1">
        <f t="shared" si="583"/>
        <v>0</v>
      </c>
      <c r="AZ184" s="1">
        <f t="shared" si="609"/>
        <v>0</v>
      </c>
      <c r="BA184" s="1">
        <f t="shared" si="584"/>
        <v>0</v>
      </c>
      <c r="BB184" s="1">
        <f t="shared" si="585"/>
        <v>0</v>
      </c>
      <c r="BC184" s="1">
        <f t="shared" si="586"/>
        <v>0</v>
      </c>
      <c r="BD184" s="1">
        <f t="shared" si="610"/>
        <v>0</v>
      </c>
      <c r="BE184" s="62"/>
      <c r="BF184" s="1">
        <f t="shared" si="611"/>
        <v>7</v>
      </c>
      <c r="BG184" s="1">
        <f t="shared" si="625"/>
        <v>18</v>
      </c>
      <c r="BH184" s="1">
        <f t="shared" si="612"/>
        <v>8</v>
      </c>
      <c r="BI184" s="1">
        <f t="shared" si="613"/>
        <v>486</v>
      </c>
      <c r="BJ184" s="1">
        <f t="shared" si="614"/>
        <v>0</v>
      </c>
      <c r="BK184" s="1">
        <f t="shared" si="615"/>
        <v>7</v>
      </c>
      <c r="BL184" s="62"/>
      <c r="BM184" s="1">
        <f t="shared" si="588"/>
        <v>0</v>
      </c>
      <c r="BN184" s="1">
        <f t="shared" si="589"/>
        <v>3</v>
      </c>
      <c r="BO184" s="1">
        <f t="shared" si="616"/>
        <v>5</v>
      </c>
      <c r="BP184" s="1">
        <f t="shared" si="590"/>
        <v>3</v>
      </c>
      <c r="BQ184" s="1">
        <f t="shared" si="591"/>
        <v>0</v>
      </c>
      <c r="BR184" s="1">
        <f t="shared" si="617"/>
        <v>2</v>
      </c>
      <c r="BS184" s="1">
        <f t="shared" si="592"/>
        <v>98</v>
      </c>
      <c r="BT184" s="1">
        <f t="shared" si="593"/>
        <v>92</v>
      </c>
      <c r="BU184" s="1">
        <f t="shared" si="594"/>
        <v>1</v>
      </c>
      <c r="BV184" s="1">
        <f t="shared" si="618"/>
        <v>1</v>
      </c>
      <c r="BW184" s="1">
        <f t="shared" si="619"/>
        <v>5</v>
      </c>
      <c r="BX184" s="1">
        <f t="shared" si="595"/>
        <v>4</v>
      </c>
      <c r="BY184" s="1">
        <f t="shared" si="596"/>
        <v>0</v>
      </c>
      <c r="BZ184" s="1">
        <f t="shared" si="597"/>
        <v>4</v>
      </c>
      <c r="CA184" s="1">
        <f t="shared" si="620"/>
        <v>2</v>
      </c>
      <c r="CB184" s="1">
        <f t="shared" si="598"/>
        <v>2</v>
      </c>
      <c r="CC184" s="1">
        <f t="shared" si="599"/>
        <v>0</v>
      </c>
      <c r="CD184" s="1">
        <f t="shared" si="621"/>
        <v>1</v>
      </c>
      <c r="CE184" s="1">
        <f t="shared" si="600"/>
        <v>0</v>
      </c>
      <c r="CF184" s="1">
        <f t="shared" si="622"/>
        <v>1</v>
      </c>
      <c r="CG184" s="1">
        <f t="shared" si="601"/>
        <v>0</v>
      </c>
      <c r="CH184" s="1">
        <f t="shared" si="623"/>
        <v>2</v>
      </c>
      <c r="CI184" s="1">
        <f t="shared" si="624"/>
        <v>1</v>
      </c>
    </row>
    <row r="185" spans="1:87" ht="18.75" x14ac:dyDescent="0.3">
      <c r="A185" s="1"/>
      <c r="B185" s="1"/>
      <c r="C185" s="1"/>
      <c r="D185" s="1"/>
      <c r="E185" s="1"/>
      <c r="F185" s="1"/>
      <c r="G185" s="1"/>
      <c r="H185" s="1">
        <v>45</v>
      </c>
      <c r="I185" s="1"/>
      <c r="J185" s="1"/>
      <c r="K185" s="1"/>
      <c r="L185" s="1"/>
      <c r="M185" s="1"/>
      <c r="N185" s="21" t="s">
        <v>543</v>
      </c>
      <c r="O185" s="131" t="s">
        <v>196</v>
      </c>
      <c r="P185" s="21" t="s">
        <v>272</v>
      </c>
      <c r="Q185" s="188" t="s">
        <v>558</v>
      </c>
      <c r="R185" s="1" t="s">
        <v>250</v>
      </c>
      <c r="S185" s="77" t="s">
        <v>271</v>
      </c>
      <c r="T185" s="77" t="s">
        <v>45</v>
      </c>
      <c r="U185" s="1" t="s">
        <v>264</v>
      </c>
      <c r="V185" s="3">
        <v>286</v>
      </c>
      <c r="W185" s="1">
        <f t="shared" si="602"/>
        <v>2</v>
      </c>
      <c r="X185" s="1">
        <f t="shared" si="603"/>
        <v>8</v>
      </c>
      <c r="Y185" s="1">
        <f t="shared" si="566"/>
        <v>3</v>
      </c>
      <c r="Z185" s="1">
        <f t="shared" si="567"/>
        <v>286</v>
      </c>
      <c r="AA185" s="1">
        <f t="shared" si="568"/>
        <v>0</v>
      </c>
      <c r="AB185" s="1">
        <f t="shared" si="604"/>
        <v>3</v>
      </c>
      <c r="AC185" s="62"/>
      <c r="AD185" s="1">
        <f t="shared" si="605"/>
        <v>4</v>
      </c>
      <c r="AE185" s="1">
        <f t="shared" si="569"/>
        <v>8</v>
      </c>
      <c r="AF185" s="1">
        <f t="shared" si="570"/>
        <v>4</v>
      </c>
      <c r="AG185" s="1">
        <f t="shared" si="571"/>
        <v>286</v>
      </c>
      <c r="AH185" s="1">
        <f t="shared" si="572"/>
        <v>0</v>
      </c>
      <c r="AI185" s="1">
        <f t="shared" si="606"/>
        <v>3</v>
      </c>
      <c r="AJ185" s="62"/>
      <c r="AK185" s="1">
        <f t="shared" si="573"/>
        <v>2</v>
      </c>
      <c r="AL185" s="1">
        <f t="shared" si="574"/>
        <v>4</v>
      </c>
      <c r="AM185" s="1">
        <f>IF($T185="primary",ROUNDUP((($V185*$T$12*SUM($T$5,$U$5,$X$5,$W$5))/1000)/AM$26,0),ROUNDUP((($V185*$T$19*SUM($T$5,$U$5,$W$5,$X$5))/1000)/AM$26,0))</f>
        <v>2</v>
      </c>
      <c r="AN185" s="1">
        <f t="shared" si="576"/>
        <v>0</v>
      </c>
      <c r="AO185" s="1">
        <f t="shared" si="577"/>
        <v>0</v>
      </c>
      <c r="AP185" s="1">
        <f t="shared" si="607"/>
        <v>2</v>
      </c>
      <c r="AQ185" s="62"/>
      <c r="AR185" s="1">
        <f t="shared" si="578"/>
        <v>0</v>
      </c>
      <c r="AS185" s="1">
        <f t="shared" si="579"/>
        <v>0</v>
      </c>
      <c r="AT185" s="1">
        <f t="shared" si="580"/>
        <v>0</v>
      </c>
      <c r="AU185" s="1">
        <f t="shared" si="581"/>
        <v>0</v>
      </c>
      <c r="AV185" s="1">
        <f t="shared" si="582"/>
        <v>0</v>
      </c>
      <c r="AW185" s="1">
        <f t="shared" si="608"/>
        <v>0</v>
      </c>
      <c r="AX185" s="62"/>
      <c r="AY185" s="1">
        <f t="shared" si="583"/>
        <v>0</v>
      </c>
      <c r="AZ185" s="1">
        <f t="shared" si="609"/>
        <v>0</v>
      </c>
      <c r="BA185" s="1">
        <f t="shared" si="584"/>
        <v>0</v>
      </c>
      <c r="BB185" s="1">
        <f t="shared" si="585"/>
        <v>0</v>
      </c>
      <c r="BC185" s="1">
        <f t="shared" si="586"/>
        <v>0</v>
      </c>
      <c r="BD185" s="1">
        <f t="shared" si="610"/>
        <v>0</v>
      </c>
      <c r="BE185" s="62"/>
      <c r="BF185" s="1">
        <f t="shared" si="611"/>
        <v>8</v>
      </c>
      <c r="BG185" s="1">
        <f t="shared" si="625"/>
        <v>20</v>
      </c>
      <c r="BH185" s="1">
        <f t="shared" si="612"/>
        <v>9</v>
      </c>
      <c r="BI185" s="1">
        <f t="shared" si="613"/>
        <v>572</v>
      </c>
      <c r="BJ185" s="1">
        <f t="shared" si="614"/>
        <v>0</v>
      </c>
      <c r="BK185" s="1">
        <f t="shared" si="615"/>
        <v>8</v>
      </c>
      <c r="BL185" s="62"/>
      <c r="BM185" s="1">
        <f t="shared" si="588"/>
        <v>0</v>
      </c>
      <c r="BN185" s="1">
        <f t="shared" si="589"/>
        <v>4</v>
      </c>
      <c r="BO185" s="1">
        <f t="shared" si="616"/>
        <v>1</v>
      </c>
      <c r="BP185" s="1">
        <f t="shared" si="590"/>
        <v>3</v>
      </c>
      <c r="BQ185" s="1">
        <f t="shared" si="591"/>
        <v>3</v>
      </c>
      <c r="BR185" s="1">
        <f t="shared" si="617"/>
        <v>1</v>
      </c>
      <c r="BS185" s="1">
        <f t="shared" si="592"/>
        <v>115</v>
      </c>
      <c r="BT185" s="1">
        <f t="shared" si="593"/>
        <v>108</v>
      </c>
      <c r="BU185" s="1">
        <f t="shared" si="594"/>
        <v>2</v>
      </c>
      <c r="BV185" s="1">
        <f t="shared" si="618"/>
        <v>0</v>
      </c>
      <c r="BW185" s="1">
        <f t="shared" si="619"/>
        <v>3</v>
      </c>
      <c r="BX185" s="1">
        <f t="shared" si="595"/>
        <v>5</v>
      </c>
      <c r="BY185" s="1">
        <f t="shared" si="596"/>
        <v>1</v>
      </c>
      <c r="BZ185" s="1">
        <f t="shared" si="597"/>
        <v>0</v>
      </c>
      <c r="CA185" s="1">
        <f t="shared" si="620"/>
        <v>1</v>
      </c>
      <c r="CB185" s="1">
        <f t="shared" si="598"/>
        <v>2</v>
      </c>
      <c r="CC185" s="1">
        <f t="shared" si="599"/>
        <v>1</v>
      </c>
      <c r="CD185" s="1">
        <f t="shared" si="621"/>
        <v>1</v>
      </c>
      <c r="CE185" s="1">
        <f t="shared" si="600"/>
        <v>0</v>
      </c>
      <c r="CF185" s="1">
        <f t="shared" si="622"/>
        <v>2</v>
      </c>
      <c r="CG185" s="1">
        <f t="shared" si="601"/>
        <v>1</v>
      </c>
      <c r="CH185" s="1">
        <f t="shared" si="623"/>
        <v>0</v>
      </c>
      <c r="CI185" s="1">
        <f t="shared" si="624"/>
        <v>1</v>
      </c>
    </row>
    <row r="186" spans="1:87" ht="18.7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>
        <v>78</v>
      </c>
      <c r="N186" s="21" t="s">
        <v>544</v>
      </c>
      <c r="O186" s="131" t="s">
        <v>196</v>
      </c>
      <c r="P186" s="21" t="s">
        <v>272</v>
      </c>
      <c r="Q186" s="188" t="s">
        <v>559</v>
      </c>
      <c r="R186" s="1" t="s">
        <v>250</v>
      </c>
      <c r="S186" s="77" t="s">
        <v>271</v>
      </c>
      <c r="T186" s="1" t="s">
        <v>59</v>
      </c>
      <c r="U186" s="1" t="s">
        <v>265</v>
      </c>
      <c r="V186" s="3">
        <v>180</v>
      </c>
      <c r="W186" s="1">
        <f t="shared" si="602"/>
        <v>2</v>
      </c>
      <c r="X186" s="1">
        <f t="shared" si="603"/>
        <v>7</v>
      </c>
      <c r="Y186" s="1">
        <f t="shared" si="566"/>
        <v>2</v>
      </c>
      <c r="Z186" s="1">
        <f t="shared" si="567"/>
        <v>180</v>
      </c>
      <c r="AA186" s="1">
        <f t="shared" si="568"/>
        <v>0</v>
      </c>
      <c r="AB186" s="1">
        <f t="shared" si="604"/>
        <v>3</v>
      </c>
      <c r="AC186" s="62"/>
      <c r="AD186" s="1">
        <f t="shared" si="605"/>
        <v>3</v>
      </c>
      <c r="AE186" s="1">
        <f t="shared" si="569"/>
        <v>7</v>
      </c>
      <c r="AF186" s="1">
        <f t="shared" si="570"/>
        <v>3</v>
      </c>
      <c r="AG186" s="1">
        <f t="shared" si="571"/>
        <v>180</v>
      </c>
      <c r="AH186" s="1">
        <f t="shared" si="572"/>
        <v>0</v>
      </c>
      <c r="AI186" s="1">
        <f t="shared" si="606"/>
        <v>4</v>
      </c>
      <c r="AJ186" s="62"/>
      <c r="AK186" s="1">
        <f t="shared" si="573"/>
        <v>2</v>
      </c>
      <c r="AL186" s="1">
        <f t="shared" si="574"/>
        <v>4</v>
      </c>
      <c r="AM186" s="1">
        <f t="shared" si="575"/>
        <v>2</v>
      </c>
      <c r="AN186" s="1">
        <f t="shared" si="576"/>
        <v>0</v>
      </c>
      <c r="AO186" s="1">
        <f t="shared" si="577"/>
        <v>0</v>
      </c>
      <c r="AP186" s="1">
        <f t="shared" si="607"/>
        <v>2</v>
      </c>
      <c r="AQ186" s="62"/>
      <c r="AR186" s="1">
        <f t="shared" si="578"/>
        <v>0</v>
      </c>
      <c r="AS186" s="1">
        <f t="shared" si="579"/>
        <v>0</v>
      </c>
      <c r="AT186" s="1">
        <f t="shared" si="580"/>
        <v>0</v>
      </c>
      <c r="AU186" s="1">
        <f t="shared" si="581"/>
        <v>0</v>
      </c>
      <c r="AV186" s="1">
        <f t="shared" si="582"/>
        <v>0</v>
      </c>
      <c r="AW186" s="1">
        <f t="shared" si="608"/>
        <v>0</v>
      </c>
      <c r="AX186" s="62"/>
      <c r="AY186" s="1">
        <f t="shared" si="583"/>
        <v>0</v>
      </c>
      <c r="AZ186" s="1">
        <f t="shared" si="609"/>
        <v>0</v>
      </c>
      <c r="BA186" s="1">
        <f t="shared" si="584"/>
        <v>0</v>
      </c>
      <c r="BB186" s="1">
        <f t="shared" si="585"/>
        <v>0</v>
      </c>
      <c r="BC186" s="1">
        <f t="shared" si="586"/>
        <v>0</v>
      </c>
      <c r="BD186" s="1">
        <f t="shared" si="610"/>
        <v>0</v>
      </c>
      <c r="BE186" s="62"/>
      <c r="BF186" s="1">
        <f t="shared" si="611"/>
        <v>7</v>
      </c>
      <c r="BG186" s="1">
        <f t="shared" si="625"/>
        <v>18</v>
      </c>
      <c r="BH186" s="1">
        <f t="shared" si="612"/>
        <v>7</v>
      </c>
      <c r="BI186" s="1">
        <f t="shared" si="613"/>
        <v>360</v>
      </c>
      <c r="BJ186" s="1">
        <f t="shared" si="614"/>
        <v>0</v>
      </c>
      <c r="BK186" s="1">
        <f t="shared" si="615"/>
        <v>9</v>
      </c>
      <c r="BL186" s="62"/>
      <c r="BM186" s="1">
        <f t="shared" si="588"/>
        <v>1</v>
      </c>
      <c r="BN186" s="1">
        <f t="shared" si="589"/>
        <v>2</v>
      </c>
      <c r="BO186" s="1">
        <f t="shared" si="616"/>
        <v>2</v>
      </c>
      <c r="BP186" s="1">
        <f t="shared" si="590"/>
        <v>1</v>
      </c>
      <c r="BQ186" s="1">
        <f t="shared" si="591"/>
        <v>3</v>
      </c>
      <c r="BR186" s="1">
        <f t="shared" si="617"/>
        <v>4</v>
      </c>
      <c r="BS186" s="1">
        <f t="shared" si="592"/>
        <v>90</v>
      </c>
      <c r="BT186" s="1">
        <f t="shared" si="593"/>
        <v>54</v>
      </c>
      <c r="BU186" s="1">
        <f t="shared" si="594"/>
        <v>2</v>
      </c>
      <c r="BV186" s="1">
        <f t="shared" si="618"/>
        <v>0</v>
      </c>
      <c r="BW186" s="1">
        <f t="shared" si="619"/>
        <v>2</v>
      </c>
      <c r="BX186" s="1">
        <f t="shared" si="595"/>
        <v>8</v>
      </c>
      <c r="BY186" s="1">
        <f t="shared" si="596"/>
        <v>2</v>
      </c>
      <c r="BZ186" s="1">
        <f t="shared" si="597"/>
        <v>0</v>
      </c>
      <c r="CA186" s="1">
        <f t="shared" si="620"/>
        <v>4</v>
      </c>
      <c r="CB186" s="1">
        <f t="shared" si="598"/>
        <v>1</v>
      </c>
      <c r="CC186" s="1">
        <f t="shared" si="599"/>
        <v>0</v>
      </c>
      <c r="CD186" s="1">
        <f t="shared" si="621"/>
        <v>2</v>
      </c>
      <c r="CE186" s="1">
        <f t="shared" si="600"/>
        <v>1</v>
      </c>
      <c r="CF186" s="1">
        <f t="shared" si="622"/>
        <v>2</v>
      </c>
      <c r="CG186" s="1">
        <f t="shared" si="601"/>
        <v>1</v>
      </c>
      <c r="CH186" s="1">
        <f t="shared" si="623"/>
        <v>1</v>
      </c>
      <c r="CI186" s="1">
        <f t="shared" si="624"/>
        <v>2</v>
      </c>
    </row>
    <row r="187" spans="1:87" ht="18.7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>
        <v>69</v>
      </c>
      <c r="N187" s="21" t="s">
        <v>545</v>
      </c>
      <c r="O187" s="131" t="s">
        <v>196</v>
      </c>
      <c r="P187" s="21" t="s">
        <v>272</v>
      </c>
      <c r="Q187" s="188" t="s">
        <v>560</v>
      </c>
      <c r="R187" s="1" t="s">
        <v>250</v>
      </c>
      <c r="S187" s="77" t="s">
        <v>271</v>
      </c>
      <c r="T187" s="1" t="s">
        <v>59</v>
      </c>
      <c r="U187" s="1" t="s">
        <v>266</v>
      </c>
      <c r="V187" s="3">
        <v>503</v>
      </c>
      <c r="W187" s="1">
        <f t="shared" si="602"/>
        <v>5</v>
      </c>
      <c r="X187" s="1">
        <f t="shared" si="603"/>
        <v>18</v>
      </c>
      <c r="Y187" s="1">
        <f t="shared" si="566"/>
        <v>5</v>
      </c>
      <c r="Z187" s="1">
        <f t="shared" si="567"/>
        <v>503</v>
      </c>
      <c r="AA187" s="1">
        <f t="shared" si="568"/>
        <v>1</v>
      </c>
      <c r="AB187" s="1">
        <f t="shared" si="604"/>
        <v>3</v>
      </c>
      <c r="AC187" s="62"/>
      <c r="AD187" s="1">
        <f t="shared" si="605"/>
        <v>9</v>
      </c>
      <c r="AE187" s="1">
        <f t="shared" si="569"/>
        <v>18</v>
      </c>
      <c r="AF187" s="1">
        <f t="shared" si="570"/>
        <v>7</v>
      </c>
      <c r="AG187" s="1">
        <f t="shared" si="571"/>
        <v>503</v>
      </c>
      <c r="AH187" s="1">
        <f t="shared" si="572"/>
        <v>2</v>
      </c>
      <c r="AI187" s="1">
        <f t="shared" si="606"/>
        <v>1</v>
      </c>
      <c r="AJ187" s="62"/>
      <c r="AK187" s="1">
        <f t="shared" si="573"/>
        <v>5</v>
      </c>
      <c r="AL187" s="1">
        <f t="shared" si="574"/>
        <v>9</v>
      </c>
      <c r="AM187" s="1">
        <f t="shared" si="575"/>
        <v>4</v>
      </c>
      <c r="AN187" s="1">
        <f t="shared" si="576"/>
        <v>0</v>
      </c>
      <c r="AO187" s="1">
        <f t="shared" si="577"/>
        <v>1</v>
      </c>
      <c r="AP187" s="1">
        <f t="shared" si="607"/>
        <v>1</v>
      </c>
      <c r="AQ187" s="62"/>
      <c r="AR187" s="1">
        <f t="shared" si="578"/>
        <v>0</v>
      </c>
      <c r="AS187" s="1">
        <f t="shared" si="579"/>
        <v>0</v>
      </c>
      <c r="AT187" s="1">
        <f t="shared" si="580"/>
        <v>0</v>
      </c>
      <c r="AU187" s="1">
        <f t="shared" si="581"/>
        <v>0</v>
      </c>
      <c r="AV187" s="1">
        <f t="shared" si="582"/>
        <v>0</v>
      </c>
      <c r="AW187" s="1">
        <f t="shared" si="608"/>
        <v>0</v>
      </c>
      <c r="AX187" s="62"/>
      <c r="AY187" s="1">
        <f t="shared" si="583"/>
        <v>0</v>
      </c>
      <c r="AZ187" s="1">
        <f t="shared" si="609"/>
        <v>0</v>
      </c>
      <c r="BA187" s="1">
        <f t="shared" si="584"/>
        <v>0</v>
      </c>
      <c r="BB187" s="1">
        <f t="shared" si="585"/>
        <v>0</v>
      </c>
      <c r="BC187" s="1">
        <f t="shared" si="586"/>
        <v>0</v>
      </c>
      <c r="BD187" s="1">
        <f t="shared" si="610"/>
        <v>0</v>
      </c>
      <c r="BE187" s="62"/>
      <c r="BF187" s="1">
        <f t="shared" si="611"/>
        <v>19</v>
      </c>
      <c r="BG187" s="1">
        <f t="shared" si="625"/>
        <v>45</v>
      </c>
      <c r="BH187" s="1">
        <f t="shared" si="612"/>
        <v>16</v>
      </c>
      <c r="BI187" s="1">
        <f t="shared" si="613"/>
        <v>1006</v>
      </c>
      <c r="BJ187" s="1">
        <f t="shared" si="614"/>
        <v>4</v>
      </c>
      <c r="BK187" s="1">
        <f t="shared" si="615"/>
        <v>5</v>
      </c>
      <c r="BL187" s="62"/>
      <c r="BM187" s="1">
        <f t="shared" si="588"/>
        <v>4</v>
      </c>
      <c r="BN187" s="1">
        <f t="shared" si="589"/>
        <v>0</v>
      </c>
      <c r="BO187" s="1">
        <f t="shared" si="616"/>
        <v>2</v>
      </c>
      <c r="BP187" s="1">
        <f t="shared" si="590"/>
        <v>4</v>
      </c>
      <c r="BQ187" s="1">
        <f t="shared" si="591"/>
        <v>4</v>
      </c>
      <c r="BR187" s="1">
        <f t="shared" si="617"/>
        <v>1</v>
      </c>
      <c r="BS187" s="1">
        <f t="shared" si="592"/>
        <v>252</v>
      </c>
      <c r="BT187" s="1">
        <f t="shared" si="593"/>
        <v>151</v>
      </c>
      <c r="BU187" s="1">
        <f t="shared" si="594"/>
        <v>6</v>
      </c>
      <c r="BV187" s="1">
        <f t="shared" si="618"/>
        <v>0</v>
      </c>
      <c r="BW187" s="1">
        <f t="shared" si="619"/>
        <v>1</v>
      </c>
      <c r="BX187" s="1">
        <f t="shared" si="595"/>
        <v>23</v>
      </c>
      <c r="BY187" s="1">
        <f t="shared" si="596"/>
        <v>6</v>
      </c>
      <c r="BZ187" s="1">
        <f t="shared" si="597"/>
        <v>0</v>
      </c>
      <c r="CA187" s="1">
        <f t="shared" si="620"/>
        <v>1</v>
      </c>
      <c r="CB187" s="1">
        <f t="shared" si="598"/>
        <v>4</v>
      </c>
      <c r="CC187" s="1">
        <f t="shared" si="599"/>
        <v>0</v>
      </c>
      <c r="CD187" s="1">
        <f t="shared" si="621"/>
        <v>1</v>
      </c>
      <c r="CE187" s="1">
        <f t="shared" si="600"/>
        <v>4</v>
      </c>
      <c r="CF187" s="1">
        <f t="shared" si="622"/>
        <v>1</v>
      </c>
      <c r="CG187" s="1">
        <f t="shared" si="601"/>
        <v>4</v>
      </c>
      <c r="CH187" s="1">
        <f t="shared" si="623"/>
        <v>1</v>
      </c>
      <c r="CI187" s="1">
        <f t="shared" si="624"/>
        <v>1</v>
      </c>
    </row>
    <row r="188" spans="1:87" ht="18.75" x14ac:dyDescent="0.3">
      <c r="A188" s="1"/>
      <c r="B188" s="1"/>
      <c r="C188" s="1"/>
      <c r="D188" s="1"/>
      <c r="E188" s="1"/>
      <c r="F188" s="1"/>
      <c r="G188" s="1"/>
      <c r="H188" s="1">
        <v>111</v>
      </c>
      <c r="I188" s="1"/>
      <c r="J188" s="1"/>
      <c r="K188" s="1"/>
      <c r="L188" s="1"/>
      <c r="M188" s="1"/>
      <c r="N188" s="21" t="s">
        <v>546</v>
      </c>
      <c r="O188" s="131" t="s">
        <v>196</v>
      </c>
      <c r="P188" s="21" t="s">
        <v>272</v>
      </c>
      <c r="Q188" s="188" t="s">
        <v>561</v>
      </c>
      <c r="R188" s="1" t="s">
        <v>565</v>
      </c>
      <c r="S188" s="77" t="s">
        <v>271</v>
      </c>
      <c r="T188" s="77" t="s">
        <v>45</v>
      </c>
      <c r="U188" s="1" t="s">
        <v>267</v>
      </c>
      <c r="V188" s="3">
        <v>957</v>
      </c>
      <c r="W188" s="1">
        <f t="shared" si="602"/>
        <v>6</v>
      </c>
      <c r="X188" s="1">
        <f t="shared" si="603"/>
        <v>26</v>
      </c>
      <c r="Y188" s="1">
        <f t="shared" si="566"/>
        <v>9</v>
      </c>
      <c r="Z188" s="1">
        <f t="shared" si="567"/>
        <v>957</v>
      </c>
      <c r="AA188" s="1">
        <f t="shared" si="568"/>
        <v>1</v>
      </c>
      <c r="AB188" s="1">
        <f t="shared" si="604"/>
        <v>3</v>
      </c>
      <c r="AC188" s="62"/>
      <c r="AD188" s="1">
        <f t="shared" si="605"/>
        <v>12</v>
      </c>
      <c r="AE188" s="1">
        <f t="shared" si="569"/>
        <v>26</v>
      </c>
      <c r="AF188" s="1">
        <f t="shared" si="570"/>
        <v>12</v>
      </c>
      <c r="AG188" s="1">
        <f t="shared" si="571"/>
        <v>957</v>
      </c>
      <c r="AH188" s="1">
        <f t="shared" si="572"/>
        <v>1</v>
      </c>
      <c r="AI188" s="1">
        <f t="shared" si="606"/>
        <v>5</v>
      </c>
      <c r="AJ188" s="62"/>
      <c r="AK188" s="1">
        <f t="shared" si="573"/>
        <v>6</v>
      </c>
      <c r="AL188" s="1">
        <f t="shared" si="574"/>
        <v>13</v>
      </c>
      <c r="AM188" s="1">
        <f t="shared" si="575"/>
        <v>6</v>
      </c>
      <c r="AN188" s="1">
        <f t="shared" si="576"/>
        <v>0</v>
      </c>
      <c r="AO188" s="1">
        <f t="shared" si="577"/>
        <v>0</v>
      </c>
      <c r="AP188" s="1">
        <f t="shared" si="607"/>
        <v>5</v>
      </c>
      <c r="AQ188" s="62"/>
      <c r="AR188" s="1">
        <f t="shared" si="578"/>
        <v>0</v>
      </c>
      <c r="AS188" s="1">
        <f t="shared" si="579"/>
        <v>0</v>
      </c>
      <c r="AT188" s="1">
        <f t="shared" si="580"/>
        <v>0</v>
      </c>
      <c r="AU188" s="1">
        <f t="shared" si="581"/>
        <v>0</v>
      </c>
      <c r="AV188" s="1">
        <f t="shared" si="582"/>
        <v>0</v>
      </c>
      <c r="AW188" s="1">
        <f t="shared" si="608"/>
        <v>0</v>
      </c>
      <c r="AX188" s="62"/>
      <c r="AY188" s="1">
        <f t="shared" si="583"/>
        <v>0</v>
      </c>
      <c r="AZ188" s="1">
        <f t="shared" si="609"/>
        <v>0</v>
      </c>
      <c r="BA188" s="1">
        <f t="shared" si="584"/>
        <v>0</v>
      </c>
      <c r="BB188" s="1">
        <f t="shared" si="585"/>
        <v>0</v>
      </c>
      <c r="BC188" s="1">
        <f t="shared" si="586"/>
        <v>0</v>
      </c>
      <c r="BD188" s="1">
        <f t="shared" si="610"/>
        <v>0</v>
      </c>
      <c r="BE188" s="62"/>
      <c r="BF188" s="1">
        <f t="shared" si="611"/>
        <v>24</v>
      </c>
      <c r="BG188" s="1">
        <f t="shared" si="625"/>
        <v>65</v>
      </c>
      <c r="BH188" s="1">
        <f t="shared" si="612"/>
        <v>27</v>
      </c>
      <c r="BI188" s="1">
        <f t="shared" si="613"/>
        <v>1914</v>
      </c>
      <c r="BJ188" s="1">
        <f t="shared" si="614"/>
        <v>2</v>
      </c>
      <c r="BK188" s="1">
        <f t="shared" si="615"/>
        <v>13</v>
      </c>
      <c r="BL188" s="62"/>
      <c r="BM188" s="1">
        <f t="shared" si="588"/>
        <v>2</v>
      </c>
      <c r="BN188" s="1">
        <f t="shared" si="589"/>
        <v>3</v>
      </c>
      <c r="BO188" s="1">
        <f t="shared" si="616"/>
        <v>4</v>
      </c>
      <c r="BP188" s="1">
        <f t="shared" si="590"/>
        <v>12</v>
      </c>
      <c r="BQ188" s="1">
        <f t="shared" si="591"/>
        <v>0</v>
      </c>
      <c r="BR188" s="1">
        <f t="shared" si="617"/>
        <v>2</v>
      </c>
      <c r="BS188" s="1">
        <f t="shared" si="592"/>
        <v>383</v>
      </c>
      <c r="BT188" s="1">
        <f t="shared" si="593"/>
        <v>359</v>
      </c>
      <c r="BU188" s="1">
        <f t="shared" si="594"/>
        <v>7</v>
      </c>
      <c r="BV188" s="1">
        <f t="shared" si="618"/>
        <v>1</v>
      </c>
      <c r="BW188" s="1">
        <f t="shared" si="619"/>
        <v>2</v>
      </c>
      <c r="BX188" s="1">
        <f t="shared" si="595"/>
        <v>14</v>
      </c>
      <c r="BY188" s="1">
        <f t="shared" si="596"/>
        <v>3</v>
      </c>
      <c r="BZ188" s="1">
        <f t="shared" si="597"/>
        <v>2</v>
      </c>
      <c r="CA188" s="1">
        <f t="shared" si="620"/>
        <v>2</v>
      </c>
      <c r="CB188" s="1">
        <f t="shared" si="598"/>
        <v>8</v>
      </c>
      <c r="CC188" s="1">
        <f t="shared" si="599"/>
        <v>1</v>
      </c>
      <c r="CD188" s="1">
        <f t="shared" si="621"/>
        <v>1</v>
      </c>
      <c r="CE188" s="1">
        <f t="shared" si="600"/>
        <v>1</v>
      </c>
      <c r="CF188" s="1">
        <f t="shared" si="622"/>
        <v>2</v>
      </c>
      <c r="CG188" s="1">
        <f t="shared" si="601"/>
        <v>3</v>
      </c>
      <c r="CH188" s="1">
        <f t="shared" si="623"/>
        <v>1</v>
      </c>
      <c r="CI188" s="1">
        <f t="shared" si="624"/>
        <v>1</v>
      </c>
    </row>
    <row r="189" spans="1:87" ht="18.75" x14ac:dyDescent="0.3">
      <c r="A189" s="1"/>
      <c r="B189" s="1"/>
      <c r="C189" s="1"/>
      <c r="D189" s="1"/>
      <c r="E189" s="1"/>
      <c r="F189" s="1"/>
      <c r="G189" s="1"/>
      <c r="H189" s="1">
        <v>76</v>
      </c>
      <c r="I189" s="1"/>
      <c r="J189" s="1"/>
      <c r="K189" s="1"/>
      <c r="L189" s="1"/>
      <c r="M189" s="1"/>
      <c r="N189" s="21" t="s">
        <v>547</v>
      </c>
      <c r="O189" s="131" t="s">
        <v>196</v>
      </c>
      <c r="P189" s="21" t="s">
        <v>272</v>
      </c>
      <c r="Q189" s="188" t="s">
        <v>562</v>
      </c>
      <c r="R189" s="1" t="s">
        <v>565</v>
      </c>
      <c r="S189" s="77" t="s">
        <v>271</v>
      </c>
      <c r="T189" s="77" t="s">
        <v>45</v>
      </c>
      <c r="U189" s="1" t="s">
        <v>268</v>
      </c>
      <c r="V189" s="3">
        <v>618</v>
      </c>
      <c r="W189" s="1">
        <f t="shared" si="602"/>
        <v>4</v>
      </c>
      <c r="X189" s="1">
        <f>IF($T189="primary",ROUNDUP((($V189*$T$13*SUM($U$3,$W$3))/1000)/X$26,0),ROUNDUP((($V189*$T$20*SUM($U$3,$W$3))/1000)/X$26,0))</f>
        <v>17</v>
      </c>
      <c r="Y189" s="1">
        <f t="shared" si="566"/>
        <v>6</v>
      </c>
      <c r="Z189" s="1">
        <f t="shared" si="567"/>
        <v>618</v>
      </c>
      <c r="AA189" s="1">
        <f t="shared" si="568"/>
        <v>0</v>
      </c>
      <c r="AB189" s="1">
        <f t="shared" si="604"/>
        <v>5</v>
      </c>
      <c r="AC189" s="62"/>
      <c r="AD189" s="1">
        <f t="shared" si="605"/>
        <v>8</v>
      </c>
      <c r="AE189" s="1">
        <f t="shared" si="569"/>
        <v>17</v>
      </c>
      <c r="AF189" s="1">
        <f t="shared" si="570"/>
        <v>8</v>
      </c>
      <c r="AG189" s="1">
        <f t="shared" si="571"/>
        <v>618</v>
      </c>
      <c r="AH189" s="1">
        <f t="shared" si="572"/>
        <v>1</v>
      </c>
      <c r="AI189" s="1">
        <f t="shared" si="606"/>
        <v>2</v>
      </c>
      <c r="AJ189" s="62"/>
      <c r="AK189" s="1">
        <f t="shared" si="573"/>
        <v>4</v>
      </c>
      <c r="AL189" s="1">
        <f t="shared" si="574"/>
        <v>9</v>
      </c>
      <c r="AM189" s="1">
        <f t="shared" si="575"/>
        <v>4</v>
      </c>
      <c r="AN189" s="1">
        <f t="shared" si="576"/>
        <v>0</v>
      </c>
      <c r="AO189" s="1">
        <f t="shared" si="577"/>
        <v>0</v>
      </c>
      <c r="AP189" s="1">
        <f t="shared" si="607"/>
        <v>4</v>
      </c>
      <c r="AQ189" s="62"/>
      <c r="AR189" s="1">
        <f t="shared" si="578"/>
        <v>0</v>
      </c>
      <c r="AS189" s="1">
        <f t="shared" si="579"/>
        <v>0</v>
      </c>
      <c r="AT189" s="1">
        <f t="shared" si="580"/>
        <v>0</v>
      </c>
      <c r="AU189" s="1">
        <f t="shared" si="581"/>
        <v>0</v>
      </c>
      <c r="AV189" s="1">
        <f t="shared" si="582"/>
        <v>0</v>
      </c>
      <c r="AW189" s="1">
        <f t="shared" si="608"/>
        <v>0</v>
      </c>
      <c r="AX189" s="62"/>
      <c r="AY189" s="1">
        <f t="shared" si="583"/>
        <v>0</v>
      </c>
      <c r="AZ189" s="1">
        <f t="shared" si="609"/>
        <v>0</v>
      </c>
      <c r="BA189" s="1">
        <f t="shared" si="584"/>
        <v>0</v>
      </c>
      <c r="BB189" s="1">
        <f t="shared" si="585"/>
        <v>0</v>
      </c>
      <c r="BC189" s="1">
        <f t="shared" si="586"/>
        <v>0</v>
      </c>
      <c r="BD189" s="1">
        <f t="shared" si="610"/>
        <v>0</v>
      </c>
      <c r="BE189" s="62"/>
      <c r="BF189" s="1">
        <f t="shared" si="611"/>
        <v>16</v>
      </c>
      <c r="BG189" s="1">
        <f t="shared" si="625"/>
        <v>43</v>
      </c>
      <c r="BH189" s="1">
        <f t="shared" si="612"/>
        <v>18</v>
      </c>
      <c r="BI189" s="1">
        <f t="shared" si="613"/>
        <v>1236</v>
      </c>
      <c r="BJ189" s="1">
        <f t="shared" si="614"/>
        <v>1</v>
      </c>
      <c r="BK189" s="1">
        <f t="shared" si="615"/>
        <v>11</v>
      </c>
      <c r="BL189" s="62"/>
      <c r="BM189" s="1">
        <f t="shared" si="588"/>
        <v>1</v>
      </c>
      <c r="BN189" s="1">
        <f t="shared" si="589"/>
        <v>3</v>
      </c>
      <c r="BO189" s="1">
        <f t="shared" si="616"/>
        <v>7</v>
      </c>
      <c r="BP189" s="1">
        <f t="shared" si="590"/>
        <v>7</v>
      </c>
      <c r="BQ189" s="1">
        <f t="shared" si="591"/>
        <v>3</v>
      </c>
      <c r="BR189" s="1">
        <f t="shared" si="617"/>
        <v>5</v>
      </c>
      <c r="BS189" s="1">
        <f t="shared" si="592"/>
        <v>248</v>
      </c>
      <c r="BT189" s="1">
        <f t="shared" si="593"/>
        <v>232</v>
      </c>
      <c r="BU189" s="1">
        <f t="shared" si="594"/>
        <v>4</v>
      </c>
      <c r="BV189" s="1">
        <f t="shared" si="618"/>
        <v>1</v>
      </c>
      <c r="BW189" s="1">
        <f t="shared" si="619"/>
        <v>5</v>
      </c>
      <c r="BX189" s="1">
        <f t="shared" si="595"/>
        <v>9</v>
      </c>
      <c r="BY189" s="1">
        <f t="shared" si="596"/>
        <v>2</v>
      </c>
      <c r="BZ189" s="1">
        <f t="shared" si="597"/>
        <v>1</v>
      </c>
      <c r="CA189" s="1">
        <f t="shared" si="620"/>
        <v>1</v>
      </c>
      <c r="CB189" s="1">
        <f t="shared" si="598"/>
        <v>5</v>
      </c>
      <c r="CC189" s="1">
        <f t="shared" si="599"/>
        <v>1</v>
      </c>
      <c r="CD189" s="1">
        <f t="shared" si="621"/>
        <v>1</v>
      </c>
      <c r="CE189" s="1">
        <f t="shared" si="600"/>
        <v>0</v>
      </c>
      <c r="CF189" s="1">
        <f t="shared" si="622"/>
        <v>3</v>
      </c>
      <c r="CG189" s="1">
        <f t="shared" si="601"/>
        <v>2</v>
      </c>
      <c r="CH189" s="1">
        <f t="shared" si="623"/>
        <v>0</v>
      </c>
      <c r="CI189" s="1">
        <f t="shared" si="624"/>
        <v>2</v>
      </c>
    </row>
    <row r="190" spans="1:87" ht="18.75" x14ac:dyDescent="0.3">
      <c r="A190" s="1"/>
      <c r="B190" s="1"/>
      <c r="C190" s="1"/>
      <c r="D190" s="1"/>
      <c r="E190" s="1"/>
      <c r="F190" s="1"/>
      <c r="G190" s="1"/>
      <c r="H190" s="1">
        <v>83</v>
      </c>
      <c r="I190" s="1"/>
      <c r="J190" s="1"/>
      <c r="K190" s="1"/>
      <c r="L190" s="1"/>
      <c r="M190" s="1"/>
      <c r="N190" s="21" t="s">
        <v>548</v>
      </c>
      <c r="O190" s="131" t="s">
        <v>196</v>
      </c>
      <c r="P190" s="21" t="s">
        <v>272</v>
      </c>
      <c r="Q190" s="188" t="s">
        <v>563</v>
      </c>
      <c r="R190" s="1" t="s">
        <v>566</v>
      </c>
      <c r="S190" s="77" t="s">
        <v>271</v>
      </c>
      <c r="T190" s="77" t="s">
        <v>45</v>
      </c>
      <c r="U190" s="1" t="s">
        <v>269</v>
      </c>
      <c r="V190" s="3">
        <v>682</v>
      </c>
      <c r="W190" s="1">
        <f t="shared" si="602"/>
        <v>5</v>
      </c>
      <c r="X190" s="1">
        <f t="shared" si="603"/>
        <v>19</v>
      </c>
      <c r="Y190" s="1">
        <f t="shared" si="566"/>
        <v>7</v>
      </c>
      <c r="Z190" s="1">
        <f t="shared" si="567"/>
        <v>682</v>
      </c>
      <c r="AA190" s="1">
        <f t="shared" si="568"/>
        <v>1</v>
      </c>
      <c r="AB190" s="1">
        <f t="shared" si="604"/>
        <v>1</v>
      </c>
      <c r="AC190" s="62"/>
      <c r="AD190" s="1">
        <f t="shared" si="605"/>
        <v>9</v>
      </c>
      <c r="AE190" s="1">
        <f t="shared" si="569"/>
        <v>19</v>
      </c>
      <c r="AF190" s="1">
        <f t="shared" si="570"/>
        <v>9</v>
      </c>
      <c r="AG190" s="1">
        <f t="shared" si="571"/>
        <v>682</v>
      </c>
      <c r="AH190" s="1">
        <f t="shared" si="572"/>
        <v>1</v>
      </c>
      <c r="AI190" s="1">
        <f t="shared" si="606"/>
        <v>2</v>
      </c>
      <c r="AJ190" s="62"/>
      <c r="AK190" s="1">
        <f t="shared" si="573"/>
        <v>5</v>
      </c>
      <c r="AL190" s="1">
        <f t="shared" si="574"/>
        <v>10</v>
      </c>
      <c r="AM190" s="1">
        <f t="shared" si="575"/>
        <v>5</v>
      </c>
      <c r="AN190" s="1">
        <f t="shared" si="576"/>
        <v>0</v>
      </c>
      <c r="AO190" s="1">
        <f t="shared" si="577"/>
        <v>0</v>
      </c>
      <c r="AP190" s="1">
        <f t="shared" si="607"/>
        <v>4</v>
      </c>
      <c r="AQ190" s="62"/>
      <c r="AR190" s="1">
        <f t="shared" si="578"/>
        <v>0</v>
      </c>
      <c r="AS190" s="1">
        <f t="shared" si="579"/>
        <v>0</v>
      </c>
      <c r="AT190" s="1">
        <f t="shared" si="580"/>
        <v>0</v>
      </c>
      <c r="AU190" s="1">
        <f t="shared" si="581"/>
        <v>0</v>
      </c>
      <c r="AV190" s="1">
        <f t="shared" si="582"/>
        <v>0</v>
      </c>
      <c r="AW190" s="1">
        <f t="shared" si="608"/>
        <v>0</v>
      </c>
      <c r="AX190" s="62"/>
      <c r="AY190" s="1">
        <f t="shared" si="583"/>
        <v>0</v>
      </c>
      <c r="AZ190" s="1">
        <f t="shared" si="609"/>
        <v>0</v>
      </c>
      <c r="BA190" s="1">
        <f t="shared" si="584"/>
        <v>0</v>
      </c>
      <c r="BB190" s="1">
        <f t="shared" si="585"/>
        <v>0</v>
      </c>
      <c r="BC190" s="1">
        <f t="shared" si="586"/>
        <v>0</v>
      </c>
      <c r="BD190" s="1">
        <f t="shared" si="610"/>
        <v>0</v>
      </c>
      <c r="BE190" s="62"/>
      <c r="BF190" s="1">
        <f t="shared" si="611"/>
        <v>19</v>
      </c>
      <c r="BG190" s="1">
        <f t="shared" si="625"/>
        <v>48</v>
      </c>
      <c r="BH190" s="1">
        <f t="shared" si="612"/>
        <v>21</v>
      </c>
      <c r="BI190" s="1">
        <f t="shared" si="613"/>
        <v>1364</v>
      </c>
      <c r="BJ190" s="1">
        <f t="shared" si="614"/>
        <v>2</v>
      </c>
      <c r="BK190" s="1">
        <f t="shared" si="615"/>
        <v>7</v>
      </c>
      <c r="BL190" s="62"/>
      <c r="BM190" s="1">
        <f t="shared" si="588"/>
        <v>1</v>
      </c>
      <c r="BN190" s="1">
        <f t="shared" si="589"/>
        <v>4</v>
      </c>
      <c r="BO190" s="1">
        <f t="shared" si="616"/>
        <v>6</v>
      </c>
      <c r="BP190" s="1">
        <f t="shared" si="590"/>
        <v>8</v>
      </c>
      <c r="BQ190" s="1">
        <f t="shared" si="591"/>
        <v>2</v>
      </c>
      <c r="BR190" s="1">
        <f t="shared" si="617"/>
        <v>5</v>
      </c>
      <c r="BS190" s="1">
        <f t="shared" si="592"/>
        <v>273</v>
      </c>
      <c r="BT190" s="1">
        <f t="shared" si="593"/>
        <v>256</v>
      </c>
      <c r="BU190" s="1">
        <f t="shared" si="594"/>
        <v>5</v>
      </c>
      <c r="BV190" s="1">
        <f t="shared" si="618"/>
        <v>0</v>
      </c>
      <c r="BW190" s="1">
        <f t="shared" si="619"/>
        <v>5</v>
      </c>
      <c r="BX190" s="1">
        <f t="shared" si="595"/>
        <v>10</v>
      </c>
      <c r="BY190" s="1">
        <f t="shared" si="596"/>
        <v>2</v>
      </c>
      <c r="BZ190" s="1">
        <f t="shared" si="597"/>
        <v>2</v>
      </c>
      <c r="CA190" s="1">
        <f t="shared" si="620"/>
        <v>2</v>
      </c>
      <c r="CB190" s="1">
        <f t="shared" si="598"/>
        <v>6</v>
      </c>
      <c r="CC190" s="1">
        <f t="shared" si="599"/>
        <v>0</v>
      </c>
      <c r="CD190" s="1">
        <f t="shared" si="621"/>
        <v>1</v>
      </c>
      <c r="CE190" s="1">
        <f t="shared" si="600"/>
        <v>1</v>
      </c>
      <c r="CF190" s="1">
        <f t="shared" si="622"/>
        <v>1</v>
      </c>
      <c r="CG190" s="1">
        <f t="shared" si="601"/>
        <v>2</v>
      </c>
      <c r="CH190" s="1">
        <f t="shared" si="623"/>
        <v>1</v>
      </c>
      <c r="CI190" s="1">
        <f t="shared" si="624"/>
        <v>1</v>
      </c>
    </row>
    <row r="191" spans="1:87" ht="18.75" x14ac:dyDescent="0.3">
      <c r="A191" s="1"/>
      <c r="B191" s="1"/>
      <c r="C191" s="1"/>
      <c r="D191" s="1"/>
      <c r="E191" s="1"/>
      <c r="F191" s="1"/>
      <c r="G191" s="1"/>
      <c r="H191" s="1">
        <v>10</v>
      </c>
      <c r="I191" s="1"/>
      <c r="J191" s="1"/>
      <c r="K191" s="1"/>
      <c r="L191" s="1"/>
      <c r="M191" s="1"/>
      <c r="N191" s="21" t="s">
        <v>549</v>
      </c>
      <c r="O191" s="131" t="s">
        <v>196</v>
      </c>
      <c r="P191" s="21" t="s">
        <v>272</v>
      </c>
      <c r="Q191" s="188" t="s">
        <v>564</v>
      </c>
      <c r="R191" s="1" t="s">
        <v>565</v>
      </c>
      <c r="S191" s="77" t="s">
        <v>271</v>
      </c>
      <c r="T191" s="77" t="s">
        <v>45</v>
      </c>
      <c r="U191" s="1" t="s">
        <v>270</v>
      </c>
      <c r="V191" s="3">
        <v>85</v>
      </c>
      <c r="W191" s="1">
        <f t="shared" si="602"/>
        <v>1</v>
      </c>
      <c r="X191" s="1">
        <f t="shared" si="603"/>
        <v>3</v>
      </c>
      <c r="Y191" s="1">
        <f t="shared" si="566"/>
        <v>1</v>
      </c>
      <c r="Z191" s="1">
        <f t="shared" si="567"/>
        <v>85</v>
      </c>
      <c r="AA191" s="1">
        <f t="shared" si="568"/>
        <v>0</v>
      </c>
      <c r="AB191" s="1">
        <f t="shared" si="604"/>
        <v>1</v>
      </c>
      <c r="AC191" s="62"/>
      <c r="AD191" s="1">
        <f t="shared" si="605"/>
        <v>2</v>
      </c>
      <c r="AE191" s="1">
        <f t="shared" si="569"/>
        <v>3</v>
      </c>
      <c r="AF191" s="1">
        <f t="shared" si="570"/>
        <v>2</v>
      </c>
      <c r="AG191" s="1">
        <f t="shared" si="571"/>
        <v>85</v>
      </c>
      <c r="AH191" s="1">
        <f t="shared" si="572"/>
        <v>0</v>
      </c>
      <c r="AI191" s="1">
        <f t="shared" si="606"/>
        <v>1</v>
      </c>
      <c r="AJ191" s="62"/>
      <c r="AK191" s="1">
        <f t="shared" si="573"/>
        <v>1</v>
      </c>
      <c r="AL191" s="1">
        <f t="shared" si="574"/>
        <v>2</v>
      </c>
      <c r="AM191" s="1">
        <f t="shared" si="575"/>
        <v>1</v>
      </c>
      <c r="AN191" s="1">
        <f t="shared" si="576"/>
        <v>0</v>
      </c>
      <c r="AO191" s="1">
        <f t="shared" si="577"/>
        <v>0</v>
      </c>
      <c r="AP191" s="1">
        <f t="shared" si="607"/>
        <v>1</v>
      </c>
      <c r="AQ191" s="62"/>
      <c r="AR191" s="1">
        <f t="shared" si="578"/>
        <v>0</v>
      </c>
      <c r="AS191" s="1">
        <f t="shared" si="579"/>
        <v>0</v>
      </c>
      <c r="AT191" s="1">
        <f t="shared" si="580"/>
        <v>0</v>
      </c>
      <c r="AU191" s="1">
        <f t="shared" si="581"/>
        <v>0</v>
      </c>
      <c r="AV191" s="1">
        <f t="shared" si="582"/>
        <v>0</v>
      </c>
      <c r="AW191" s="1">
        <f t="shared" si="608"/>
        <v>0</v>
      </c>
      <c r="AX191" s="62"/>
      <c r="AY191" s="1">
        <f t="shared" si="583"/>
        <v>0</v>
      </c>
      <c r="AZ191" s="1">
        <f t="shared" si="609"/>
        <v>0</v>
      </c>
      <c r="BA191" s="1">
        <f t="shared" si="584"/>
        <v>0</v>
      </c>
      <c r="BB191" s="1">
        <f t="shared" si="585"/>
        <v>0</v>
      </c>
      <c r="BC191" s="1">
        <f t="shared" si="586"/>
        <v>0</v>
      </c>
      <c r="BD191" s="1">
        <f t="shared" si="610"/>
        <v>0</v>
      </c>
      <c r="BE191" s="48"/>
      <c r="BF191" s="1">
        <f t="shared" si="611"/>
        <v>4</v>
      </c>
      <c r="BG191" s="1">
        <f t="shared" si="625"/>
        <v>8</v>
      </c>
      <c r="BH191" s="1">
        <f t="shared" si="612"/>
        <v>4</v>
      </c>
      <c r="BI191" s="1">
        <f t="shared" si="613"/>
        <v>170</v>
      </c>
      <c r="BJ191" s="1">
        <f t="shared" si="614"/>
        <v>0</v>
      </c>
      <c r="BK191" s="1">
        <f t="shared" si="615"/>
        <v>3</v>
      </c>
      <c r="BL191" s="48"/>
      <c r="BM191" s="1">
        <f t="shared" si="588"/>
        <v>0</v>
      </c>
      <c r="BN191" s="1">
        <f t="shared" si="589"/>
        <v>1</v>
      </c>
      <c r="BO191" s="1">
        <f t="shared" si="616"/>
        <v>2</v>
      </c>
      <c r="BP191" s="1">
        <f t="shared" si="590"/>
        <v>1</v>
      </c>
      <c r="BQ191" s="1">
        <f t="shared" si="591"/>
        <v>0</v>
      </c>
      <c r="BR191" s="1">
        <f t="shared" si="617"/>
        <v>2</v>
      </c>
      <c r="BS191" s="1">
        <f t="shared" si="592"/>
        <v>34</v>
      </c>
      <c r="BT191" s="1">
        <f t="shared" si="593"/>
        <v>32</v>
      </c>
      <c r="BU191" s="1">
        <f t="shared" si="594"/>
        <v>0</v>
      </c>
      <c r="BV191" s="1">
        <f t="shared" si="618"/>
        <v>1</v>
      </c>
      <c r="BW191" s="1">
        <f t="shared" si="619"/>
        <v>2</v>
      </c>
      <c r="BX191" s="1">
        <f t="shared" si="595"/>
        <v>2</v>
      </c>
      <c r="BY191" s="1">
        <f t="shared" si="596"/>
        <v>0</v>
      </c>
      <c r="BZ191" s="1">
        <f t="shared" si="597"/>
        <v>1</v>
      </c>
      <c r="CA191" s="1">
        <f t="shared" si="620"/>
        <v>3</v>
      </c>
      <c r="CB191" s="1">
        <f t="shared" si="598"/>
        <v>0</v>
      </c>
      <c r="CC191" s="1">
        <f t="shared" si="599"/>
        <v>1</v>
      </c>
      <c r="CD191" s="1">
        <f t="shared" si="621"/>
        <v>2</v>
      </c>
      <c r="CE191" s="1">
        <f t="shared" si="600"/>
        <v>0</v>
      </c>
      <c r="CF191" s="1">
        <f>IF($T191="primary",ROUNDUP(((($V191*$BS$15*SUM($BM$19:$BM$23,$BQ$19:$BQ$23))/1000)-(CE191*CE$26))/CF$26,0),ROUNDUP(((($V191*$BO$15*SUM($BM$19:$BM$23,$BQ$19:$BQ$23))/1000)-(CE191*CE$26))/CF$26,0))</f>
        <v>1</v>
      </c>
      <c r="CG191" s="1">
        <f t="shared" si="601"/>
        <v>0</v>
      </c>
      <c r="CH191" s="1">
        <f>IF($T191="primary",ROUNDDOWN(((($V191*$BS$8*SUM($BM$19:$BM$23,$BN$19:$BN$23,$BP$19:$BP$23,$BQ$19:$BQ$23))/1000)-(CG191*CG$26))/CH$26,0),ROUNDDOWN(((($V191*$BO$8*SUM($BM$19:$BM$23,$BN$19:$BN$23,$BP$19:$BP$23,$BQ$19:$BQ$23))/1000)-(CG191*CG$26))/CH$26,0))</f>
        <v>0</v>
      </c>
      <c r="CI191" s="1">
        <f>IF($T191="primary",ROUNDUP(((($V191*$BS$8*SUM($BM$19:$BM$23,$BN$19:$BN$23,$BP$19:$BP$23,$BQ$19:$BQ$23))/1000)-(CG$26*CG191+CH191*CH$26))/CI$26,0),ROUNDUP(((($V191*$BO$8*SUM($BM$19:$BM$23,$BN$19:$BN$23,$BP$19:$BP$23,$BQ$19:$BQ$23))/1000)-(CG$26*CG191+CH191*CH$26))/CI$26,0))</f>
        <v>3</v>
      </c>
    </row>
    <row r="192" spans="1:87" ht="18.75" x14ac:dyDescent="0.3">
      <c r="N192" s="21" t="s">
        <v>579</v>
      </c>
      <c r="O192" s="131" t="s">
        <v>580</v>
      </c>
      <c r="P192" s="21" t="s">
        <v>272</v>
      </c>
      <c r="Q192" s="188" t="s">
        <v>581</v>
      </c>
      <c r="R192" s="1" t="s">
        <v>565</v>
      </c>
      <c r="S192" s="77" t="s">
        <v>271</v>
      </c>
      <c r="T192" s="77" t="s">
        <v>59</v>
      </c>
      <c r="U192" s="1" t="s">
        <v>582</v>
      </c>
      <c r="V192" s="200">
        <v>39</v>
      </c>
      <c r="W192" s="1">
        <f t="shared" si="602"/>
        <v>1</v>
      </c>
      <c r="X192" s="1">
        <f t="shared" si="603"/>
        <v>2</v>
      </c>
      <c r="Y192" s="2">
        <f t="shared" si="566"/>
        <v>1</v>
      </c>
      <c r="Z192" s="2">
        <f t="shared" si="567"/>
        <v>39</v>
      </c>
      <c r="AA192" s="2">
        <f t="shared" si="568"/>
        <v>0</v>
      </c>
      <c r="AB192" s="2">
        <f>IF($T192="primary",ROUNDUP(((($V192*$T$11*SUM($T$3,$U$3,$X$3,$W$3))/1000)-(AA192*AA$26))/AB$26,0),ROUNDUP(((($V192*$T$18*SUM($T$3,$U$3,$W$3,$X$3))/1000)-(AA192*AA$26))/AB$26,0))</f>
        <v>1</v>
      </c>
      <c r="AC192" s="62"/>
      <c r="AD192" s="2">
        <f t="shared" si="605"/>
        <v>1</v>
      </c>
      <c r="AE192" s="2">
        <f t="shared" si="569"/>
        <v>2</v>
      </c>
      <c r="AF192" s="2">
        <f t="shared" si="570"/>
        <v>1</v>
      </c>
      <c r="AG192" s="2">
        <f t="shared" si="571"/>
        <v>39</v>
      </c>
      <c r="AH192" s="2">
        <f t="shared" si="572"/>
        <v>0</v>
      </c>
      <c r="AI192" s="2">
        <f t="shared" si="606"/>
        <v>1</v>
      </c>
      <c r="AJ192" s="62"/>
      <c r="AK192" s="2">
        <f t="shared" si="573"/>
        <v>1</v>
      </c>
      <c r="AL192" s="2">
        <f t="shared" si="574"/>
        <v>1</v>
      </c>
      <c r="AM192" s="2">
        <f t="shared" si="575"/>
        <v>1</v>
      </c>
      <c r="AN192" s="2">
        <f t="shared" si="576"/>
        <v>0</v>
      </c>
      <c r="AO192" s="2">
        <f t="shared" si="577"/>
        <v>0</v>
      </c>
      <c r="AP192" s="2">
        <f t="shared" si="607"/>
        <v>1</v>
      </c>
      <c r="AQ192" s="62"/>
      <c r="AR192" s="2">
        <f t="shared" si="578"/>
        <v>0</v>
      </c>
      <c r="AS192" s="2">
        <f t="shared" si="579"/>
        <v>0</v>
      </c>
      <c r="AT192" s="2">
        <f t="shared" si="580"/>
        <v>0</v>
      </c>
      <c r="AU192" s="2">
        <f t="shared" si="581"/>
        <v>0</v>
      </c>
      <c r="AV192" s="2">
        <f t="shared" si="582"/>
        <v>0</v>
      </c>
      <c r="AW192" s="2">
        <f t="shared" si="608"/>
        <v>0</v>
      </c>
      <c r="AX192" s="62"/>
      <c r="AY192" s="2">
        <f t="shared" si="583"/>
        <v>0</v>
      </c>
      <c r="AZ192" s="2">
        <f t="shared" si="609"/>
        <v>0</v>
      </c>
      <c r="BA192" s="2">
        <f t="shared" si="584"/>
        <v>0</v>
      </c>
      <c r="BB192" s="2">
        <f t="shared" si="585"/>
        <v>0</v>
      </c>
      <c r="BC192" s="2">
        <f t="shared" si="586"/>
        <v>0</v>
      </c>
      <c r="BD192" s="2">
        <f t="shared" si="610"/>
        <v>0</v>
      </c>
      <c r="BE192" s="48"/>
      <c r="BF192" s="1">
        <f t="shared" si="611"/>
        <v>3</v>
      </c>
      <c r="BG192" s="1">
        <f t="shared" si="625"/>
        <v>5</v>
      </c>
      <c r="BH192" s="1">
        <f t="shared" si="612"/>
        <v>3</v>
      </c>
      <c r="BI192" s="1">
        <f t="shared" si="613"/>
        <v>78</v>
      </c>
      <c r="BJ192" s="1">
        <f t="shared" si="614"/>
        <v>0</v>
      </c>
      <c r="BK192" s="1">
        <f t="shared" si="615"/>
        <v>3</v>
      </c>
      <c r="BL192" s="48"/>
      <c r="BM192" s="2">
        <f>IF($T192="primary",ROUNDDOWN((($V192*$BS$14*SUM($BP$19:$BP$23))/1000)/BM$26,0),ROUNDDOWN((($V192*$BO$14*SUM($BN$19:$BN$23,$BQ$19:$BQ$23))/1000)/BM$26,0))</f>
        <v>0</v>
      </c>
      <c r="BN192" s="2">
        <f t="shared" si="589"/>
        <v>1</v>
      </c>
      <c r="BO192" s="2">
        <f t="shared" si="616"/>
        <v>6</v>
      </c>
      <c r="BP192" s="2">
        <f t="shared" si="590"/>
        <v>0</v>
      </c>
      <c r="BQ192" s="2">
        <f t="shared" si="591"/>
        <v>1</v>
      </c>
      <c r="BR192" s="2">
        <f t="shared" si="617"/>
        <v>5</v>
      </c>
      <c r="BS192" s="2">
        <f t="shared" si="592"/>
        <v>20</v>
      </c>
      <c r="BT192" s="2">
        <f t="shared" si="593"/>
        <v>12</v>
      </c>
      <c r="BU192" s="2">
        <f t="shared" si="594"/>
        <v>0</v>
      </c>
      <c r="BV192" s="2">
        <f t="shared" si="618"/>
        <v>0</v>
      </c>
      <c r="BW192" s="2">
        <f t="shared" si="619"/>
        <v>5</v>
      </c>
      <c r="BX192" s="2">
        <f t="shared" si="595"/>
        <v>2</v>
      </c>
      <c r="BY192" s="2">
        <f t="shared" si="596"/>
        <v>0</v>
      </c>
      <c r="BZ192" s="2">
        <f t="shared" si="597"/>
        <v>2</v>
      </c>
      <c r="CA192" s="2">
        <f t="shared" si="620"/>
        <v>2</v>
      </c>
      <c r="CB192" s="2">
        <f t="shared" si="598"/>
        <v>0</v>
      </c>
      <c r="CC192" s="2">
        <f t="shared" si="599"/>
        <v>0</v>
      </c>
      <c r="CD192" s="2">
        <f t="shared" si="621"/>
        <v>2</v>
      </c>
      <c r="CE192" s="2">
        <f t="shared" si="600"/>
        <v>0</v>
      </c>
      <c r="CF192" s="2">
        <f>IF($T192="primary",ROUNDUP(((($V192*$BS$15*SUM($BM$19:$BM$23,$BQ$19:$BQ$23))/1000)-(CE192*CE$26))/CF$26,0),ROUNDUP(((($V192*$BO$15*SUM($BM$19:$BM$23,$BQ$19:$BQ$23))/1000)-(CE192*CE$26))/CF$26,0))</f>
        <v>1</v>
      </c>
      <c r="CG192" s="2">
        <f t="shared" si="601"/>
        <v>0</v>
      </c>
      <c r="CH192" s="2">
        <f>IF($T192="primary",ROUNDDOWN(((($V192*$BS$8*SUM($BM$19:$BM$23,$BN$19:$BN$23,$BP$19:$BP$23,$BQ$19:$BQ$23))/1000)-(CG192*CG$26))/CH$26,0),ROUNDDOWN(((($V192*$BO$8*SUM($BM$19:$BM$23,$BN$19:$BN$23,$BP$19:$BP$23,$BQ$19:$BQ$23))/1000)-(CG192*CG$26))/CH$26,0))</f>
        <v>0</v>
      </c>
      <c r="CI192" s="2">
        <f>IF($T192="primary",ROUNDUP(((($V192*$BS$8*SUM($BM$19:$BM$23,$BN$19:$BN$23,$BP$19:$BP$23,$BQ$19:$BQ$23))/1000)-(CG$26*CG192+CH192*CH$26))/CI$26,0),ROUNDUP(((($V192*$BO$8*SUM($BM$19:$BM$23,$BN$19:$BN$23,$BP$19:$BP$23,$BQ$19:$BQ$23))/1000)-(CG$26*CG192+CH192*CH$26))/CI$26,0))</f>
        <v>3</v>
      </c>
    </row>
    <row r="193" spans="1:87" ht="19.5" thickBot="1" x14ac:dyDescent="0.35">
      <c r="N193" s="95" t="s">
        <v>293</v>
      </c>
      <c r="S193" s="92" t="s">
        <v>287</v>
      </c>
      <c r="T193">
        <f>SUMIF(T176:T191,"primary",V176:V191)</f>
        <v>5068</v>
      </c>
      <c r="U193">
        <f>SUMIF(T176:T191,"secondary",V176:V191)</f>
        <v>683</v>
      </c>
      <c r="V193" s="80">
        <f>IF($S$193="ACTIVE",SUM(V176:V192),0)</f>
        <v>5790</v>
      </c>
      <c r="W193" s="80">
        <f>IF($S$193="ACTIVE",SUM(W176:W192),0)</f>
        <v>44</v>
      </c>
      <c r="X193" s="80">
        <f>IF($S$193="ACTIVE",SUM(X176:X192),0)</f>
        <v>168</v>
      </c>
      <c r="Y193" s="80">
        <f t="shared" ref="Y193:AB193" si="626">IF($S$193="ACTIVE",SUM(Y176:Y192),0)</f>
        <v>60</v>
      </c>
      <c r="Z193" s="80">
        <f t="shared" si="626"/>
        <v>5790</v>
      </c>
      <c r="AA193" s="80">
        <f t="shared" si="626"/>
        <v>3</v>
      </c>
      <c r="AB193" s="80">
        <f t="shared" si="626"/>
        <v>43</v>
      </c>
      <c r="AC193" s="62"/>
      <c r="AD193" s="80">
        <f>IF($S$193="ACTIVE",SUM(AD176:AD192),0)</f>
        <v>81</v>
      </c>
      <c r="AE193" s="80">
        <f t="shared" ref="AE193:AI193" si="627">IF($S$193="ACTIVE",SUM(AE176:AE192),0)</f>
        <v>168</v>
      </c>
      <c r="AF193" s="80">
        <f t="shared" si="627"/>
        <v>79</v>
      </c>
      <c r="AG193" s="80">
        <f t="shared" si="627"/>
        <v>5790</v>
      </c>
      <c r="AH193" s="80">
        <f t="shared" si="627"/>
        <v>6</v>
      </c>
      <c r="AI193" s="80">
        <f t="shared" si="627"/>
        <v>43</v>
      </c>
      <c r="AJ193" s="62"/>
      <c r="AK193" s="80">
        <f>IF($S$193="ACTIVE",SUM(AK176:AK192),0)</f>
        <v>44</v>
      </c>
      <c r="AL193" s="80">
        <f t="shared" ref="AL193:AP193" si="628">IF($S$193="ACTIVE",SUM(AL176:AL192),0)</f>
        <v>88</v>
      </c>
      <c r="AM193" s="80">
        <f t="shared" si="628"/>
        <v>43</v>
      </c>
      <c r="AN193" s="80">
        <f t="shared" si="628"/>
        <v>0</v>
      </c>
      <c r="AO193" s="80">
        <f t="shared" si="628"/>
        <v>1</v>
      </c>
      <c r="AP193" s="80">
        <f t="shared" si="628"/>
        <v>37</v>
      </c>
      <c r="AQ193" s="62"/>
      <c r="AR193" s="80">
        <f>IF($S$193="ACTIVE",SUM(AR176:AR192),0)</f>
        <v>0</v>
      </c>
      <c r="AS193" s="80">
        <f t="shared" ref="AS193:AW193" si="629">IF($S$193="ACTIVE",SUM(AS176:AS192),0)</f>
        <v>0</v>
      </c>
      <c r="AT193" s="80">
        <f t="shared" si="629"/>
        <v>0</v>
      </c>
      <c r="AU193" s="80">
        <f t="shared" si="629"/>
        <v>0</v>
      </c>
      <c r="AV193" s="80">
        <f t="shared" si="629"/>
        <v>0</v>
      </c>
      <c r="AW193" s="80">
        <f t="shared" si="629"/>
        <v>0</v>
      </c>
      <c r="AX193" s="80"/>
      <c r="AY193" s="80">
        <f>IF($S$193="ACTIVE",SUM(AY176:AY192),0)</f>
        <v>0</v>
      </c>
      <c r="AZ193" s="80">
        <f t="shared" ref="AZ193:BD193" si="630">IF($S$193="ACTIVE",SUM(AZ176:AZ192),0)</f>
        <v>0</v>
      </c>
      <c r="BA193" s="80">
        <f t="shared" si="630"/>
        <v>0</v>
      </c>
      <c r="BB193" s="80">
        <f t="shared" si="630"/>
        <v>0</v>
      </c>
      <c r="BC193" s="80">
        <f t="shared" si="630"/>
        <v>0</v>
      </c>
      <c r="BD193" s="80">
        <f t="shared" si="630"/>
        <v>0</v>
      </c>
      <c r="BE193" s="48" t="str">
        <f>BL193</f>
        <v>Morweshani A'ngwato</v>
      </c>
      <c r="BF193" s="46">
        <f t="shared" ref="BF193:BK193" si="631">SUM(BF176:BF192)</f>
        <v>169</v>
      </c>
      <c r="BG193" s="46">
        <f t="shared" si="631"/>
        <v>424</v>
      </c>
      <c r="BH193" s="46">
        <f t="shared" si="631"/>
        <v>182</v>
      </c>
      <c r="BI193" s="46">
        <f t="shared" si="631"/>
        <v>11580</v>
      </c>
      <c r="BJ193" s="46">
        <f t="shared" si="631"/>
        <v>10</v>
      </c>
      <c r="BK193" s="46">
        <f t="shared" si="631"/>
        <v>123</v>
      </c>
      <c r="BL193" s="48" t="str">
        <f>S191</f>
        <v>Morweshani A'ngwato</v>
      </c>
      <c r="BM193" s="80">
        <f>IF($S$193="ACTIVE",SUM(BM176:BM192),0)</f>
        <v>10</v>
      </c>
      <c r="BN193" s="80">
        <f t="shared" ref="BN193:CI193" si="632">IF($S$193="ACTIVE",SUM(BN176:BN192),0)</f>
        <v>44</v>
      </c>
      <c r="BO193" s="80">
        <f t="shared" si="632"/>
        <v>67</v>
      </c>
      <c r="BP193" s="80">
        <f t="shared" si="632"/>
        <v>62</v>
      </c>
      <c r="BQ193" s="80">
        <f t="shared" si="632"/>
        <v>36</v>
      </c>
      <c r="BR193" s="80">
        <f t="shared" si="632"/>
        <v>48</v>
      </c>
      <c r="BS193" s="80">
        <f t="shared" si="632"/>
        <v>2395</v>
      </c>
      <c r="BT193" s="80">
        <f t="shared" si="632"/>
        <v>2123</v>
      </c>
      <c r="BU193" s="80">
        <f t="shared" si="632"/>
        <v>40</v>
      </c>
      <c r="BV193" s="80">
        <f t="shared" si="632"/>
        <v>8</v>
      </c>
      <c r="BW193" s="80">
        <f t="shared" si="632"/>
        <v>59</v>
      </c>
      <c r="BX193" s="80">
        <f t="shared" si="632"/>
        <v>113</v>
      </c>
      <c r="BY193" s="80">
        <f t="shared" si="632"/>
        <v>21</v>
      </c>
      <c r="BZ193" s="80">
        <f t="shared" si="632"/>
        <v>22</v>
      </c>
      <c r="CA193" s="80">
        <f t="shared" si="632"/>
        <v>43</v>
      </c>
      <c r="CB193" s="80">
        <f t="shared" si="632"/>
        <v>43</v>
      </c>
      <c r="CC193" s="80">
        <f t="shared" si="632"/>
        <v>9</v>
      </c>
      <c r="CD193" s="80">
        <f t="shared" si="632"/>
        <v>25</v>
      </c>
      <c r="CE193" s="80">
        <f t="shared" si="632"/>
        <v>7</v>
      </c>
      <c r="CF193" s="80">
        <f t="shared" si="632"/>
        <v>27</v>
      </c>
      <c r="CG193" s="80">
        <f t="shared" si="632"/>
        <v>18</v>
      </c>
      <c r="CH193" s="80">
        <f>IF($S$193="ACTIVE",SUM(CH176:CH192),0)</f>
        <v>10</v>
      </c>
      <c r="CI193" s="80">
        <f t="shared" si="632"/>
        <v>27</v>
      </c>
    </row>
    <row r="194" spans="1:87" ht="18.75" x14ac:dyDescent="0.3">
      <c r="A194" s="100" t="s">
        <v>306</v>
      </c>
      <c r="B194" s="101" t="s">
        <v>307</v>
      </c>
      <c r="C194" s="101" t="s">
        <v>308</v>
      </c>
      <c r="D194" s="101" t="s">
        <v>304</v>
      </c>
      <c r="E194" s="101" t="s">
        <v>305</v>
      </c>
      <c r="F194" s="101" t="s">
        <v>302</v>
      </c>
      <c r="G194" s="101" t="s">
        <v>303</v>
      </c>
      <c r="H194" s="101" t="s">
        <v>300</v>
      </c>
      <c r="I194" s="101" t="s">
        <v>301</v>
      </c>
      <c r="J194" s="101" t="s">
        <v>298</v>
      </c>
      <c r="K194" s="101" t="s">
        <v>299</v>
      </c>
      <c r="L194" s="101" t="s">
        <v>297</v>
      </c>
      <c r="M194" s="102" t="s">
        <v>296</v>
      </c>
      <c r="N194" s="112" t="s">
        <v>339</v>
      </c>
      <c r="O194" s="112" t="s">
        <v>340</v>
      </c>
      <c r="P194" s="112" t="s">
        <v>312</v>
      </c>
      <c r="Q194" s="112" t="s">
        <v>341</v>
      </c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</row>
    <row r="195" spans="1:87" ht="18.75" x14ac:dyDescent="0.3">
      <c r="A195" s="1"/>
      <c r="B195" s="1"/>
      <c r="C195" s="1"/>
      <c r="D195" s="1"/>
      <c r="E195" s="1"/>
      <c r="F195" s="1"/>
      <c r="G195" s="1"/>
      <c r="H195" s="1">
        <v>0</v>
      </c>
      <c r="I195" s="1"/>
      <c r="J195" s="1"/>
      <c r="K195" s="1"/>
      <c r="L195" s="1"/>
      <c r="M195" s="1"/>
      <c r="N195" s="21" t="s">
        <v>476</v>
      </c>
      <c r="O195" s="131" t="s">
        <v>502</v>
      </c>
      <c r="P195" s="21" t="s">
        <v>289</v>
      </c>
      <c r="Q195" s="21" t="s">
        <v>489</v>
      </c>
      <c r="R195" s="1" t="s">
        <v>568</v>
      </c>
      <c r="S195" s="197" t="s">
        <v>286</v>
      </c>
      <c r="T195" s="77" t="s">
        <v>45</v>
      </c>
      <c r="U195" s="1" t="s">
        <v>273</v>
      </c>
      <c r="V195" s="3">
        <v>66</v>
      </c>
      <c r="W195" s="1">
        <f>IF($T195="primary",ROUNDUP((($V195*$T$13*SUM($T$3,$X$3))/1000)/W$26,0),ROUNDUP((($V195*$T$20*SUM($T$3,$X$3))/1000)/W$26,0))</f>
        <v>1</v>
      </c>
      <c r="X195" s="1">
        <f t="shared" ref="X195:X207" si="633">IF($T195="primary",ROUNDUP((($V195*$T$13*SUM($U$3,$W$3))/1000)/X$26,0),ROUNDUP((($V195*$T$20*SUM($U$3,$W$3))/1000)/X$26,0))</f>
        <v>2</v>
      </c>
      <c r="Y195" s="1">
        <f t="shared" ref="Y195:Y207" si="634">IF($T195="primary",ROUNDUP((($V195*$T$12*SUM($T$3,$U$3,$X$3,$W$3))/1000)/Y$26,0),ROUNDUP((($V195*$T$19*SUM($T$3,$U$3,$W$3,$X$3))/1000)/Y$26,0))</f>
        <v>1</v>
      </c>
      <c r="Z195" s="1">
        <f t="shared" ref="Z195:Z207" si="635">$V195*$V$3</f>
        <v>66</v>
      </c>
      <c r="AA195" s="1">
        <f t="shared" ref="AA195:AA207" si="636">IF($T195="primary",ROUNDDOWN((($V195*$T$11*SUM($T$3,$U$3,$X$3,$W$3))/1000)/AA$26,0),ROUNDDOWN((($V195*$T$18*SUM($T$3,$U$3,$W$3,$X$3))/1000)/AA$26,0))</f>
        <v>0</v>
      </c>
      <c r="AB195" s="1">
        <f>IF($T195="primary",ROUNDUP(((($V195*$T$11*SUM($T$3,$U$3,$X$3,$W$3))/1000)-(AA195*AA$26))/AB$26,0),ROUNDUP(((($V195*$T$18*SUM($T$3,$U$3,$W$3,$X$3))/1000)-(AA195*AA$26))/AB$26,0))</f>
        <v>1</v>
      </c>
      <c r="AC195" s="62"/>
      <c r="AD195" s="1">
        <f t="shared" ref="AD195:AD207" si="637">IF($T195="primary",ROUNDUP((($V195*$T$13*SUM($T$4,$X$4))/1000)/AD$26,0),ROUNDUP((($V195*$T$20*SUM($T$4,$X$4))/1000)/AD$26,0))</f>
        <v>1</v>
      </c>
      <c r="AE195" s="1">
        <f t="shared" ref="AE195:AE207" si="638">IF($T195="primary",ROUNDUP((($V195*$T$14*SUM($U$4,$W$4))/1000)/AE$26,0),ROUNDUP((($V195*$T$21*SUM($U$4,$W$4))/1000)/AE$26,0))</f>
        <v>2</v>
      </c>
      <c r="AF195" s="1">
        <f t="shared" ref="AF195:AF207" si="639">IF($T195="primary",ROUNDUP((($V195*$T$12*SUM($T$4,$U$4,$X$4,$W$4))/1000)/AF$26,0),ROUNDUP((($V195*$T$19*SUM($T$4,$U$4,$W$4,$X$4))/1000)/AF$26,0))</f>
        <v>1</v>
      </c>
      <c r="AG195" s="1">
        <f t="shared" ref="AG195:AG207" si="640">$V195*$V$4</f>
        <v>66</v>
      </c>
      <c r="AH195" s="1">
        <f t="shared" ref="AH195:AH207" si="641">IF($T195="primary",ROUNDDOWN((($V195*$T$11*SUM($T$4,$U$4,$X$4,$W$4))/1000)/AH$26,0),ROUNDDOWN((($V195*$T$18*SUM($T$4,$U$4,$W$4,$X$4))/1000)/AH$26,0))</f>
        <v>0</v>
      </c>
      <c r="AI195" s="1">
        <f>IF($T195="primary",ROUNDUP(((($V195*$T$11*SUM($T$4,$U$4,$X$4,$W$4))/1000)-(AH195*AH$26))/AI$26,0),ROUNDUP(((($V195*$T$18*SUM($T$4,$U$4,$W$4,$X$4))/1000)-(AH195*AH$26))/AI$26,0))</f>
        <v>1</v>
      </c>
      <c r="AJ195" s="62"/>
      <c r="AK195" s="1">
        <f t="shared" ref="AK195:AK207" si="642">IF($T195="primary",ROUNDUP((($V195*$T$13*SUM($T$5,$X$5))/1000)/AK$26,0),ROUNDUP((($V195*$T$20*SUM($T$5,$X$5))/1000)/AK$26,0))</f>
        <v>1</v>
      </c>
      <c r="AL195" s="1">
        <f t="shared" ref="AL195:AL207" si="643">IF($T195="primary",ROUNDUP((($V195*$T$14*SUM($U$5,$W$5))/1000)/AL$26,0),ROUNDUP((($V195*$T$21*SUM($U$5,$W$5))/1000)/AL$26,0))</f>
        <v>1</v>
      </c>
      <c r="AM195" s="1">
        <f t="shared" ref="AM195:AM207" si="644">IF($T195="primary",ROUNDUP((($V195*$T$12*SUM($T$5,$U$5,$X$5,$W$5))/1000)/AM$26,0),ROUNDUP((($V195*$T$19*SUM($T$5,$U$5,$W$5,$X$5))/1000)/AM$26,0))</f>
        <v>1</v>
      </c>
      <c r="AN195" s="1">
        <f t="shared" ref="AN195:AN207" si="645">$V195*$V$5</f>
        <v>0</v>
      </c>
      <c r="AO195" s="1">
        <f t="shared" ref="AO195:AO207" si="646">IF($T195="primary",ROUNDDOWN((($V195*$T$11*SUM($T$5,$U$5,$X$5,$W$5))/1000)/AO$26,0),ROUNDDOWN((($V195*$T$18*SUM($T$5,$U$5,$W$5,$X$5))/1000)/AO$26,0))</f>
        <v>0</v>
      </c>
      <c r="AP195" s="1">
        <f>IF($T195="primary",ROUNDUP(((($V195*$T$11*SUM($T$5,$U$5,$X$5,$W$5))/1000)-(AO195*AO$26))/AP$26,0),ROUNDUP(((($V195*$T$18*SUM($T$5,$U$5,$W$5,$X$5))/1000)-(AO195*AO$26))/AP$26,0))</f>
        <v>1</v>
      </c>
      <c r="AQ195" s="62"/>
      <c r="AR195" s="1">
        <f t="shared" ref="AR195:AR207" si="647">IF($T195="primary",ROUNDUP((($V195*$T$13*SUM($T$6,$X$6))/1000)/AR$26,0),ROUNDUP((($V195*$T$20*SUM($T$6,$X$6))/1000)/AR$26,0))</f>
        <v>0</v>
      </c>
      <c r="AS195" s="1">
        <f t="shared" ref="AS195:AS207" si="648">IF($T195="primary",ROUNDUP((($V195*$T$14*SUM($U$6,$W$6))/1000)/AS$26,0),ROUNDUP((($V195*$T$21*SUM($U$6,$W$6))/1000)/AS$26,0))</f>
        <v>0</v>
      </c>
      <c r="AT195" s="1">
        <f t="shared" ref="AT195:AT207" si="649">IF($T195="primary",ROUNDUP((($V195*$T$12*SUM($T$6,$U$6,$X$6,$W$6))/1000)/AT$26,0),ROUNDUP((($V195*$T$19*SUM($T$6,$U$6,$W$6,$X$6))/1000)/AT$26,0))</f>
        <v>0</v>
      </c>
      <c r="AU195" s="1">
        <f t="shared" ref="AU195:AU207" si="650">$V195*$V$6</f>
        <v>0</v>
      </c>
      <c r="AV195" s="1">
        <f t="shared" ref="AV195:AV207" si="651">IF($T195="primary",ROUNDDOWN((($V195*$T$11*SUM($T$6,$U$6,$X$6,$W$6))/1000)/AV$26,0),ROUNDDOWN((($V195*$T$18*SUM($T$6,$U$6,$W$6,$X$6))/1000)/AV$26,0))</f>
        <v>0</v>
      </c>
      <c r="AW195" s="1">
        <f>IF($T195="primary",ROUNDUP(((($V195*$T$11*SUM($T$6,$U$6,$X$6,$W$6))/1000)-(AV195*AV$26))/AW$26,0),ROUNDUP(((($V195*$T$18*SUM($T$6,$U$6,$W$6,$X$6))/1000)-(AV195*AV$26))/AW$26,0))</f>
        <v>0</v>
      </c>
      <c r="AX195" s="62"/>
      <c r="AY195" s="1">
        <f t="shared" ref="AY195:AY207" si="652">IF($T195="primary",ROUNDUP((($V195*$T$13*SUM($T$7,$X$7))/1000)/AY$26,0),ROUNDUP((($V195*$T$20*SUM($T$7,$X$7))/1000)/AY$26,0))</f>
        <v>0</v>
      </c>
      <c r="AZ195" s="1">
        <f t="shared" ref="AZ195:AZ207" si="653">IF($T195="primary",ROUNDUP((($V195*$T$14*SUM($U$7,$W$7))/1000)/AZ$26,0),ROUNDUP((($V195*$T$21*SUM($U$7,$W$7))/1000)/AZ$26,0))</f>
        <v>0</v>
      </c>
      <c r="BA195" s="1">
        <f t="shared" ref="BA195:BA207" si="654">IF($T195="primary",ROUNDUP((($V195*$T$12*SUM($T$7,$U$7,$X$7,$W$7))/1000)/BA$26,0),ROUNDUP((($V195*$T$19*SUM($T$7,$U$7,$W$7,$X$7))/1000)/BA$26,0))</f>
        <v>0</v>
      </c>
      <c r="BB195" s="1">
        <f t="shared" ref="BB195:BB207" si="655">$V195*$V$7</f>
        <v>0</v>
      </c>
      <c r="BC195" s="1">
        <f t="shared" ref="BC195:BC207" si="656">IF($T195="primary",ROUNDDOWN((($V195*$T$11*SUM($T$7,$U$7,$X$7,$W$7))/1000)/BC$26,0),ROUNDDOWN((($V195*$T$18*SUM($T$7,$U$7,$W$7,$X$7))/1000)/BC$26,0))</f>
        <v>0</v>
      </c>
      <c r="BD195" s="1">
        <f>IF($T195="primary",ROUNDUP(((($V195*$T$11*SUM($T$7,$U$7,$X$7,$W$7))/1000)-(BC195*BC$26))/BD$26,0),ROUNDUP(((($V195*$T$18*SUM($T$7,$U$7,$W$7,$X$7))/1000)-(BC195*BC$26))/BD$26,0))</f>
        <v>0</v>
      </c>
      <c r="BE195" s="62"/>
      <c r="BF195" s="1">
        <f t="shared" ref="BF195:BK195" si="657">SUM(W195,AD195,AK195,AR195,AY195)</f>
        <v>3</v>
      </c>
      <c r="BG195" s="1">
        <f t="shared" si="657"/>
        <v>5</v>
      </c>
      <c r="BH195" s="1">
        <f t="shared" si="657"/>
        <v>3</v>
      </c>
      <c r="BI195" s="1">
        <f t="shared" si="657"/>
        <v>132</v>
      </c>
      <c r="BJ195" s="1">
        <f t="shared" si="657"/>
        <v>0</v>
      </c>
      <c r="BK195" s="1">
        <f t="shared" si="657"/>
        <v>3</v>
      </c>
      <c r="BL195" s="62"/>
      <c r="BM195" s="1">
        <f t="shared" ref="BM195:BM207" si="658">IF($T195="primary",ROUNDDOWN((($V195*$BS$14*SUM($BP$19:$BP$23))/1000)/BM$26,0),ROUNDDOWN((($V195*$BO$14*SUM($BN$19:$BN$23,$BQ$19:$BQ$23))/1000)/BM$26,0))</f>
        <v>0</v>
      </c>
      <c r="BN195" s="1">
        <f t="shared" ref="BN195:BN207" si="659">IF($T195="primary",ROUNDDOWN(((($V195*$BS$14*SUM($BP$19:$BP$23))/1000)-(BM195*BM$26))/BN$26,0),ROUNDDOWN(((($V195*$BO$14*SUM($BN$19:$BN$23,$BQ$19:$BQ$23))/1000)-(BM195*BM$26))/BN$26,0))</f>
        <v>0</v>
      </c>
      <c r="BO195" s="1">
        <f>IF($T195="primary",ROUNDUP(((($V195*$BS$14*SUM($BP$19:$BP$23))/1000)-(BM$26*BM195+BN195*BN$26))/BO$26,0),ROUNDUP(((($V195*$BO$14*SUM($BN$19:$BN$23,$BQ$19:$BQ$23))/1000)-(BM$26*BM195+BN195*BN$26))/BO$26,0))</f>
        <v>10</v>
      </c>
      <c r="BP195" s="1">
        <f t="shared" ref="BP195:BP207" si="660">IF($T195="primary",ROUNDDOWN((($V195*$BS$6*SUM($BO$19:$BO$23,$BQ$19:$BQ$23,$BN$19:$BN$23))/1000)/BP$26,0),ROUNDDOWN((($V195*$BO$6*SUM($BO$19:$BO$23,$BP$19:$BP$23))/1000)/BP$26,0))</f>
        <v>0</v>
      </c>
      <c r="BQ195" s="1">
        <f t="shared" ref="BQ195:BQ207" si="661">IF($T195="primary",ROUNDDOWN(((($V195*$BS$6*SUM($BO$19:$BO$23,$BN$19:$BN$23,$BQ$19:$BQ$23))/1000)-(BP195*BP$26))/BQ$26,0),ROUNDDOWN(((($V195*$BO$6*SUM($BO$19:$BO$23,$BP$19:$BP$23))/1000)-(BP195*BP$26))/BQ$26,0))</f>
        <v>4</v>
      </c>
      <c r="BR195" s="1">
        <f>IF($T195="primary",ROUNDUP(((($V195*$BS$6*SUM($BO$19:$BO$23,$BN$19:$BN$23,$BQ$19:$BQ$23))/1000)-(BP$26*BP195+BQ195*BQ$26))/BR$26,0),ROUNDUP(((($V195*$BO$6*SUM($BO$19:$BO$23,$BP$19:$BP$23))/1000)-(BP$26*BP195+BQ195*BQ$26))/BR$26,0))</f>
        <v>1</v>
      </c>
      <c r="BS195" s="1">
        <f t="shared" ref="BS195:BS207" si="662">IF($T195="primary",ROUNDUP((($V195*$BS$13*SUM($BO$19:$BO$23))/1000)/BS$26,0),ROUNDUP((($V195*$BO$13*SUM($BO$19:$BO$23))/1000)/BS$26,0))</f>
        <v>27</v>
      </c>
      <c r="BT195" s="1">
        <f t="shared" ref="BT195:BT207" si="663">IF($T195="primary",ROUNDUP((($V195*$BS$10*SUM($BM$19:$BM$23)+$V195*$BT$10*SUM($BQ$19:$BQ$23))/1000)/BT$26,0),ROUNDUP((($V195*$BO$10*SUM($BM$19:$BM$23))/1000)/BT$26,0))</f>
        <v>25</v>
      </c>
      <c r="BU195" s="1">
        <f t="shared" ref="BU195:BU207" si="664">IF($T195="primary",ROUNDDOWN((($V195*$BS$7*SUM($BM$19:$BM$23))/1000)/BU$26,0),ROUNDDOWN((($V195*$BO$7*SUM($BM$19:$BM$23))/1000)/BU$26,0))</f>
        <v>0</v>
      </c>
      <c r="BV195" s="1">
        <f>IF($T195="primary",ROUNDDOWN(((($V195*$BS$7*SUM($BM$19:$BM$23))/1000)-(BU195*BU$26))/BV$26,0),ROUNDDOWN(((($V195*$BO$7*SUM($BM$19:$BM$23))/1000)-(BU195*BU$26))/BV$26,0))</f>
        <v>1</v>
      </c>
      <c r="BW195" s="1">
        <f>IF($T195="primary",ROUNDUP(((($V195*$BS$7*SUM($BM$19:$BM$23))/1000)-(BU$26*BU195+BV195*BV$26))/BW$26,0),ROUNDUP(((($V195*$BO$7*SUM($BM$19:$BM$23))/1000)-(BU$26*BU195+BV195*BV$26))/BW$26,0))</f>
        <v>1</v>
      </c>
      <c r="BX195" s="1">
        <f t="shared" ref="BX195:BX207" si="665">IF($T195="primary",ROUNDUP((($V195*$BS$9*SUM($BM$19:$BM$23,$BN$19:$BN$23,$BP$19:$BP$23))/1000)/BX$26,0),ROUNDUP((($V195*$BO$9*SUM($BM$19:$BQ$23))/1000)/BX$26,0))</f>
        <v>1</v>
      </c>
      <c r="BY195" s="1">
        <f t="shared" ref="BY195:BY207" si="666">IF($T195="primary",ROUNDDOWN((($V195*$BS$12*SUM($BP$19:$BP$23))/1000)/BY$26,0),ROUNDDOWN((($V195*$BO$12*SUM($BN$19:$BN$23,$BQ$19:$BQ$23))/1000)/BY$26,0))</f>
        <v>0</v>
      </c>
      <c r="BZ195" s="1">
        <f t="shared" ref="BZ195:BZ207" si="667">IF($T195="primary",ROUNDDOWN(((($V195*$BS$12*SUM($BP$19:$BP$23))/1000)-(BY195*BY$26))/BZ$26,0),ROUNDDOWN(((($V195*$BO$12*SUM($BN$19:$BN$23,$BQ$19:$BQ$23))/1000)-(BY195*BY$26))/BZ$26,0))</f>
        <v>1</v>
      </c>
      <c r="CA195" s="1">
        <f>IF($T195="primary",ROUNDUP(((($V195*$BS$12*SUM($BP$19:$BP$23))/1000)-(BY$26*BY195+BZ195*BZ$26))/CA$26,0),ROUNDUP(((($V195*$BO$12*SUM($BN$19:$BN$23,$BQ$19:$BQ$23))/1000)-(BY$26*BY195+BZ195*BZ$26))/CA$26,0))</f>
        <v>1</v>
      </c>
      <c r="CB195" s="1">
        <f t="shared" ref="CB195:CB207" si="668">IF($T195="primary",ROUNDDOWN((($V195*$BS$11*SUM($BN$19:$BN$23))/1000)/CB$26,0),ROUNDDOWN((($V195*$BO$11*SUM($BP$19:$BP$23))/1000)/CB$26,0))</f>
        <v>0</v>
      </c>
      <c r="CC195" s="1">
        <f t="shared" ref="CC195:CC207" si="669">IF($T195="primary",ROUNDDOWN(((($V195*$BS$11*SUM($BN$19:$BN$23))/1000)-(CB195*CB$26))/CC$26,0),ROUNDDOWN(((($V195*$BO$11*SUM($BP$19:$BP$23))/1000)-(CB195*CB$26))/CC$26,0))</f>
        <v>1</v>
      </c>
      <c r="CD195" s="1">
        <f>IF($T195="primary",ROUNDUP(((($V195*$BS$11*SUM($BN$19:$BN$23))/1000)-(CB$26*CB195+CC195*CC$26))/CD$26,0),ROUNDUP(((($V195*$BO$11*SUM($BP$19:$BP$23))/1000)-(CC195*CC$26+CB$26*CB195))/CD$26,0))</f>
        <v>1</v>
      </c>
      <c r="CE195" s="1">
        <f t="shared" ref="CE195:CE207" si="670">IF($T195="primary",ROUNDDOWN((($V195*$BS$15*SUM($BM$19:$BM$23,$BQ$19:$BQ$23))/1000)/CE$26,0),ROUNDDOWN((($V195*$BO$15*SUM($BM$19:$BM$23,$BQ$19:$BQ$23))/1000)/CE$26,0))</f>
        <v>0</v>
      </c>
      <c r="CF195" s="1">
        <f>IF($T195="primary",ROUNDUP(((($V195*$BS$15*SUM($BM$19:$BM$23,$BQ$19:$BQ$23))/1000)-(CE195*CE$26))/CF$26,0),ROUNDUP(((($V195*$BO$15*SUM($BM$19:$BM$23,$BQ$19:$BQ$23))/1000)-(CE195*CE$26))/CF$26,0))</f>
        <v>1</v>
      </c>
      <c r="CG195" s="1">
        <f t="shared" ref="CG195:CG207" si="671">IF($T195="primary",ROUNDDOWN((($V195*$BS$8*SUM($BM$19:$BM$23,$BN$19:$BN$23,$BP$19:$BP$23,$BQ$19:$BQ$23))/1000)/CG$26,0),ROUNDDOWN((($V195*$BO$8*SUM($BM$19:$BM$23,$BN$19:$BN$23,$BP$19:$BP$23,$BQ$19:$BQ$23))/1000)/CG$26,0))</f>
        <v>0</v>
      </c>
      <c r="CH195" s="1">
        <f>IF($T195="primary",ROUNDDOWN(((($V195*$BS$8*SUM($BM$19:$BM$23,$BN$19:$BN$23,$BP$19:$BP$23,$BQ$19:$BQ$23))/1000)-(CG195*CG$26))/CH$26,0),ROUNDDOWN(((($V195*$BO$8*SUM($BM$19:$BM$23,$BN$19:$BN$23,$BP$19:$BP$23,$BQ$19:$BQ$23))/1000)-(CG195*CG$26))/CH$26,0))</f>
        <v>0</v>
      </c>
      <c r="CI195" s="1">
        <f>IF($T195="primary",ROUNDUP(((($V195*$BS$8*SUM($BM$19:$BM$23,$BN$19:$BN$23,$BP$19:$BP$23,$BQ$19:$BQ$23))/1000)-(CG$26*CG195+CH195*CH$26))/CI$26,0),ROUNDUP(((($V195*$BO$8*SUM($BM$19:$BM$23,$BN$19:$BN$23,$BP$19:$BP$23,$BQ$19:$BQ$23))/1000)-(CG$26*CG195+CH195*CH$26))/CI$26,0))</f>
        <v>2</v>
      </c>
    </row>
    <row r="196" spans="1:87" ht="18.75" x14ac:dyDescent="0.3">
      <c r="A196" s="1"/>
      <c r="B196" s="1"/>
      <c r="C196" s="1"/>
      <c r="D196" s="1"/>
      <c r="E196" s="1"/>
      <c r="F196" s="1"/>
      <c r="G196" s="1"/>
      <c r="H196" s="1">
        <v>5</v>
      </c>
      <c r="I196" s="1"/>
      <c r="J196" s="1"/>
      <c r="K196" s="1"/>
      <c r="L196" s="1"/>
      <c r="M196" s="1"/>
      <c r="N196" s="21" t="s">
        <v>477</v>
      </c>
      <c r="O196" s="131" t="s">
        <v>502</v>
      </c>
      <c r="P196" s="21" t="s">
        <v>289</v>
      </c>
      <c r="Q196" s="21" t="s">
        <v>490</v>
      </c>
      <c r="R196" s="1" t="s">
        <v>568</v>
      </c>
      <c r="S196" s="198" t="s">
        <v>286</v>
      </c>
      <c r="T196" s="77" t="s">
        <v>45</v>
      </c>
      <c r="U196" s="1" t="s">
        <v>274</v>
      </c>
      <c r="V196" s="3">
        <v>48</v>
      </c>
      <c r="W196" s="1">
        <f t="shared" ref="W196:W207" si="672">IF($T196="primary",ROUNDUP((($V196*$T$13*SUM($T$3,$X$3))/1000)/W$26,0),ROUNDUP((($V196*$T$20*SUM($T$3,$X$3))/1000)/W$26,0))</f>
        <v>1</v>
      </c>
      <c r="X196" s="1">
        <f t="shared" si="633"/>
        <v>2</v>
      </c>
      <c r="Y196" s="1">
        <f t="shared" si="634"/>
        <v>1</v>
      </c>
      <c r="Z196" s="1">
        <f t="shared" si="635"/>
        <v>48</v>
      </c>
      <c r="AA196" s="1">
        <f t="shared" si="636"/>
        <v>0</v>
      </c>
      <c r="AB196" s="1">
        <f t="shared" ref="AB196:AB207" si="673">IF($T196="primary",ROUNDUP(((($V196*$T$11*SUM($T$3,$U$3,$X$3,$W$3))/1000)-(AA196*AA$26))/AB$26,0),ROUNDUP(((($V196*$T$18*SUM($T$3,$U$3,$W$3,$X$3))/1000)-(AA196*AA$26))/AB$26,0))</f>
        <v>1</v>
      </c>
      <c r="AC196" s="62"/>
      <c r="AD196" s="1">
        <f t="shared" si="637"/>
        <v>1</v>
      </c>
      <c r="AE196" s="1">
        <f t="shared" si="638"/>
        <v>2</v>
      </c>
      <c r="AF196" s="1">
        <f t="shared" si="639"/>
        <v>1</v>
      </c>
      <c r="AG196" s="1">
        <f t="shared" si="640"/>
        <v>48</v>
      </c>
      <c r="AH196" s="1">
        <f t="shared" si="641"/>
        <v>0</v>
      </c>
      <c r="AI196" s="1">
        <f t="shared" ref="AI196:AI207" si="674">IF($T196="primary",ROUNDUP(((($V196*$T$11*SUM($T$4,$U$4,$X$4,$W$4))/1000)-(AH196*AH$26))/AI$26,0),ROUNDUP(((($V196*$T$18*SUM($T$4,$U$4,$W$4,$X$4))/1000)-(AH196*AH$26))/AI$26,0))</f>
        <v>1</v>
      </c>
      <c r="AJ196" s="62"/>
      <c r="AK196" s="1">
        <f t="shared" si="642"/>
        <v>1</v>
      </c>
      <c r="AL196" s="1">
        <f t="shared" si="643"/>
        <v>1</v>
      </c>
      <c r="AM196" s="1">
        <f t="shared" si="644"/>
        <v>1</v>
      </c>
      <c r="AN196" s="1">
        <f t="shared" si="645"/>
        <v>0</v>
      </c>
      <c r="AO196" s="1">
        <f t="shared" si="646"/>
        <v>0</v>
      </c>
      <c r="AP196" s="1">
        <f t="shared" ref="AP196:AP207" si="675">IF($T196="primary",ROUNDUP(((($V196*$T$11*SUM($T$5,$U$5,$X$5,$W$5))/1000)-(AO196*AO$26))/AP$26,0),ROUNDUP(((($V196*$T$18*SUM($T$5,$U$5,$W$5,$X$5))/1000)-(AO196*AO$26))/AP$26,0))</f>
        <v>1</v>
      </c>
      <c r="AQ196" s="62"/>
      <c r="AR196" s="1">
        <f t="shared" si="647"/>
        <v>0</v>
      </c>
      <c r="AS196" s="1">
        <f t="shared" si="648"/>
        <v>0</v>
      </c>
      <c r="AT196" s="1">
        <f t="shared" si="649"/>
        <v>0</v>
      </c>
      <c r="AU196" s="1">
        <f t="shared" si="650"/>
        <v>0</v>
      </c>
      <c r="AV196" s="1">
        <f t="shared" si="651"/>
        <v>0</v>
      </c>
      <c r="AW196" s="1">
        <f t="shared" ref="AW196:AW207" si="676">IF($T196="primary",ROUNDUP(((($V196*$T$11*SUM($T$6,$U$6,$X$6,$W$6))/1000)-(AV196*AV$26))/AW$26,0),ROUNDUP(((($V196*$T$18*SUM($T$6,$U$6,$W$6,$X$6))/1000)-(AV196*AV$26))/AW$26,0))</f>
        <v>0</v>
      </c>
      <c r="AX196" s="62"/>
      <c r="AY196" s="1">
        <f t="shared" si="652"/>
        <v>0</v>
      </c>
      <c r="AZ196" s="1">
        <f t="shared" si="653"/>
        <v>0</v>
      </c>
      <c r="BA196" s="1">
        <f t="shared" si="654"/>
        <v>0</v>
      </c>
      <c r="BB196" s="1">
        <f t="shared" si="655"/>
        <v>0</v>
      </c>
      <c r="BC196" s="1">
        <f t="shared" si="656"/>
        <v>0</v>
      </c>
      <c r="BD196" s="1">
        <f t="shared" ref="BD196:BD207" si="677">IF($T196="primary",ROUNDUP(((($V196*$T$11*SUM($T$7,$U$7,$X$7,$W$7))/1000)-(BC196*BC$26))/BD$26,0),ROUNDUP(((($V196*$T$18*SUM($T$7,$U$7,$W$7,$X$7))/1000)-(BC196*BC$26))/BD$26,0))</f>
        <v>0</v>
      </c>
      <c r="BE196" s="62"/>
      <c r="BF196" s="1">
        <f t="shared" ref="BF196:BF207" si="678">SUM(W196,AD196,AK196,AR196,AY196)</f>
        <v>3</v>
      </c>
      <c r="BG196" s="1">
        <f t="shared" ref="BG196:BG207" si="679">SUM(X196,AE196,AL196,AS196,AZ196)</f>
        <v>5</v>
      </c>
      <c r="BH196" s="1">
        <f t="shared" ref="BH196:BH207" si="680">SUM(Y196,AF196,AM196,AT196,BA196)</f>
        <v>3</v>
      </c>
      <c r="BI196" s="1">
        <f t="shared" ref="BI196:BI207" si="681">SUM(Z196,AG196,AN196,AU196,BB196)</f>
        <v>96</v>
      </c>
      <c r="BJ196" s="1">
        <f t="shared" ref="BJ196:BJ207" si="682">SUM(AA196,AH196,AO196,AV196,BC196)</f>
        <v>0</v>
      </c>
      <c r="BK196" s="1">
        <f t="shared" ref="BK196:BK207" si="683">SUM(AB196,AI196,AP196,AW196,BD196)</f>
        <v>3</v>
      </c>
      <c r="BL196" s="62"/>
      <c r="BM196" s="1">
        <f t="shared" si="658"/>
        <v>0</v>
      </c>
      <c r="BN196" s="1">
        <f t="shared" si="659"/>
        <v>0</v>
      </c>
      <c r="BO196" s="1">
        <f t="shared" ref="BO196:BO207" si="684">IF($T196="primary",ROUNDUP(((($V196*$BS$14*SUM($BP$19:$BP$23))/1000)-(BM$26*BM196+BN196*BN$26))/BO$26,0),ROUNDUP(((($V196*$BO$14*SUM($BN$19:$BN$23,$BQ$19:$BQ$23))/1000)-(BM$26*BM196+BN196*BN$26))/BO$26,0))</f>
        <v>7</v>
      </c>
      <c r="BP196" s="1">
        <f t="shared" si="660"/>
        <v>0</v>
      </c>
      <c r="BQ196" s="1">
        <f t="shared" si="661"/>
        <v>3</v>
      </c>
      <c r="BR196" s="1">
        <f t="shared" ref="BR196:BR207" si="685">IF($T196="primary",ROUNDUP(((($V196*$BS$6*SUM($BO$19:$BO$23,$BN$19:$BN$23,$BQ$19:$BQ$23))/1000)-(BP$26*BP196+BQ196*BQ$26))/BR$26,0),ROUNDUP(((($V196*$BO$6*SUM($BO$19:$BO$23,$BP$19:$BP$23))/1000)-(BP$26*BP196+BQ196*BQ$26))/BR$26,0))</f>
        <v>1</v>
      </c>
      <c r="BS196" s="1">
        <f t="shared" si="662"/>
        <v>20</v>
      </c>
      <c r="BT196" s="1">
        <f t="shared" si="663"/>
        <v>18</v>
      </c>
      <c r="BU196" s="1">
        <f t="shared" si="664"/>
        <v>0</v>
      </c>
      <c r="BV196" s="1">
        <f t="shared" ref="BV196:BV207" si="686">IF($T196="primary",ROUNDDOWN(((($V196*$BS$7*SUM($BM$19:$BM$23))/1000)-(BU196*BU$26))/BV$26,0),ROUNDDOWN(((($V196*$BO$7*SUM($BM$19:$BM$23))/1000)-(BU196*BU$26))/BV$26,0))</f>
        <v>0</v>
      </c>
      <c r="BW196" s="1">
        <f t="shared" ref="BW196:BW207" si="687">IF($T196="primary",ROUNDUP(((($V196*$BS$7*SUM($BM$19:$BM$23))/1000)-(BU$26*BU196+BV196*BV$26))/BW$26,0),ROUNDUP(((($V196*$BO$7*SUM($BM$19:$BM$23))/1000)-(BU$26*BU196+BV196*BV$26))/BW$26,0))</f>
        <v>4</v>
      </c>
      <c r="BX196" s="1">
        <f t="shared" si="665"/>
        <v>1</v>
      </c>
      <c r="BY196" s="1">
        <f t="shared" si="666"/>
        <v>0</v>
      </c>
      <c r="BZ196" s="1">
        <f t="shared" si="667"/>
        <v>0</v>
      </c>
      <c r="CA196" s="1">
        <f t="shared" ref="CA196:CA207" si="688">IF($T196="primary",ROUNDUP(((($V196*$BS$12*SUM($BP$19:$BP$23))/1000)-(BY$26*BY196+BZ196*BZ$26))/CA$26,0),ROUNDUP(((($V196*$BO$12*SUM($BN$19:$BN$23,$BQ$19:$BQ$23))/1000)-(BY$26*BY196+BZ196*BZ$26))/CA$26,0))</f>
        <v>5</v>
      </c>
      <c r="CB196" s="1">
        <f t="shared" si="668"/>
        <v>0</v>
      </c>
      <c r="CC196" s="1">
        <f t="shared" si="669"/>
        <v>0</v>
      </c>
      <c r="CD196" s="1">
        <f t="shared" ref="CD196:CD207" si="689">IF($T196="primary",ROUNDUP(((($V196*$BS$11*SUM($BN$19:$BN$23))/1000)-(CB$26*CB196+CC196*CC$26))/CD$26,0),ROUNDUP(((($V196*$BO$11*SUM($BP$19:$BP$23))/1000)-(CC196*CC$26+CB$26*CB196))/CD$26,0))</f>
        <v>2</v>
      </c>
      <c r="CE196" s="1">
        <f t="shared" si="670"/>
        <v>0</v>
      </c>
      <c r="CF196" s="1">
        <f t="shared" ref="CF196:CF207" si="690">IF($T196="primary",ROUNDUP(((($V196*$BS$15*SUM($BM$19:$BM$23,$BQ$19:$BQ$23))/1000)-(CE196*CE$26))/CF$26,0),ROUNDUP(((($V196*$BO$15*SUM($BM$19:$BM$23,$BQ$19:$BQ$23))/1000)-(CE196*CE$26))/CF$26,0))</f>
        <v>1</v>
      </c>
      <c r="CG196" s="1">
        <f t="shared" si="671"/>
        <v>0</v>
      </c>
      <c r="CH196" s="1">
        <f t="shared" ref="CH196:CH207" si="691">IF($T196="primary",ROUNDDOWN(((($V196*$BS$8*SUM($BM$19:$BM$23,$BN$19:$BN$23,$BP$19:$BP$23,$BQ$19:$BQ$23))/1000)-(CG196*CG$26))/CH$26,0),ROUNDDOWN(((($V196*$BO$8*SUM($BM$19:$BM$23,$BN$19:$BN$23,$BP$19:$BP$23,$BQ$19:$BQ$23))/1000)-(CG196*CG$26))/CH$26,0))</f>
        <v>0</v>
      </c>
      <c r="CI196" s="1">
        <f t="shared" ref="CI196:CI207" si="692">IF($T196="primary",ROUNDUP(((($V196*$BS$8*SUM($BM$19:$BM$23,$BN$19:$BN$23,$BP$19:$BP$23,$BQ$19:$BQ$23))/1000)-(CG$26*CG196+CH196*CH$26))/CI$26,0),ROUNDUP(((($V196*$BO$8*SUM($BM$19:$BM$23,$BN$19:$BN$23,$BP$19:$BP$23,$BQ$19:$BQ$23))/1000)-(CG$26*CG196+CH196*CH$26))/CI$26,0))</f>
        <v>2</v>
      </c>
    </row>
    <row r="197" spans="1:87" ht="18.75" x14ac:dyDescent="0.3">
      <c r="A197" s="1"/>
      <c r="B197" s="1"/>
      <c r="C197" s="1"/>
      <c r="D197" s="1"/>
      <c r="E197" s="1"/>
      <c r="F197" s="1"/>
      <c r="G197" s="1"/>
      <c r="H197" s="1">
        <v>127</v>
      </c>
      <c r="I197" s="1"/>
      <c r="J197" s="1"/>
      <c r="K197" s="1"/>
      <c r="L197" s="1"/>
      <c r="M197" s="1"/>
      <c r="N197" s="21" t="s">
        <v>478</v>
      </c>
      <c r="O197" s="131" t="s">
        <v>502</v>
      </c>
      <c r="P197" s="21" t="s">
        <v>289</v>
      </c>
      <c r="Q197" s="21" t="s">
        <v>491</v>
      </c>
      <c r="R197" s="1" t="s">
        <v>568</v>
      </c>
      <c r="S197" s="198" t="s">
        <v>286</v>
      </c>
      <c r="T197" s="77" t="s">
        <v>45</v>
      </c>
      <c r="U197" s="1" t="s">
        <v>275</v>
      </c>
      <c r="V197" s="3">
        <v>1129</v>
      </c>
      <c r="W197" s="1">
        <f t="shared" si="672"/>
        <v>7</v>
      </c>
      <c r="X197" s="1">
        <f>IF($T197="primary",ROUNDUP((($V197*$T$13*SUM($U$3,$W$3))/1000)/X$26,0),ROUNDUP((($V197*$T$20*SUM($U$3,$W$3))/1000)/X$26,0))</f>
        <v>31</v>
      </c>
      <c r="Y197" s="1">
        <f t="shared" si="634"/>
        <v>11</v>
      </c>
      <c r="Z197" s="1">
        <f t="shared" si="635"/>
        <v>1129</v>
      </c>
      <c r="AA197" s="1">
        <f t="shared" si="636"/>
        <v>1</v>
      </c>
      <c r="AB197" s="1">
        <f t="shared" si="673"/>
        <v>4</v>
      </c>
      <c r="AC197" s="62"/>
      <c r="AD197" s="1">
        <f t="shared" si="637"/>
        <v>14</v>
      </c>
      <c r="AE197" s="1">
        <f t="shared" si="638"/>
        <v>31</v>
      </c>
      <c r="AF197" s="1">
        <f t="shared" si="639"/>
        <v>14</v>
      </c>
      <c r="AG197" s="1">
        <f t="shared" si="640"/>
        <v>1129</v>
      </c>
      <c r="AH197" s="1">
        <f t="shared" si="641"/>
        <v>2</v>
      </c>
      <c r="AI197" s="1">
        <f t="shared" si="674"/>
        <v>2</v>
      </c>
      <c r="AJ197" s="62"/>
      <c r="AK197" s="1">
        <f t="shared" si="642"/>
        <v>7</v>
      </c>
      <c r="AL197" s="1">
        <f t="shared" si="643"/>
        <v>16</v>
      </c>
      <c r="AM197" s="1">
        <f t="shared" si="644"/>
        <v>7</v>
      </c>
      <c r="AN197" s="1">
        <f t="shared" si="645"/>
        <v>0</v>
      </c>
      <c r="AO197" s="1">
        <f t="shared" si="646"/>
        <v>1</v>
      </c>
      <c r="AP197" s="1">
        <f t="shared" si="675"/>
        <v>1</v>
      </c>
      <c r="AQ197" s="62"/>
      <c r="AR197" s="1">
        <f t="shared" si="647"/>
        <v>0</v>
      </c>
      <c r="AS197" s="1">
        <f t="shared" si="648"/>
        <v>0</v>
      </c>
      <c r="AT197" s="1">
        <f t="shared" si="649"/>
        <v>0</v>
      </c>
      <c r="AU197" s="1">
        <f t="shared" si="650"/>
        <v>0</v>
      </c>
      <c r="AV197" s="1">
        <f t="shared" si="651"/>
        <v>0</v>
      </c>
      <c r="AW197" s="1">
        <f t="shared" si="676"/>
        <v>0</v>
      </c>
      <c r="AX197" s="62"/>
      <c r="AY197" s="1">
        <f t="shared" si="652"/>
        <v>0</v>
      </c>
      <c r="AZ197" s="1">
        <f t="shared" si="653"/>
        <v>0</v>
      </c>
      <c r="BA197" s="1">
        <f t="shared" si="654"/>
        <v>0</v>
      </c>
      <c r="BB197" s="1">
        <f t="shared" si="655"/>
        <v>0</v>
      </c>
      <c r="BC197" s="1">
        <f t="shared" si="656"/>
        <v>0</v>
      </c>
      <c r="BD197" s="1">
        <f t="shared" si="677"/>
        <v>0</v>
      </c>
      <c r="BE197" s="62"/>
      <c r="BF197" s="1">
        <f t="shared" si="678"/>
        <v>28</v>
      </c>
      <c r="BG197" s="1">
        <f t="shared" si="679"/>
        <v>78</v>
      </c>
      <c r="BH197" s="1">
        <f t="shared" si="680"/>
        <v>32</v>
      </c>
      <c r="BI197" s="1">
        <f t="shared" si="681"/>
        <v>2258</v>
      </c>
      <c r="BJ197" s="1">
        <f t="shared" si="682"/>
        <v>4</v>
      </c>
      <c r="BK197" s="1">
        <f t="shared" si="683"/>
        <v>7</v>
      </c>
      <c r="BL197" s="62"/>
      <c r="BM197" s="1">
        <f t="shared" si="658"/>
        <v>3</v>
      </c>
      <c r="BN197" s="1">
        <f t="shared" si="659"/>
        <v>0</v>
      </c>
      <c r="BO197" s="1">
        <f t="shared" si="684"/>
        <v>9</v>
      </c>
      <c r="BP197" s="1">
        <f t="shared" si="660"/>
        <v>14</v>
      </c>
      <c r="BQ197" s="1">
        <f t="shared" si="661"/>
        <v>1</v>
      </c>
      <c r="BR197" s="1">
        <f t="shared" si="685"/>
        <v>1</v>
      </c>
      <c r="BS197" s="1">
        <f t="shared" si="662"/>
        <v>452</v>
      </c>
      <c r="BT197" s="1">
        <f t="shared" si="663"/>
        <v>424</v>
      </c>
      <c r="BU197" s="1">
        <f t="shared" si="664"/>
        <v>9</v>
      </c>
      <c r="BV197" s="1">
        <f t="shared" si="686"/>
        <v>0</v>
      </c>
      <c r="BW197" s="1">
        <f t="shared" si="687"/>
        <v>1</v>
      </c>
      <c r="BX197" s="1">
        <f t="shared" si="665"/>
        <v>16</v>
      </c>
      <c r="BY197" s="1">
        <f t="shared" si="666"/>
        <v>4</v>
      </c>
      <c r="BZ197" s="1">
        <f t="shared" si="667"/>
        <v>0</v>
      </c>
      <c r="CA197" s="1">
        <f t="shared" si="688"/>
        <v>2</v>
      </c>
      <c r="CB197" s="1">
        <f t="shared" si="668"/>
        <v>10</v>
      </c>
      <c r="CC197" s="1">
        <f t="shared" si="669"/>
        <v>0</v>
      </c>
      <c r="CD197" s="1">
        <f t="shared" si="689"/>
        <v>1</v>
      </c>
      <c r="CE197" s="1">
        <f t="shared" si="670"/>
        <v>1</v>
      </c>
      <c r="CF197" s="1">
        <f t="shared" si="690"/>
        <v>3</v>
      </c>
      <c r="CG197" s="1">
        <f t="shared" si="671"/>
        <v>4</v>
      </c>
      <c r="CH197" s="1">
        <f t="shared" si="691"/>
        <v>0</v>
      </c>
      <c r="CI197" s="1">
        <f t="shared" si="692"/>
        <v>1</v>
      </c>
    </row>
    <row r="198" spans="1:87" ht="18.75" x14ac:dyDescent="0.3">
      <c r="A198" s="1"/>
      <c r="B198" s="1"/>
      <c r="C198" s="1"/>
      <c r="D198" s="1"/>
      <c r="E198" s="1"/>
      <c r="F198" s="1"/>
      <c r="G198" s="1"/>
      <c r="H198" s="1">
        <v>7</v>
      </c>
      <c r="I198" s="1"/>
      <c r="J198" s="1"/>
      <c r="K198" s="1"/>
      <c r="L198" s="1"/>
      <c r="M198" s="1"/>
      <c r="N198" s="21" t="s">
        <v>479</v>
      </c>
      <c r="O198" s="131" t="s">
        <v>502</v>
      </c>
      <c r="P198" s="21" t="s">
        <v>289</v>
      </c>
      <c r="Q198" s="21" t="s">
        <v>492</v>
      </c>
      <c r="R198" s="1" t="s">
        <v>568</v>
      </c>
      <c r="S198" s="198" t="s">
        <v>286</v>
      </c>
      <c r="T198" s="77" t="s">
        <v>45</v>
      </c>
      <c r="U198" s="1" t="s">
        <v>276</v>
      </c>
      <c r="V198" s="3">
        <v>86</v>
      </c>
      <c r="W198" s="1">
        <f t="shared" si="672"/>
        <v>1</v>
      </c>
      <c r="X198" s="1">
        <f t="shared" si="633"/>
        <v>3</v>
      </c>
      <c r="Y198" s="1">
        <f t="shared" si="634"/>
        <v>1</v>
      </c>
      <c r="Z198" s="1">
        <f t="shared" si="635"/>
        <v>86</v>
      </c>
      <c r="AA198" s="1">
        <f t="shared" si="636"/>
        <v>0</v>
      </c>
      <c r="AB198" s="1">
        <f t="shared" si="673"/>
        <v>1</v>
      </c>
      <c r="AC198" s="62"/>
      <c r="AD198" s="1">
        <f t="shared" si="637"/>
        <v>2</v>
      </c>
      <c r="AE198" s="1">
        <f t="shared" si="638"/>
        <v>3</v>
      </c>
      <c r="AF198" s="1">
        <f t="shared" si="639"/>
        <v>2</v>
      </c>
      <c r="AG198" s="1">
        <f t="shared" si="640"/>
        <v>86</v>
      </c>
      <c r="AH198" s="1">
        <f t="shared" si="641"/>
        <v>0</v>
      </c>
      <c r="AI198" s="1">
        <f t="shared" si="674"/>
        <v>1</v>
      </c>
      <c r="AJ198" s="62"/>
      <c r="AK198" s="1">
        <f t="shared" si="642"/>
        <v>1</v>
      </c>
      <c r="AL198" s="1">
        <f t="shared" si="643"/>
        <v>2</v>
      </c>
      <c r="AM198" s="1">
        <f t="shared" si="644"/>
        <v>1</v>
      </c>
      <c r="AN198" s="1">
        <f t="shared" si="645"/>
        <v>0</v>
      </c>
      <c r="AO198" s="1">
        <f t="shared" si="646"/>
        <v>0</v>
      </c>
      <c r="AP198" s="1">
        <f t="shared" si="675"/>
        <v>1</v>
      </c>
      <c r="AQ198" s="62"/>
      <c r="AR198" s="1">
        <f t="shared" si="647"/>
        <v>0</v>
      </c>
      <c r="AS198" s="1">
        <f t="shared" si="648"/>
        <v>0</v>
      </c>
      <c r="AT198" s="1">
        <f t="shared" si="649"/>
        <v>0</v>
      </c>
      <c r="AU198" s="1">
        <f t="shared" si="650"/>
        <v>0</v>
      </c>
      <c r="AV198" s="1">
        <f t="shared" si="651"/>
        <v>0</v>
      </c>
      <c r="AW198" s="1">
        <f t="shared" si="676"/>
        <v>0</v>
      </c>
      <c r="AX198" s="62"/>
      <c r="AY198" s="1">
        <f t="shared" si="652"/>
        <v>0</v>
      </c>
      <c r="AZ198" s="1">
        <f t="shared" si="653"/>
        <v>0</v>
      </c>
      <c r="BA198" s="1">
        <f t="shared" si="654"/>
        <v>0</v>
      </c>
      <c r="BB198" s="1">
        <f t="shared" si="655"/>
        <v>0</v>
      </c>
      <c r="BC198" s="1">
        <f t="shared" si="656"/>
        <v>0</v>
      </c>
      <c r="BD198" s="1">
        <f t="shared" si="677"/>
        <v>0</v>
      </c>
      <c r="BE198" s="62"/>
      <c r="BF198" s="1">
        <f t="shared" si="678"/>
        <v>4</v>
      </c>
      <c r="BG198" s="1">
        <f t="shared" si="679"/>
        <v>8</v>
      </c>
      <c r="BH198" s="1">
        <f t="shared" si="680"/>
        <v>4</v>
      </c>
      <c r="BI198" s="1">
        <f t="shared" si="681"/>
        <v>172</v>
      </c>
      <c r="BJ198" s="1">
        <f t="shared" si="682"/>
        <v>0</v>
      </c>
      <c r="BK198" s="1">
        <f t="shared" si="683"/>
        <v>3</v>
      </c>
      <c r="BL198" s="62"/>
      <c r="BM198" s="1">
        <f t="shared" si="658"/>
        <v>0</v>
      </c>
      <c r="BN198" s="1">
        <f t="shared" si="659"/>
        <v>1</v>
      </c>
      <c r="BO198" s="1">
        <f t="shared" si="684"/>
        <v>3</v>
      </c>
      <c r="BP198" s="1">
        <f t="shared" si="660"/>
        <v>1</v>
      </c>
      <c r="BQ198" s="1">
        <f t="shared" si="661"/>
        <v>0</v>
      </c>
      <c r="BR198" s="1">
        <f t="shared" si="685"/>
        <v>3</v>
      </c>
      <c r="BS198" s="1">
        <f t="shared" si="662"/>
        <v>35</v>
      </c>
      <c r="BT198" s="1">
        <f t="shared" si="663"/>
        <v>33</v>
      </c>
      <c r="BU198" s="1">
        <f t="shared" si="664"/>
        <v>0</v>
      </c>
      <c r="BV198" s="1">
        <f t="shared" si="686"/>
        <v>1</v>
      </c>
      <c r="BW198" s="1">
        <f t="shared" si="687"/>
        <v>2</v>
      </c>
      <c r="BX198" s="1">
        <f t="shared" si="665"/>
        <v>2</v>
      </c>
      <c r="BY198" s="1">
        <f t="shared" si="666"/>
        <v>0</v>
      </c>
      <c r="BZ198" s="1">
        <f t="shared" si="667"/>
        <v>1</v>
      </c>
      <c r="CA198" s="1">
        <f t="shared" si="688"/>
        <v>3</v>
      </c>
      <c r="CB198" s="1">
        <f t="shared" si="668"/>
        <v>0</v>
      </c>
      <c r="CC198" s="1">
        <f t="shared" si="669"/>
        <v>1</v>
      </c>
      <c r="CD198" s="1">
        <f t="shared" si="689"/>
        <v>2</v>
      </c>
      <c r="CE198" s="1">
        <f t="shared" si="670"/>
        <v>0</v>
      </c>
      <c r="CF198" s="1">
        <f t="shared" si="690"/>
        <v>1</v>
      </c>
      <c r="CG198" s="1">
        <f t="shared" si="671"/>
        <v>0</v>
      </c>
      <c r="CH198" s="1">
        <f t="shared" si="691"/>
        <v>0</v>
      </c>
      <c r="CI198" s="1">
        <f t="shared" si="692"/>
        <v>3</v>
      </c>
    </row>
    <row r="199" spans="1:87" ht="18.75" x14ac:dyDescent="0.3">
      <c r="A199" s="1"/>
      <c r="B199" s="1"/>
      <c r="C199" s="1"/>
      <c r="D199" s="1"/>
      <c r="E199" s="1"/>
      <c r="F199" s="1"/>
      <c r="G199" s="1"/>
      <c r="H199" s="1">
        <v>28</v>
      </c>
      <c r="I199" s="1"/>
      <c r="J199" s="1"/>
      <c r="K199" s="1"/>
      <c r="L199" s="1"/>
      <c r="M199" s="1"/>
      <c r="N199" s="21" t="s">
        <v>480</v>
      </c>
      <c r="O199" s="131" t="s">
        <v>502</v>
      </c>
      <c r="P199" s="21" t="s">
        <v>289</v>
      </c>
      <c r="Q199" s="21" t="s">
        <v>493</v>
      </c>
      <c r="R199" s="1" t="s">
        <v>568</v>
      </c>
      <c r="S199" s="198" t="s">
        <v>286</v>
      </c>
      <c r="T199" s="77" t="s">
        <v>45</v>
      </c>
      <c r="U199" s="1" t="s">
        <v>277</v>
      </c>
      <c r="V199" s="3">
        <v>241</v>
      </c>
      <c r="W199" s="1">
        <f t="shared" si="672"/>
        <v>2</v>
      </c>
      <c r="X199" s="1">
        <f t="shared" si="633"/>
        <v>7</v>
      </c>
      <c r="Y199" s="1">
        <f t="shared" si="634"/>
        <v>3</v>
      </c>
      <c r="Z199" s="1">
        <f t="shared" si="635"/>
        <v>241</v>
      </c>
      <c r="AA199" s="1">
        <f t="shared" si="636"/>
        <v>0</v>
      </c>
      <c r="AB199" s="1">
        <f t="shared" si="673"/>
        <v>2</v>
      </c>
      <c r="AC199" s="62"/>
      <c r="AD199" s="1">
        <f t="shared" si="637"/>
        <v>3</v>
      </c>
      <c r="AE199" s="1">
        <f t="shared" si="638"/>
        <v>7</v>
      </c>
      <c r="AF199" s="1">
        <f t="shared" si="639"/>
        <v>3</v>
      </c>
      <c r="AG199" s="1">
        <f t="shared" si="640"/>
        <v>241</v>
      </c>
      <c r="AH199" s="1">
        <f t="shared" si="641"/>
        <v>0</v>
      </c>
      <c r="AI199" s="1">
        <f t="shared" si="674"/>
        <v>3</v>
      </c>
      <c r="AJ199" s="62"/>
      <c r="AK199" s="1">
        <f t="shared" si="642"/>
        <v>2</v>
      </c>
      <c r="AL199" s="1">
        <f t="shared" si="643"/>
        <v>4</v>
      </c>
      <c r="AM199" s="1">
        <f t="shared" si="644"/>
        <v>2</v>
      </c>
      <c r="AN199" s="1">
        <f t="shared" si="645"/>
        <v>0</v>
      </c>
      <c r="AO199" s="1">
        <f t="shared" si="646"/>
        <v>0</v>
      </c>
      <c r="AP199" s="1">
        <f t="shared" si="675"/>
        <v>2</v>
      </c>
      <c r="AQ199" s="62"/>
      <c r="AR199" s="1">
        <f t="shared" si="647"/>
        <v>0</v>
      </c>
      <c r="AS199" s="1">
        <f t="shared" si="648"/>
        <v>0</v>
      </c>
      <c r="AT199" s="1">
        <f t="shared" si="649"/>
        <v>0</v>
      </c>
      <c r="AU199" s="1">
        <f t="shared" si="650"/>
        <v>0</v>
      </c>
      <c r="AV199" s="1">
        <f t="shared" si="651"/>
        <v>0</v>
      </c>
      <c r="AW199" s="1">
        <f t="shared" si="676"/>
        <v>0</v>
      </c>
      <c r="AX199" s="62"/>
      <c r="AY199" s="1">
        <f t="shared" si="652"/>
        <v>0</v>
      </c>
      <c r="AZ199" s="1">
        <f t="shared" si="653"/>
        <v>0</v>
      </c>
      <c r="BA199" s="1">
        <f t="shared" si="654"/>
        <v>0</v>
      </c>
      <c r="BB199" s="1">
        <f t="shared" si="655"/>
        <v>0</v>
      </c>
      <c r="BC199" s="1">
        <f t="shared" si="656"/>
        <v>0</v>
      </c>
      <c r="BD199" s="1">
        <f t="shared" si="677"/>
        <v>0</v>
      </c>
      <c r="BE199" s="62"/>
      <c r="BF199" s="1">
        <f t="shared" si="678"/>
        <v>7</v>
      </c>
      <c r="BG199" s="1">
        <f t="shared" si="679"/>
        <v>18</v>
      </c>
      <c r="BH199" s="1">
        <f t="shared" si="680"/>
        <v>8</v>
      </c>
      <c r="BI199" s="1">
        <f t="shared" si="681"/>
        <v>482</v>
      </c>
      <c r="BJ199" s="1">
        <f t="shared" si="682"/>
        <v>0</v>
      </c>
      <c r="BK199" s="1">
        <f t="shared" si="683"/>
        <v>7</v>
      </c>
      <c r="BL199" s="62"/>
      <c r="BM199" s="1">
        <f t="shared" si="658"/>
        <v>0</v>
      </c>
      <c r="BN199" s="1">
        <f t="shared" si="659"/>
        <v>3</v>
      </c>
      <c r="BO199" s="1">
        <f t="shared" si="684"/>
        <v>4</v>
      </c>
      <c r="BP199" s="1">
        <f t="shared" si="660"/>
        <v>3</v>
      </c>
      <c r="BQ199" s="1">
        <f t="shared" si="661"/>
        <v>0</v>
      </c>
      <c r="BR199" s="1">
        <f t="shared" si="685"/>
        <v>1</v>
      </c>
      <c r="BS199" s="1">
        <f t="shared" si="662"/>
        <v>97</v>
      </c>
      <c r="BT199" s="1">
        <f t="shared" si="663"/>
        <v>91</v>
      </c>
      <c r="BU199" s="1">
        <f t="shared" si="664"/>
        <v>1</v>
      </c>
      <c r="BV199" s="1">
        <f t="shared" si="686"/>
        <v>1</v>
      </c>
      <c r="BW199" s="1">
        <f t="shared" si="687"/>
        <v>5</v>
      </c>
      <c r="BX199" s="1">
        <f t="shared" si="665"/>
        <v>4</v>
      </c>
      <c r="BY199" s="1">
        <f t="shared" si="666"/>
        <v>0</v>
      </c>
      <c r="BZ199" s="1">
        <f t="shared" si="667"/>
        <v>4</v>
      </c>
      <c r="CA199" s="1">
        <f t="shared" si="688"/>
        <v>2</v>
      </c>
      <c r="CB199" s="1">
        <f t="shared" si="668"/>
        <v>2</v>
      </c>
      <c r="CC199" s="1">
        <f t="shared" si="669"/>
        <v>0</v>
      </c>
      <c r="CD199" s="1">
        <f t="shared" si="689"/>
        <v>1</v>
      </c>
      <c r="CE199" s="1">
        <f t="shared" si="670"/>
        <v>0</v>
      </c>
      <c r="CF199" s="1">
        <f t="shared" si="690"/>
        <v>1</v>
      </c>
      <c r="CG199" s="1">
        <f t="shared" si="671"/>
        <v>0</v>
      </c>
      <c r="CH199" s="1">
        <f t="shared" si="691"/>
        <v>2</v>
      </c>
      <c r="CI199" s="1">
        <f t="shared" si="692"/>
        <v>1</v>
      </c>
    </row>
    <row r="200" spans="1:87" ht="18.7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>
        <v>149</v>
      </c>
      <c r="N200" s="21" t="s">
        <v>481</v>
      </c>
      <c r="O200" s="131" t="s">
        <v>502</v>
      </c>
      <c r="P200" s="21" t="s">
        <v>289</v>
      </c>
      <c r="Q200" s="21" t="s">
        <v>494</v>
      </c>
      <c r="R200" s="1" t="s">
        <v>568</v>
      </c>
      <c r="S200" s="198" t="s">
        <v>286</v>
      </c>
      <c r="T200" s="1" t="s">
        <v>59</v>
      </c>
      <c r="U200" s="1" t="s">
        <v>278</v>
      </c>
      <c r="V200" s="3">
        <v>717</v>
      </c>
      <c r="W200" s="1">
        <f t="shared" si="672"/>
        <v>6</v>
      </c>
      <c r="X200" s="1">
        <f t="shared" si="633"/>
        <v>26</v>
      </c>
      <c r="Y200" s="1">
        <f t="shared" si="634"/>
        <v>7</v>
      </c>
      <c r="Z200" s="1">
        <f t="shared" si="635"/>
        <v>717</v>
      </c>
      <c r="AA200" s="1">
        <f t="shared" si="636"/>
        <v>2</v>
      </c>
      <c r="AB200" s="1">
        <f t="shared" si="673"/>
        <v>1</v>
      </c>
      <c r="AC200" s="62"/>
      <c r="AD200" s="1">
        <f t="shared" si="637"/>
        <v>12</v>
      </c>
      <c r="AE200" s="1">
        <f t="shared" si="638"/>
        <v>26</v>
      </c>
      <c r="AF200" s="1">
        <f t="shared" si="639"/>
        <v>9</v>
      </c>
      <c r="AG200" s="1">
        <f t="shared" si="640"/>
        <v>717</v>
      </c>
      <c r="AH200" s="1">
        <f t="shared" si="641"/>
        <v>2</v>
      </c>
      <c r="AI200" s="1">
        <f t="shared" si="674"/>
        <v>5</v>
      </c>
      <c r="AJ200" s="62"/>
      <c r="AK200" s="1">
        <f t="shared" si="642"/>
        <v>6</v>
      </c>
      <c r="AL200" s="1">
        <f t="shared" si="643"/>
        <v>13</v>
      </c>
      <c r="AM200" s="1">
        <f t="shared" si="644"/>
        <v>5</v>
      </c>
      <c r="AN200" s="1">
        <f t="shared" si="645"/>
        <v>0</v>
      </c>
      <c r="AO200" s="1">
        <f t="shared" si="646"/>
        <v>1</v>
      </c>
      <c r="AP200" s="1">
        <f t="shared" si="675"/>
        <v>3</v>
      </c>
      <c r="AQ200" s="62"/>
      <c r="AR200" s="1">
        <f t="shared" si="647"/>
        <v>0</v>
      </c>
      <c r="AS200" s="1">
        <f t="shared" si="648"/>
        <v>0</v>
      </c>
      <c r="AT200" s="1">
        <f t="shared" si="649"/>
        <v>0</v>
      </c>
      <c r="AU200" s="1">
        <f t="shared" si="650"/>
        <v>0</v>
      </c>
      <c r="AV200" s="1">
        <f t="shared" si="651"/>
        <v>0</v>
      </c>
      <c r="AW200" s="1">
        <f t="shared" si="676"/>
        <v>0</v>
      </c>
      <c r="AX200" s="62"/>
      <c r="AY200" s="1">
        <f t="shared" si="652"/>
        <v>0</v>
      </c>
      <c r="AZ200" s="1">
        <f t="shared" si="653"/>
        <v>0</v>
      </c>
      <c r="BA200" s="1">
        <f t="shared" si="654"/>
        <v>0</v>
      </c>
      <c r="BB200" s="1">
        <f t="shared" si="655"/>
        <v>0</v>
      </c>
      <c r="BC200" s="1">
        <f t="shared" si="656"/>
        <v>0</v>
      </c>
      <c r="BD200" s="1">
        <f t="shared" si="677"/>
        <v>0</v>
      </c>
      <c r="BE200" s="62"/>
      <c r="BF200" s="1">
        <f t="shared" si="678"/>
        <v>24</v>
      </c>
      <c r="BG200" s="1">
        <f t="shared" si="679"/>
        <v>65</v>
      </c>
      <c r="BH200" s="1">
        <f t="shared" si="680"/>
        <v>21</v>
      </c>
      <c r="BI200" s="1">
        <f t="shared" si="681"/>
        <v>1434</v>
      </c>
      <c r="BJ200" s="1">
        <f t="shared" si="682"/>
        <v>5</v>
      </c>
      <c r="BK200" s="1">
        <f t="shared" si="683"/>
        <v>9</v>
      </c>
      <c r="BL200" s="62"/>
      <c r="BM200" s="1">
        <f t="shared" si="658"/>
        <v>5</v>
      </c>
      <c r="BN200" s="1">
        <f t="shared" si="659"/>
        <v>3</v>
      </c>
      <c r="BO200" s="1">
        <f t="shared" si="684"/>
        <v>7</v>
      </c>
      <c r="BP200" s="1">
        <f t="shared" si="660"/>
        <v>6</v>
      </c>
      <c r="BQ200" s="1">
        <f t="shared" si="661"/>
        <v>4</v>
      </c>
      <c r="BR200" s="1">
        <f t="shared" si="685"/>
        <v>3</v>
      </c>
      <c r="BS200" s="1">
        <f t="shared" si="662"/>
        <v>359</v>
      </c>
      <c r="BT200" s="1">
        <f t="shared" si="663"/>
        <v>216</v>
      </c>
      <c r="BU200" s="1">
        <f t="shared" si="664"/>
        <v>8</v>
      </c>
      <c r="BV200" s="1">
        <f t="shared" si="686"/>
        <v>1</v>
      </c>
      <c r="BW200" s="1">
        <f t="shared" si="687"/>
        <v>2</v>
      </c>
      <c r="BX200" s="1">
        <f t="shared" si="665"/>
        <v>32</v>
      </c>
      <c r="BY200" s="1">
        <f t="shared" si="666"/>
        <v>8</v>
      </c>
      <c r="BZ200" s="1">
        <f t="shared" si="667"/>
        <v>3</v>
      </c>
      <c r="CA200" s="1">
        <f t="shared" si="688"/>
        <v>1</v>
      </c>
      <c r="CB200" s="1">
        <f t="shared" si="668"/>
        <v>5</v>
      </c>
      <c r="CC200" s="1">
        <f t="shared" si="669"/>
        <v>1</v>
      </c>
      <c r="CD200" s="1">
        <f t="shared" si="689"/>
        <v>1</v>
      </c>
      <c r="CE200" s="1">
        <f t="shared" si="670"/>
        <v>5</v>
      </c>
      <c r="CF200" s="1">
        <f t="shared" si="690"/>
        <v>2</v>
      </c>
      <c r="CG200" s="1">
        <f t="shared" si="671"/>
        <v>6</v>
      </c>
      <c r="CH200" s="1">
        <f t="shared" si="691"/>
        <v>1</v>
      </c>
      <c r="CI200" s="1">
        <f t="shared" si="692"/>
        <v>1</v>
      </c>
    </row>
    <row r="201" spans="1:87" ht="18.7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>
        <v>83</v>
      </c>
      <c r="N201" s="21" t="s">
        <v>482</v>
      </c>
      <c r="O201" s="131" t="s">
        <v>502</v>
      </c>
      <c r="P201" s="21" t="s">
        <v>289</v>
      </c>
      <c r="Q201" s="21" t="s">
        <v>495</v>
      </c>
      <c r="R201" s="1" t="s">
        <v>568</v>
      </c>
      <c r="S201" s="198" t="s">
        <v>286</v>
      </c>
      <c r="T201" s="1" t="s">
        <v>59</v>
      </c>
      <c r="U201" s="1" t="s">
        <v>279</v>
      </c>
      <c r="V201" s="3">
        <v>813</v>
      </c>
      <c r="W201" s="1">
        <f t="shared" si="672"/>
        <v>7</v>
      </c>
      <c r="X201" s="1">
        <f t="shared" si="633"/>
        <v>29</v>
      </c>
      <c r="Y201" s="1">
        <f t="shared" si="634"/>
        <v>8</v>
      </c>
      <c r="Z201" s="1">
        <f t="shared" si="635"/>
        <v>813</v>
      </c>
      <c r="AA201" s="1">
        <f t="shared" si="636"/>
        <v>2</v>
      </c>
      <c r="AB201" s="1">
        <f t="shared" si="673"/>
        <v>3</v>
      </c>
      <c r="AC201" s="62"/>
      <c r="AD201" s="1">
        <f t="shared" si="637"/>
        <v>14</v>
      </c>
      <c r="AE201" s="1">
        <f t="shared" si="638"/>
        <v>29</v>
      </c>
      <c r="AF201" s="1">
        <f t="shared" si="639"/>
        <v>10</v>
      </c>
      <c r="AG201" s="1">
        <f t="shared" si="640"/>
        <v>813</v>
      </c>
      <c r="AH201" s="1">
        <f t="shared" si="641"/>
        <v>3</v>
      </c>
      <c r="AI201" s="1">
        <f t="shared" si="674"/>
        <v>2</v>
      </c>
      <c r="AJ201" s="62"/>
      <c r="AK201" s="1">
        <f t="shared" si="642"/>
        <v>7</v>
      </c>
      <c r="AL201" s="1">
        <f t="shared" si="643"/>
        <v>15</v>
      </c>
      <c r="AM201" s="1">
        <f t="shared" si="644"/>
        <v>5</v>
      </c>
      <c r="AN201" s="1">
        <f t="shared" si="645"/>
        <v>0</v>
      </c>
      <c r="AO201" s="1">
        <f t="shared" si="646"/>
        <v>1</v>
      </c>
      <c r="AP201" s="1">
        <f t="shared" si="675"/>
        <v>4</v>
      </c>
      <c r="AQ201" s="62"/>
      <c r="AR201" s="1">
        <f t="shared" si="647"/>
        <v>0</v>
      </c>
      <c r="AS201" s="1">
        <f t="shared" si="648"/>
        <v>0</v>
      </c>
      <c r="AT201" s="1">
        <f t="shared" si="649"/>
        <v>0</v>
      </c>
      <c r="AU201" s="1">
        <f t="shared" si="650"/>
        <v>0</v>
      </c>
      <c r="AV201" s="1">
        <f t="shared" si="651"/>
        <v>0</v>
      </c>
      <c r="AW201" s="1">
        <f t="shared" si="676"/>
        <v>0</v>
      </c>
      <c r="AX201" s="62"/>
      <c r="AY201" s="1">
        <f t="shared" si="652"/>
        <v>0</v>
      </c>
      <c r="AZ201" s="1">
        <f t="shared" si="653"/>
        <v>0</v>
      </c>
      <c r="BA201" s="1">
        <f t="shared" si="654"/>
        <v>0</v>
      </c>
      <c r="BB201" s="1">
        <f t="shared" si="655"/>
        <v>0</v>
      </c>
      <c r="BC201" s="1">
        <f t="shared" si="656"/>
        <v>0</v>
      </c>
      <c r="BD201" s="1">
        <f t="shared" si="677"/>
        <v>0</v>
      </c>
      <c r="BE201" s="62"/>
      <c r="BF201" s="1">
        <f t="shared" si="678"/>
        <v>28</v>
      </c>
      <c r="BG201" s="1">
        <f t="shared" si="679"/>
        <v>73</v>
      </c>
      <c r="BH201" s="1">
        <f t="shared" si="680"/>
        <v>23</v>
      </c>
      <c r="BI201" s="1">
        <f t="shared" si="681"/>
        <v>1626</v>
      </c>
      <c r="BJ201" s="1">
        <f t="shared" si="682"/>
        <v>6</v>
      </c>
      <c r="BK201" s="1">
        <f t="shared" si="683"/>
        <v>9</v>
      </c>
      <c r="BL201" s="62"/>
      <c r="BM201" s="1">
        <f t="shared" si="658"/>
        <v>6</v>
      </c>
      <c r="BN201" s="1">
        <f t="shared" si="659"/>
        <v>2</v>
      </c>
      <c r="BO201" s="1">
        <f t="shared" si="684"/>
        <v>6</v>
      </c>
      <c r="BP201" s="1">
        <f t="shared" si="660"/>
        <v>7</v>
      </c>
      <c r="BQ201" s="1">
        <f t="shared" si="661"/>
        <v>4</v>
      </c>
      <c r="BR201" s="1">
        <f t="shared" si="685"/>
        <v>1</v>
      </c>
      <c r="BS201" s="1">
        <f t="shared" si="662"/>
        <v>407</v>
      </c>
      <c r="BT201" s="1">
        <f t="shared" si="663"/>
        <v>244</v>
      </c>
      <c r="BU201" s="1">
        <f t="shared" si="664"/>
        <v>9</v>
      </c>
      <c r="BV201" s="1">
        <f t="shared" si="686"/>
        <v>1</v>
      </c>
      <c r="BW201" s="1">
        <f t="shared" si="687"/>
        <v>3</v>
      </c>
      <c r="BX201" s="1">
        <f t="shared" si="665"/>
        <v>36</v>
      </c>
      <c r="BY201" s="1">
        <f t="shared" si="666"/>
        <v>9</v>
      </c>
      <c r="BZ201" s="1">
        <f t="shared" si="667"/>
        <v>3</v>
      </c>
      <c r="CA201" s="1">
        <f t="shared" si="688"/>
        <v>4</v>
      </c>
      <c r="CB201" s="1">
        <f t="shared" si="668"/>
        <v>6</v>
      </c>
      <c r="CC201" s="1">
        <f t="shared" si="669"/>
        <v>1</v>
      </c>
      <c r="CD201" s="1">
        <f t="shared" si="689"/>
        <v>1</v>
      </c>
      <c r="CE201" s="1">
        <f t="shared" si="670"/>
        <v>6</v>
      </c>
      <c r="CF201" s="1">
        <f t="shared" si="690"/>
        <v>2</v>
      </c>
      <c r="CG201" s="1">
        <f t="shared" si="671"/>
        <v>7</v>
      </c>
      <c r="CH201" s="1">
        <f t="shared" si="691"/>
        <v>0</v>
      </c>
      <c r="CI201" s="1">
        <f t="shared" si="692"/>
        <v>3</v>
      </c>
    </row>
    <row r="202" spans="1:87" ht="18.7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>
        <v>9</v>
      </c>
      <c r="N202" s="21" t="s">
        <v>483</v>
      </c>
      <c r="O202" s="131" t="s">
        <v>502</v>
      </c>
      <c r="P202" s="21" t="s">
        <v>289</v>
      </c>
      <c r="Q202" s="21" t="s">
        <v>496</v>
      </c>
      <c r="R202" s="1" t="s">
        <v>568</v>
      </c>
      <c r="S202" s="198" t="s">
        <v>286</v>
      </c>
      <c r="T202" s="1" t="s">
        <v>59</v>
      </c>
      <c r="U202" s="1" t="s">
        <v>280</v>
      </c>
      <c r="V202" s="3">
        <v>74</v>
      </c>
      <c r="W202" s="1">
        <f t="shared" si="672"/>
        <v>1</v>
      </c>
      <c r="X202" s="1">
        <f t="shared" si="633"/>
        <v>3</v>
      </c>
      <c r="Y202" s="1">
        <f t="shared" si="634"/>
        <v>1</v>
      </c>
      <c r="Z202" s="1">
        <f t="shared" si="635"/>
        <v>74</v>
      </c>
      <c r="AA202" s="1">
        <f t="shared" si="636"/>
        <v>0</v>
      </c>
      <c r="AB202" s="1">
        <f t="shared" si="673"/>
        <v>2</v>
      </c>
      <c r="AC202" s="62"/>
      <c r="AD202" s="1">
        <f t="shared" si="637"/>
        <v>2</v>
      </c>
      <c r="AE202" s="1">
        <f t="shared" si="638"/>
        <v>3</v>
      </c>
      <c r="AF202" s="1">
        <f t="shared" si="639"/>
        <v>1</v>
      </c>
      <c r="AG202" s="1">
        <f t="shared" si="640"/>
        <v>74</v>
      </c>
      <c r="AH202" s="1">
        <f t="shared" si="641"/>
        <v>0</v>
      </c>
      <c r="AI202" s="1">
        <f t="shared" si="674"/>
        <v>2</v>
      </c>
      <c r="AJ202" s="62"/>
      <c r="AK202" s="1">
        <f t="shared" si="642"/>
        <v>1</v>
      </c>
      <c r="AL202" s="1">
        <f t="shared" si="643"/>
        <v>2</v>
      </c>
      <c r="AM202" s="1">
        <f t="shared" si="644"/>
        <v>1</v>
      </c>
      <c r="AN202" s="1">
        <f t="shared" si="645"/>
        <v>0</v>
      </c>
      <c r="AO202" s="1">
        <f t="shared" si="646"/>
        <v>0</v>
      </c>
      <c r="AP202" s="1">
        <f t="shared" si="675"/>
        <v>1</v>
      </c>
      <c r="AQ202" s="62"/>
      <c r="AR202" s="1">
        <f t="shared" si="647"/>
        <v>0</v>
      </c>
      <c r="AS202" s="1">
        <f t="shared" si="648"/>
        <v>0</v>
      </c>
      <c r="AT202" s="1">
        <f t="shared" si="649"/>
        <v>0</v>
      </c>
      <c r="AU202" s="1">
        <f t="shared" si="650"/>
        <v>0</v>
      </c>
      <c r="AV202" s="1">
        <f t="shared" si="651"/>
        <v>0</v>
      </c>
      <c r="AW202" s="1">
        <f t="shared" si="676"/>
        <v>0</v>
      </c>
      <c r="AX202" s="62"/>
      <c r="AY202" s="1">
        <f t="shared" si="652"/>
        <v>0</v>
      </c>
      <c r="AZ202" s="1">
        <f t="shared" si="653"/>
        <v>0</v>
      </c>
      <c r="BA202" s="1">
        <f t="shared" si="654"/>
        <v>0</v>
      </c>
      <c r="BB202" s="1">
        <f t="shared" si="655"/>
        <v>0</v>
      </c>
      <c r="BC202" s="1">
        <f t="shared" si="656"/>
        <v>0</v>
      </c>
      <c r="BD202" s="1">
        <f t="shared" si="677"/>
        <v>0</v>
      </c>
      <c r="BE202" s="62"/>
      <c r="BF202" s="1">
        <f t="shared" si="678"/>
        <v>4</v>
      </c>
      <c r="BG202" s="1">
        <f t="shared" si="679"/>
        <v>8</v>
      </c>
      <c r="BH202" s="1">
        <f t="shared" si="680"/>
        <v>3</v>
      </c>
      <c r="BI202" s="1">
        <f t="shared" si="681"/>
        <v>148</v>
      </c>
      <c r="BJ202" s="1">
        <f t="shared" si="682"/>
        <v>0</v>
      </c>
      <c r="BK202" s="1">
        <f t="shared" si="683"/>
        <v>5</v>
      </c>
      <c r="BL202" s="62"/>
      <c r="BM202" s="1">
        <f t="shared" si="658"/>
        <v>0</v>
      </c>
      <c r="BN202" s="1">
        <f t="shared" si="659"/>
        <v>2</v>
      </c>
      <c r="BO202" s="1">
        <f t="shared" si="684"/>
        <v>10</v>
      </c>
      <c r="BP202" s="1">
        <f t="shared" si="660"/>
        <v>0</v>
      </c>
      <c r="BQ202" s="1">
        <f t="shared" si="661"/>
        <v>3</v>
      </c>
      <c r="BR202" s="1">
        <f t="shared" si="685"/>
        <v>3</v>
      </c>
      <c r="BS202" s="1">
        <f t="shared" si="662"/>
        <v>37</v>
      </c>
      <c r="BT202" s="1">
        <f t="shared" si="663"/>
        <v>23</v>
      </c>
      <c r="BU202" s="1">
        <f t="shared" si="664"/>
        <v>0</v>
      </c>
      <c r="BV202" s="1">
        <f t="shared" si="686"/>
        <v>1</v>
      </c>
      <c r="BW202" s="1">
        <f t="shared" si="687"/>
        <v>4</v>
      </c>
      <c r="BX202" s="1">
        <f t="shared" si="665"/>
        <v>4</v>
      </c>
      <c r="BY202" s="1">
        <f t="shared" si="666"/>
        <v>0</v>
      </c>
      <c r="BZ202" s="1">
        <f t="shared" si="667"/>
        <v>4</v>
      </c>
      <c r="CA202" s="1">
        <f t="shared" si="688"/>
        <v>3</v>
      </c>
      <c r="CB202" s="1">
        <f t="shared" si="668"/>
        <v>0</v>
      </c>
      <c r="CC202" s="1">
        <f t="shared" si="669"/>
        <v>1</v>
      </c>
      <c r="CD202" s="1">
        <f t="shared" si="689"/>
        <v>1</v>
      </c>
      <c r="CE202" s="1">
        <f t="shared" si="670"/>
        <v>0</v>
      </c>
      <c r="CF202" s="1">
        <f t="shared" si="690"/>
        <v>2</v>
      </c>
      <c r="CG202" s="1">
        <f t="shared" si="671"/>
        <v>0</v>
      </c>
      <c r="CH202" s="1">
        <f t="shared" si="691"/>
        <v>1</v>
      </c>
      <c r="CI202" s="1">
        <f t="shared" si="692"/>
        <v>2</v>
      </c>
    </row>
    <row r="203" spans="1:87" ht="18.7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>
        <v>57</v>
      </c>
      <c r="N203" s="21" t="s">
        <v>484</v>
      </c>
      <c r="O203" s="131" t="s">
        <v>502</v>
      </c>
      <c r="P203" s="21" t="s">
        <v>289</v>
      </c>
      <c r="Q203" s="21" t="s">
        <v>497</v>
      </c>
      <c r="R203" s="1" t="s">
        <v>568</v>
      </c>
      <c r="S203" s="198" t="s">
        <v>286</v>
      </c>
      <c r="T203" s="1" t="s">
        <v>59</v>
      </c>
      <c r="U203" s="1" t="s">
        <v>281</v>
      </c>
      <c r="V203" s="3">
        <v>386</v>
      </c>
      <c r="W203" s="1">
        <f t="shared" si="672"/>
        <v>4</v>
      </c>
      <c r="X203" s="1">
        <f t="shared" si="633"/>
        <v>14</v>
      </c>
      <c r="Y203" s="1">
        <f t="shared" si="634"/>
        <v>4</v>
      </c>
      <c r="Z203" s="1">
        <f t="shared" si="635"/>
        <v>386</v>
      </c>
      <c r="AA203" s="1">
        <f t="shared" si="636"/>
        <v>1</v>
      </c>
      <c r="AB203" s="1">
        <f t="shared" si="673"/>
        <v>1</v>
      </c>
      <c r="AC203" s="62"/>
      <c r="AD203" s="1">
        <f t="shared" si="637"/>
        <v>7</v>
      </c>
      <c r="AE203" s="1">
        <f t="shared" si="638"/>
        <v>14</v>
      </c>
      <c r="AF203" s="1">
        <f t="shared" si="639"/>
        <v>5</v>
      </c>
      <c r="AG203" s="1">
        <f t="shared" si="640"/>
        <v>386</v>
      </c>
      <c r="AH203" s="1">
        <f t="shared" si="641"/>
        <v>1</v>
      </c>
      <c r="AI203" s="1">
        <f t="shared" si="674"/>
        <v>3</v>
      </c>
      <c r="AJ203" s="62"/>
      <c r="AK203" s="1">
        <f t="shared" si="642"/>
        <v>4</v>
      </c>
      <c r="AL203" s="1">
        <f t="shared" si="643"/>
        <v>7</v>
      </c>
      <c r="AM203" s="1">
        <f t="shared" si="644"/>
        <v>3</v>
      </c>
      <c r="AN203" s="1">
        <f t="shared" si="645"/>
        <v>0</v>
      </c>
      <c r="AO203" s="1">
        <f t="shared" si="646"/>
        <v>0</v>
      </c>
      <c r="AP203" s="1">
        <f t="shared" si="675"/>
        <v>4</v>
      </c>
      <c r="AQ203" s="62"/>
      <c r="AR203" s="1">
        <f t="shared" si="647"/>
        <v>0</v>
      </c>
      <c r="AS203" s="1">
        <f t="shared" si="648"/>
        <v>0</v>
      </c>
      <c r="AT203" s="1">
        <f t="shared" si="649"/>
        <v>0</v>
      </c>
      <c r="AU203" s="1">
        <f t="shared" si="650"/>
        <v>0</v>
      </c>
      <c r="AV203" s="1">
        <f t="shared" si="651"/>
        <v>0</v>
      </c>
      <c r="AW203" s="1">
        <f t="shared" si="676"/>
        <v>0</v>
      </c>
      <c r="AX203" s="62"/>
      <c r="AY203" s="1">
        <f t="shared" si="652"/>
        <v>0</v>
      </c>
      <c r="AZ203" s="1">
        <f t="shared" si="653"/>
        <v>0</v>
      </c>
      <c r="BA203" s="1">
        <f t="shared" si="654"/>
        <v>0</v>
      </c>
      <c r="BB203" s="1">
        <f t="shared" si="655"/>
        <v>0</v>
      </c>
      <c r="BC203" s="1">
        <f t="shared" si="656"/>
        <v>0</v>
      </c>
      <c r="BD203" s="1">
        <f t="shared" si="677"/>
        <v>0</v>
      </c>
      <c r="BE203" s="62"/>
      <c r="BF203" s="1">
        <f t="shared" si="678"/>
        <v>15</v>
      </c>
      <c r="BG203" s="1">
        <f t="shared" si="679"/>
        <v>35</v>
      </c>
      <c r="BH203" s="1">
        <f t="shared" si="680"/>
        <v>12</v>
      </c>
      <c r="BI203" s="1">
        <f t="shared" si="681"/>
        <v>772</v>
      </c>
      <c r="BJ203" s="1">
        <f t="shared" si="682"/>
        <v>2</v>
      </c>
      <c r="BK203" s="1">
        <f t="shared" si="683"/>
        <v>8</v>
      </c>
      <c r="BL203" s="62"/>
      <c r="BM203" s="1">
        <f t="shared" si="658"/>
        <v>3</v>
      </c>
      <c r="BN203" s="1">
        <f t="shared" si="659"/>
        <v>0</v>
      </c>
      <c r="BO203" s="1">
        <f t="shared" si="684"/>
        <v>5</v>
      </c>
      <c r="BP203" s="1">
        <f t="shared" si="660"/>
        <v>3</v>
      </c>
      <c r="BQ203" s="1">
        <f t="shared" si="661"/>
        <v>3</v>
      </c>
      <c r="BR203" s="1">
        <f t="shared" si="685"/>
        <v>3</v>
      </c>
      <c r="BS203" s="1">
        <f t="shared" si="662"/>
        <v>193</v>
      </c>
      <c r="BT203" s="1">
        <f t="shared" si="663"/>
        <v>116</v>
      </c>
      <c r="BU203" s="1">
        <f t="shared" si="664"/>
        <v>4</v>
      </c>
      <c r="BV203" s="1">
        <f t="shared" si="686"/>
        <v>1</v>
      </c>
      <c r="BW203" s="1">
        <f t="shared" si="687"/>
        <v>2</v>
      </c>
      <c r="BX203" s="1">
        <f t="shared" si="665"/>
        <v>17</v>
      </c>
      <c r="BY203" s="1">
        <f t="shared" si="666"/>
        <v>4</v>
      </c>
      <c r="BZ203" s="1">
        <f t="shared" si="667"/>
        <v>3</v>
      </c>
      <c r="CA203" s="1">
        <f t="shared" si="688"/>
        <v>1</v>
      </c>
      <c r="CB203" s="1">
        <f t="shared" si="668"/>
        <v>3</v>
      </c>
      <c r="CC203" s="1">
        <f t="shared" si="669"/>
        <v>0</v>
      </c>
      <c r="CD203" s="1">
        <f t="shared" si="689"/>
        <v>1</v>
      </c>
      <c r="CE203" s="1">
        <f t="shared" si="670"/>
        <v>3</v>
      </c>
      <c r="CF203" s="1">
        <f t="shared" si="690"/>
        <v>1</v>
      </c>
      <c r="CG203" s="1">
        <f t="shared" si="671"/>
        <v>3</v>
      </c>
      <c r="CH203" s="1">
        <f t="shared" si="691"/>
        <v>1</v>
      </c>
      <c r="CI203" s="1">
        <f t="shared" si="692"/>
        <v>1</v>
      </c>
    </row>
    <row r="204" spans="1:87" ht="18.7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>
        <v>55</v>
      </c>
      <c r="N204" s="21" t="s">
        <v>485</v>
      </c>
      <c r="O204" s="131" t="s">
        <v>502</v>
      </c>
      <c r="P204" s="21" t="s">
        <v>289</v>
      </c>
      <c r="Q204" s="21" t="s">
        <v>498</v>
      </c>
      <c r="R204" s="1" t="s">
        <v>568</v>
      </c>
      <c r="S204" s="198" t="s">
        <v>286</v>
      </c>
      <c r="T204" s="1" t="s">
        <v>59</v>
      </c>
      <c r="U204" s="1" t="s">
        <v>282</v>
      </c>
      <c r="V204" s="3">
        <v>365</v>
      </c>
      <c r="W204" s="1">
        <f t="shared" si="672"/>
        <v>3</v>
      </c>
      <c r="X204" s="1">
        <f t="shared" si="633"/>
        <v>13</v>
      </c>
      <c r="Y204" s="1">
        <f t="shared" si="634"/>
        <v>4</v>
      </c>
      <c r="Z204" s="1">
        <f t="shared" si="635"/>
        <v>365</v>
      </c>
      <c r="AA204" s="1">
        <f t="shared" si="636"/>
        <v>1</v>
      </c>
      <c r="AB204" s="1">
        <f t="shared" si="673"/>
        <v>1</v>
      </c>
      <c r="AC204" s="62"/>
      <c r="AD204" s="1">
        <f t="shared" si="637"/>
        <v>6</v>
      </c>
      <c r="AE204" s="1">
        <f t="shared" si="638"/>
        <v>13</v>
      </c>
      <c r="AF204" s="1">
        <f t="shared" si="639"/>
        <v>5</v>
      </c>
      <c r="AG204" s="1">
        <f t="shared" si="640"/>
        <v>365</v>
      </c>
      <c r="AH204" s="1">
        <f t="shared" si="641"/>
        <v>1</v>
      </c>
      <c r="AI204" s="1">
        <f t="shared" si="674"/>
        <v>3</v>
      </c>
      <c r="AJ204" s="62"/>
      <c r="AK204" s="1">
        <f t="shared" si="642"/>
        <v>3</v>
      </c>
      <c r="AL204" s="1">
        <f t="shared" si="643"/>
        <v>7</v>
      </c>
      <c r="AM204" s="1">
        <f t="shared" si="644"/>
        <v>3</v>
      </c>
      <c r="AN204" s="1">
        <f t="shared" si="645"/>
        <v>0</v>
      </c>
      <c r="AO204" s="1">
        <f t="shared" si="646"/>
        <v>0</v>
      </c>
      <c r="AP204" s="1">
        <f t="shared" si="675"/>
        <v>4</v>
      </c>
      <c r="AQ204" s="62"/>
      <c r="AR204" s="1">
        <f t="shared" si="647"/>
        <v>0</v>
      </c>
      <c r="AS204" s="1">
        <f t="shared" si="648"/>
        <v>0</v>
      </c>
      <c r="AT204" s="1">
        <f t="shared" si="649"/>
        <v>0</v>
      </c>
      <c r="AU204" s="1">
        <f t="shared" si="650"/>
        <v>0</v>
      </c>
      <c r="AV204" s="1">
        <f t="shared" si="651"/>
        <v>0</v>
      </c>
      <c r="AW204" s="1">
        <f t="shared" si="676"/>
        <v>0</v>
      </c>
      <c r="AX204" s="62"/>
      <c r="AY204" s="1">
        <f t="shared" si="652"/>
        <v>0</v>
      </c>
      <c r="AZ204" s="1">
        <f t="shared" si="653"/>
        <v>0</v>
      </c>
      <c r="BA204" s="1">
        <f t="shared" si="654"/>
        <v>0</v>
      </c>
      <c r="BB204" s="1">
        <f t="shared" si="655"/>
        <v>0</v>
      </c>
      <c r="BC204" s="1">
        <f t="shared" si="656"/>
        <v>0</v>
      </c>
      <c r="BD204" s="1">
        <f t="shared" si="677"/>
        <v>0</v>
      </c>
      <c r="BE204" s="62"/>
      <c r="BF204" s="1">
        <f t="shared" si="678"/>
        <v>12</v>
      </c>
      <c r="BG204" s="1">
        <f t="shared" si="679"/>
        <v>33</v>
      </c>
      <c r="BH204" s="1">
        <f t="shared" si="680"/>
        <v>12</v>
      </c>
      <c r="BI204" s="1">
        <f t="shared" si="681"/>
        <v>730</v>
      </c>
      <c r="BJ204" s="1">
        <f t="shared" si="682"/>
        <v>2</v>
      </c>
      <c r="BK204" s="1">
        <f t="shared" si="683"/>
        <v>8</v>
      </c>
      <c r="BL204" s="62"/>
      <c r="BM204" s="1">
        <f t="shared" si="658"/>
        <v>2</v>
      </c>
      <c r="BN204" s="1">
        <f t="shared" si="659"/>
        <v>4</v>
      </c>
      <c r="BO204" s="1">
        <f t="shared" si="684"/>
        <v>6</v>
      </c>
      <c r="BP204" s="1">
        <f t="shared" si="660"/>
        <v>3</v>
      </c>
      <c r="BQ204" s="1">
        <f t="shared" si="661"/>
        <v>2</v>
      </c>
      <c r="BR204" s="1">
        <f t="shared" si="685"/>
        <v>3</v>
      </c>
      <c r="BS204" s="1">
        <f t="shared" si="662"/>
        <v>183</v>
      </c>
      <c r="BT204" s="1">
        <f t="shared" si="663"/>
        <v>110</v>
      </c>
      <c r="BU204" s="1">
        <f t="shared" si="664"/>
        <v>4</v>
      </c>
      <c r="BV204" s="1">
        <f t="shared" si="686"/>
        <v>0</v>
      </c>
      <c r="BW204" s="1">
        <f t="shared" si="687"/>
        <v>4</v>
      </c>
      <c r="BX204" s="1">
        <f t="shared" si="665"/>
        <v>17</v>
      </c>
      <c r="BY204" s="1">
        <f t="shared" si="666"/>
        <v>4</v>
      </c>
      <c r="BZ204" s="1">
        <f t="shared" si="667"/>
        <v>1</v>
      </c>
      <c r="CA204" s="1">
        <f t="shared" si="688"/>
        <v>5</v>
      </c>
      <c r="CB204" s="1">
        <f t="shared" si="668"/>
        <v>2</v>
      </c>
      <c r="CC204" s="1">
        <f t="shared" si="669"/>
        <v>1</v>
      </c>
      <c r="CD204" s="1">
        <f t="shared" si="689"/>
        <v>2</v>
      </c>
      <c r="CE204" s="1">
        <f t="shared" si="670"/>
        <v>2</v>
      </c>
      <c r="CF204" s="1">
        <f t="shared" si="690"/>
        <v>3</v>
      </c>
      <c r="CG204" s="1">
        <f t="shared" si="671"/>
        <v>3</v>
      </c>
      <c r="CH204" s="1">
        <f t="shared" si="691"/>
        <v>0</v>
      </c>
      <c r="CI204" s="1">
        <f t="shared" si="692"/>
        <v>2</v>
      </c>
    </row>
    <row r="205" spans="1:87" ht="18.75" x14ac:dyDescent="0.3">
      <c r="A205" s="1"/>
      <c r="B205" s="1"/>
      <c r="C205" s="1"/>
      <c r="D205" s="1"/>
      <c r="E205" s="1"/>
      <c r="F205" s="1"/>
      <c r="G205" s="1"/>
      <c r="H205" s="1">
        <v>82</v>
      </c>
      <c r="I205" s="1"/>
      <c r="J205" s="1"/>
      <c r="K205" s="1"/>
      <c r="L205" s="1"/>
      <c r="M205" s="1"/>
      <c r="N205" s="21" t="s">
        <v>486</v>
      </c>
      <c r="O205" s="131" t="s">
        <v>502</v>
      </c>
      <c r="P205" s="21" t="s">
        <v>289</v>
      </c>
      <c r="Q205" s="21" t="s">
        <v>499</v>
      </c>
      <c r="R205" s="1" t="s">
        <v>567</v>
      </c>
      <c r="S205" s="198" t="s">
        <v>286</v>
      </c>
      <c r="T205" s="77" t="s">
        <v>45</v>
      </c>
      <c r="U205" s="1" t="s">
        <v>283</v>
      </c>
      <c r="V205" s="3">
        <v>771</v>
      </c>
      <c r="W205" s="1">
        <f t="shared" si="672"/>
        <v>5</v>
      </c>
      <c r="X205" s="1">
        <f t="shared" si="633"/>
        <v>21</v>
      </c>
      <c r="Y205" s="1">
        <f t="shared" si="634"/>
        <v>7</v>
      </c>
      <c r="Z205" s="1">
        <f t="shared" si="635"/>
        <v>771</v>
      </c>
      <c r="AA205" s="1">
        <f t="shared" si="636"/>
        <v>1</v>
      </c>
      <c r="AB205" s="1">
        <f t="shared" si="673"/>
        <v>1</v>
      </c>
      <c r="AC205" s="62"/>
      <c r="AD205" s="1">
        <f t="shared" si="637"/>
        <v>10</v>
      </c>
      <c r="AE205" s="1">
        <f t="shared" si="638"/>
        <v>21</v>
      </c>
      <c r="AF205" s="1">
        <f t="shared" si="639"/>
        <v>10</v>
      </c>
      <c r="AG205" s="1">
        <f t="shared" si="640"/>
        <v>771</v>
      </c>
      <c r="AH205" s="1">
        <f t="shared" si="641"/>
        <v>1</v>
      </c>
      <c r="AI205" s="1">
        <f t="shared" si="674"/>
        <v>3</v>
      </c>
      <c r="AJ205" s="62"/>
      <c r="AK205" s="1">
        <f t="shared" si="642"/>
        <v>5</v>
      </c>
      <c r="AL205" s="1">
        <f t="shared" si="643"/>
        <v>11</v>
      </c>
      <c r="AM205" s="1">
        <f t="shared" si="644"/>
        <v>5</v>
      </c>
      <c r="AN205" s="1">
        <f t="shared" si="645"/>
        <v>0</v>
      </c>
      <c r="AO205" s="1">
        <f t="shared" si="646"/>
        <v>0</v>
      </c>
      <c r="AP205" s="1">
        <f t="shared" si="675"/>
        <v>4</v>
      </c>
      <c r="AQ205" s="62"/>
      <c r="AR205" s="1">
        <f t="shared" si="647"/>
        <v>0</v>
      </c>
      <c r="AS205" s="1">
        <f t="shared" si="648"/>
        <v>0</v>
      </c>
      <c r="AT205" s="1">
        <f t="shared" si="649"/>
        <v>0</v>
      </c>
      <c r="AU205" s="1">
        <f t="shared" si="650"/>
        <v>0</v>
      </c>
      <c r="AV205" s="1">
        <f t="shared" si="651"/>
        <v>0</v>
      </c>
      <c r="AW205" s="1">
        <f t="shared" si="676"/>
        <v>0</v>
      </c>
      <c r="AX205" s="62"/>
      <c r="AY205" s="1">
        <f t="shared" si="652"/>
        <v>0</v>
      </c>
      <c r="AZ205" s="1">
        <f t="shared" si="653"/>
        <v>0</v>
      </c>
      <c r="BA205" s="1">
        <f t="shared" si="654"/>
        <v>0</v>
      </c>
      <c r="BB205" s="1">
        <f t="shared" si="655"/>
        <v>0</v>
      </c>
      <c r="BC205" s="1">
        <f t="shared" si="656"/>
        <v>0</v>
      </c>
      <c r="BD205" s="1">
        <f t="shared" si="677"/>
        <v>0</v>
      </c>
      <c r="BE205" s="62"/>
      <c r="BF205" s="1">
        <f t="shared" si="678"/>
        <v>20</v>
      </c>
      <c r="BG205" s="1">
        <f t="shared" si="679"/>
        <v>53</v>
      </c>
      <c r="BH205" s="1">
        <f t="shared" si="680"/>
        <v>22</v>
      </c>
      <c r="BI205" s="1">
        <f t="shared" si="681"/>
        <v>1542</v>
      </c>
      <c r="BJ205" s="1">
        <f t="shared" si="682"/>
        <v>2</v>
      </c>
      <c r="BK205" s="1">
        <f t="shared" si="683"/>
        <v>8</v>
      </c>
      <c r="BL205" s="62"/>
      <c r="BM205" s="1">
        <f t="shared" si="658"/>
        <v>2</v>
      </c>
      <c r="BN205" s="1">
        <f t="shared" si="659"/>
        <v>0</v>
      </c>
      <c r="BO205" s="1">
        <f t="shared" si="684"/>
        <v>8</v>
      </c>
      <c r="BP205" s="1">
        <f t="shared" si="660"/>
        <v>9</v>
      </c>
      <c r="BQ205" s="1">
        <f t="shared" si="661"/>
        <v>3</v>
      </c>
      <c r="BR205" s="1">
        <f t="shared" si="685"/>
        <v>3</v>
      </c>
      <c r="BS205" s="1">
        <f t="shared" si="662"/>
        <v>309</v>
      </c>
      <c r="BT205" s="1">
        <f t="shared" si="663"/>
        <v>290</v>
      </c>
      <c r="BU205" s="1">
        <f t="shared" si="664"/>
        <v>6</v>
      </c>
      <c r="BV205" s="1">
        <f t="shared" si="686"/>
        <v>0</v>
      </c>
      <c r="BW205" s="1">
        <f t="shared" si="687"/>
        <v>2</v>
      </c>
      <c r="BX205" s="1">
        <f t="shared" si="665"/>
        <v>11</v>
      </c>
      <c r="BY205" s="1">
        <f t="shared" si="666"/>
        <v>2</v>
      </c>
      <c r="BZ205" s="1">
        <f t="shared" si="667"/>
        <v>3</v>
      </c>
      <c r="CA205" s="1">
        <f t="shared" si="688"/>
        <v>5</v>
      </c>
      <c r="CB205" s="1">
        <f t="shared" si="668"/>
        <v>6</v>
      </c>
      <c r="CC205" s="1">
        <f t="shared" si="669"/>
        <v>1</v>
      </c>
      <c r="CD205" s="1">
        <f t="shared" si="689"/>
        <v>2</v>
      </c>
      <c r="CE205" s="1">
        <f t="shared" si="670"/>
        <v>1</v>
      </c>
      <c r="CF205" s="1">
        <f t="shared" si="690"/>
        <v>1</v>
      </c>
      <c r="CG205" s="1">
        <f t="shared" si="671"/>
        <v>2</v>
      </c>
      <c r="CH205" s="1">
        <f t="shared" si="691"/>
        <v>1</v>
      </c>
      <c r="CI205" s="1">
        <f t="shared" si="692"/>
        <v>3</v>
      </c>
    </row>
    <row r="206" spans="1:87" ht="18.75" x14ac:dyDescent="0.3">
      <c r="A206" s="1"/>
      <c r="B206" s="1"/>
      <c r="C206" s="1"/>
      <c r="D206" s="1"/>
      <c r="E206" s="1"/>
      <c r="F206" s="1"/>
      <c r="G206" s="1"/>
      <c r="H206" s="1">
        <v>31</v>
      </c>
      <c r="I206" s="1"/>
      <c r="J206" s="1"/>
      <c r="K206" s="1"/>
      <c r="L206" s="1"/>
      <c r="M206" s="1"/>
      <c r="N206" s="21" t="s">
        <v>487</v>
      </c>
      <c r="O206" s="131" t="s">
        <v>502</v>
      </c>
      <c r="P206" s="21" t="s">
        <v>289</v>
      </c>
      <c r="Q206" s="21" t="s">
        <v>500</v>
      </c>
      <c r="R206" s="1" t="s">
        <v>567</v>
      </c>
      <c r="S206" s="198" t="s">
        <v>286</v>
      </c>
      <c r="T206" s="77" t="s">
        <v>45</v>
      </c>
      <c r="U206" s="1" t="s">
        <v>284</v>
      </c>
      <c r="V206" s="3">
        <v>212</v>
      </c>
      <c r="W206" s="1">
        <f t="shared" si="672"/>
        <v>2</v>
      </c>
      <c r="X206" s="1">
        <f t="shared" si="633"/>
        <v>6</v>
      </c>
      <c r="Y206" s="1">
        <f t="shared" si="634"/>
        <v>2</v>
      </c>
      <c r="Z206" s="1">
        <f t="shared" si="635"/>
        <v>212</v>
      </c>
      <c r="AA206" s="1">
        <f t="shared" si="636"/>
        <v>0</v>
      </c>
      <c r="AB206" s="1">
        <f t="shared" si="673"/>
        <v>2</v>
      </c>
      <c r="AC206" s="62"/>
      <c r="AD206" s="1">
        <f t="shared" si="637"/>
        <v>3</v>
      </c>
      <c r="AE206" s="1">
        <f t="shared" si="638"/>
        <v>6</v>
      </c>
      <c r="AF206" s="1">
        <f t="shared" si="639"/>
        <v>3</v>
      </c>
      <c r="AG206" s="1">
        <f t="shared" si="640"/>
        <v>212</v>
      </c>
      <c r="AH206" s="1">
        <f t="shared" si="641"/>
        <v>0</v>
      </c>
      <c r="AI206" s="1">
        <f t="shared" si="674"/>
        <v>3</v>
      </c>
      <c r="AJ206" s="62"/>
      <c r="AK206" s="1">
        <f t="shared" si="642"/>
        <v>2</v>
      </c>
      <c r="AL206" s="1">
        <f t="shared" si="643"/>
        <v>3</v>
      </c>
      <c r="AM206" s="1">
        <f t="shared" si="644"/>
        <v>2</v>
      </c>
      <c r="AN206" s="1">
        <f t="shared" si="645"/>
        <v>0</v>
      </c>
      <c r="AO206" s="1">
        <f t="shared" si="646"/>
        <v>0</v>
      </c>
      <c r="AP206" s="1">
        <f t="shared" si="675"/>
        <v>2</v>
      </c>
      <c r="AQ206" s="62"/>
      <c r="AR206" s="1">
        <f t="shared" si="647"/>
        <v>0</v>
      </c>
      <c r="AS206" s="1">
        <f t="shared" si="648"/>
        <v>0</v>
      </c>
      <c r="AT206" s="1">
        <f t="shared" si="649"/>
        <v>0</v>
      </c>
      <c r="AU206" s="1">
        <f t="shared" si="650"/>
        <v>0</v>
      </c>
      <c r="AV206" s="1">
        <f t="shared" si="651"/>
        <v>0</v>
      </c>
      <c r="AW206" s="1">
        <f t="shared" si="676"/>
        <v>0</v>
      </c>
      <c r="AX206" s="62"/>
      <c r="AY206" s="1">
        <f t="shared" si="652"/>
        <v>0</v>
      </c>
      <c r="AZ206" s="1">
        <f t="shared" si="653"/>
        <v>0</v>
      </c>
      <c r="BA206" s="1">
        <f t="shared" si="654"/>
        <v>0</v>
      </c>
      <c r="BB206" s="1">
        <f t="shared" si="655"/>
        <v>0</v>
      </c>
      <c r="BC206" s="1">
        <f t="shared" si="656"/>
        <v>0</v>
      </c>
      <c r="BD206" s="1">
        <f t="shared" si="677"/>
        <v>0</v>
      </c>
      <c r="BE206" s="62"/>
      <c r="BF206" s="1">
        <f t="shared" si="678"/>
        <v>7</v>
      </c>
      <c r="BG206" s="1">
        <f t="shared" si="679"/>
        <v>15</v>
      </c>
      <c r="BH206" s="1">
        <f t="shared" si="680"/>
        <v>7</v>
      </c>
      <c r="BI206" s="1">
        <f t="shared" si="681"/>
        <v>424</v>
      </c>
      <c r="BJ206" s="1">
        <f t="shared" si="682"/>
        <v>0</v>
      </c>
      <c r="BK206" s="1">
        <f t="shared" si="683"/>
        <v>7</v>
      </c>
      <c r="BL206" s="62"/>
      <c r="BM206" s="1">
        <f t="shared" si="658"/>
        <v>0</v>
      </c>
      <c r="BN206" s="1">
        <f t="shared" si="659"/>
        <v>2</v>
      </c>
      <c r="BO206" s="1">
        <f t="shared" si="684"/>
        <v>10</v>
      </c>
      <c r="BP206" s="1">
        <f t="shared" si="660"/>
        <v>2</v>
      </c>
      <c r="BQ206" s="1">
        <f t="shared" si="661"/>
        <v>3</v>
      </c>
      <c r="BR206" s="1">
        <f t="shared" si="685"/>
        <v>2</v>
      </c>
      <c r="BS206" s="1">
        <f t="shared" si="662"/>
        <v>85</v>
      </c>
      <c r="BT206" s="1">
        <f t="shared" si="663"/>
        <v>80</v>
      </c>
      <c r="BU206" s="1">
        <f t="shared" si="664"/>
        <v>1</v>
      </c>
      <c r="BV206" s="1">
        <f t="shared" si="686"/>
        <v>1</v>
      </c>
      <c r="BW206" s="1">
        <f t="shared" si="687"/>
        <v>2</v>
      </c>
      <c r="BX206" s="1">
        <f t="shared" si="665"/>
        <v>3</v>
      </c>
      <c r="BY206" s="1">
        <f t="shared" si="666"/>
        <v>0</v>
      </c>
      <c r="BZ206" s="1">
        <f t="shared" si="667"/>
        <v>3</v>
      </c>
      <c r="CA206" s="1">
        <f t="shared" si="688"/>
        <v>5</v>
      </c>
      <c r="CB206" s="1">
        <f t="shared" si="668"/>
        <v>1</v>
      </c>
      <c r="CC206" s="1">
        <f t="shared" si="669"/>
        <v>1</v>
      </c>
      <c r="CD206" s="1">
        <f t="shared" si="689"/>
        <v>2</v>
      </c>
      <c r="CE206" s="1">
        <f t="shared" si="670"/>
        <v>0</v>
      </c>
      <c r="CF206" s="1">
        <f t="shared" si="690"/>
        <v>1</v>
      </c>
      <c r="CG206" s="1">
        <f t="shared" si="671"/>
        <v>0</v>
      </c>
      <c r="CH206" s="1">
        <f t="shared" si="691"/>
        <v>1</v>
      </c>
      <c r="CI206" s="1">
        <f t="shared" si="692"/>
        <v>3</v>
      </c>
    </row>
    <row r="207" spans="1:87" ht="18.75" x14ac:dyDescent="0.3">
      <c r="A207" s="1"/>
      <c r="B207" s="1"/>
      <c r="C207" s="1"/>
      <c r="D207" s="1"/>
      <c r="E207" s="1"/>
      <c r="F207" s="1"/>
      <c r="G207" s="1"/>
      <c r="H207" s="1">
        <v>72</v>
      </c>
      <c r="I207" s="1"/>
      <c r="J207" s="1"/>
      <c r="K207" s="1"/>
      <c r="L207" s="1"/>
      <c r="M207" s="1"/>
      <c r="N207" s="21" t="s">
        <v>488</v>
      </c>
      <c r="O207" s="131" t="s">
        <v>502</v>
      </c>
      <c r="P207" s="21" t="s">
        <v>289</v>
      </c>
      <c r="Q207" s="21" t="s">
        <v>501</v>
      </c>
      <c r="R207" s="1" t="s">
        <v>567</v>
      </c>
      <c r="S207" s="198" t="s">
        <v>286</v>
      </c>
      <c r="T207" s="77" t="s">
        <v>45</v>
      </c>
      <c r="U207" s="1" t="s">
        <v>285</v>
      </c>
      <c r="V207" s="3">
        <v>758</v>
      </c>
      <c r="W207" s="1">
        <f t="shared" si="672"/>
        <v>5</v>
      </c>
      <c r="X207" s="1">
        <f t="shared" si="633"/>
        <v>21</v>
      </c>
      <c r="Y207" s="1">
        <f t="shared" si="634"/>
        <v>7</v>
      </c>
      <c r="Z207" s="1">
        <f t="shared" si="635"/>
        <v>758</v>
      </c>
      <c r="AA207" s="1">
        <f t="shared" si="636"/>
        <v>1</v>
      </c>
      <c r="AB207" s="1">
        <f t="shared" si="673"/>
        <v>1</v>
      </c>
      <c r="AC207" s="62"/>
      <c r="AD207" s="1">
        <f t="shared" si="637"/>
        <v>10</v>
      </c>
      <c r="AE207" s="1">
        <f t="shared" si="638"/>
        <v>21</v>
      </c>
      <c r="AF207" s="1">
        <f t="shared" si="639"/>
        <v>10</v>
      </c>
      <c r="AG207" s="1">
        <f t="shared" si="640"/>
        <v>758</v>
      </c>
      <c r="AH207" s="1">
        <f t="shared" si="641"/>
        <v>1</v>
      </c>
      <c r="AI207" s="1">
        <f t="shared" si="674"/>
        <v>3</v>
      </c>
      <c r="AJ207" s="62"/>
      <c r="AK207" s="1">
        <f t="shared" si="642"/>
        <v>5</v>
      </c>
      <c r="AL207" s="1">
        <f t="shared" si="643"/>
        <v>11</v>
      </c>
      <c r="AM207" s="1">
        <f t="shared" si="644"/>
        <v>5</v>
      </c>
      <c r="AN207" s="1">
        <f t="shared" si="645"/>
        <v>0</v>
      </c>
      <c r="AO207" s="1">
        <f t="shared" si="646"/>
        <v>0</v>
      </c>
      <c r="AP207" s="1">
        <f t="shared" si="675"/>
        <v>4</v>
      </c>
      <c r="AQ207" s="62"/>
      <c r="AR207" s="1">
        <f t="shared" si="647"/>
        <v>0</v>
      </c>
      <c r="AS207" s="1">
        <f t="shared" si="648"/>
        <v>0</v>
      </c>
      <c r="AT207" s="1">
        <f t="shared" si="649"/>
        <v>0</v>
      </c>
      <c r="AU207" s="1">
        <f t="shared" si="650"/>
        <v>0</v>
      </c>
      <c r="AV207" s="1">
        <f t="shared" si="651"/>
        <v>0</v>
      </c>
      <c r="AW207" s="1">
        <f t="shared" si="676"/>
        <v>0</v>
      </c>
      <c r="AX207" s="62"/>
      <c r="AY207" s="1">
        <f t="shared" si="652"/>
        <v>0</v>
      </c>
      <c r="AZ207" s="1">
        <f t="shared" si="653"/>
        <v>0</v>
      </c>
      <c r="BA207" s="1">
        <f t="shared" si="654"/>
        <v>0</v>
      </c>
      <c r="BB207" s="1">
        <f t="shared" si="655"/>
        <v>0</v>
      </c>
      <c r="BC207" s="1">
        <f t="shared" si="656"/>
        <v>0</v>
      </c>
      <c r="BD207" s="1">
        <f t="shared" si="677"/>
        <v>0</v>
      </c>
      <c r="BE207" s="62"/>
      <c r="BF207" s="1">
        <f t="shared" si="678"/>
        <v>20</v>
      </c>
      <c r="BG207" s="1">
        <f t="shared" si="679"/>
        <v>53</v>
      </c>
      <c r="BH207" s="1">
        <f t="shared" si="680"/>
        <v>22</v>
      </c>
      <c r="BI207" s="1">
        <f t="shared" si="681"/>
        <v>1516</v>
      </c>
      <c r="BJ207" s="1">
        <f t="shared" si="682"/>
        <v>2</v>
      </c>
      <c r="BK207" s="1">
        <f t="shared" si="683"/>
        <v>8</v>
      </c>
      <c r="BL207" s="62"/>
      <c r="BM207" s="1">
        <f t="shared" si="658"/>
        <v>2</v>
      </c>
      <c r="BN207" s="1">
        <f t="shared" si="659"/>
        <v>0</v>
      </c>
      <c r="BO207" s="1">
        <f t="shared" si="684"/>
        <v>7</v>
      </c>
      <c r="BP207" s="1">
        <f t="shared" si="660"/>
        <v>9</v>
      </c>
      <c r="BQ207" s="1">
        <f t="shared" si="661"/>
        <v>2</v>
      </c>
      <c r="BR207" s="1">
        <f t="shared" si="685"/>
        <v>4</v>
      </c>
      <c r="BS207" s="1">
        <f t="shared" si="662"/>
        <v>304</v>
      </c>
      <c r="BT207" s="1">
        <f t="shared" si="663"/>
        <v>285</v>
      </c>
      <c r="BU207" s="1">
        <f t="shared" si="664"/>
        <v>6</v>
      </c>
      <c r="BV207" s="1">
        <f t="shared" si="686"/>
        <v>0</v>
      </c>
      <c r="BW207" s="1">
        <f t="shared" si="687"/>
        <v>1</v>
      </c>
      <c r="BX207" s="1">
        <f t="shared" si="665"/>
        <v>11</v>
      </c>
      <c r="BY207" s="1">
        <f t="shared" si="666"/>
        <v>2</v>
      </c>
      <c r="BZ207" s="1">
        <f t="shared" si="667"/>
        <v>3</v>
      </c>
      <c r="CA207" s="1">
        <f t="shared" si="688"/>
        <v>4</v>
      </c>
      <c r="CB207" s="1">
        <f t="shared" si="668"/>
        <v>6</v>
      </c>
      <c r="CC207" s="1">
        <f t="shared" si="669"/>
        <v>1</v>
      </c>
      <c r="CD207" s="1">
        <f t="shared" si="689"/>
        <v>2</v>
      </c>
      <c r="CE207" s="1">
        <f t="shared" si="670"/>
        <v>1</v>
      </c>
      <c r="CF207" s="1">
        <f t="shared" si="690"/>
        <v>1</v>
      </c>
      <c r="CG207" s="1">
        <f t="shared" si="671"/>
        <v>2</v>
      </c>
      <c r="CH207" s="1">
        <f t="shared" si="691"/>
        <v>1</v>
      </c>
      <c r="CI207" s="1">
        <f t="shared" si="692"/>
        <v>3</v>
      </c>
    </row>
    <row r="208" spans="1:87" ht="18.75" x14ac:dyDescent="0.3">
      <c r="N208" s="95" t="s">
        <v>291</v>
      </c>
      <c r="S208" s="92" t="s">
        <v>288</v>
      </c>
      <c r="T208">
        <f>SUMIF(T195:T207,"primary",V195:V207)</f>
        <v>3311</v>
      </c>
      <c r="U208">
        <f>SUMIF(T195:T207,"secondary",V195:V207)</f>
        <v>2355</v>
      </c>
      <c r="V208" s="80">
        <f>IF($S$208="ACTIVE",SUM(V195:V207),0)</f>
        <v>0</v>
      </c>
      <c r="W208" s="80">
        <f>IF($S$208="ACTIVE",SUM(W195:W207),0)</f>
        <v>0</v>
      </c>
      <c r="X208" s="80">
        <f t="shared" ref="X208:AD208" si="693">IF($S$208="ACTIVE",SUM(X195:X207),0)</f>
        <v>0</v>
      </c>
      <c r="Y208" s="80">
        <f t="shared" si="693"/>
        <v>0</v>
      </c>
      <c r="Z208" s="80">
        <f t="shared" si="693"/>
        <v>0</v>
      </c>
      <c r="AA208" s="80">
        <f t="shared" si="693"/>
        <v>0</v>
      </c>
      <c r="AB208" s="80">
        <f t="shared" si="693"/>
        <v>0</v>
      </c>
      <c r="AC208" s="62"/>
      <c r="AD208" s="80">
        <f t="shared" si="693"/>
        <v>0</v>
      </c>
      <c r="AE208" s="80">
        <f>IF($S$208="ACTIVE",SUM(AE195:AE207),0)</f>
        <v>0</v>
      </c>
      <c r="AF208" s="80">
        <f>IF($S$208="ACTIVE",SUM(AF195:AF207),0)</f>
        <v>0</v>
      </c>
      <c r="AG208" s="80">
        <f>IF($S$208="ACTIVE",SUM(AG195:AG207),0)</f>
        <v>0</v>
      </c>
      <c r="AH208" s="80">
        <f>IF($S$208="ACTIVE",SUM(AH195:AH207),0)</f>
        <v>0</v>
      </c>
      <c r="AI208" s="80">
        <f t="shared" ref="AI208:BD208" si="694">IF($S$208="ACTIVE",SUM(AI195:AI207),0)</f>
        <v>0</v>
      </c>
      <c r="AJ208" s="62"/>
      <c r="AK208" s="80">
        <f t="shared" si="694"/>
        <v>0</v>
      </c>
      <c r="AL208" s="80">
        <f t="shared" si="694"/>
        <v>0</v>
      </c>
      <c r="AM208" s="80">
        <f t="shared" si="694"/>
        <v>0</v>
      </c>
      <c r="AN208" s="80">
        <f t="shared" si="694"/>
        <v>0</v>
      </c>
      <c r="AO208" s="80">
        <f t="shared" si="694"/>
        <v>0</v>
      </c>
      <c r="AP208" s="80">
        <f t="shared" si="694"/>
        <v>0</v>
      </c>
      <c r="AQ208" s="62"/>
      <c r="AR208" s="80">
        <f t="shared" si="694"/>
        <v>0</v>
      </c>
      <c r="AS208" s="80">
        <f t="shared" si="694"/>
        <v>0</v>
      </c>
      <c r="AT208" s="80">
        <f t="shared" si="694"/>
        <v>0</v>
      </c>
      <c r="AU208" s="80">
        <f t="shared" si="694"/>
        <v>0</v>
      </c>
      <c r="AV208" s="80">
        <f t="shared" si="694"/>
        <v>0</v>
      </c>
      <c r="AW208" s="80">
        <f t="shared" si="694"/>
        <v>0</v>
      </c>
      <c r="AX208" s="62"/>
      <c r="AY208" s="80">
        <f t="shared" si="694"/>
        <v>0</v>
      </c>
      <c r="AZ208" s="80">
        <f t="shared" si="694"/>
        <v>0</v>
      </c>
      <c r="BA208" s="80">
        <f t="shared" si="694"/>
        <v>0</v>
      </c>
      <c r="BB208" s="80">
        <f t="shared" si="694"/>
        <v>0</v>
      </c>
      <c r="BC208" s="80">
        <f t="shared" si="694"/>
        <v>0</v>
      </c>
      <c r="BD208" s="80">
        <f t="shared" si="694"/>
        <v>0</v>
      </c>
      <c r="BE208" s="48" t="str">
        <f>S207</f>
        <v>Lemumba Trading &amp; Projects</v>
      </c>
      <c r="BF208" s="46">
        <f t="shared" ref="BF208:BK208" si="695">SUM(BF195:BF207)</f>
        <v>175</v>
      </c>
      <c r="BG208" s="46">
        <f t="shared" si="695"/>
        <v>449</v>
      </c>
      <c r="BH208" s="46">
        <f t="shared" si="695"/>
        <v>172</v>
      </c>
      <c r="BI208" s="46">
        <f t="shared" si="695"/>
        <v>11332</v>
      </c>
      <c r="BJ208" s="46">
        <f t="shared" si="695"/>
        <v>23</v>
      </c>
      <c r="BK208" s="46">
        <f t="shared" si="695"/>
        <v>85</v>
      </c>
      <c r="BL208" s="48" t="str">
        <f>S207</f>
        <v>Lemumba Trading &amp; Projects</v>
      </c>
      <c r="BM208" s="80">
        <f t="shared" ref="BM208:CI208" si="696">IF($S$208="ACTIVE",SUM(BM195:BM207),0)</f>
        <v>0</v>
      </c>
      <c r="BN208" s="80">
        <f t="shared" si="696"/>
        <v>0</v>
      </c>
      <c r="BO208" s="80">
        <f t="shared" si="696"/>
        <v>0</v>
      </c>
      <c r="BP208" s="80">
        <f t="shared" si="696"/>
        <v>0</v>
      </c>
      <c r="BQ208" s="80">
        <f t="shared" si="696"/>
        <v>0</v>
      </c>
      <c r="BR208" s="80">
        <f t="shared" si="696"/>
        <v>0</v>
      </c>
      <c r="BS208" s="80">
        <f t="shared" si="696"/>
        <v>0</v>
      </c>
      <c r="BT208" s="80">
        <f t="shared" si="696"/>
        <v>0</v>
      </c>
      <c r="BU208" s="80">
        <f t="shared" si="696"/>
        <v>0</v>
      </c>
      <c r="BV208" s="80">
        <f t="shared" si="696"/>
        <v>0</v>
      </c>
      <c r="BW208" s="80">
        <f t="shared" si="696"/>
        <v>0</v>
      </c>
      <c r="BX208" s="80">
        <f t="shared" si="696"/>
        <v>0</v>
      </c>
      <c r="BY208" s="80">
        <f t="shared" si="696"/>
        <v>0</v>
      </c>
      <c r="BZ208" s="80">
        <f t="shared" si="696"/>
        <v>0</v>
      </c>
      <c r="CA208" s="80">
        <f t="shared" si="696"/>
        <v>0</v>
      </c>
      <c r="CB208" s="80">
        <f t="shared" si="696"/>
        <v>0</v>
      </c>
      <c r="CC208" s="80">
        <f t="shared" si="696"/>
        <v>0</v>
      </c>
      <c r="CD208" s="80">
        <f t="shared" si="696"/>
        <v>0</v>
      </c>
      <c r="CE208" s="80">
        <f t="shared" si="696"/>
        <v>0</v>
      </c>
      <c r="CF208" s="80">
        <f t="shared" si="696"/>
        <v>0</v>
      </c>
      <c r="CG208" s="80">
        <f>IF($S$208="ACTIVE",SUM(CG195:CG207),0)</f>
        <v>0</v>
      </c>
      <c r="CH208" s="80">
        <f t="shared" si="696"/>
        <v>0</v>
      </c>
      <c r="CI208" s="80">
        <f t="shared" si="696"/>
        <v>0</v>
      </c>
    </row>
    <row r="209" spans="22:88" ht="18.75" x14ac:dyDescent="0.3"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</row>
    <row r="210" spans="22:88" ht="21" x14ac:dyDescent="0.35">
      <c r="V210" s="49">
        <f>SUM(V208,V193,V160,V144,V108,V97,V74,V56,V44)</f>
        <v>33029</v>
      </c>
      <c r="W210" s="49">
        <f t="shared" ref="W210:AB210" si="697">SUM(W208,W193,W160,W144,W108,W97,W74,W56,W44,W174,W125)</f>
        <v>267</v>
      </c>
      <c r="X210" s="49">
        <f t="shared" si="697"/>
        <v>1027</v>
      </c>
      <c r="Y210" s="49">
        <f t="shared" si="697"/>
        <v>343</v>
      </c>
      <c r="Z210" s="49">
        <f t="shared" si="697"/>
        <v>33029</v>
      </c>
      <c r="AA210" s="49">
        <f t="shared" si="697"/>
        <v>29</v>
      </c>
      <c r="AB210" s="49">
        <f t="shared" si="697"/>
        <v>230</v>
      </c>
      <c r="AD210" s="49">
        <f>SUM(AD208,AD193,AD160,AD144,AD108,AD97,AD74,AD56,AD44,AD174,AD125)</f>
        <v>483</v>
      </c>
      <c r="AE210" s="49">
        <f t="shared" ref="AE210:AI210" si="698">SUM(AE208,AE193,AE160,AE144,AE108,AE97,AE74,AE56,AE44,AE174,AE125)</f>
        <v>1027</v>
      </c>
      <c r="AF210" s="49">
        <f t="shared" si="698"/>
        <v>439</v>
      </c>
      <c r="AG210" s="49">
        <f>SUM(AG208,AG193,AG160,AG144,AG108,AG97,AG74,AG56,AG44,AG174,AG125)</f>
        <v>33029</v>
      </c>
      <c r="AH210" s="49">
        <f t="shared" si="698"/>
        <v>51</v>
      </c>
      <c r="AI210" s="49">
        <f t="shared" si="698"/>
        <v>230</v>
      </c>
      <c r="AK210" s="49">
        <f t="shared" ref="AK210:AP210" si="699">SUM(AK208,AK193,AK160,AK144,AK108,AK97,AK74,AK56,AK44,AK174,AK125)</f>
        <v>267</v>
      </c>
      <c r="AL210" s="49">
        <f t="shared" si="699"/>
        <v>533</v>
      </c>
      <c r="AM210" s="49">
        <f t="shared" si="699"/>
        <v>243</v>
      </c>
      <c r="AN210" s="49">
        <f t="shared" si="699"/>
        <v>0</v>
      </c>
      <c r="AO210" s="49">
        <f t="shared" si="699"/>
        <v>8</v>
      </c>
      <c r="AP210" s="49">
        <f t="shared" si="699"/>
        <v>226</v>
      </c>
      <c r="AR210" s="49">
        <f t="shared" ref="AR210:AW210" si="700">SUM(AR208,AR193,AR160,AR144,AR108,AR97,AR74,AR56,AR44,AR174,AR125)</f>
        <v>0</v>
      </c>
      <c r="AS210" s="49">
        <f t="shared" si="700"/>
        <v>0</v>
      </c>
      <c r="AT210" s="49">
        <f t="shared" si="700"/>
        <v>0</v>
      </c>
      <c r="AU210" s="49">
        <f t="shared" si="700"/>
        <v>0</v>
      </c>
      <c r="AV210" s="49">
        <f t="shared" si="700"/>
        <v>0</v>
      </c>
      <c r="AW210" s="49">
        <f t="shared" si="700"/>
        <v>0</v>
      </c>
      <c r="AY210" s="49">
        <f t="shared" ref="AY210:BD210" si="701">SUM(AY208,AY193,AY160,AY144,AY108,AY97,AY74,AY56,AY44,AY174,AY125)</f>
        <v>0</v>
      </c>
      <c r="AZ210" s="49">
        <f t="shared" si="701"/>
        <v>0</v>
      </c>
      <c r="BA210" s="49">
        <f t="shared" si="701"/>
        <v>0</v>
      </c>
      <c r="BB210" s="49">
        <f t="shared" si="701"/>
        <v>0</v>
      </c>
      <c r="BC210" s="49">
        <f t="shared" si="701"/>
        <v>0</v>
      </c>
      <c r="BD210" s="49">
        <f t="shared" si="701"/>
        <v>0</v>
      </c>
      <c r="BF210" s="49">
        <f t="shared" ref="BF210:BK210" si="702">SUM(BF44+BF56+BF74+BF97+BF108+BF144+BF160+BF193+BF125+BF174+BF208)</f>
        <v>1192</v>
      </c>
      <c r="BG210" s="49">
        <f t="shared" si="702"/>
        <v>3036</v>
      </c>
      <c r="BH210" s="49">
        <f t="shared" si="702"/>
        <v>1197</v>
      </c>
      <c r="BI210" s="49">
        <f t="shared" si="702"/>
        <v>77390</v>
      </c>
      <c r="BJ210" s="49">
        <f t="shared" si="702"/>
        <v>111</v>
      </c>
      <c r="BK210" s="49">
        <f t="shared" si="702"/>
        <v>771</v>
      </c>
      <c r="BM210" s="49">
        <f>SUM(BM44+BM56+BM74+BM97+BM108+BM144+BM160+BM193+BM208+BM174+BM125)</f>
        <v>107</v>
      </c>
      <c r="BN210" s="49">
        <f t="shared" ref="BN210:CI210" si="703">SUM(BN44+BN56+BN74+BN97+BN108+BN144+BN160+BN193+BN208+BN174+BN125)</f>
        <v>179</v>
      </c>
      <c r="BO210" s="49">
        <f t="shared" si="703"/>
        <v>442</v>
      </c>
      <c r="BP210" s="49">
        <f t="shared" si="703"/>
        <v>339</v>
      </c>
      <c r="BQ210" s="49">
        <f t="shared" si="703"/>
        <v>174</v>
      </c>
      <c r="BR210" s="49">
        <f t="shared" si="703"/>
        <v>255</v>
      </c>
      <c r="BS210" s="49">
        <f>SUM(BS44+BS56+BS74+BS97+BS108+BS144+BS160+BS193+BS208+BS174+BS125)</f>
        <v>14365</v>
      </c>
      <c r="BT210" s="49">
        <f t="shared" si="703"/>
        <v>11576</v>
      </c>
      <c r="BU210" s="49">
        <f>SUM(BU44+BU56+BU74+BU97+BU108+BU144+BU160+BU193+BU208+BU174+BU125)</f>
        <v>264</v>
      </c>
      <c r="BV210" s="49">
        <f t="shared" si="703"/>
        <v>46</v>
      </c>
      <c r="BW210" s="49">
        <f t="shared" si="703"/>
        <v>262</v>
      </c>
      <c r="BX210" s="49">
        <f t="shared" si="703"/>
        <v>846</v>
      </c>
      <c r="BY210" s="49">
        <f t="shared" si="703"/>
        <v>169</v>
      </c>
      <c r="BZ210" s="49">
        <f t="shared" si="703"/>
        <v>177</v>
      </c>
      <c r="CA210" s="49">
        <f t="shared" si="703"/>
        <v>263</v>
      </c>
      <c r="CB210" s="49">
        <f t="shared" si="703"/>
        <v>247</v>
      </c>
      <c r="CC210" s="49">
        <f t="shared" si="703"/>
        <v>34</v>
      </c>
      <c r="CD210" s="49">
        <f t="shared" si="703"/>
        <v>133</v>
      </c>
      <c r="CE210" s="49">
        <f t="shared" si="703"/>
        <v>86</v>
      </c>
      <c r="CF210" s="49">
        <f t="shared" si="703"/>
        <v>145</v>
      </c>
      <c r="CG210" s="49">
        <f t="shared" si="703"/>
        <v>135</v>
      </c>
      <c r="CH210" s="49">
        <f t="shared" si="703"/>
        <v>75</v>
      </c>
      <c r="CI210" s="49">
        <f t="shared" si="703"/>
        <v>145</v>
      </c>
    </row>
    <row r="211" spans="22:88" ht="51" customHeight="1" x14ac:dyDescent="0.25">
      <c r="W211" s="43" t="s">
        <v>150</v>
      </c>
      <c r="X211" s="43" t="s">
        <v>292</v>
      </c>
      <c r="Y211" s="43" t="s">
        <v>152</v>
      </c>
      <c r="Z211" s="43" t="s">
        <v>153</v>
      </c>
      <c r="AA211" s="43" t="s">
        <v>154</v>
      </c>
      <c r="AB211" s="43" t="s">
        <v>155</v>
      </c>
      <c r="AD211" s="43" t="s">
        <v>150</v>
      </c>
      <c r="AE211" s="43" t="s">
        <v>292</v>
      </c>
      <c r="AF211" s="43" t="s">
        <v>152</v>
      </c>
      <c r="AG211" s="43" t="s">
        <v>153</v>
      </c>
      <c r="AH211" s="43" t="s">
        <v>154</v>
      </c>
      <c r="AI211" s="43" t="s">
        <v>155</v>
      </c>
      <c r="AK211" s="43" t="s">
        <v>150</v>
      </c>
      <c r="AL211" s="43" t="s">
        <v>292</v>
      </c>
      <c r="AM211" s="43" t="s">
        <v>152</v>
      </c>
      <c r="AN211" s="43" t="s">
        <v>153</v>
      </c>
      <c r="AO211" s="43" t="s">
        <v>154</v>
      </c>
      <c r="AP211" s="43" t="s">
        <v>155</v>
      </c>
      <c r="AR211" s="43" t="s">
        <v>150</v>
      </c>
      <c r="AS211" s="43" t="s">
        <v>292</v>
      </c>
      <c r="AT211" s="43" t="s">
        <v>152</v>
      </c>
      <c r="AU211" s="43" t="s">
        <v>153</v>
      </c>
      <c r="AV211" s="43" t="s">
        <v>154</v>
      </c>
      <c r="AW211" s="43" t="s">
        <v>155</v>
      </c>
      <c r="AY211" s="43" t="s">
        <v>150</v>
      </c>
      <c r="AZ211" s="43" t="s">
        <v>292</v>
      </c>
      <c r="BA211" s="43" t="s">
        <v>152</v>
      </c>
      <c r="BB211" s="43" t="s">
        <v>153</v>
      </c>
      <c r="BC211" s="43" t="s">
        <v>154</v>
      </c>
      <c r="BD211" s="43" t="s">
        <v>155</v>
      </c>
      <c r="BF211" s="43" t="s">
        <v>150</v>
      </c>
      <c r="BG211" s="43" t="s">
        <v>309</v>
      </c>
      <c r="BH211" s="43" t="s">
        <v>152</v>
      </c>
      <c r="BI211" s="43" t="s">
        <v>153</v>
      </c>
      <c r="BJ211" s="43" t="s">
        <v>154</v>
      </c>
      <c r="BK211" s="43" t="s">
        <v>155</v>
      </c>
      <c r="BM211" s="73" t="str">
        <f t="shared" ref="BM211:CI211" si="704">BM25</f>
        <v>Beans -  25Kg</v>
      </c>
      <c r="BN211" s="73" t="str">
        <f t="shared" si="704"/>
        <v>Beans -  5Kg</v>
      </c>
      <c r="BO211" s="73" t="str">
        <f t="shared" si="704"/>
        <v>Beans -  500g</v>
      </c>
      <c r="BP211" s="73" t="str">
        <f t="shared" si="704"/>
        <v>Maize Meal -  25Kg</v>
      </c>
      <c r="BQ211" s="73" t="str">
        <f t="shared" si="704"/>
        <v>Maize Meal -  5Kg</v>
      </c>
      <c r="BR211" s="73" t="str">
        <f t="shared" si="704"/>
        <v>Maize Meal -  1Kg</v>
      </c>
      <c r="BS211" s="73" t="str">
        <f t="shared" si="704"/>
        <v>Milk -  1L</v>
      </c>
      <c r="BT211" s="73" t="str">
        <f t="shared" si="704"/>
        <v>Pilchards -  0,4Kg</v>
      </c>
      <c r="BU211" s="73" t="str">
        <f t="shared" si="704"/>
        <v>Rice -  10Kg</v>
      </c>
      <c r="BV211" s="73" t="str">
        <f t="shared" si="704"/>
        <v>Rice -  5Kg</v>
      </c>
      <c r="BW211" s="73" t="str">
        <f t="shared" si="704"/>
        <v>Rice -  1Kg</v>
      </c>
      <c r="BX211" s="73" t="str">
        <f t="shared" si="704"/>
        <v xml:space="preserve">Salt -  500g </v>
      </c>
      <c r="BY211" s="73" t="str">
        <f t="shared" si="704"/>
        <v>Samp -  25Kg</v>
      </c>
      <c r="BZ211" s="73" t="str">
        <f t="shared" si="704"/>
        <v>Samp -  5Kg</v>
      </c>
      <c r="CA211" s="73" t="str">
        <f t="shared" si="704"/>
        <v>Samp -  1Kg</v>
      </c>
      <c r="CB211" s="73" t="str">
        <f t="shared" si="704"/>
        <v>Soya Mince -  10Kg</v>
      </c>
      <c r="CC211" s="73" t="str">
        <f t="shared" si="704"/>
        <v>Soya Mince -  5Kg</v>
      </c>
      <c r="CD211" s="195" t="str">
        <f t="shared" si="704"/>
        <v>Soya Mince -  2.5kg</v>
      </c>
      <c r="CE211" s="73" t="str">
        <f t="shared" si="704"/>
        <v>Sugar -  2.5kg</v>
      </c>
      <c r="CF211" s="73" t="str">
        <f t="shared" si="704"/>
        <v>Sugar -  1Kg</v>
      </c>
      <c r="CG211" s="73" t="str">
        <f t="shared" si="704"/>
        <v>Sunflower Oil -  5L</v>
      </c>
      <c r="CH211" s="73" t="str">
        <f t="shared" si="704"/>
        <v>Sunflower Oil -  2L</v>
      </c>
      <c r="CI211" s="73" t="str">
        <f t="shared" si="704"/>
        <v>Sunflower Oil -  0,75L</v>
      </c>
    </row>
    <row r="212" spans="22:88" x14ac:dyDescent="0.25">
      <c r="W212" s="214" t="s">
        <v>156</v>
      </c>
      <c r="X212" s="214"/>
      <c r="Y212" s="214"/>
      <c r="Z212" s="214"/>
      <c r="AA212" s="214"/>
      <c r="AB212" s="214"/>
      <c r="AD212" s="214" t="s">
        <v>157</v>
      </c>
      <c r="AE212" s="214"/>
      <c r="AF212" s="214"/>
      <c r="AG212" s="214"/>
      <c r="AH212" s="214"/>
      <c r="AI212" s="214"/>
      <c r="AK212" s="214" t="s">
        <v>158</v>
      </c>
      <c r="AL212" s="214"/>
      <c r="AM212" s="214"/>
      <c r="AN212" s="214"/>
      <c r="AO212" s="214"/>
      <c r="AP212" s="214"/>
      <c r="AR212" s="214" t="s">
        <v>159</v>
      </c>
      <c r="AS212" s="214"/>
      <c r="AT212" s="214"/>
      <c r="AU212" s="214"/>
      <c r="AV212" s="214"/>
      <c r="AW212" s="214"/>
      <c r="AY212" s="214" t="s">
        <v>160</v>
      </c>
      <c r="AZ212" s="214"/>
      <c r="BA212" s="214"/>
      <c r="BB212" s="214"/>
      <c r="BC212" s="214"/>
      <c r="BD212" s="214"/>
      <c r="BF212" s="12">
        <v>25</v>
      </c>
      <c r="BG212" s="12">
        <v>9</v>
      </c>
      <c r="BH212" s="12">
        <v>6.5</v>
      </c>
      <c r="BI212" s="12">
        <v>0.56999999999999995</v>
      </c>
      <c r="BJ212" s="12">
        <v>45</v>
      </c>
      <c r="BK212" s="12">
        <v>9</v>
      </c>
      <c r="BL212" s="78" t="s">
        <v>248</v>
      </c>
      <c r="BM212">
        <f t="shared" ref="BM212:CI212" si="705">BM210*BM26</f>
        <v>2675</v>
      </c>
      <c r="BN212">
        <f t="shared" si="705"/>
        <v>895</v>
      </c>
      <c r="BO212">
        <f t="shared" si="705"/>
        <v>221</v>
      </c>
      <c r="BP212">
        <f t="shared" si="705"/>
        <v>8475</v>
      </c>
      <c r="BQ212">
        <f t="shared" si="705"/>
        <v>870</v>
      </c>
      <c r="BR212">
        <f t="shared" si="705"/>
        <v>255</v>
      </c>
      <c r="BS212">
        <f t="shared" si="705"/>
        <v>14365</v>
      </c>
      <c r="BT212">
        <f t="shared" si="705"/>
        <v>4630.4000000000005</v>
      </c>
      <c r="BU212">
        <f t="shared" si="705"/>
        <v>2640</v>
      </c>
      <c r="BV212">
        <f t="shared" si="705"/>
        <v>230</v>
      </c>
      <c r="BW212">
        <f t="shared" si="705"/>
        <v>262</v>
      </c>
      <c r="BX212">
        <f t="shared" si="705"/>
        <v>423</v>
      </c>
      <c r="BY212">
        <f t="shared" si="705"/>
        <v>4225</v>
      </c>
      <c r="BZ212">
        <f t="shared" si="705"/>
        <v>885</v>
      </c>
      <c r="CA212">
        <f t="shared" si="705"/>
        <v>263</v>
      </c>
      <c r="CB212">
        <f t="shared" si="705"/>
        <v>2470</v>
      </c>
      <c r="CC212">
        <f t="shared" si="705"/>
        <v>170</v>
      </c>
      <c r="CD212">
        <f t="shared" si="705"/>
        <v>332.5</v>
      </c>
      <c r="CE212">
        <f t="shared" si="705"/>
        <v>215</v>
      </c>
      <c r="CF212">
        <f t="shared" si="705"/>
        <v>145</v>
      </c>
      <c r="CG212">
        <f t="shared" si="705"/>
        <v>675</v>
      </c>
      <c r="CH212">
        <f t="shared" si="705"/>
        <v>150</v>
      </c>
      <c r="CI212">
        <f t="shared" si="705"/>
        <v>108.75</v>
      </c>
      <c r="CJ212">
        <f>SUM(BM212:CI212)</f>
        <v>45580.65</v>
      </c>
    </row>
    <row r="213" spans="22:88" ht="15.75" x14ac:dyDescent="0.25">
      <c r="AD213" s="6"/>
      <c r="AE213" s="6"/>
      <c r="AF213" s="6"/>
      <c r="AG213" s="6"/>
      <c r="AH213" s="6"/>
      <c r="AI213" s="6"/>
      <c r="BF213" s="50">
        <f t="shared" ref="BF213:BK213" si="706">BF210*BF212</f>
        <v>29800</v>
      </c>
      <c r="BG213" s="50">
        <f t="shared" si="706"/>
        <v>27324</v>
      </c>
      <c r="BH213" s="50">
        <f t="shared" si="706"/>
        <v>7780.5</v>
      </c>
      <c r="BI213" s="50">
        <f t="shared" si="706"/>
        <v>44112.299999999996</v>
      </c>
      <c r="BJ213" s="50">
        <f t="shared" si="706"/>
        <v>4995</v>
      </c>
      <c r="BK213" s="50">
        <f t="shared" si="706"/>
        <v>6939</v>
      </c>
      <c r="BL213" s="51"/>
      <c r="BM213" s="94"/>
      <c r="BN213" s="199"/>
      <c r="BO213" s="94"/>
      <c r="BP213" s="94"/>
      <c r="BQ213" s="94"/>
      <c r="BR213" s="94"/>
      <c r="BS213" s="94"/>
      <c r="BT213" s="94"/>
      <c r="BU213" s="94"/>
      <c r="BX213" s="94"/>
      <c r="BY213" s="94"/>
      <c r="BZ213" s="94"/>
      <c r="CA213" s="94"/>
      <c r="CB213" s="94"/>
      <c r="CC213" s="94"/>
      <c r="CD213" s="94"/>
      <c r="CE213" s="94"/>
      <c r="CF213" s="94"/>
      <c r="CG213" s="94"/>
      <c r="CH213" s="94"/>
      <c r="CI213" s="94"/>
    </row>
    <row r="214" spans="22:88" x14ac:dyDescent="0.25">
      <c r="W214" s="7"/>
      <c r="X214" s="7"/>
      <c r="Y214" s="7"/>
      <c r="Z214" s="7"/>
      <c r="AA214" s="7"/>
      <c r="AB214" s="7"/>
      <c r="AD214" s="7"/>
      <c r="AE214" s="7"/>
      <c r="AF214" s="7"/>
      <c r="AG214" s="7"/>
      <c r="AH214" s="7"/>
      <c r="AI214" s="7"/>
      <c r="BL214" s="51"/>
      <c r="BN214" s="8"/>
    </row>
    <row r="215" spans="22:88" x14ac:dyDescent="0.25">
      <c r="W215" s="7"/>
      <c r="X215" s="7"/>
      <c r="Y215" s="7"/>
      <c r="Z215" s="7"/>
      <c r="AA215" s="7"/>
      <c r="AB215" s="7"/>
      <c r="AD215" s="8"/>
      <c r="AE215" s="8"/>
      <c r="AF215" s="8"/>
      <c r="AG215" s="8"/>
      <c r="AH215" s="8"/>
      <c r="AI215" s="8"/>
      <c r="BS215">
        <v>16</v>
      </c>
      <c r="BT215">
        <v>6</v>
      </c>
    </row>
    <row r="216" spans="22:88" ht="45.6" customHeight="1" x14ac:dyDescent="0.25">
      <c r="V216" s="61"/>
      <c r="W216" s="6">
        <v>309</v>
      </c>
      <c r="X216" s="6">
        <v>1202</v>
      </c>
      <c r="Y216" s="6">
        <v>402</v>
      </c>
      <c r="Z216" s="6">
        <v>38654</v>
      </c>
      <c r="AA216" s="6">
        <v>38</v>
      </c>
      <c r="AB216" s="6">
        <v>246</v>
      </c>
      <c r="AD216">
        <f>488/2</f>
        <v>244</v>
      </c>
      <c r="BP216" s="204"/>
      <c r="BQ216" s="88"/>
      <c r="BR216" s="88"/>
      <c r="BU216" s="6"/>
      <c r="BV216" s="6"/>
      <c r="BW216" s="6"/>
      <c r="BY216" s="202"/>
      <c r="BZ216" s="202"/>
      <c r="CA216" s="202"/>
    </row>
    <row r="217" spans="22:88" ht="27.6" customHeight="1" x14ac:dyDescent="0.25">
      <c r="V217" s="61"/>
      <c r="W217" s="43" t="s">
        <v>150</v>
      </c>
      <c r="X217" s="43" t="s">
        <v>292</v>
      </c>
      <c r="Y217" s="43" t="s">
        <v>152</v>
      </c>
      <c r="Z217" s="43" t="s">
        <v>153</v>
      </c>
      <c r="AA217" s="43" t="s">
        <v>154</v>
      </c>
      <c r="AB217" s="43" t="s">
        <v>155</v>
      </c>
      <c r="AE217" s="201">
        <v>1050</v>
      </c>
      <c r="AF217" s="201">
        <v>450</v>
      </c>
      <c r="AK217" s="4">
        <f>AK210+AD210</f>
        <v>750</v>
      </c>
      <c r="AL217" s="4">
        <f>AO210+AH210-9</f>
        <v>50</v>
      </c>
      <c r="AM217" s="4">
        <f>AP210+AI210</f>
        <v>456</v>
      </c>
      <c r="BM217" s="201">
        <v>110</v>
      </c>
      <c r="BN217" s="201">
        <v>200</v>
      </c>
      <c r="BO217" s="201">
        <v>430</v>
      </c>
      <c r="BP217" s="201">
        <v>340</v>
      </c>
      <c r="BQ217" s="201">
        <v>190</v>
      </c>
      <c r="BR217" s="201">
        <v>260</v>
      </c>
      <c r="BS217" s="201">
        <v>180</v>
      </c>
      <c r="BT217" s="201">
        <v>180</v>
      </c>
      <c r="BU217" s="201">
        <v>250</v>
      </c>
      <c r="BY217" s="5"/>
      <c r="BZ217" s="5"/>
      <c r="CA217" s="5"/>
    </row>
    <row r="218" spans="22:88" ht="40.15" customHeight="1" x14ac:dyDescent="0.3">
      <c r="V218" s="61"/>
      <c r="W218">
        <v>45</v>
      </c>
      <c r="X218" s="80">
        <v>187</v>
      </c>
      <c r="Y218" s="80">
        <v>75</v>
      </c>
      <c r="Z218" s="80">
        <v>5822</v>
      </c>
      <c r="AA218" s="80">
        <v>14</v>
      </c>
      <c r="AB218" s="80">
        <v>24</v>
      </c>
      <c r="AD218" s="8"/>
      <c r="AE218" s="206" t="s">
        <v>292</v>
      </c>
      <c r="AF218" s="206" t="s">
        <v>152</v>
      </c>
      <c r="AK218" s="207" t="s">
        <v>150</v>
      </c>
      <c r="AL218" s="207" t="s">
        <v>154</v>
      </c>
      <c r="AM218" s="207" t="s">
        <v>155</v>
      </c>
      <c r="BM218" s="203" t="s">
        <v>165</v>
      </c>
      <c r="BN218" s="203" t="s">
        <v>200</v>
      </c>
      <c r="BO218" s="203" t="s">
        <v>576</v>
      </c>
      <c r="BP218" s="205" t="s">
        <v>166</v>
      </c>
      <c r="BQ218" s="205" t="s">
        <v>201</v>
      </c>
      <c r="BR218" s="205" t="s">
        <v>167</v>
      </c>
      <c r="BS218" s="203" t="s">
        <v>172</v>
      </c>
      <c r="BT218" s="203" t="s">
        <v>202</v>
      </c>
      <c r="BU218" s="203" t="s">
        <v>173</v>
      </c>
    </row>
    <row r="219" spans="22:88" x14ac:dyDescent="0.25">
      <c r="V219" s="61"/>
      <c r="AD219" s="8"/>
    </row>
    <row r="220" spans="22:88" ht="24.6" customHeight="1" x14ac:dyDescent="0.25">
      <c r="W220">
        <f t="shared" ref="W220:AB220" si="707">W216-W218</f>
        <v>264</v>
      </c>
      <c r="X220">
        <f t="shared" si="707"/>
        <v>1015</v>
      </c>
      <c r="Y220">
        <f t="shared" si="707"/>
        <v>327</v>
      </c>
      <c r="Z220">
        <f t="shared" si="707"/>
        <v>32832</v>
      </c>
      <c r="AA220">
        <f t="shared" si="707"/>
        <v>24</v>
      </c>
      <c r="AB220">
        <f t="shared" si="707"/>
        <v>222</v>
      </c>
      <c r="AD220" s="8"/>
      <c r="BP220" s="201">
        <v>200</v>
      </c>
      <c r="BQ220" s="201">
        <v>80</v>
      </c>
      <c r="BR220" s="201">
        <v>200</v>
      </c>
      <c r="BS220" s="201">
        <v>290</v>
      </c>
    </row>
    <row r="221" spans="22:88" ht="45" customHeight="1" x14ac:dyDescent="0.25">
      <c r="W221" s="43" t="s">
        <v>150</v>
      </c>
      <c r="X221" s="43" t="s">
        <v>292</v>
      </c>
      <c r="Y221" s="43" t="s">
        <v>152</v>
      </c>
      <c r="Z221" s="43" t="s">
        <v>153</v>
      </c>
      <c r="AA221" s="43" t="s">
        <v>154</v>
      </c>
      <c r="AB221" s="43" t="s">
        <v>155</v>
      </c>
      <c r="BP221" s="205" t="s">
        <v>166</v>
      </c>
      <c r="BQ221" s="205" t="s">
        <v>195</v>
      </c>
      <c r="BR221" s="205" t="s">
        <v>170</v>
      </c>
      <c r="BS221" s="205" t="s">
        <v>171</v>
      </c>
    </row>
    <row r="223" spans="22:88" x14ac:dyDescent="0.25">
      <c r="Y223">
        <f>Y210-Y218-Y220</f>
        <v>-59</v>
      </c>
    </row>
    <row r="224" spans="22:88" ht="30" x14ac:dyDescent="0.25">
      <c r="W224" s="43" t="s">
        <v>150</v>
      </c>
      <c r="X224" s="43" t="s">
        <v>292</v>
      </c>
      <c r="Y224" s="43" t="s">
        <v>152</v>
      </c>
      <c r="Z224" s="43" t="s">
        <v>153</v>
      </c>
      <c r="AA224" s="43" t="s">
        <v>154</v>
      </c>
      <c r="AB224" s="43" t="s">
        <v>155</v>
      </c>
    </row>
    <row r="225" spans="24:28" x14ac:dyDescent="0.25">
      <c r="X225" s="187"/>
      <c r="Y225" s="6">
        <f>Y210-Y218-Y220</f>
        <v>-59</v>
      </c>
      <c r="Z225" s="6"/>
      <c r="AA225" s="6">
        <f>AA210-AA218-AA220</f>
        <v>-9</v>
      </c>
      <c r="AB225" s="196">
        <f>AB210-AB218-AB220</f>
        <v>-16</v>
      </c>
    </row>
  </sheetData>
  <autoFilter ref="T1:T225" xr:uid="{00000000-0009-0000-0000-000009000000}"/>
  <mergeCells count="15">
    <mergeCell ref="W212:AB212"/>
    <mergeCell ref="AD212:AI212"/>
    <mergeCell ref="AK212:AP212"/>
    <mergeCell ref="AR212:AW212"/>
    <mergeCell ref="AY212:BD212"/>
    <mergeCell ref="BM17:BQ17"/>
    <mergeCell ref="T1:X1"/>
    <mergeCell ref="W24:AB24"/>
    <mergeCell ref="AD24:AI24"/>
    <mergeCell ref="AK24:AP24"/>
    <mergeCell ref="AR24:AW24"/>
    <mergeCell ref="BF24:BK24"/>
    <mergeCell ref="AY24:BD24"/>
    <mergeCell ref="R10:T10"/>
    <mergeCell ref="R17:T17"/>
  </mergeCells>
  <phoneticPr fontId="16" type="noConversion"/>
  <conditionalFormatting sqref="A25:Q25">
    <cfRule type="cellIs" dxfId="3" priority="3" operator="equal">
      <formula>"Active"</formula>
    </cfRule>
  </conditionalFormatting>
  <conditionalFormatting sqref="N194:Q194">
    <cfRule type="cellIs" dxfId="2" priority="1" operator="equal">
      <formula>"Active"</formula>
    </cfRule>
  </conditionalFormatting>
  <conditionalFormatting sqref="S125">
    <cfRule type="cellIs" dxfId="1" priority="2" operator="equal">
      <formula>"inactive"</formula>
    </cfRule>
  </conditionalFormatting>
  <conditionalFormatting sqref="S144">
    <cfRule type="cellIs" dxfId="0" priority="4" operator="equal">
      <formula>"inactive"</formula>
    </cfRule>
  </conditionalFormatting>
  <dataValidations count="1">
    <dataValidation type="list" allowBlank="1" showInputMessage="1" showErrorMessage="1" sqref="S208 A25:M25 S44 S74 S97 S108 S144 S160 S193 S56 S125 S174" xr:uid="{00000000-0002-0000-0900-000000000000}">
      <formula1>$AG$2:$AG$3</formula1>
    </dataValidation>
  </dataValidations>
  <pageMargins left="0.7" right="0.7" top="0.75" bottom="0.75" header="0.3" footer="0.3"/>
  <pageSetup paperSize="9" scale="13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78EF-1F77-48E8-B9B9-18E0ADD43A0B}">
  <dimension ref="A1:F92"/>
  <sheetViews>
    <sheetView showWhiteSpace="0" view="pageBreakPreview" zoomScale="60" zoomScaleNormal="100" zoomScalePageLayoutView="110" workbookViewId="0">
      <selection activeCell="K14" sqref="K14"/>
    </sheetView>
  </sheetViews>
  <sheetFormatPr defaultRowHeight="15" x14ac:dyDescent="0.25"/>
  <cols>
    <col min="1" max="1" width="15.85546875" customWidth="1"/>
    <col min="2" max="2" width="25" customWidth="1"/>
    <col min="3" max="3" width="5.28515625" customWidth="1"/>
    <col min="4" max="4" width="3.7109375" customWidth="1"/>
    <col min="5" max="5" width="17.28515625" customWidth="1"/>
    <col min="6" max="6" width="21.7109375" customWidth="1"/>
  </cols>
  <sheetData>
    <row r="1" spans="1:6" x14ac:dyDescent="0.25">
      <c r="A1" s="115" t="s">
        <v>310</v>
      </c>
      <c r="B1" s="117" t="str">
        <f>VLOOKUP(F4,'Stock Forecast calculator'!N27:S207,6,FALSE)</f>
        <v>Shon Technologies CC</v>
      </c>
      <c r="C1" s="118"/>
      <c r="E1" s="221" t="s">
        <v>337</v>
      </c>
      <c r="F1" s="222"/>
    </row>
    <row r="2" spans="1:6" x14ac:dyDescent="0.25">
      <c r="A2" s="119" t="s">
        <v>311</v>
      </c>
      <c r="B2" t="str">
        <f>VLOOKUP(F4,'Stock Forecast calculator'!N27:Q207,2,FALSE)</f>
        <v>0760999824</v>
      </c>
      <c r="C2" s="127"/>
      <c r="E2" s="119"/>
      <c r="F2" s="127"/>
    </row>
    <row r="3" spans="1:6" x14ac:dyDescent="0.25">
      <c r="A3" s="119" t="s">
        <v>312</v>
      </c>
      <c r="B3" t="str">
        <f>VLOOKUP(F4,'Stock Forecast calculator'!N27:Q207,3,FALSE)</f>
        <v>Shon</v>
      </c>
      <c r="C3" s="127"/>
      <c r="E3" s="119" t="s">
        <v>333</v>
      </c>
      <c r="F3" s="136">
        <f>'Stock Forecast calculator'!R3</f>
        <v>44166</v>
      </c>
    </row>
    <row r="4" spans="1:6" x14ac:dyDescent="0.25">
      <c r="A4" s="121" t="s">
        <v>251</v>
      </c>
      <c r="B4" s="75" t="str">
        <f>VLOOKUP(F4,'Stock Forecast calculator'!N27:Q207,4,FALSE)</f>
        <v>PO Box,628, Jane Furse, 1086</v>
      </c>
      <c r="C4" s="123"/>
      <c r="E4" s="121" t="s">
        <v>338</v>
      </c>
      <c r="F4" s="137" t="s">
        <v>343</v>
      </c>
    </row>
    <row r="6" spans="1:6" x14ac:dyDescent="0.25">
      <c r="A6" s="115"/>
      <c r="B6" s="117"/>
      <c r="C6" s="118"/>
      <c r="E6" s="115" t="s">
        <v>129</v>
      </c>
      <c r="F6" s="118" t="str">
        <f>VLOOKUP(F4,'Stock Forecast calculator'!N27:U207,8,FALSE)</f>
        <v>Makgatsike Prim</v>
      </c>
    </row>
    <row r="7" spans="1:6" x14ac:dyDescent="0.25">
      <c r="A7" s="119" t="s">
        <v>313</v>
      </c>
      <c r="C7" s="127"/>
      <c r="E7" s="119" t="s">
        <v>334</v>
      </c>
      <c r="F7" s="138">
        <f>VLOOKUP(F4,'Stock Forecast calculator'!N27:V207,9,FALSE)</f>
        <v>642</v>
      </c>
    </row>
    <row r="8" spans="1:6" x14ac:dyDescent="0.25">
      <c r="A8" s="119" t="s">
        <v>314</v>
      </c>
      <c r="C8" s="127"/>
      <c r="E8" s="119" t="s">
        <v>124</v>
      </c>
      <c r="F8" s="127" t="str">
        <f>VLOOKUP(F4,'Stock Forecast calculator'!N27:V207,5,FALSE)</f>
        <v>Ngwaritsi</v>
      </c>
    </row>
    <row r="9" spans="1:6" x14ac:dyDescent="0.25">
      <c r="A9" s="121"/>
      <c r="B9" s="75"/>
      <c r="C9" s="123"/>
      <c r="E9" s="121" t="s">
        <v>335</v>
      </c>
      <c r="F9" s="123" t="s">
        <v>336</v>
      </c>
    </row>
    <row r="11" spans="1:6" x14ac:dyDescent="0.25">
      <c r="A11" s="132" t="s">
        <v>9</v>
      </c>
      <c r="B11" s="133" t="s">
        <v>41</v>
      </c>
      <c r="C11" s="134" t="s">
        <v>315</v>
      </c>
      <c r="D11" s="134"/>
      <c r="E11" s="134" t="s">
        <v>316</v>
      </c>
      <c r="F11" s="135" t="s">
        <v>450</v>
      </c>
    </row>
    <row r="12" spans="1:6" x14ac:dyDescent="0.25">
      <c r="A12" s="115" t="s">
        <v>317</v>
      </c>
      <c r="B12" s="116">
        <f>VLOOKUP($F$4,'Stock Forecast calculator'!$N$27:$CI$207,52,FALSE)</f>
        <v>1</v>
      </c>
      <c r="C12" s="117">
        <v>25</v>
      </c>
      <c r="D12" s="117" t="s">
        <v>322</v>
      </c>
      <c r="E12" s="117" t="s">
        <v>318</v>
      </c>
      <c r="F12" s="118"/>
    </row>
    <row r="13" spans="1:6" x14ac:dyDescent="0.25">
      <c r="A13" s="119"/>
      <c r="B13" s="78">
        <f>VLOOKUP($F$4,'Stock Forecast calculator'!$N$27:$CI$207,53,FALSE)</f>
        <v>3</v>
      </c>
      <c r="C13">
        <v>5</v>
      </c>
      <c r="D13" t="s">
        <v>322</v>
      </c>
      <c r="E13" t="s">
        <v>318</v>
      </c>
      <c r="F13" s="120">
        <f>B12*C12+B13*C13+B14*C14</f>
        <v>45</v>
      </c>
    </row>
    <row r="14" spans="1:6" x14ac:dyDescent="0.25">
      <c r="A14" s="121"/>
      <c r="B14" s="122">
        <f>VLOOKUP($F$4,'Stock Forecast calculator'!$N$27:$CI$207,54,FALSE)</f>
        <v>10</v>
      </c>
      <c r="C14" s="75">
        <v>0.5</v>
      </c>
      <c r="D14" s="75" t="s">
        <v>583</v>
      </c>
      <c r="E14" s="75" t="s">
        <v>318</v>
      </c>
      <c r="F14" s="123"/>
    </row>
    <row r="15" spans="1:6" x14ac:dyDescent="0.25">
      <c r="A15" s="124" t="s">
        <v>319</v>
      </c>
      <c r="B15" s="125">
        <f>VLOOKUP($F$4,'Stock Forecast calculator'!$N$27:$CI$207,58,FALSE)</f>
        <v>257</v>
      </c>
      <c r="C15" s="126">
        <v>1</v>
      </c>
      <c r="D15" s="126" t="s">
        <v>326</v>
      </c>
      <c r="E15" s="126" t="s">
        <v>321</v>
      </c>
      <c r="F15" s="79">
        <f>B15*C15</f>
        <v>257</v>
      </c>
    </row>
    <row r="16" spans="1:6" x14ac:dyDescent="0.25">
      <c r="A16" s="124" t="s">
        <v>26</v>
      </c>
      <c r="B16" s="125">
        <f>VLOOKUP($F$4,'Stock Forecast calculator'!$N$27:$CI$207,59,FALSE)</f>
        <v>241</v>
      </c>
      <c r="C16" s="126">
        <v>0.4</v>
      </c>
      <c r="D16" s="126" t="s">
        <v>322</v>
      </c>
      <c r="E16" s="126" t="s">
        <v>329</v>
      </c>
      <c r="F16" s="79">
        <f>B16*C16</f>
        <v>96.4</v>
      </c>
    </row>
    <row r="17" spans="1:6" x14ac:dyDescent="0.25">
      <c r="A17" s="119" t="s">
        <v>24</v>
      </c>
      <c r="B17" s="78">
        <f>VLOOKUP($F$4,'Stock Forecast calculator'!$N$27:$CI$207,60,FALSE)</f>
        <v>5</v>
      </c>
      <c r="C17">
        <v>10</v>
      </c>
      <c r="D17" t="s">
        <v>322</v>
      </c>
      <c r="E17" t="s">
        <v>318</v>
      </c>
      <c r="F17" s="127"/>
    </row>
    <row r="18" spans="1:6" x14ac:dyDescent="0.25">
      <c r="A18" s="119"/>
      <c r="B18" s="78">
        <f>VLOOKUP($F$4,'Stock Forecast calculator'!$N$27:$CI$207,61,FALSE)</f>
        <v>0</v>
      </c>
      <c r="C18">
        <v>5</v>
      </c>
      <c r="D18" t="s">
        <v>322</v>
      </c>
      <c r="E18" t="s">
        <v>318</v>
      </c>
      <c r="F18" s="120">
        <f>B17*C17+B18*C18+B19*C19</f>
        <v>52</v>
      </c>
    </row>
    <row r="19" spans="1:6" x14ac:dyDescent="0.25">
      <c r="A19" s="121"/>
      <c r="B19" s="122">
        <f>VLOOKUP($F$4,'Stock Forecast calculator'!$N$27:$CI$207,62,FALSE)</f>
        <v>2</v>
      </c>
      <c r="C19" s="75">
        <v>1</v>
      </c>
      <c r="D19" s="75" t="s">
        <v>322</v>
      </c>
      <c r="E19" s="75" t="s">
        <v>318</v>
      </c>
      <c r="F19" s="123"/>
    </row>
    <row r="20" spans="1:6" x14ac:dyDescent="0.25">
      <c r="A20" s="124" t="s">
        <v>320</v>
      </c>
      <c r="B20" s="125">
        <f>VLOOKUP($F$4,'Stock Forecast calculator'!$N$27:$CI$207,63,FALSE)</f>
        <v>9</v>
      </c>
      <c r="C20" s="126">
        <f>'Stock Forecast calculator'!BX26</f>
        <v>0.5</v>
      </c>
      <c r="D20" s="126" t="s">
        <v>322</v>
      </c>
      <c r="E20" s="126" t="s">
        <v>318</v>
      </c>
      <c r="F20" s="128">
        <f>B20*C20</f>
        <v>4.5</v>
      </c>
    </row>
    <row r="21" spans="1:6" x14ac:dyDescent="0.25">
      <c r="A21" s="119" t="s">
        <v>187</v>
      </c>
      <c r="B21" s="78">
        <f>VLOOKUP($F$4,'Stock Forecast calculator'!$N$27:$CI$207,64,FALSE)</f>
        <v>2</v>
      </c>
      <c r="C21">
        <v>25</v>
      </c>
      <c r="D21" t="s">
        <v>322</v>
      </c>
      <c r="E21" t="s">
        <v>318</v>
      </c>
      <c r="F21" s="127"/>
    </row>
    <row r="22" spans="1:6" x14ac:dyDescent="0.25">
      <c r="A22" s="119"/>
      <c r="B22" s="78">
        <f>VLOOKUP($F$4,'Stock Forecast calculator'!$N$27:$CI$207,65,FALSE)</f>
        <v>1</v>
      </c>
      <c r="C22">
        <v>5</v>
      </c>
      <c r="D22" t="s">
        <v>322</v>
      </c>
      <c r="E22" t="s">
        <v>318</v>
      </c>
      <c r="F22" s="120">
        <f>B21*C21+B22*C22+B23*C23</f>
        <v>58</v>
      </c>
    </row>
    <row r="23" spans="1:6" x14ac:dyDescent="0.25">
      <c r="A23" s="121"/>
      <c r="B23" s="122">
        <f>VLOOKUP($F$4,'Stock Forecast calculator'!$N$27:$CI$207,66,FALSE)</f>
        <v>3</v>
      </c>
      <c r="C23" s="75">
        <v>1</v>
      </c>
      <c r="D23" s="75" t="s">
        <v>322</v>
      </c>
      <c r="E23" s="75" t="s">
        <v>318</v>
      </c>
      <c r="F23" s="123"/>
    </row>
    <row r="24" spans="1:6" x14ac:dyDescent="0.25">
      <c r="A24" s="119" t="s">
        <v>323</v>
      </c>
      <c r="B24" s="78">
        <f>VLOOKUP($F$4,'Stock Forecast calculator'!$N$27:$CI$207,67,FALSE)</f>
        <v>5</v>
      </c>
      <c r="C24">
        <v>10</v>
      </c>
      <c r="D24" s="117" t="s">
        <v>322</v>
      </c>
      <c r="E24" s="117" t="s">
        <v>318</v>
      </c>
      <c r="F24" s="118"/>
    </row>
    <row r="25" spans="1:6" x14ac:dyDescent="0.25">
      <c r="A25" s="119"/>
      <c r="B25" s="78">
        <f>VLOOKUP($F$4,'Stock Forecast calculator'!$N$27:$CI$207,68,FALSE)</f>
        <v>1</v>
      </c>
      <c r="C25">
        <v>5</v>
      </c>
      <c r="D25" t="s">
        <v>322</v>
      </c>
      <c r="E25" t="s">
        <v>318</v>
      </c>
      <c r="F25" s="120">
        <f>B24*C24+B25*C25+B26*C26</f>
        <v>60</v>
      </c>
    </row>
    <row r="26" spans="1:6" x14ac:dyDescent="0.25">
      <c r="A26" s="121"/>
      <c r="B26" s="122">
        <f>VLOOKUP($F$4,'Stock Forecast calculator'!$N$27:$CI$207,69,FALSE)</f>
        <v>2</v>
      </c>
      <c r="C26" s="75">
        <f>'Stock Forecast calculator'!CD26</f>
        <v>2.5</v>
      </c>
      <c r="D26" s="75" t="s">
        <v>322</v>
      </c>
      <c r="E26" s="75" t="s">
        <v>318</v>
      </c>
      <c r="F26" s="123"/>
    </row>
    <row r="27" spans="1:6" x14ac:dyDescent="0.25">
      <c r="A27" s="119" t="s">
        <v>324</v>
      </c>
      <c r="B27" s="78">
        <f>VLOOKUP($F$4,'Stock Forecast calculator'!$N$27:$CI$207,70,FALSE)</f>
        <v>1</v>
      </c>
      <c r="C27">
        <f>'Stock Forecast calculator'!CE26</f>
        <v>2.5</v>
      </c>
      <c r="D27" t="s">
        <v>322</v>
      </c>
      <c r="E27" t="s">
        <v>318</v>
      </c>
      <c r="F27" s="129">
        <f>B27*C27+B28*C28</f>
        <v>3.5</v>
      </c>
    </row>
    <row r="28" spans="1:6" x14ac:dyDescent="0.25">
      <c r="A28" s="121"/>
      <c r="B28" s="122">
        <f>VLOOKUP($F$4,'Stock Forecast calculator'!$N$27:$CI$207,71,FALSE)</f>
        <v>1</v>
      </c>
      <c r="C28" s="75">
        <f>'Stock Forecast calculator'!CF26</f>
        <v>1</v>
      </c>
      <c r="D28" s="75" t="s">
        <v>322</v>
      </c>
      <c r="E28" s="75" t="s">
        <v>318</v>
      </c>
      <c r="F28" s="123"/>
    </row>
    <row r="29" spans="1:6" x14ac:dyDescent="0.25">
      <c r="A29" s="115" t="s">
        <v>325</v>
      </c>
      <c r="B29" s="116">
        <f>VLOOKUP($F$4,'Stock Forecast calculator'!$N$27:$CI$207,72,FALSE)</f>
        <v>2</v>
      </c>
      <c r="C29" s="117">
        <f>'Stock Forecast calculator'!CG26</f>
        <v>5</v>
      </c>
      <c r="D29" s="117" t="s">
        <v>326</v>
      </c>
      <c r="E29" s="117" t="s">
        <v>327</v>
      </c>
      <c r="F29" s="118"/>
    </row>
    <row r="30" spans="1:6" x14ac:dyDescent="0.25">
      <c r="A30" s="119"/>
      <c r="B30" s="78">
        <f>VLOOKUP($F$4,'Stock Forecast calculator'!$N$27:$CI$207,73,FALSE)</f>
        <v>0</v>
      </c>
      <c r="C30">
        <f>'Stock Forecast calculator'!CH26</f>
        <v>2</v>
      </c>
      <c r="D30" t="s">
        <v>326</v>
      </c>
      <c r="E30" t="s">
        <v>327</v>
      </c>
      <c r="F30" s="127">
        <f>B29*C29+B30*C30+B31*C31</f>
        <v>12.25</v>
      </c>
    </row>
    <row r="31" spans="1:6" x14ac:dyDescent="0.25">
      <c r="A31" s="121"/>
      <c r="B31" s="122">
        <f>VLOOKUP($F$4,'Stock Forecast calculator'!$N$27:$CI$207,74,FALSE)</f>
        <v>3</v>
      </c>
      <c r="C31" s="189">
        <f>'Stock Forecast calculator'!CI26</f>
        <v>0.75</v>
      </c>
      <c r="D31" s="75" t="s">
        <v>326</v>
      </c>
      <c r="E31" s="75" t="s">
        <v>327</v>
      </c>
      <c r="F31" s="123"/>
    </row>
    <row r="32" spans="1:6" x14ac:dyDescent="0.25">
      <c r="A32" s="119" t="s">
        <v>328</v>
      </c>
      <c r="B32" s="78">
        <f>VLOOKUP($F$4,'Stock Forecast calculator'!$N$27:$CI$207,55,FALSE)</f>
        <v>8</v>
      </c>
      <c r="C32">
        <v>25</v>
      </c>
      <c r="D32" t="s">
        <v>322</v>
      </c>
      <c r="E32" t="s">
        <v>318</v>
      </c>
      <c r="F32" s="127"/>
    </row>
    <row r="33" spans="1:6" x14ac:dyDescent="0.25">
      <c r="A33" s="119"/>
      <c r="B33" s="78">
        <f>VLOOKUP($F$4,'Stock Forecast calculator'!$N$27:$CI$207,56,FALSE)</f>
        <v>0</v>
      </c>
      <c r="C33">
        <v>5</v>
      </c>
      <c r="D33" t="s">
        <v>322</v>
      </c>
      <c r="E33" t="s">
        <v>318</v>
      </c>
      <c r="F33" s="120">
        <f>B32*C32+B33*C33+B34*C34</f>
        <v>203</v>
      </c>
    </row>
    <row r="34" spans="1:6" x14ac:dyDescent="0.25">
      <c r="A34" s="121"/>
      <c r="B34" s="122">
        <f>VLOOKUP($F$4,'Stock Forecast calculator'!$N$27:$CI$207,57,FALSE)</f>
        <v>3</v>
      </c>
      <c r="C34" s="75">
        <v>1</v>
      </c>
      <c r="D34" s="75" t="s">
        <v>322</v>
      </c>
      <c r="E34" s="75" t="s">
        <v>318</v>
      </c>
      <c r="F34" s="123"/>
    </row>
    <row r="35" spans="1:6" ht="8.4499999999999993" customHeight="1" x14ac:dyDescent="0.25"/>
    <row r="36" spans="1:6" x14ac:dyDescent="0.25">
      <c r="A36" s="218" t="s">
        <v>330</v>
      </c>
      <c r="B36" s="219"/>
      <c r="C36" s="219"/>
      <c r="D36" s="219"/>
      <c r="E36" s="220"/>
    </row>
    <row r="37" spans="1:6" x14ac:dyDescent="0.25">
      <c r="A37" s="119"/>
      <c r="E37" s="127"/>
    </row>
    <row r="38" spans="1:6" x14ac:dyDescent="0.25">
      <c r="A38" s="119"/>
      <c r="E38" s="127"/>
    </row>
    <row r="39" spans="1:6" x14ac:dyDescent="0.25">
      <c r="A39" s="119"/>
      <c r="E39" s="127"/>
    </row>
    <row r="40" spans="1:6" x14ac:dyDescent="0.25">
      <c r="A40" s="119"/>
      <c r="E40" s="127"/>
    </row>
    <row r="41" spans="1:6" x14ac:dyDescent="0.25">
      <c r="A41" s="119"/>
      <c r="E41" s="127"/>
    </row>
    <row r="42" spans="1:6" x14ac:dyDescent="0.25">
      <c r="A42" s="119"/>
      <c r="E42" s="127"/>
    </row>
    <row r="43" spans="1:6" x14ac:dyDescent="0.25">
      <c r="A43" s="119"/>
      <c r="E43" s="127"/>
    </row>
    <row r="44" spans="1:6" x14ac:dyDescent="0.25">
      <c r="A44" s="130" t="s">
        <v>331</v>
      </c>
      <c r="B44" t="s">
        <v>332</v>
      </c>
      <c r="C44" t="s">
        <v>333</v>
      </c>
      <c r="D44" t="s">
        <v>361</v>
      </c>
      <c r="E44" s="127"/>
    </row>
    <row r="45" spans="1:6" ht="5.45" customHeight="1" x14ac:dyDescent="0.25">
      <c r="A45" s="121"/>
      <c r="B45" s="75"/>
      <c r="C45" s="75"/>
      <c r="D45" s="75"/>
      <c r="E45" s="123"/>
    </row>
    <row r="48" spans="1:6" ht="15.75" x14ac:dyDescent="0.25">
      <c r="A48" s="108"/>
      <c r="B48" s="108"/>
      <c r="C48" s="108"/>
      <c r="D48" s="108"/>
      <c r="E48" s="108"/>
      <c r="F48" s="108"/>
    </row>
    <row r="49" spans="1:6" ht="15.75" x14ac:dyDescent="0.25">
      <c r="A49" s="108"/>
      <c r="B49" s="108"/>
      <c r="C49" s="108"/>
      <c r="D49" s="108"/>
      <c r="E49" s="108"/>
      <c r="F49" s="108"/>
    </row>
    <row r="50" spans="1:6" ht="15.75" x14ac:dyDescent="0.25">
      <c r="A50" s="108"/>
      <c r="B50" s="108"/>
      <c r="C50" s="108"/>
      <c r="D50" s="108"/>
      <c r="E50" s="108"/>
      <c r="F50" s="108"/>
    </row>
    <row r="51" spans="1:6" ht="15.75" x14ac:dyDescent="0.25">
      <c r="A51" s="108"/>
      <c r="B51" s="108"/>
      <c r="C51" s="108"/>
      <c r="D51" s="108"/>
      <c r="E51" s="108"/>
      <c r="F51" s="108"/>
    </row>
    <row r="52" spans="1:6" ht="15.75" x14ac:dyDescent="0.25">
      <c r="A52" s="108"/>
      <c r="B52" s="108"/>
      <c r="C52" s="108"/>
      <c r="D52" s="108"/>
      <c r="E52" s="108"/>
      <c r="F52" s="108"/>
    </row>
    <row r="53" spans="1:6" ht="15.75" x14ac:dyDescent="0.25">
      <c r="A53" s="108"/>
      <c r="B53" s="108"/>
      <c r="C53" s="108"/>
      <c r="D53" s="108"/>
      <c r="E53" s="108"/>
      <c r="F53" s="108"/>
    </row>
    <row r="54" spans="1:6" ht="15.75" x14ac:dyDescent="0.25">
      <c r="A54" s="108"/>
      <c r="B54" s="108"/>
      <c r="C54" s="108"/>
      <c r="D54" s="108"/>
      <c r="E54" s="108"/>
      <c r="F54" s="108"/>
    </row>
    <row r="55" spans="1:6" ht="15.75" x14ac:dyDescent="0.25">
      <c r="A55" s="108"/>
      <c r="B55" s="108"/>
      <c r="C55" s="108"/>
      <c r="D55" s="108"/>
      <c r="E55" s="108"/>
      <c r="F55" s="108"/>
    </row>
    <row r="56" spans="1:6" ht="15.75" x14ac:dyDescent="0.25">
      <c r="A56" s="108"/>
      <c r="B56" s="108"/>
      <c r="C56" s="108"/>
      <c r="D56" s="108"/>
      <c r="E56" s="108"/>
      <c r="F56" s="108"/>
    </row>
    <row r="57" spans="1:6" ht="15.75" x14ac:dyDescent="0.25">
      <c r="A57" s="108"/>
      <c r="B57" s="108"/>
      <c r="C57" s="108"/>
      <c r="D57" s="108"/>
      <c r="E57" s="108"/>
      <c r="F57" s="108"/>
    </row>
    <row r="58" spans="1:6" ht="15.75" x14ac:dyDescent="0.25">
      <c r="A58" s="108"/>
      <c r="B58" s="108"/>
      <c r="C58" s="108"/>
      <c r="D58" s="108"/>
      <c r="E58" s="108"/>
      <c r="F58" s="108"/>
    </row>
    <row r="59" spans="1:6" ht="15.75" x14ac:dyDescent="0.25">
      <c r="A59" s="108"/>
      <c r="B59" s="108"/>
      <c r="C59" s="108"/>
      <c r="D59" s="108"/>
      <c r="E59" s="108"/>
      <c r="F59" s="108"/>
    </row>
    <row r="60" spans="1:6" ht="15.75" x14ac:dyDescent="0.25">
      <c r="A60" s="108"/>
      <c r="B60" s="108"/>
      <c r="C60" s="108"/>
      <c r="D60" s="108"/>
      <c r="E60" s="108"/>
      <c r="F60" s="108"/>
    </row>
    <row r="61" spans="1:6" ht="15.75" x14ac:dyDescent="0.25">
      <c r="A61" s="108"/>
      <c r="B61" s="108"/>
      <c r="C61" s="108"/>
      <c r="D61" s="108"/>
      <c r="E61" s="108"/>
      <c r="F61" s="108"/>
    </row>
    <row r="62" spans="1:6" ht="15.75" x14ac:dyDescent="0.25">
      <c r="A62" s="108"/>
      <c r="B62" s="108"/>
      <c r="C62" s="108"/>
      <c r="D62" s="108"/>
      <c r="E62" s="108"/>
      <c r="F62" s="108"/>
    </row>
    <row r="63" spans="1:6" ht="15.75" x14ac:dyDescent="0.25">
      <c r="A63" s="108"/>
      <c r="B63" s="108"/>
      <c r="C63" s="108"/>
      <c r="D63" s="108"/>
      <c r="E63" s="108"/>
      <c r="F63" s="108"/>
    </row>
    <row r="64" spans="1:6" ht="15.75" x14ac:dyDescent="0.25">
      <c r="A64" s="108"/>
      <c r="B64" s="108"/>
      <c r="C64" s="108"/>
      <c r="D64" s="108"/>
      <c r="E64" s="108"/>
      <c r="F64" s="108"/>
    </row>
    <row r="65" spans="1:6" ht="15.75" x14ac:dyDescent="0.25">
      <c r="A65" s="108"/>
      <c r="B65" s="108"/>
      <c r="C65" s="108"/>
      <c r="D65" s="108"/>
      <c r="E65" s="108"/>
      <c r="F65" s="108"/>
    </row>
    <row r="66" spans="1:6" ht="15.75" x14ac:dyDescent="0.25">
      <c r="A66" s="108"/>
      <c r="B66" s="108"/>
      <c r="C66" s="108"/>
      <c r="D66" s="108"/>
      <c r="E66" s="108"/>
      <c r="F66" s="108"/>
    </row>
    <row r="67" spans="1:6" ht="15.75" x14ac:dyDescent="0.25">
      <c r="A67" s="108"/>
      <c r="B67" s="108"/>
      <c r="C67" s="108"/>
      <c r="D67" s="108"/>
      <c r="E67" s="108"/>
      <c r="F67" s="108"/>
    </row>
    <row r="68" spans="1:6" ht="15.75" x14ac:dyDescent="0.25">
      <c r="A68" s="108"/>
      <c r="B68" s="108"/>
      <c r="C68" s="108"/>
      <c r="D68" s="108"/>
      <c r="E68" s="108"/>
      <c r="F68" s="108"/>
    </row>
    <row r="69" spans="1:6" ht="15.75" x14ac:dyDescent="0.25">
      <c r="A69" s="108"/>
      <c r="B69" s="108"/>
      <c r="C69" s="108"/>
      <c r="D69" s="108"/>
      <c r="E69" s="108"/>
      <c r="F69" s="108"/>
    </row>
    <row r="70" spans="1:6" ht="15.75" x14ac:dyDescent="0.25">
      <c r="A70" s="108"/>
      <c r="B70" s="108"/>
      <c r="C70" s="108"/>
      <c r="D70" s="108"/>
      <c r="E70" s="108"/>
      <c r="F70" s="108"/>
    </row>
    <row r="71" spans="1:6" ht="15.75" x14ac:dyDescent="0.25">
      <c r="A71" s="108"/>
      <c r="B71" s="108"/>
      <c r="C71" s="108"/>
      <c r="D71" s="108"/>
      <c r="E71" s="108"/>
      <c r="F71" s="108"/>
    </row>
    <row r="72" spans="1:6" ht="15.75" x14ac:dyDescent="0.25">
      <c r="A72" s="108"/>
      <c r="B72" s="108"/>
      <c r="C72" s="108"/>
      <c r="D72" s="108"/>
      <c r="E72" s="108"/>
      <c r="F72" s="108"/>
    </row>
    <row r="73" spans="1:6" ht="15.75" x14ac:dyDescent="0.25">
      <c r="A73" s="108"/>
      <c r="B73" s="108"/>
      <c r="C73" s="108"/>
      <c r="D73" s="108"/>
      <c r="E73" s="108"/>
      <c r="F73" s="108"/>
    </row>
    <row r="74" spans="1:6" ht="15.75" x14ac:dyDescent="0.25">
      <c r="A74" s="108"/>
      <c r="B74" s="108"/>
      <c r="C74" s="108"/>
      <c r="D74" s="108"/>
      <c r="E74" s="108"/>
      <c r="F74" s="108"/>
    </row>
    <row r="75" spans="1:6" ht="15.75" x14ac:dyDescent="0.25">
      <c r="A75" s="108"/>
      <c r="B75" s="108"/>
      <c r="C75" s="108"/>
      <c r="D75" s="108"/>
      <c r="E75" s="108"/>
      <c r="F75" s="108"/>
    </row>
    <row r="76" spans="1:6" ht="15.75" x14ac:dyDescent="0.25">
      <c r="A76" s="108"/>
      <c r="B76" s="108"/>
      <c r="C76" s="108"/>
      <c r="D76" s="108"/>
      <c r="E76" s="108"/>
      <c r="F76" s="108"/>
    </row>
    <row r="77" spans="1:6" ht="15.75" x14ac:dyDescent="0.25">
      <c r="A77" s="108"/>
      <c r="B77" s="108"/>
      <c r="C77" s="108"/>
      <c r="D77" s="108"/>
      <c r="E77" s="108"/>
      <c r="F77" s="108"/>
    </row>
    <row r="78" spans="1:6" ht="15.75" x14ac:dyDescent="0.25">
      <c r="A78" s="108"/>
      <c r="B78" s="108"/>
      <c r="C78" s="108"/>
      <c r="D78" s="108"/>
      <c r="E78" s="108"/>
      <c r="F78" s="108"/>
    </row>
    <row r="79" spans="1:6" ht="15.75" x14ac:dyDescent="0.25">
      <c r="A79" s="108"/>
      <c r="B79" s="108"/>
      <c r="C79" s="108"/>
      <c r="D79" s="108"/>
      <c r="E79" s="108"/>
      <c r="F79" s="108"/>
    </row>
    <row r="80" spans="1:6" ht="15.75" x14ac:dyDescent="0.25">
      <c r="A80" s="108"/>
      <c r="B80" s="108"/>
      <c r="C80" s="108"/>
      <c r="D80" s="108"/>
      <c r="E80" s="108"/>
      <c r="F80" s="108"/>
    </row>
    <row r="81" spans="1:6" ht="15.75" x14ac:dyDescent="0.25">
      <c r="A81" s="108"/>
      <c r="B81" s="108"/>
      <c r="C81" s="108"/>
      <c r="D81" s="108"/>
      <c r="E81" s="108"/>
      <c r="F81" s="108"/>
    </row>
    <row r="82" spans="1:6" ht="15.75" x14ac:dyDescent="0.25">
      <c r="A82" s="108"/>
      <c r="B82" s="108"/>
      <c r="C82" s="108"/>
      <c r="D82" s="108"/>
      <c r="E82" s="108"/>
      <c r="F82" s="108"/>
    </row>
    <row r="83" spans="1:6" ht="15.75" x14ac:dyDescent="0.25">
      <c r="A83" s="108"/>
      <c r="B83" s="108"/>
      <c r="C83" s="108"/>
      <c r="D83" s="108"/>
      <c r="E83" s="108"/>
      <c r="F83" s="108"/>
    </row>
    <row r="84" spans="1:6" ht="15.75" x14ac:dyDescent="0.25">
      <c r="A84" s="108"/>
      <c r="B84" s="108"/>
      <c r="C84" s="108"/>
      <c r="D84" s="108"/>
      <c r="E84" s="108"/>
      <c r="F84" s="108"/>
    </row>
    <row r="85" spans="1:6" ht="15.75" x14ac:dyDescent="0.25">
      <c r="A85" s="108"/>
      <c r="B85" s="108"/>
      <c r="C85" s="108"/>
      <c r="D85" s="108"/>
      <c r="E85" s="108"/>
      <c r="F85" s="108"/>
    </row>
    <row r="86" spans="1:6" ht="15.75" x14ac:dyDescent="0.25">
      <c r="A86" s="108"/>
      <c r="B86" s="108"/>
      <c r="C86" s="108"/>
      <c r="D86" s="108"/>
      <c r="E86" s="108"/>
      <c r="F86" s="108"/>
    </row>
    <row r="87" spans="1:6" ht="15.75" x14ac:dyDescent="0.25">
      <c r="A87" s="108"/>
      <c r="B87" s="108"/>
      <c r="C87" s="108"/>
      <c r="D87" s="108"/>
      <c r="E87" s="108"/>
      <c r="F87" s="108"/>
    </row>
    <row r="88" spans="1:6" ht="15.75" x14ac:dyDescent="0.25">
      <c r="A88" s="108"/>
      <c r="B88" s="108"/>
      <c r="C88" s="108"/>
      <c r="D88" s="108"/>
      <c r="E88" s="108"/>
      <c r="F88" s="108"/>
    </row>
    <row r="89" spans="1:6" ht="15.75" x14ac:dyDescent="0.25">
      <c r="A89" s="108"/>
      <c r="B89" s="108"/>
      <c r="C89" s="108"/>
      <c r="D89" s="108"/>
      <c r="E89" s="108"/>
      <c r="F89" s="108"/>
    </row>
    <row r="90" spans="1:6" ht="15.75" x14ac:dyDescent="0.25">
      <c r="A90" s="108"/>
      <c r="B90" s="108"/>
      <c r="C90" s="108"/>
      <c r="D90" s="108"/>
      <c r="E90" s="108"/>
      <c r="F90" s="108"/>
    </row>
    <row r="91" spans="1:6" ht="15.75" x14ac:dyDescent="0.25">
      <c r="A91" s="108"/>
      <c r="B91" s="108"/>
      <c r="C91" s="108"/>
      <c r="D91" s="108"/>
      <c r="E91" s="108"/>
      <c r="F91" s="108"/>
    </row>
    <row r="92" spans="1:6" ht="15.75" x14ac:dyDescent="0.25">
      <c r="A92" s="108"/>
      <c r="B92" s="108"/>
      <c r="C92" s="108"/>
      <c r="D92" s="108"/>
      <c r="E92" s="108"/>
      <c r="F92" s="108"/>
    </row>
  </sheetData>
  <mergeCells count="2">
    <mergeCell ref="A36:E36"/>
    <mergeCell ref="E1:F1"/>
  </mergeCells>
  <pageMargins left="0.7" right="0.7" top="0.75" bottom="0.75" header="0.3" footer="0.3"/>
  <pageSetup paperSize="9" orientation="portrait" horizontalDpi="4294967294" copies="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82D06-0508-4927-8F1C-10C864005414}">
  <dimension ref="A1:J57"/>
  <sheetViews>
    <sheetView view="pageBreakPreview" zoomScale="60" zoomScaleNormal="100" zoomScalePageLayoutView="50" workbookViewId="0">
      <selection activeCell="O22" sqref="O22"/>
    </sheetView>
  </sheetViews>
  <sheetFormatPr defaultRowHeight="15" x14ac:dyDescent="0.25"/>
  <cols>
    <col min="1" max="1" width="11.85546875" customWidth="1"/>
    <col min="2" max="2" width="20.140625" customWidth="1"/>
    <col min="3" max="3" width="15.28515625" customWidth="1"/>
    <col min="4" max="4" width="3.7109375" customWidth="1"/>
    <col min="6" max="6" width="10" customWidth="1"/>
    <col min="8" max="8" width="14.28515625" customWidth="1"/>
    <col min="9" max="9" width="13.85546875" customWidth="1"/>
    <col min="10" max="10" width="15.5703125" customWidth="1"/>
  </cols>
  <sheetData>
    <row r="1" spans="1:10" ht="35.25" x14ac:dyDescent="0.5">
      <c r="A1" s="20"/>
      <c r="B1" s="20"/>
      <c r="C1" s="158"/>
      <c r="D1" s="20"/>
      <c r="E1" s="165" t="str">
        <f>'POD calculator '!B1</f>
        <v>Shon Technologies CC</v>
      </c>
      <c r="F1" s="20"/>
      <c r="G1" s="20"/>
      <c r="H1" s="20"/>
      <c r="I1" s="20"/>
      <c r="J1" s="20"/>
    </row>
    <row r="2" spans="1:10" x14ac:dyDescent="0.25">
      <c r="A2" s="20"/>
      <c r="B2" s="20"/>
      <c r="C2" s="223"/>
      <c r="D2" s="223"/>
      <c r="E2" s="223"/>
      <c r="F2" s="223"/>
      <c r="G2" s="223"/>
      <c r="H2" s="20"/>
      <c r="I2" s="20"/>
      <c r="J2" s="20"/>
    </row>
    <row r="3" spans="1:10" ht="16.5" thickBot="1" x14ac:dyDescent="0.3">
      <c r="A3" s="140"/>
      <c r="B3" s="143"/>
      <c r="C3" s="143"/>
      <c r="D3" s="143"/>
      <c r="E3" s="143"/>
      <c r="F3" s="143"/>
      <c r="G3" s="151"/>
      <c r="H3" s="143"/>
      <c r="I3" s="143"/>
      <c r="J3" s="20"/>
    </row>
    <row r="4" spans="1:10" ht="18.75" x14ac:dyDescent="0.3">
      <c r="A4" s="184" t="str">
        <f>'POD calculator '!B1</f>
        <v>Shon Technologies CC</v>
      </c>
      <c r="B4" s="179"/>
      <c r="C4" s="159"/>
      <c r="D4" s="159"/>
      <c r="E4" s="166"/>
      <c r="F4" s="190"/>
      <c r="G4" s="179"/>
      <c r="H4" s="192" t="s">
        <v>574</v>
      </c>
      <c r="I4" s="193"/>
      <c r="J4" s="194" t="str">
        <f>'POD calculator '!B3</f>
        <v>Shon</v>
      </c>
    </row>
    <row r="5" spans="1:10" ht="18.75" x14ac:dyDescent="0.3">
      <c r="A5" s="185" t="str">
        <f>'POD calculator '!B4</f>
        <v>PO Box,628, Jane Furse, 1086</v>
      </c>
      <c r="B5" s="180"/>
      <c r="C5" s="143"/>
      <c r="D5" s="143"/>
      <c r="E5" s="167"/>
      <c r="G5" s="180"/>
      <c r="H5" s="180" t="s">
        <v>470</v>
      </c>
      <c r="I5" s="180"/>
      <c r="J5" s="180" t="str">
        <f>'POD calculator '!B2</f>
        <v>0760999824</v>
      </c>
    </row>
    <row r="6" spans="1:10" ht="18.75" x14ac:dyDescent="0.3">
      <c r="A6" s="141"/>
      <c r="B6" s="151"/>
      <c r="C6" s="143"/>
      <c r="D6" s="143"/>
      <c r="E6" s="167"/>
      <c r="F6" s="185"/>
      <c r="G6" s="180"/>
      <c r="H6" s="180"/>
      <c r="I6" s="180"/>
      <c r="J6" s="181"/>
    </row>
    <row r="7" spans="1:10" ht="18.75" x14ac:dyDescent="0.3">
      <c r="A7" s="141"/>
      <c r="B7" s="151"/>
      <c r="C7" s="143"/>
      <c r="D7" s="143"/>
      <c r="E7" s="168"/>
      <c r="F7" s="185"/>
      <c r="G7" s="180"/>
      <c r="H7" s="180"/>
      <c r="I7" s="180"/>
      <c r="J7" s="181"/>
    </row>
    <row r="8" spans="1:10" ht="19.5" thickBot="1" x14ac:dyDescent="0.35">
      <c r="A8" s="142"/>
      <c r="B8" s="152"/>
      <c r="C8" s="160"/>
      <c r="D8" s="160"/>
      <c r="E8" s="169"/>
      <c r="F8" s="191" t="s">
        <v>573</v>
      </c>
      <c r="G8" s="182"/>
      <c r="H8" s="182"/>
      <c r="I8" s="182" t="str">
        <f>'POD calculator '!F4</f>
        <v>BR002</v>
      </c>
      <c r="J8" s="183"/>
    </row>
    <row r="9" spans="1:10" x14ac:dyDescent="0.25">
      <c r="A9" s="143"/>
      <c r="B9" s="143"/>
      <c r="C9" s="143"/>
      <c r="D9" s="143"/>
      <c r="E9" s="143"/>
      <c r="F9" s="143"/>
      <c r="G9" s="143"/>
      <c r="H9" s="143"/>
      <c r="I9" s="143"/>
      <c r="J9" s="20"/>
    </row>
    <row r="10" spans="1:10" ht="18.75" x14ac:dyDescent="0.3">
      <c r="A10" s="144" t="s">
        <v>451</v>
      </c>
      <c r="B10" s="153"/>
      <c r="C10" s="161"/>
      <c r="D10" s="140"/>
      <c r="E10" s="140"/>
      <c r="F10" s="144" t="s">
        <v>475</v>
      </c>
      <c r="G10" s="172" t="str">
        <f>'POD calculator '!F6</f>
        <v>Makgatsike Prim</v>
      </c>
      <c r="H10" s="161"/>
      <c r="I10" s="143"/>
      <c r="J10" s="20"/>
    </row>
    <row r="11" spans="1:10" ht="18.75" x14ac:dyDescent="0.3">
      <c r="A11" s="145" t="s">
        <v>452</v>
      </c>
      <c r="B11" s="140"/>
      <c r="C11" s="162"/>
      <c r="D11" s="140"/>
      <c r="E11" s="140"/>
      <c r="F11" s="145" t="s">
        <v>474</v>
      </c>
      <c r="G11" s="173"/>
      <c r="H11" s="178">
        <f>'POD calculator '!F7</f>
        <v>642</v>
      </c>
      <c r="I11" s="143"/>
      <c r="J11" s="20"/>
    </row>
    <row r="12" spans="1:10" ht="18.75" x14ac:dyDescent="0.3">
      <c r="A12" s="145" t="s">
        <v>453</v>
      </c>
      <c r="B12" s="140"/>
      <c r="C12" s="162"/>
      <c r="D12" s="140"/>
      <c r="E12" s="140"/>
      <c r="F12" s="145" t="s">
        <v>473</v>
      </c>
      <c r="G12" s="186" t="str">
        <f>'POD calculator '!F8</f>
        <v>Ngwaritsi</v>
      </c>
      <c r="H12" s="162"/>
      <c r="I12" s="143"/>
      <c r="J12" s="20"/>
    </row>
    <row r="13" spans="1:10" ht="18.75" x14ac:dyDescent="0.3">
      <c r="A13" s="146"/>
      <c r="B13" s="154"/>
      <c r="C13" s="163"/>
      <c r="D13" s="140"/>
      <c r="E13" s="140"/>
      <c r="F13" s="171" t="s">
        <v>335</v>
      </c>
      <c r="G13" s="154" t="s">
        <v>471</v>
      </c>
      <c r="H13" s="163"/>
      <c r="I13" s="143"/>
      <c r="J13" s="20"/>
    </row>
    <row r="14" spans="1:10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</row>
    <row r="15" spans="1:10" ht="18.75" x14ac:dyDescent="0.3">
      <c r="A15" s="147" t="s">
        <v>454</v>
      </c>
      <c r="B15" s="20"/>
      <c r="C15" s="20"/>
      <c r="D15" s="20"/>
      <c r="E15" s="20"/>
      <c r="F15" s="20"/>
      <c r="G15" s="20"/>
      <c r="I15" s="174">
        <f>'POD calculator '!F3</f>
        <v>44166</v>
      </c>
      <c r="J15" s="20"/>
    </row>
    <row r="16" spans="1:10" ht="18.75" x14ac:dyDescent="0.3">
      <c r="A16" s="20"/>
      <c r="B16" s="20"/>
      <c r="C16" s="20"/>
      <c r="E16" s="147" t="s">
        <v>455</v>
      </c>
      <c r="F16" s="20"/>
      <c r="G16" s="20"/>
      <c r="H16" s="20"/>
      <c r="I16" s="20"/>
      <c r="J16" s="20"/>
    </row>
    <row r="17" spans="1:10" ht="7.9" customHeight="1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</row>
    <row r="18" spans="1:10" ht="7.9" customHeight="1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</row>
    <row r="19" spans="1:10" ht="18.75" x14ac:dyDescent="0.3">
      <c r="A19" s="148" t="s">
        <v>456</v>
      </c>
      <c r="B19" s="155"/>
      <c r="C19" s="155"/>
      <c r="D19" s="20"/>
      <c r="E19" s="140"/>
      <c r="F19" s="140"/>
      <c r="G19" s="20"/>
      <c r="H19" s="140"/>
      <c r="I19" s="20"/>
      <c r="J19" s="20"/>
    </row>
    <row r="20" spans="1:10" ht="18.75" x14ac:dyDescent="0.3">
      <c r="A20" s="149" t="s">
        <v>135</v>
      </c>
      <c r="B20" s="149" t="s">
        <v>457</v>
      </c>
      <c r="C20" s="149" t="s">
        <v>458</v>
      </c>
      <c r="D20" s="140"/>
      <c r="E20" s="224" t="s">
        <v>459</v>
      </c>
      <c r="F20" s="225"/>
      <c r="G20" s="225"/>
      <c r="H20" s="226"/>
      <c r="I20" s="148"/>
      <c r="J20" s="148"/>
    </row>
    <row r="21" spans="1:10" ht="19.5" thickBot="1" x14ac:dyDescent="0.35">
      <c r="A21" s="150">
        <f>'Stock Forecast calculator'!R3</f>
        <v>44166</v>
      </c>
      <c r="B21" s="156" t="s">
        <v>460</v>
      </c>
      <c r="C21" s="164">
        <f>VLOOKUP(I8,'Stock Forecast calculator'!$N$27:$BD$207,12,FALSE)</f>
        <v>6</v>
      </c>
      <c r="D21" s="20"/>
      <c r="E21" s="227"/>
      <c r="F21" s="228"/>
      <c r="G21" s="228"/>
      <c r="H21" s="229"/>
      <c r="I21" s="175"/>
      <c r="J21" s="177"/>
    </row>
    <row r="22" spans="1:10" ht="18.75" x14ac:dyDescent="0.3">
      <c r="A22" s="150"/>
      <c r="B22" s="156" t="s">
        <v>461</v>
      </c>
      <c r="C22" s="164">
        <f>VLOOKUP(I8,'Stock Forecast calculator'!$N$27:$BD$207,10,FALSE)</f>
        <v>4</v>
      </c>
      <c r="D22" s="20"/>
      <c r="E22" s="227"/>
      <c r="F22" s="228"/>
      <c r="G22" s="228"/>
      <c r="H22" s="229"/>
      <c r="I22" s="234" t="s">
        <v>462</v>
      </c>
      <c r="J22" s="233"/>
    </row>
    <row r="23" spans="1:10" ht="18.75" x14ac:dyDescent="0.3">
      <c r="A23" s="150"/>
      <c r="B23" s="156" t="s">
        <v>472</v>
      </c>
      <c r="C23" s="164">
        <f>VLOOKUP(I8,'Stock Forecast calculator'!$N$27:$BD$207,11,FALSE)</f>
        <v>18</v>
      </c>
      <c r="D23" s="20"/>
      <c r="E23" s="227"/>
      <c r="F23" s="228"/>
      <c r="G23" s="228"/>
      <c r="H23" s="229"/>
      <c r="I23" s="155"/>
      <c r="J23" s="155"/>
    </row>
    <row r="24" spans="1:10" ht="19.5" thickBot="1" x14ac:dyDescent="0.35">
      <c r="A24" s="150"/>
      <c r="B24" s="156" t="s">
        <v>463</v>
      </c>
      <c r="C24" s="164">
        <f>VLOOKUP(I8,'Stock Forecast calculator'!$N$27:$BD$207,14,FALSE)</f>
        <v>0</v>
      </c>
      <c r="D24" s="20"/>
      <c r="E24" s="227"/>
      <c r="F24" s="228"/>
      <c r="G24" s="228"/>
      <c r="H24" s="229"/>
      <c r="I24" s="175"/>
      <c r="J24" s="177"/>
    </row>
    <row r="25" spans="1:10" ht="18.75" x14ac:dyDescent="0.3">
      <c r="A25" s="150"/>
      <c r="B25" s="156" t="s">
        <v>464</v>
      </c>
      <c r="C25" s="164">
        <f>VLOOKUP(I8,'Stock Forecast calculator'!$N$27:$BD$207,15,FALSE)</f>
        <v>5</v>
      </c>
      <c r="D25" s="20"/>
      <c r="E25" s="230"/>
      <c r="F25" s="231"/>
      <c r="G25" s="231"/>
      <c r="H25" s="232"/>
      <c r="I25" s="234" t="s">
        <v>333</v>
      </c>
      <c r="J25" s="233"/>
    </row>
    <row r="26" spans="1:10" ht="18.75" x14ac:dyDescent="0.3">
      <c r="A26" s="150"/>
      <c r="B26" s="156" t="s">
        <v>465</v>
      </c>
      <c r="C26" s="164">
        <f>VLOOKUP(I8,'Stock Forecast calculator'!$N$27:$BD$207,13,FALSE)</f>
        <v>642</v>
      </c>
      <c r="D26" s="20"/>
      <c r="E26" s="170"/>
      <c r="F26" s="170"/>
      <c r="G26" s="170"/>
      <c r="H26" s="170"/>
      <c r="I26" s="176"/>
      <c r="J26" s="176"/>
    </row>
    <row r="27" spans="1:10" ht="18.75" x14ac:dyDescent="0.3">
      <c r="A27" s="148" t="s">
        <v>466</v>
      </c>
      <c r="B27" s="155"/>
      <c r="C27" s="155"/>
      <c r="D27" s="20"/>
      <c r="E27" s="20"/>
      <c r="F27" s="20"/>
      <c r="G27" s="20"/>
      <c r="H27" s="140"/>
      <c r="I27" s="155"/>
      <c r="J27" s="155"/>
    </row>
    <row r="28" spans="1:10" ht="18.75" x14ac:dyDescent="0.3">
      <c r="A28" s="150">
        <f>'Stock Forecast calculator'!R4</f>
        <v>44172</v>
      </c>
      <c r="B28" s="156" t="s">
        <v>460</v>
      </c>
      <c r="C28" s="164">
        <f>VLOOKUP(I8,'Stock Forecast calculator'!$N$27:$BD$207,19,FALSE)</f>
        <v>8</v>
      </c>
      <c r="D28" s="20"/>
      <c r="E28" s="224" t="s">
        <v>459</v>
      </c>
      <c r="F28" s="225"/>
      <c r="G28" s="225"/>
      <c r="H28" s="226"/>
      <c r="I28" s="148"/>
      <c r="J28" s="148"/>
    </row>
    <row r="29" spans="1:10" ht="19.5" thickBot="1" x14ac:dyDescent="0.35">
      <c r="A29" s="150"/>
      <c r="B29" s="156" t="s">
        <v>461</v>
      </c>
      <c r="C29" s="164">
        <f>VLOOKUP(I8,'Stock Forecast calculator'!$N$27:$BD$207,17,FALSE)</f>
        <v>8</v>
      </c>
      <c r="D29" s="20"/>
      <c r="E29" s="227"/>
      <c r="F29" s="228"/>
      <c r="G29" s="228"/>
      <c r="H29" s="229"/>
      <c r="I29" s="177"/>
      <c r="J29" s="177"/>
    </row>
    <row r="30" spans="1:10" ht="18.75" x14ac:dyDescent="0.3">
      <c r="A30" s="150"/>
      <c r="B30" s="156" t="s">
        <v>472</v>
      </c>
      <c r="C30" s="164">
        <f>VLOOKUP(I8,'Stock Forecast calculator'!$N$27:$BD$207,18,FALSE)</f>
        <v>18</v>
      </c>
      <c r="D30" s="20"/>
      <c r="E30" s="227"/>
      <c r="F30" s="228"/>
      <c r="G30" s="228"/>
      <c r="H30" s="229"/>
      <c r="I30" s="233" t="s">
        <v>462</v>
      </c>
      <c r="J30" s="233"/>
    </row>
    <row r="31" spans="1:10" ht="18.75" x14ac:dyDescent="0.3">
      <c r="A31" s="150"/>
      <c r="B31" s="156" t="s">
        <v>463</v>
      </c>
      <c r="C31" s="164">
        <f>VLOOKUP(I8,'Stock Forecast calculator'!$N$27:$BD$207,21,FALSE)</f>
        <v>1</v>
      </c>
      <c r="D31" s="20"/>
      <c r="E31" s="227"/>
      <c r="F31" s="228"/>
      <c r="G31" s="228"/>
      <c r="H31" s="229"/>
      <c r="I31" s="155"/>
      <c r="J31" s="155"/>
    </row>
    <row r="32" spans="1:10" ht="19.5" thickBot="1" x14ac:dyDescent="0.35">
      <c r="A32" s="150"/>
      <c r="B32" s="156" t="s">
        <v>464</v>
      </c>
      <c r="C32" s="164">
        <f>VLOOKUP(I8,'Stock Forecast calculator'!$N$27:$BD$207,22,FALSE)</f>
        <v>2</v>
      </c>
      <c r="D32" s="20"/>
      <c r="E32" s="227"/>
      <c r="F32" s="228"/>
      <c r="G32" s="228"/>
      <c r="H32" s="229"/>
      <c r="I32" s="177"/>
      <c r="J32" s="177"/>
    </row>
    <row r="33" spans="1:10" ht="18.75" x14ac:dyDescent="0.3">
      <c r="A33" s="150"/>
      <c r="B33" s="156" t="s">
        <v>465</v>
      </c>
      <c r="C33" s="164">
        <f>VLOOKUP(I8,'Stock Forecast calculator'!$N$27:$BD$207,20,FALSE)</f>
        <v>642</v>
      </c>
      <c r="D33" s="140"/>
      <c r="E33" s="230"/>
      <c r="F33" s="231"/>
      <c r="G33" s="231"/>
      <c r="H33" s="232"/>
      <c r="I33" s="233" t="s">
        <v>333</v>
      </c>
      <c r="J33" s="233"/>
    </row>
    <row r="34" spans="1:10" ht="12.6" customHeight="1" x14ac:dyDescent="0.3">
      <c r="A34" s="20"/>
      <c r="B34" s="20"/>
      <c r="C34" s="20"/>
      <c r="D34" s="20"/>
      <c r="E34" s="20"/>
      <c r="F34" s="20"/>
      <c r="G34" s="20"/>
      <c r="H34" s="20"/>
      <c r="I34" s="155"/>
      <c r="J34" s="155"/>
    </row>
    <row r="35" spans="1:10" ht="18.75" x14ac:dyDescent="0.3">
      <c r="A35" s="148" t="s">
        <v>467</v>
      </c>
      <c r="B35" s="155"/>
      <c r="C35" s="155"/>
      <c r="D35" s="20"/>
      <c r="E35" s="140"/>
      <c r="F35" s="140"/>
      <c r="G35" s="20"/>
      <c r="H35" s="140"/>
      <c r="I35" s="155"/>
      <c r="J35" s="155"/>
    </row>
    <row r="36" spans="1:10" ht="18.75" x14ac:dyDescent="0.3">
      <c r="A36" s="150">
        <f>'Stock Forecast calculator'!R5</f>
        <v>44060</v>
      </c>
      <c r="B36" s="156" t="s">
        <v>460</v>
      </c>
      <c r="C36" s="164">
        <f>VLOOKUP(I8,'Stock Forecast calculator'!$N$27:$BD$207,26,FALSE)</f>
        <v>4</v>
      </c>
      <c r="D36" s="140"/>
      <c r="E36" s="224" t="s">
        <v>459</v>
      </c>
      <c r="F36" s="225"/>
      <c r="G36" s="225"/>
      <c r="H36" s="226"/>
      <c r="I36" s="148"/>
      <c r="J36" s="148"/>
    </row>
    <row r="37" spans="1:10" ht="19.5" thickBot="1" x14ac:dyDescent="0.35">
      <c r="A37" s="150"/>
      <c r="B37" s="156" t="s">
        <v>461</v>
      </c>
      <c r="C37" s="164">
        <f>VLOOKUP(I8,'Stock Forecast calculator'!$N$27:$BD$207,24,FALSE)</f>
        <v>4</v>
      </c>
      <c r="D37" s="20"/>
      <c r="E37" s="227"/>
      <c r="F37" s="228"/>
      <c r="G37" s="228"/>
      <c r="H37" s="229"/>
      <c r="I37" s="177"/>
      <c r="J37" s="177"/>
    </row>
    <row r="38" spans="1:10" ht="18.75" x14ac:dyDescent="0.3">
      <c r="A38" s="150"/>
      <c r="B38" s="156" t="s">
        <v>472</v>
      </c>
      <c r="C38" s="164">
        <f>VLOOKUP(I8,'Stock Forecast calculator'!$N$27:$BD$207,25,FALSE)</f>
        <v>9</v>
      </c>
      <c r="D38" s="20"/>
      <c r="E38" s="227"/>
      <c r="F38" s="228"/>
      <c r="G38" s="228"/>
      <c r="H38" s="229"/>
      <c r="I38" s="233" t="s">
        <v>462</v>
      </c>
      <c r="J38" s="233"/>
    </row>
    <row r="39" spans="1:10" ht="18.75" x14ac:dyDescent="0.3">
      <c r="A39" s="150"/>
      <c r="B39" s="156" t="s">
        <v>463</v>
      </c>
      <c r="C39" s="164">
        <f>VLOOKUP(I8,'Stock Forecast calculator'!$N$27:$BD$207,28,FALSE)</f>
        <v>0</v>
      </c>
      <c r="D39" s="20"/>
      <c r="E39" s="227"/>
      <c r="F39" s="228"/>
      <c r="G39" s="228"/>
      <c r="H39" s="229"/>
      <c r="I39" s="155"/>
      <c r="J39" s="155"/>
    </row>
    <row r="40" spans="1:10" ht="19.5" thickBot="1" x14ac:dyDescent="0.35">
      <c r="A40" s="150"/>
      <c r="B40" s="156" t="s">
        <v>464</v>
      </c>
      <c r="C40" s="164">
        <f>VLOOKUP(I8,'Stock Forecast calculator'!$N$27:$BD$207,29,FALSE)</f>
        <v>4</v>
      </c>
      <c r="D40" s="20"/>
      <c r="E40" s="227"/>
      <c r="F40" s="228"/>
      <c r="G40" s="228"/>
      <c r="H40" s="229"/>
      <c r="I40" s="177"/>
      <c r="J40" s="177"/>
    </row>
    <row r="41" spans="1:10" ht="18.75" x14ac:dyDescent="0.3">
      <c r="A41" s="150"/>
      <c r="B41" s="156" t="s">
        <v>465</v>
      </c>
      <c r="C41" s="164">
        <f>VLOOKUP(I8,'Stock Forecast calculator'!$N$27:$BD$207,27,FALSE)</f>
        <v>0</v>
      </c>
      <c r="D41" s="20"/>
      <c r="E41" s="230"/>
      <c r="F41" s="231"/>
      <c r="G41" s="231"/>
      <c r="H41" s="232"/>
      <c r="I41" s="233" t="s">
        <v>333</v>
      </c>
      <c r="J41" s="233"/>
    </row>
    <row r="42" spans="1:10" ht="13.15" customHeight="1" x14ac:dyDescent="0.3">
      <c r="A42" s="20"/>
      <c r="B42" s="20"/>
      <c r="C42" s="20"/>
      <c r="D42" s="20"/>
      <c r="E42" s="20"/>
      <c r="F42" s="20"/>
      <c r="G42" s="20"/>
      <c r="H42" s="20"/>
      <c r="I42" s="155"/>
      <c r="J42" s="155"/>
    </row>
    <row r="43" spans="1:10" ht="18.75" x14ac:dyDescent="0.3">
      <c r="A43" s="148" t="s">
        <v>468</v>
      </c>
      <c r="B43" s="155"/>
      <c r="C43" s="155"/>
      <c r="D43" s="20"/>
      <c r="E43" s="140"/>
      <c r="F43" s="140"/>
      <c r="G43" s="20"/>
      <c r="H43" s="140"/>
      <c r="I43" s="155"/>
      <c r="J43" s="155"/>
    </row>
    <row r="44" spans="1:10" ht="18.75" x14ac:dyDescent="0.3">
      <c r="A44" s="150">
        <f>'Stock Forecast calculator'!R6</f>
        <v>44067</v>
      </c>
      <c r="B44" s="156" t="s">
        <v>460</v>
      </c>
      <c r="C44" s="164">
        <f>VLOOKUP(I8,'Stock Forecast calculator'!$N$27:$BD$207,33,FALSE)</f>
        <v>0</v>
      </c>
      <c r="D44" s="140"/>
      <c r="E44" s="224" t="s">
        <v>459</v>
      </c>
      <c r="F44" s="225"/>
      <c r="G44" s="225"/>
      <c r="H44" s="226"/>
      <c r="I44" s="148"/>
      <c r="J44" s="148"/>
    </row>
    <row r="45" spans="1:10" ht="19.5" thickBot="1" x14ac:dyDescent="0.35">
      <c r="A45" s="150"/>
      <c r="B45" s="156" t="s">
        <v>461</v>
      </c>
      <c r="C45" s="164">
        <f>VLOOKUP(I8,'Stock Forecast calculator'!$N$27:$BD$207,31,FALSE)</f>
        <v>0</v>
      </c>
      <c r="D45" s="20"/>
      <c r="E45" s="227"/>
      <c r="F45" s="228"/>
      <c r="G45" s="228"/>
      <c r="H45" s="229"/>
      <c r="I45" s="177"/>
      <c r="J45" s="177"/>
    </row>
    <row r="46" spans="1:10" ht="18.75" x14ac:dyDescent="0.3">
      <c r="A46" s="150"/>
      <c r="B46" s="156" t="s">
        <v>472</v>
      </c>
      <c r="C46" s="164">
        <f>VLOOKUP(I8,'Stock Forecast calculator'!$N$27:$BD$207,32,FALSE)</f>
        <v>0</v>
      </c>
      <c r="D46" s="20"/>
      <c r="E46" s="227"/>
      <c r="F46" s="228"/>
      <c r="G46" s="228"/>
      <c r="H46" s="229"/>
      <c r="I46" s="233" t="s">
        <v>462</v>
      </c>
      <c r="J46" s="233"/>
    </row>
    <row r="47" spans="1:10" ht="18.75" x14ac:dyDescent="0.3">
      <c r="A47" s="150"/>
      <c r="B47" s="156" t="s">
        <v>463</v>
      </c>
      <c r="C47" s="164">
        <f>VLOOKUP(I8,'Stock Forecast calculator'!$N$27:$BD$207,35,FALSE)</f>
        <v>0</v>
      </c>
      <c r="D47" s="20"/>
      <c r="E47" s="227"/>
      <c r="F47" s="228"/>
      <c r="G47" s="228"/>
      <c r="H47" s="229"/>
      <c r="I47" s="155"/>
      <c r="J47" s="155"/>
    </row>
    <row r="48" spans="1:10" ht="19.5" thickBot="1" x14ac:dyDescent="0.35">
      <c r="A48" s="150"/>
      <c r="B48" s="156" t="s">
        <v>464</v>
      </c>
      <c r="C48" s="164">
        <f>VLOOKUP(I8,'Stock Forecast calculator'!$N$27:$BD$207,36,FALSE)</f>
        <v>0</v>
      </c>
      <c r="D48" s="20"/>
      <c r="E48" s="227"/>
      <c r="F48" s="228"/>
      <c r="G48" s="228"/>
      <c r="H48" s="229"/>
      <c r="I48" s="177"/>
      <c r="J48" s="177"/>
    </row>
    <row r="49" spans="1:10" ht="18.75" x14ac:dyDescent="0.3">
      <c r="A49" s="150"/>
      <c r="B49" s="156" t="s">
        <v>465</v>
      </c>
      <c r="C49" s="164">
        <f>VLOOKUP(I8,'Stock Forecast calculator'!$N$27:$BD$207,34,FALSE)</f>
        <v>0</v>
      </c>
      <c r="D49" s="20"/>
      <c r="E49" s="230"/>
      <c r="F49" s="231"/>
      <c r="G49" s="231"/>
      <c r="H49" s="232"/>
      <c r="I49" s="233" t="s">
        <v>333</v>
      </c>
      <c r="J49" s="233"/>
    </row>
    <row r="50" spans="1:10" ht="15.6" customHeight="1" x14ac:dyDescent="0.3">
      <c r="A50" s="20"/>
      <c r="B50" s="20"/>
      <c r="C50" s="20"/>
      <c r="D50" s="20"/>
      <c r="E50" s="20"/>
      <c r="F50" s="20"/>
      <c r="G50" s="20"/>
      <c r="H50" s="20"/>
      <c r="I50" s="155"/>
      <c r="J50" s="155"/>
    </row>
    <row r="51" spans="1:10" ht="18.75" x14ac:dyDescent="0.3">
      <c r="A51" s="148" t="s">
        <v>469</v>
      </c>
      <c r="B51" s="155"/>
      <c r="C51" s="155"/>
      <c r="D51" s="20"/>
      <c r="E51" s="140"/>
      <c r="F51" s="140"/>
      <c r="G51" s="20"/>
      <c r="H51" s="140"/>
      <c r="I51" s="155"/>
      <c r="J51" s="155"/>
    </row>
    <row r="52" spans="1:10" ht="18.75" x14ac:dyDescent="0.3">
      <c r="A52" s="150">
        <f>'Stock Forecast calculator'!R7</f>
        <v>44074</v>
      </c>
      <c r="B52" s="156" t="s">
        <v>460</v>
      </c>
      <c r="C52" s="164">
        <f>VLOOKUP(I8,'Stock Forecast calculator'!$N$27:$BD$207,40,FALSE)</f>
        <v>0</v>
      </c>
      <c r="D52" s="140"/>
      <c r="E52" s="224" t="s">
        <v>459</v>
      </c>
      <c r="F52" s="225"/>
      <c r="G52" s="225"/>
      <c r="H52" s="226"/>
      <c r="I52" s="148"/>
      <c r="J52" s="148"/>
    </row>
    <row r="53" spans="1:10" ht="19.5" thickBot="1" x14ac:dyDescent="0.35">
      <c r="A53" s="150"/>
      <c r="B53" s="156" t="s">
        <v>461</v>
      </c>
      <c r="C53" s="164">
        <f>VLOOKUP(I8,'Stock Forecast calculator'!$N$27:$BD$207,38,FALSE)</f>
        <v>0</v>
      </c>
      <c r="D53" s="20"/>
      <c r="E53" s="227"/>
      <c r="F53" s="228"/>
      <c r="G53" s="228"/>
      <c r="H53" s="229"/>
      <c r="I53" s="177"/>
      <c r="J53" s="177"/>
    </row>
    <row r="54" spans="1:10" ht="18.75" x14ac:dyDescent="0.3">
      <c r="A54" s="150"/>
      <c r="B54" s="156" t="s">
        <v>472</v>
      </c>
      <c r="C54" s="164">
        <f>VLOOKUP(I8,'Stock Forecast calculator'!$N$27:$BD$207,39,FALSE)</f>
        <v>0</v>
      </c>
      <c r="D54" s="20"/>
      <c r="E54" s="227"/>
      <c r="F54" s="228"/>
      <c r="G54" s="228"/>
      <c r="H54" s="229"/>
      <c r="I54" s="233" t="s">
        <v>462</v>
      </c>
      <c r="J54" s="233"/>
    </row>
    <row r="55" spans="1:10" ht="18.75" x14ac:dyDescent="0.3">
      <c r="A55" s="150"/>
      <c r="B55" s="156" t="s">
        <v>463</v>
      </c>
      <c r="C55" s="164">
        <f>VLOOKUP(I8,'Stock Forecast calculator'!$N$27:$BD$207,42,FALSE)</f>
        <v>0</v>
      </c>
      <c r="D55" s="20"/>
      <c r="E55" s="227"/>
      <c r="F55" s="228"/>
      <c r="G55" s="228"/>
      <c r="H55" s="229"/>
      <c r="I55" s="155"/>
      <c r="J55" s="155"/>
    </row>
    <row r="56" spans="1:10" ht="19.5" thickBot="1" x14ac:dyDescent="0.35">
      <c r="A56" s="150"/>
      <c r="B56" s="156" t="s">
        <v>464</v>
      </c>
      <c r="C56" s="164">
        <f>VLOOKUP(I8,'Stock Forecast calculator'!$N$27:$BD$207,43,FALSE)</f>
        <v>0</v>
      </c>
      <c r="D56" s="20"/>
      <c r="E56" s="227"/>
      <c r="F56" s="228"/>
      <c r="G56" s="228"/>
      <c r="H56" s="229"/>
      <c r="I56" s="177"/>
      <c r="J56" s="177"/>
    </row>
    <row r="57" spans="1:10" ht="20.45" customHeight="1" x14ac:dyDescent="0.3">
      <c r="A57" s="150"/>
      <c r="B57" s="157" t="s">
        <v>465</v>
      </c>
      <c r="C57" s="164">
        <f>VLOOKUP(I8,'Stock Forecast calculator'!$N$27:$BD$207,41,FALSE)</f>
        <v>0</v>
      </c>
      <c r="E57" s="230"/>
      <c r="F57" s="231"/>
      <c r="G57" s="231"/>
      <c r="H57" s="232"/>
      <c r="I57" s="233" t="s">
        <v>333</v>
      </c>
      <c r="J57" s="233"/>
    </row>
  </sheetData>
  <mergeCells count="16">
    <mergeCell ref="C2:G2"/>
    <mergeCell ref="E44:H49"/>
    <mergeCell ref="I46:J46"/>
    <mergeCell ref="I49:J49"/>
    <mergeCell ref="E52:H57"/>
    <mergeCell ref="I54:J54"/>
    <mergeCell ref="I57:J57"/>
    <mergeCell ref="E28:H33"/>
    <mergeCell ref="I30:J30"/>
    <mergeCell ref="I33:J33"/>
    <mergeCell ref="E36:H41"/>
    <mergeCell ref="I38:J38"/>
    <mergeCell ref="I41:J41"/>
    <mergeCell ref="E20:H25"/>
    <mergeCell ref="I22:J22"/>
    <mergeCell ref="I25:J25"/>
  </mergeCells>
  <pageMargins left="0.7" right="0.7" top="0.75" bottom="0.75" header="0.3" footer="0.3"/>
  <pageSetup paperSize="9" scale="72" orientation="portrait" copies="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Invoice calculator</vt:lpstr>
      <vt:lpstr>Stock Forecast calculator</vt:lpstr>
      <vt:lpstr>POD calculator </vt:lpstr>
      <vt:lpstr>F&amp;V POD Calculator</vt:lpstr>
      <vt:lpstr>'POD calculator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Alwyn van der Colff</dc:creator>
  <cp:lastModifiedBy>Nico Hougaard</cp:lastModifiedBy>
  <cp:lastPrinted>2020-11-13T07:28:57Z</cp:lastPrinted>
  <dcterms:created xsi:type="dcterms:W3CDTF">2018-03-28T06:44:16Z</dcterms:created>
  <dcterms:modified xsi:type="dcterms:W3CDTF">2023-11-03T14:22:07Z</dcterms:modified>
</cp:coreProperties>
</file>